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avid\Desktop\"/>
    </mc:Choice>
  </mc:AlternateContent>
  <bookViews>
    <workbookView xWindow="0" yWindow="0" windowWidth="17256" windowHeight="5352" tabRatio="594" firstSheet="7" activeTab="14"/>
  </bookViews>
  <sheets>
    <sheet name="Training Plan" sheetId="7" r:id="rId1"/>
    <sheet name="Calculators" sheetId="1" r:id="rId2"/>
    <sheet name="Week 1" sheetId="14" r:id="rId3"/>
    <sheet name="Week 2" sheetId="17" r:id="rId4"/>
    <sheet name="Week 3" sheetId="18" r:id="rId5"/>
    <sheet name="Week 4" sheetId="19" r:id="rId6"/>
    <sheet name="Week 5" sheetId="34" r:id="rId7"/>
    <sheet name="Week 6" sheetId="35" r:id="rId8"/>
    <sheet name="Week 7" sheetId="36" r:id="rId9"/>
    <sheet name="Week 8" sheetId="37" r:id="rId10"/>
    <sheet name="Week 9" sheetId="38" r:id="rId11"/>
    <sheet name="Week 10" sheetId="39" r:id="rId12"/>
    <sheet name="Indications &amp; Informations" sheetId="33" r:id="rId13"/>
    <sheet name="Analysis" sheetId="16" r:id="rId14"/>
    <sheet name="Block Review" sheetId="31" r:id="rId15"/>
  </sheets>
  <calcPr calcId="152511"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244" i="31" l="1"/>
  <c r="W241" i="31"/>
  <c r="W240" i="31"/>
  <c r="X240" i="31"/>
  <c r="W239" i="31"/>
  <c r="V104" i="16" a="1"/>
  <c r="V104" i="16"/>
  <c r="AG254" i="31"/>
  <c r="B38" i="16"/>
  <c r="V103" i="16" a="1"/>
  <c r="V103" i="16"/>
  <c r="V81" i="16" a="1"/>
  <c r="V81" i="16"/>
  <c r="V15" i="16" a="1"/>
  <c r="V15" i="16"/>
  <c r="V37" i="16" a="1"/>
  <c r="V37" i="16"/>
  <c r="B18" i="16"/>
  <c r="B62" i="16"/>
  <c r="V59" i="16" a="1"/>
  <c r="V59" i="16"/>
  <c r="V60" i="16" a="1"/>
  <c r="V60" i="16"/>
  <c r="V61" i="16" a="1"/>
  <c r="V61" i="16"/>
  <c r="K65" i="16"/>
  <c r="X17" i="33"/>
  <c r="AC147" i="31"/>
  <c r="AC148" i="31" a="1"/>
  <c r="AC148" i="31"/>
  <c r="W148" i="31" a="1"/>
  <c r="W148" i="31"/>
  <c r="AO265" i="31"/>
  <c r="AO255" i="31"/>
  <c r="AO256" i="31"/>
  <c r="AO257" i="31"/>
  <c r="AO258" i="31"/>
  <c r="AO259" i="31"/>
  <c r="AO260" i="31"/>
  <c r="AO261" i="31"/>
  <c r="AO262" i="31"/>
  <c r="AO263" i="31"/>
  <c r="AO264" i="31"/>
  <c r="AM255" i="31"/>
  <c r="AM256" i="31"/>
  <c r="AM257" i="31"/>
  <c r="AM258" i="31"/>
  <c r="AM259" i="31"/>
  <c r="AM260" i="31"/>
  <c r="AM261" i="31"/>
  <c r="AM262" i="31"/>
  <c r="AM263" i="31"/>
  <c r="AM264" i="31"/>
  <c r="AM265" i="31"/>
  <c r="AK255" i="31"/>
  <c r="AK256" i="31"/>
  <c r="AK257" i="31"/>
  <c r="AK258" i="31"/>
  <c r="AK259" i="31"/>
  <c r="AK260" i="31"/>
  <c r="AK261" i="31"/>
  <c r="AK262" i="31"/>
  <c r="AK263" i="31"/>
  <c r="AK264" i="31"/>
  <c r="AK265" i="31"/>
  <c r="AI255" i="31"/>
  <c r="AI256" i="31"/>
  <c r="AI257" i="31"/>
  <c r="AI258" i="31"/>
  <c r="AI259" i="31"/>
  <c r="AI260" i="31"/>
  <c r="AI261" i="31"/>
  <c r="AI262" i="31"/>
  <c r="AI263" i="31"/>
  <c r="AI264" i="31"/>
  <c r="AI265" i="31"/>
  <c r="AO254" i="31"/>
  <c r="AP254" i="31"/>
  <c r="AM254" i="31"/>
  <c r="AK254" i="31"/>
  <c r="AI254" i="31"/>
  <c r="AG261" i="31"/>
  <c r="AG262" i="31"/>
  <c r="AG263" i="31"/>
  <c r="AG264" i="31"/>
  <c r="AG265" i="31"/>
  <c r="AG260" i="31"/>
  <c r="AG259" i="31"/>
  <c r="AG258" i="31"/>
  <c r="AG257" i="31"/>
  <c r="AG256" i="31"/>
  <c r="AG255" i="31"/>
  <c r="AE265" i="31"/>
  <c r="AE264" i="31"/>
  <c r="AE263" i="31"/>
  <c r="AE262" i="31"/>
  <c r="AE261" i="31"/>
  <c r="AE260" i="31"/>
  <c r="AE259" i="31"/>
  <c r="AE258" i="31"/>
  <c r="AE257" i="31"/>
  <c r="AE256" i="31"/>
  <c r="AE255" i="31"/>
  <c r="AE254" i="31"/>
  <c r="AC265" i="31"/>
  <c r="AC264" i="31"/>
  <c r="AC263" i="31"/>
  <c r="AC262" i="31"/>
  <c r="AC261" i="31"/>
  <c r="AC260" i="31"/>
  <c r="AC259" i="31"/>
  <c r="AC258" i="31"/>
  <c r="AC257" i="31"/>
  <c r="AC256" i="31"/>
  <c r="AC255" i="31"/>
  <c r="AC254" i="31"/>
  <c r="AA265" i="31"/>
  <c r="AA264" i="31"/>
  <c r="AA263" i="31"/>
  <c r="AA262" i="31"/>
  <c r="AA261" i="31"/>
  <c r="AA260" i="31"/>
  <c r="AA259" i="31"/>
  <c r="AA258" i="31"/>
  <c r="AA257" i="31"/>
  <c r="AA256" i="31"/>
  <c r="AA255" i="31"/>
  <c r="AA254" i="31"/>
  <c r="Y265" i="31"/>
  <c r="Y264" i="31"/>
  <c r="Y263" i="31"/>
  <c r="Y262" i="31"/>
  <c r="Y261" i="31"/>
  <c r="Y260" i="31"/>
  <c r="Y259" i="31"/>
  <c r="Y258" i="31"/>
  <c r="Y257" i="31"/>
  <c r="Y256" i="31"/>
  <c r="Y255" i="31"/>
  <c r="Y254" i="31"/>
  <c r="W254" i="31"/>
  <c r="AP265" i="31"/>
  <c r="AP264" i="31"/>
  <c r="AP263" i="31"/>
  <c r="AP262" i="31"/>
  <c r="AP261" i="31"/>
  <c r="AP260" i="31"/>
  <c r="AP259" i="31"/>
  <c r="AP258" i="31"/>
  <c r="AP257" i="31"/>
  <c r="AP256" i="31"/>
  <c r="AP255" i="31"/>
  <c r="AN265" i="31"/>
  <c r="AN264" i="31"/>
  <c r="AN263" i="31"/>
  <c r="AN262" i="31"/>
  <c r="AN261" i="31"/>
  <c r="AN260" i="31"/>
  <c r="AN259" i="31"/>
  <c r="AN258" i="31"/>
  <c r="AN257" i="31"/>
  <c r="AN256" i="31"/>
  <c r="AN255" i="31"/>
  <c r="AN254" i="31"/>
  <c r="AL265" i="31"/>
  <c r="AL264" i="31"/>
  <c r="AL263" i="31"/>
  <c r="AL262" i="31"/>
  <c r="AL261" i="31"/>
  <c r="AL260" i="31"/>
  <c r="AL259" i="31"/>
  <c r="AL258" i="31"/>
  <c r="AL257" i="31"/>
  <c r="AL256" i="31"/>
  <c r="AL255" i="31"/>
  <c r="AL254" i="31"/>
  <c r="AJ254" i="31"/>
  <c r="AJ265" i="31"/>
  <c r="AJ264" i="31"/>
  <c r="AJ263" i="31"/>
  <c r="AJ262" i="31"/>
  <c r="AJ261" i="31"/>
  <c r="AJ260" i="31"/>
  <c r="AJ259" i="31"/>
  <c r="AJ258" i="31"/>
  <c r="AJ257" i="31"/>
  <c r="AJ256" i="31"/>
  <c r="AJ255" i="31"/>
  <c r="AH265" i="31"/>
  <c r="AH264" i="31"/>
  <c r="AH263" i="31"/>
  <c r="AH262" i="31"/>
  <c r="AH261" i="31"/>
  <c r="AH260" i="31"/>
  <c r="AH259" i="31"/>
  <c r="AH258" i="31"/>
  <c r="AH257" i="31"/>
  <c r="AH256" i="31"/>
  <c r="AH255" i="31"/>
  <c r="AH254" i="31"/>
  <c r="AF265" i="31"/>
  <c r="AF264" i="31"/>
  <c r="AF263" i="31"/>
  <c r="AF262" i="31"/>
  <c r="AF261" i="31"/>
  <c r="AF260" i="31"/>
  <c r="AF259" i="31"/>
  <c r="AF258" i="31"/>
  <c r="AF257" i="31"/>
  <c r="AF256" i="31"/>
  <c r="AF255" i="31"/>
  <c r="AF254" i="31"/>
  <c r="AD265" i="31"/>
  <c r="AD264" i="31"/>
  <c r="AD263" i="31"/>
  <c r="AD262" i="31"/>
  <c r="AD261" i="31"/>
  <c r="AD260" i="31"/>
  <c r="AD259" i="31"/>
  <c r="AD258" i="31"/>
  <c r="AD257" i="31"/>
  <c r="AD256" i="31"/>
  <c r="AD255" i="31"/>
  <c r="AD254" i="31"/>
  <c r="AB265" i="31"/>
  <c r="AB264" i="31"/>
  <c r="AB263" i="31"/>
  <c r="AB262" i="31"/>
  <c r="AB261" i="31"/>
  <c r="AB260" i="31"/>
  <c r="AB259" i="31"/>
  <c r="AB258" i="31"/>
  <c r="AB257" i="31"/>
  <c r="AB256" i="31"/>
  <c r="AB255" i="31"/>
  <c r="AB254" i="31"/>
  <c r="Z265" i="31"/>
  <c r="Z264" i="31"/>
  <c r="Z263" i="31"/>
  <c r="Z262" i="31"/>
  <c r="Z261" i="31"/>
  <c r="Z260" i="31"/>
  <c r="Z259" i="31"/>
  <c r="Z258" i="31"/>
  <c r="Z257" i="31"/>
  <c r="Z256" i="31"/>
  <c r="Z255" i="31"/>
  <c r="Z254" i="31"/>
  <c r="W265" i="31"/>
  <c r="W264" i="31"/>
  <c r="W263" i="31"/>
  <c r="W262" i="31"/>
  <c r="W261" i="31"/>
  <c r="W260" i="31"/>
  <c r="W259" i="31"/>
  <c r="W258" i="31"/>
  <c r="W257" i="31"/>
  <c r="W256" i="31"/>
  <c r="W255" i="31"/>
  <c r="X265" i="31"/>
  <c r="X264" i="31"/>
  <c r="X263" i="31"/>
  <c r="X262" i="31"/>
  <c r="X261" i="31"/>
  <c r="X260" i="31"/>
  <c r="X259" i="31"/>
  <c r="X258" i="31"/>
  <c r="X257" i="31"/>
  <c r="X256" i="31"/>
  <c r="X255" i="31"/>
  <c r="X254" i="31"/>
  <c r="H33" i="31"/>
  <c r="J106" i="16"/>
  <c r="J125" i="16"/>
  <c r="AS238" i="31"/>
  <c r="AT248" i="31"/>
  <c r="AQ238" i="31"/>
  <c r="AR248" i="31"/>
  <c r="AO238" i="31"/>
  <c r="AP248" i="31"/>
  <c r="AM238" i="31"/>
  <c r="AN248" i="31"/>
  <c r="AK238" i="31"/>
  <c r="AL248" i="31"/>
  <c r="AI238" i="31"/>
  <c r="AJ248" i="31"/>
  <c r="AG238" i="31"/>
  <c r="AH248" i="31"/>
  <c r="AE238" i="31"/>
  <c r="AF248" i="31"/>
  <c r="AC238" i="31"/>
  <c r="AD248" i="31"/>
  <c r="AA238" i="31"/>
  <c r="AB248" i="31"/>
  <c r="Y238" i="31"/>
  <c r="Z248" i="31"/>
  <c r="W238" i="31"/>
  <c r="AT247" i="31"/>
  <c r="AR247" i="31"/>
  <c r="AP247" i="31"/>
  <c r="AN247" i="31"/>
  <c r="AL247" i="31"/>
  <c r="AJ247" i="31"/>
  <c r="AH247" i="31"/>
  <c r="AF247" i="31"/>
  <c r="AD247" i="31"/>
  <c r="AB247" i="31"/>
  <c r="Z247" i="31"/>
  <c r="AT246" i="31"/>
  <c r="AR246" i="31"/>
  <c r="AP246" i="31"/>
  <c r="AN246" i="31"/>
  <c r="AL246" i="31"/>
  <c r="AJ246" i="31"/>
  <c r="AH246" i="31"/>
  <c r="AF246" i="31"/>
  <c r="AD246" i="31"/>
  <c r="AB246" i="31"/>
  <c r="Z246" i="31"/>
  <c r="AT245" i="31"/>
  <c r="AR245" i="31"/>
  <c r="AP245" i="31"/>
  <c r="AN245" i="31"/>
  <c r="AL245" i="31"/>
  <c r="AJ245" i="31"/>
  <c r="AH245" i="31"/>
  <c r="AF245" i="31"/>
  <c r="AD245" i="31"/>
  <c r="AB245" i="31"/>
  <c r="Z245" i="31"/>
  <c r="AT244" i="31"/>
  <c r="AR244" i="31"/>
  <c r="AP244" i="31"/>
  <c r="AN244" i="31"/>
  <c r="AL244" i="31"/>
  <c r="AJ244" i="31"/>
  <c r="AH244" i="31"/>
  <c r="AF244" i="31"/>
  <c r="AD244" i="31"/>
  <c r="AB244" i="31"/>
  <c r="Z244" i="31"/>
  <c r="X244" i="31"/>
  <c r="AT243" i="31"/>
  <c r="AR243" i="31"/>
  <c r="AP243" i="31"/>
  <c r="AN243" i="31"/>
  <c r="AL243" i="31"/>
  <c r="AJ243" i="31"/>
  <c r="AH243" i="31"/>
  <c r="AF243" i="31"/>
  <c r="AD243" i="31"/>
  <c r="AB243" i="31"/>
  <c r="Z243" i="31"/>
  <c r="X243" i="31"/>
  <c r="AT242" i="31"/>
  <c r="AR242" i="31"/>
  <c r="AP242" i="31"/>
  <c r="AN242" i="31"/>
  <c r="AL242" i="31"/>
  <c r="AJ242" i="31"/>
  <c r="AH242" i="31"/>
  <c r="AF242" i="31"/>
  <c r="AD242" i="31"/>
  <c r="AB242" i="31"/>
  <c r="Z242" i="31"/>
  <c r="X242" i="31"/>
  <c r="AT241" i="31"/>
  <c r="AR241" i="31"/>
  <c r="AP241" i="31"/>
  <c r="AN241" i="31"/>
  <c r="AL241" i="31"/>
  <c r="AJ241" i="31"/>
  <c r="AH241" i="31"/>
  <c r="AF241" i="31"/>
  <c r="AD241" i="31"/>
  <c r="AB241" i="31"/>
  <c r="Z241" i="31"/>
  <c r="X241" i="31"/>
  <c r="AT240" i="31"/>
  <c r="AR240" i="31"/>
  <c r="AP240" i="31"/>
  <c r="AN240" i="31"/>
  <c r="AL240" i="31"/>
  <c r="AJ240" i="31"/>
  <c r="AH240" i="31"/>
  <c r="AF240" i="31"/>
  <c r="AD240" i="31"/>
  <c r="AB240" i="31"/>
  <c r="Z240" i="31"/>
  <c r="AT239" i="31"/>
  <c r="AR239" i="31"/>
  <c r="AP239" i="31"/>
  <c r="AN239" i="31"/>
  <c r="AL239" i="31"/>
  <c r="AJ239" i="31"/>
  <c r="AH239" i="31"/>
  <c r="AF239" i="31"/>
  <c r="AD239" i="31"/>
  <c r="AB239" i="31"/>
  <c r="Z239" i="31"/>
  <c r="X239" i="31"/>
  <c r="AS235" i="31" a="1"/>
  <c r="AS235" i="31"/>
  <c r="AQ235" i="31" a="1"/>
  <c r="AQ235" i="31"/>
  <c r="AO235" i="31" a="1"/>
  <c r="AO235" i="31"/>
  <c r="AM235" i="31" a="1"/>
  <c r="AM235" i="31"/>
  <c r="AK235" i="31" a="1"/>
  <c r="AK235" i="31"/>
  <c r="AI235" i="31" a="1"/>
  <c r="AI235" i="31"/>
  <c r="AG235" i="31" a="1"/>
  <c r="AG235" i="31"/>
  <c r="AE235" i="31" a="1"/>
  <c r="AE235" i="31"/>
  <c r="AC225" i="31"/>
  <c r="AC235" i="31" a="1"/>
  <c r="AC235" i="31"/>
  <c r="AA235" i="31" a="1"/>
  <c r="AA235" i="31"/>
  <c r="Y235" i="31" a="1"/>
  <c r="Y235" i="31"/>
  <c r="W235" i="31" a="1"/>
  <c r="W235" i="31"/>
  <c r="AS234" i="31" a="1"/>
  <c r="AS234" i="31"/>
  <c r="AQ234" i="31" a="1"/>
  <c r="AQ234" i="31"/>
  <c r="AO234" i="31" a="1"/>
  <c r="AO234" i="31"/>
  <c r="AM234" i="31" a="1"/>
  <c r="AM234" i="31"/>
  <c r="AK234" i="31" a="1"/>
  <c r="AK234" i="31"/>
  <c r="AI234" i="31" a="1"/>
  <c r="AI234" i="31"/>
  <c r="AG234" i="31" a="1"/>
  <c r="AG234" i="31"/>
  <c r="AE234" i="31" a="1"/>
  <c r="AE234" i="31"/>
  <c r="AC234" i="31" a="1"/>
  <c r="AC234" i="31"/>
  <c r="AA234" i="31" a="1"/>
  <c r="AA234" i="31"/>
  <c r="Y234" i="31" a="1"/>
  <c r="Y234" i="31"/>
  <c r="W234" i="31" a="1"/>
  <c r="W234" i="31"/>
  <c r="AS233" i="31" a="1"/>
  <c r="AS233" i="31"/>
  <c r="AQ233" i="31" a="1"/>
  <c r="AQ233" i="31"/>
  <c r="AO233" i="31" a="1"/>
  <c r="AO233" i="31"/>
  <c r="AM233" i="31" a="1"/>
  <c r="AM233" i="31"/>
  <c r="AK233" i="31" a="1"/>
  <c r="AK233" i="31"/>
  <c r="AI233" i="31" a="1"/>
  <c r="AI233" i="31"/>
  <c r="AG233" i="31" a="1"/>
  <c r="AG233" i="31"/>
  <c r="AE233" i="31"/>
  <c r="AC233" i="31" a="1"/>
  <c r="AC233" i="31"/>
  <c r="AA233" i="31" a="1"/>
  <c r="AA233" i="31"/>
  <c r="Y233" i="31" a="1"/>
  <c r="Y233" i="31"/>
  <c r="W233" i="31" a="1"/>
  <c r="W233" i="31"/>
  <c r="AS232" i="31" a="1"/>
  <c r="AS232" i="31"/>
  <c r="AQ232" i="31" a="1"/>
  <c r="AQ232" i="31"/>
  <c r="AO232" i="31" a="1"/>
  <c r="AO232" i="31"/>
  <c r="AM232" i="31" a="1"/>
  <c r="AM232" i="31"/>
  <c r="AK232" i="31"/>
  <c r="AI232" i="31" a="1"/>
  <c r="AI232" i="31"/>
  <c r="AG232" i="31" a="1"/>
  <c r="AG232" i="31"/>
  <c r="AE232" i="31" a="1"/>
  <c r="AE232" i="31"/>
  <c r="AC232" i="31" a="1"/>
  <c r="AC232" i="31"/>
  <c r="AA232" i="31" a="1"/>
  <c r="AA232" i="31"/>
  <c r="Y232" i="31" a="1"/>
  <c r="Y232" i="31"/>
  <c r="W232" i="31" a="1"/>
  <c r="W232" i="31"/>
  <c r="AS231" i="31" a="1"/>
  <c r="AS231" i="31"/>
  <c r="AQ231" i="31" a="1"/>
  <c r="AQ231" i="31"/>
  <c r="AO231" i="31" a="1"/>
  <c r="AO231" i="31"/>
  <c r="AM231" i="31" a="1"/>
  <c r="AM231" i="31"/>
  <c r="AK231" i="31" a="1"/>
  <c r="AK231" i="31"/>
  <c r="AI231" i="31" a="1"/>
  <c r="AI231" i="31"/>
  <c r="AG231" i="31" a="1"/>
  <c r="AG231" i="31"/>
  <c r="AE231" i="31" a="1"/>
  <c r="AE231" i="31"/>
  <c r="AC231" i="31" a="1"/>
  <c r="AC231" i="31"/>
  <c r="AA231" i="31" a="1"/>
  <c r="AA231" i="31"/>
  <c r="Y231" i="31" a="1"/>
  <c r="Y231" i="31"/>
  <c r="W231" i="31" a="1"/>
  <c r="W231" i="31"/>
  <c r="AS230" i="31" a="1"/>
  <c r="AS230" i="31"/>
  <c r="AQ230" i="31" a="1"/>
  <c r="AQ230" i="31"/>
  <c r="AO230" i="31" a="1"/>
  <c r="AO230" i="31"/>
  <c r="AM230" i="31" a="1"/>
  <c r="AM230" i="31"/>
  <c r="AK230" i="31" a="1"/>
  <c r="AK230" i="31"/>
  <c r="AI230" i="31" a="1"/>
  <c r="AI230" i="31"/>
  <c r="AG230" i="31" a="1"/>
  <c r="AG230" i="31"/>
  <c r="AE230" i="31" a="1"/>
  <c r="AE230" i="31"/>
  <c r="AC230" i="31" a="1"/>
  <c r="AC230" i="31"/>
  <c r="AA230" i="31" a="1"/>
  <c r="AA230" i="31"/>
  <c r="Y230" i="31" a="1"/>
  <c r="Y230" i="31"/>
  <c r="W230" i="31" a="1"/>
  <c r="W230" i="31"/>
  <c r="AS229" i="31" a="1"/>
  <c r="AS229" i="31"/>
  <c r="AQ229" i="31" a="1"/>
  <c r="AQ229" i="31"/>
  <c r="AO229" i="31" a="1"/>
  <c r="AO229" i="31"/>
  <c r="AM229" i="31" a="1"/>
  <c r="AM229" i="31"/>
  <c r="AK229" i="31" a="1"/>
  <c r="AK229" i="31"/>
  <c r="AI229" i="31" a="1"/>
  <c r="AI229" i="31"/>
  <c r="AG229" i="31" a="1"/>
  <c r="AG229" i="31"/>
  <c r="AE229" i="31" a="1"/>
  <c r="AE229" i="31"/>
  <c r="AC229" i="31" a="1"/>
  <c r="AC229" i="31"/>
  <c r="AA229" i="31" a="1"/>
  <c r="AA229" i="31"/>
  <c r="Y229" i="31" a="1"/>
  <c r="Y229" i="31"/>
  <c r="W229" i="31" a="1"/>
  <c r="W229" i="31"/>
  <c r="AS228" i="31" a="1"/>
  <c r="AS228" i="31"/>
  <c r="AQ228" i="31" a="1"/>
  <c r="AQ228" i="31"/>
  <c r="AO228" i="31" a="1"/>
  <c r="AO228" i="31"/>
  <c r="AM228" i="31" a="1"/>
  <c r="AM228" i="31"/>
  <c r="AK228" i="31" a="1"/>
  <c r="AK228" i="31"/>
  <c r="AI228" i="31" a="1"/>
  <c r="AI228" i="31"/>
  <c r="AG228" i="31" a="1"/>
  <c r="AG228" i="31"/>
  <c r="AE228" i="31" a="1"/>
  <c r="AE228" i="31"/>
  <c r="AC228" i="31" a="1"/>
  <c r="AC228" i="31"/>
  <c r="AA228" i="31" a="1"/>
  <c r="AA228" i="31"/>
  <c r="Y228" i="31" a="1"/>
  <c r="Y228" i="31"/>
  <c r="W228" i="31" a="1"/>
  <c r="W228" i="31"/>
  <c r="AS227" i="31" a="1"/>
  <c r="AS227" i="31"/>
  <c r="AQ227" i="31" a="1"/>
  <c r="AQ227" i="31"/>
  <c r="AO227" i="31" a="1"/>
  <c r="AO227" i="31"/>
  <c r="AM227" i="31" a="1"/>
  <c r="AM227" i="31"/>
  <c r="AK227" i="31" a="1"/>
  <c r="AK227" i="31"/>
  <c r="AI227" i="31" a="1"/>
  <c r="AI227" i="31"/>
  <c r="AG227" i="31" a="1"/>
  <c r="AG227" i="31"/>
  <c r="AE227" i="31" a="1"/>
  <c r="AE227" i="31"/>
  <c r="AC227" i="31" a="1"/>
  <c r="AC227" i="31"/>
  <c r="AA227" i="31" a="1"/>
  <c r="AA227" i="31"/>
  <c r="Y227" i="31" a="1"/>
  <c r="Y227" i="31"/>
  <c r="W227" i="31" a="1"/>
  <c r="W227" i="31"/>
  <c r="AS226" i="31" a="1"/>
  <c r="AS226" i="31"/>
  <c r="AQ226" i="31" a="1"/>
  <c r="AQ226" i="31"/>
  <c r="AO226" i="31" a="1"/>
  <c r="AO226" i="31"/>
  <c r="AM226" i="31" a="1"/>
  <c r="AM226" i="31"/>
  <c r="AK226" i="31" a="1"/>
  <c r="AK226" i="31"/>
  <c r="AI226" i="31" a="1"/>
  <c r="AI226" i="31"/>
  <c r="AG226" i="31" a="1"/>
  <c r="AG226" i="31"/>
  <c r="AE226" i="31" a="1"/>
  <c r="AE226" i="31"/>
  <c r="AC226" i="31" a="1"/>
  <c r="AC226" i="31"/>
  <c r="AA226" i="31" a="1"/>
  <c r="AA226" i="31"/>
  <c r="Y226" i="31" a="1"/>
  <c r="Y226" i="31"/>
  <c r="W226" i="31" a="1"/>
  <c r="W226" i="31"/>
  <c r="AS225" i="31"/>
  <c r="AT235" i="31"/>
  <c r="AQ225" i="31"/>
  <c r="AR235" i="31"/>
  <c r="AO225" i="31"/>
  <c r="AP235" i="31"/>
  <c r="AM225" i="31"/>
  <c r="AN235" i="31"/>
  <c r="AK225" i="31"/>
  <c r="AL235" i="31"/>
  <c r="AI225" i="31"/>
  <c r="AJ235" i="31"/>
  <c r="AG225" i="31"/>
  <c r="AH235" i="31"/>
  <c r="AE225" i="31"/>
  <c r="AF235" i="31"/>
  <c r="AD235" i="31"/>
  <c r="AA225" i="31"/>
  <c r="AB235" i="31"/>
  <c r="Y225" i="31"/>
  <c r="Z235" i="31"/>
  <c r="W225" i="31"/>
  <c r="X235" i="31"/>
  <c r="AT234" i="31"/>
  <c r="AR234" i="31"/>
  <c r="AP234" i="31"/>
  <c r="AN234" i="31"/>
  <c r="AL234" i="31"/>
  <c r="AJ234" i="31"/>
  <c r="AH234" i="31"/>
  <c r="AF234" i="31"/>
  <c r="AD234" i="31"/>
  <c r="AB234" i="31"/>
  <c r="Z234" i="31"/>
  <c r="X234" i="31"/>
  <c r="AT233" i="31"/>
  <c r="AR233" i="31"/>
  <c r="AP233" i="31"/>
  <c r="AN233" i="31"/>
  <c r="AL233" i="31"/>
  <c r="AJ233" i="31"/>
  <c r="AH233" i="31"/>
  <c r="AF233" i="31"/>
  <c r="AD233" i="31"/>
  <c r="AB233" i="31"/>
  <c r="Z233" i="31"/>
  <c r="X233" i="31"/>
  <c r="AT232" i="31"/>
  <c r="AR232" i="31"/>
  <c r="AP232" i="31"/>
  <c r="AN232" i="31"/>
  <c r="AL232" i="31"/>
  <c r="AJ232" i="31"/>
  <c r="AH232" i="31"/>
  <c r="AF232" i="31"/>
  <c r="AD232" i="31"/>
  <c r="AB232" i="31"/>
  <c r="Z232" i="31"/>
  <c r="X232" i="31"/>
  <c r="B37" i="35"/>
  <c r="C37" i="35"/>
  <c r="B35" i="35"/>
  <c r="F23" i="35"/>
  <c r="F24" i="35"/>
  <c r="F25" i="35"/>
  <c r="F26" i="35"/>
  <c r="E33" i="35"/>
  <c r="I125" i="16"/>
  <c r="H37" i="35"/>
  <c r="I37" i="35"/>
  <c r="H35" i="35"/>
  <c r="L23" i="35"/>
  <c r="L24" i="35"/>
  <c r="L25" i="35"/>
  <c r="K33" i="35"/>
  <c r="I126" i="16"/>
  <c r="N37" i="35"/>
  <c r="O37" i="35"/>
  <c r="N35" i="35"/>
  <c r="R23" i="35"/>
  <c r="R24" i="35"/>
  <c r="R25" i="35"/>
  <c r="P33" i="35"/>
  <c r="I127" i="16"/>
  <c r="B67" i="35"/>
  <c r="C67" i="35"/>
  <c r="B65" i="35"/>
  <c r="F53" i="35"/>
  <c r="F54" i="35"/>
  <c r="F55" i="35"/>
  <c r="F56" i="35"/>
  <c r="E63" i="35"/>
  <c r="I128" i="16"/>
  <c r="H67" i="35"/>
  <c r="I67" i="35"/>
  <c r="H65" i="35"/>
  <c r="L53" i="35"/>
  <c r="L54" i="35"/>
  <c r="L55" i="35"/>
  <c r="K63" i="35"/>
  <c r="I129" i="16"/>
  <c r="N67" i="35"/>
  <c r="O67" i="35"/>
  <c r="N65" i="35"/>
  <c r="R53" i="35"/>
  <c r="R54" i="35"/>
  <c r="R55" i="35"/>
  <c r="P63" i="35"/>
  <c r="I130" i="16"/>
  <c r="AT231" i="31"/>
  <c r="AR231" i="31"/>
  <c r="AP231" i="31"/>
  <c r="AN231" i="31"/>
  <c r="AL231" i="31"/>
  <c r="AJ231" i="31"/>
  <c r="AH231" i="31"/>
  <c r="AF231" i="31"/>
  <c r="AD231" i="31"/>
  <c r="AB231" i="31"/>
  <c r="Z231" i="31"/>
  <c r="X231" i="31"/>
  <c r="AT230" i="31"/>
  <c r="AR230" i="31"/>
  <c r="AP230" i="31"/>
  <c r="AN230" i="31"/>
  <c r="AL230" i="31"/>
  <c r="AJ230" i="31"/>
  <c r="AH230" i="31"/>
  <c r="AF230" i="31"/>
  <c r="AD230" i="31"/>
  <c r="AB230" i="31"/>
  <c r="Z230" i="31"/>
  <c r="X230" i="31"/>
  <c r="AT229" i="31"/>
  <c r="AR229" i="31"/>
  <c r="AP229" i="31"/>
  <c r="AN229" i="31"/>
  <c r="AL229" i="31"/>
  <c r="AJ229" i="31"/>
  <c r="AH229" i="31"/>
  <c r="AF229" i="31"/>
  <c r="AD229" i="31"/>
  <c r="AB229" i="31"/>
  <c r="Z229" i="31"/>
  <c r="X229" i="31"/>
  <c r="AT228" i="31"/>
  <c r="AR228" i="31"/>
  <c r="AP228" i="31"/>
  <c r="AN228" i="31"/>
  <c r="AL228" i="31"/>
  <c r="AJ228" i="31"/>
  <c r="AH228" i="31"/>
  <c r="AF228" i="31"/>
  <c r="AD228" i="31"/>
  <c r="AB228" i="31"/>
  <c r="Z228" i="31"/>
  <c r="X228" i="31"/>
  <c r="AT227" i="31"/>
  <c r="AR227" i="31"/>
  <c r="AP227" i="31"/>
  <c r="AN227" i="31"/>
  <c r="AL227" i="31"/>
  <c r="AJ227" i="31"/>
  <c r="AH227" i="31"/>
  <c r="AF227" i="31"/>
  <c r="AD227" i="31"/>
  <c r="AB227" i="31"/>
  <c r="Z227" i="31"/>
  <c r="X227" i="31"/>
  <c r="AT226" i="31"/>
  <c r="AR226" i="31"/>
  <c r="AP226" i="31"/>
  <c r="AN226" i="31"/>
  <c r="AL226" i="31"/>
  <c r="AJ226" i="31"/>
  <c r="AH226" i="31"/>
  <c r="AF226" i="31"/>
  <c r="AD226" i="31"/>
  <c r="AB226" i="31"/>
  <c r="Z226" i="31"/>
  <c r="X226" i="31"/>
  <c r="AS222" i="31" a="1"/>
  <c r="AS222" i="31"/>
  <c r="AQ222" i="31" a="1"/>
  <c r="AQ222" i="31"/>
  <c r="AO222" i="31" a="1"/>
  <c r="AO222" i="31"/>
  <c r="AM222" i="31" a="1"/>
  <c r="AM222" i="31"/>
  <c r="AK222" i="31" a="1"/>
  <c r="AK222" i="31"/>
  <c r="AI222" i="31" a="1"/>
  <c r="AI222" i="31"/>
  <c r="AG222" i="31" a="1"/>
  <c r="AG222" i="31"/>
  <c r="AE222" i="31" a="1"/>
  <c r="AE222" i="31"/>
  <c r="AC212" i="31"/>
  <c r="AC222" i="31" a="1"/>
  <c r="AC222" i="31"/>
  <c r="AA222" i="31" a="1"/>
  <c r="AA222" i="31"/>
  <c r="Y222" i="31" a="1"/>
  <c r="Y222" i="31"/>
  <c r="W222" i="31" a="1"/>
  <c r="W222" i="31"/>
  <c r="AS221" i="31" a="1"/>
  <c r="AS221" i="31"/>
  <c r="AQ221" i="31" a="1"/>
  <c r="AQ221" i="31"/>
  <c r="AO221" i="31" a="1"/>
  <c r="AO221" i="31"/>
  <c r="AM221" i="31" a="1"/>
  <c r="AM221" i="31"/>
  <c r="AK221" i="31" a="1"/>
  <c r="AK221" i="31"/>
  <c r="AI221" i="31" a="1"/>
  <c r="AI221" i="31"/>
  <c r="AG221" i="31" a="1"/>
  <c r="AG221" i="31"/>
  <c r="AE221" i="31" a="1"/>
  <c r="AE221" i="31"/>
  <c r="AC221" i="31" a="1"/>
  <c r="AC221" i="31"/>
  <c r="AA221" i="31" a="1"/>
  <c r="AA221" i="31"/>
  <c r="Y221" i="31" a="1"/>
  <c r="Y221" i="31"/>
  <c r="W221" i="31" a="1"/>
  <c r="W221" i="31"/>
  <c r="AS220" i="31" a="1"/>
  <c r="AS220" i="31"/>
  <c r="AQ220" i="31" a="1"/>
  <c r="AQ220" i="31"/>
  <c r="AO220" i="31" a="1"/>
  <c r="AO220" i="31"/>
  <c r="AM220" i="31" a="1"/>
  <c r="AM220" i="31"/>
  <c r="AK220" i="31" a="1"/>
  <c r="AK220" i="31"/>
  <c r="AI220" i="31" a="1"/>
  <c r="AI220" i="31"/>
  <c r="AG220" i="31" a="1"/>
  <c r="AG220" i="31"/>
  <c r="AE220" i="31"/>
  <c r="AC220" i="31" a="1"/>
  <c r="AC220" i="31"/>
  <c r="AA220" i="31" a="1"/>
  <c r="AA220" i="31"/>
  <c r="Y220" i="31" a="1"/>
  <c r="Y220" i="31"/>
  <c r="W220" i="31" a="1"/>
  <c r="W220" i="31"/>
  <c r="AS219" i="31" a="1"/>
  <c r="AS219" i="31"/>
  <c r="AQ219" i="31" a="1"/>
  <c r="AQ219" i="31"/>
  <c r="AO219" i="31" a="1"/>
  <c r="AO219" i="31"/>
  <c r="AM219" i="31" a="1"/>
  <c r="AM219" i="31"/>
  <c r="AK219" i="31"/>
  <c r="AI219" i="31" a="1"/>
  <c r="AI219" i="31"/>
  <c r="AG219" i="31" a="1"/>
  <c r="AG219" i="31"/>
  <c r="AE219" i="31" a="1"/>
  <c r="AE219" i="31"/>
  <c r="AC219" i="31" a="1"/>
  <c r="AC219" i="31"/>
  <c r="AA219" i="31" a="1"/>
  <c r="AA219" i="31"/>
  <c r="Y219" i="31" a="1"/>
  <c r="Y219" i="31"/>
  <c r="W219" i="31" a="1"/>
  <c r="W219" i="31"/>
  <c r="AS218" i="31" a="1"/>
  <c r="AS218" i="31"/>
  <c r="AQ218" i="31" a="1"/>
  <c r="AQ218" i="31"/>
  <c r="AO218" i="31" a="1"/>
  <c r="AO218" i="31"/>
  <c r="AM218" i="31" a="1"/>
  <c r="AM218" i="31"/>
  <c r="AK218" i="31" a="1"/>
  <c r="AK218" i="31"/>
  <c r="AI218" i="31" a="1"/>
  <c r="AI218" i="31"/>
  <c r="AG218" i="31" a="1"/>
  <c r="AG218" i="31"/>
  <c r="AE218" i="31" a="1"/>
  <c r="AE218" i="31"/>
  <c r="AC218" i="31" a="1"/>
  <c r="AC218" i="31"/>
  <c r="AA218" i="31" a="1"/>
  <c r="AA218" i="31"/>
  <c r="Y218" i="31" a="1"/>
  <c r="Y218" i="31"/>
  <c r="W218" i="31" a="1"/>
  <c r="W218" i="31"/>
  <c r="AS217" i="31" a="1"/>
  <c r="AS217" i="31"/>
  <c r="AQ217" i="31" a="1"/>
  <c r="AQ217" i="31"/>
  <c r="AO217" i="31" a="1"/>
  <c r="AO217" i="31"/>
  <c r="AM217" i="31" a="1"/>
  <c r="AM217" i="31"/>
  <c r="AK217" i="31" a="1"/>
  <c r="AK217" i="31"/>
  <c r="AI217" i="31" a="1"/>
  <c r="AI217" i="31"/>
  <c r="AG217" i="31" a="1"/>
  <c r="AG217" i="31"/>
  <c r="AE217" i="31" a="1"/>
  <c r="AE217" i="31"/>
  <c r="AC217" i="31" a="1"/>
  <c r="AC217" i="31"/>
  <c r="AA217" i="31" a="1"/>
  <c r="AA217" i="31"/>
  <c r="Y217" i="31" a="1"/>
  <c r="Y217" i="31"/>
  <c r="W217" i="31" a="1"/>
  <c r="W217" i="31"/>
  <c r="AS216" i="31" a="1"/>
  <c r="AS216" i="31"/>
  <c r="AQ216" i="31" a="1"/>
  <c r="AQ216" i="31"/>
  <c r="AO216" i="31" a="1"/>
  <c r="AO216" i="31"/>
  <c r="AM216" i="31" a="1"/>
  <c r="AM216" i="31"/>
  <c r="AK216" i="31" a="1"/>
  <c r="AK216" i="31"/>
  <c r="AI216" i="31" a="1"/>
  <c r="AI216" i="31"/>
  <c r="AG216" i="31" a="1"/>
  <c r="AG216" i="31"/>
  <c r="AE216" i="31" a="1"/>
  <c r="AE216" i="31"/>
  <c r="AC216" i="31" a="1"/>
  <c r="AC216" i="31"/>
  <c r="AA216" i="31" a="1"/>
  <c r="AA216" i="31"/>
  <c r="Y216" i="31" a="1"/>
  <c r="Y216" i="31"/>
  <c r="W216" i="31" a="1"/>
  <c r="W216" i="31"/>
  <c r="AS215" i="31" a="1"/>
  <c r="AS215" i="31"/>
  <c r="AQ215" i="31" a="1"/>
  <c r="AQ215" i="31"/>
  <c r="AO215" i="31" a="1"/>
  <c r="AO215" i="31"/>
  <c r="AM215" i="31" a="1"/>
  <c r="AM215" i="31"/>
  <c r="AK215" i="31" a="1"/>
  <c r="AK215" i="31"/>
  <c r="AI215" i="31" a="1"/>
  <c r="AI215" i="31"/>
  <c r="AG215" i="31" a="1"/>
  <c r="AG215" i="31"/>
  <c r="AE215" i="31" a="1"/>
  <c r="AE215" i="31"/>
  <c r="AC215" i="31" a="1"/>
  <c r="AC215" i="31"/>
  <c r="AA215" i="31" a="1"/>
  <c r="AA215" i="31"/>
  <c r="Y215" i="31" a="1"/>
  <c r="Y215" i="31"/>
  <c r="W215" i="31" a="1"/>
  <c r="W215" i="31"/>
  <c r="AS214" i="31" a="1"/>
  <c r="AS214" i="31"/>
  <c r="AQ214" i="31" a="1"/>
  <c r="AQ214" i="31"/>
  <c r="AO214" i="31" a="1"/>
  <c r="AO214" i="31"/>
  <c r="AM214" i="31" a="1"/>
  <c r="AM214" i="31"/>
  <c r="AK214" i="31" a="1"/>
  <c r="AK214" i="31"/>
  <c r="AI214" i="31" a="1"/>
  <c r="AI214" i="31"/>
  <c r="AG214" i="31" a="1"/>
  <c r="AG214" i="31"/>
  <c r="AE214" i="31" a="1"/>
  <c r="AE214" i="31"/>
  <c r="AC214" i="31" a="1"/>
  <c r="AC214" i="31"/>
  <c r="AA214" i="31" a="1"/>
  <c r="AA214" i="31"/>
  <c r="Y214" i="31" a="1"/>
  <c r="Y214" i="31"/>
  <c r="W214" i="31" a="1"/>
  <c r="W214" i="31"/>
  <c r="AS213" i="31" a="1"/>
  <c r="AS213" i="31"/>
  <c r="AQ213" i="31" a="1"/>
  <c r="AQ213" i="31"/>
  <c r="AO213" i="31" a="1"/>
  <c r="AO213" i="31"/>
  <c r="AM213" i="31" a="1"/>
  <c r="AM213" i="31"/>
  <c r="AK213" i="31" a="1"/>
  <c r="AK213" i="31"/>
  <c r="AI213" i="31" a="1"/>
  <c r="AI213" i="31"/>
  <c r="AG213" i="31" a="1"/>
  <c r="AG213" i="31"/>
  <c r="AE213" i="31" a="1"/>
  <c r="AE213" i="31"/>
  <c r="AC213" i="31" a="1"/>
  <c r="AC213" i="31"/>
  <c r="AA213" i="31" a="1"/>
  <c r="AA213" i="31"/>
  <c r="Y213" i="31" a="1"/>
  <c r="Y213" i="31"/>
  <c r="W213" i="31" a="1"/>
  <c r="W213" i="31"/>
  <c r="AS212" i="31"/>
  <c r="AT222" i="31"/>
  <c r="AQ212" i="31"/>
  <c r="AR222" i="31"/>
  <c r="AO212" i="31"/>
  <c r="AP222" i="31"/>
  <c r="AM212" i="31"/>
  <c r="AN222" i="31"/>
  <c r="AK212" i="31"/>
  <c r="AL222" i="31"/>
  <c r="AI212" i="31"/>
  <c r="AJ222" i="31"/>
  <c r="AG212" i="31"/>
  <c r="AH222" i="31"/>
  <c r="AE212" i="31"/>
  <c r="AF222" i="31"/>
  <c r="AD222" i="31"/>
  <c r="AA212" i="31"/>
  <c r="AB222" i="31"/>
  <c r="Y212" i="31"/>
  <c r="Z222" i="31"/>
  <c r="W212" i="31"/>
  <c r="X222" i="31"/>
  <c r="AT221" i="31"/>
  <c r="AR221" i="31"/>
  <c r="AP221" i="31"/>
  <c r="AN221" i="31"/>
  <c r="AL221" i="31"/>
  <c r="AJ221" i="31"/>
  <c r="AH221" i="31"/>
  <c r="AF221" i="31"/>
  <c r="AD221" i="31"/>
  <c r="AB221" i="31"/>
  <c r="Z221" i="31"/>
  <c r="X221" i="31"/>
  <c r="AT220" i="31"/>
  <c r="AR220" i="31"/>
  <c r="AP220" i="31"/>
  <c r="AN220" i="31"/>
  <c r="AL220" i="31"/>
  <c r="AJ220" i="31"/>
  <c r="AH220" i="31"/>
  <c r="AF220" i="31"/>
  <c r="AD220" i="31"/>
  <c r="AB220" i="31"/>
  <c r="Z220" i="31"/>
  <c r="X220" i="31"/>
  <c r="AT219" i="31"/>
  <c r="AR219" i="31"/>
  <c r="AP219" i="31"/>
  <c r="AN219" i="31"/>
  <c r="AL219" i="31"/>
  <c r="AJ219" i="31"/>
  <c r="AH219" i="31"/>
  <c r="AF219" i="31"/>
  <c r="AD219" i="31"/>
  <c r="AB219" i="31"/>
  <c r="Z219" i="31"/>
  <c r="X219" i="31"/>
  <c r="AT218" i="31"/>
  <c r="AR218" i="31"/>
  <c r="AP218" i="31"/>
  <c r="AN218" i="31"/>
  <c r="AL218" i="31"/>
  <c r="AJ218" i="31"/>
  <c r="AH218" i="31"/>
  <c r="AF218" i="31"/>
  <c r="AD218" i="31"/>
  <c r="AB218" i="31"/>
  <c r="Z218" i="31"/>
  <c r="X218" i="31"/>
  <c r="AT217" i="31"/>
  <c r="AR217" i="31"/>
  <c r="AP217" i="31"/>
  <c r="AN217" i="31"/>
  <c r="AL217" i="31"/>
  <c r="AJ217" i="31"/>
  <c r="AH217" i="31"/>
  <c r="AF217" i="31"/>
  <c r="AD217" i="31"/>
  <c r="AB217" i="31"/>
  <c r="Z217" i="31"/>
  <c r="X217" i="31"/>
  <c r="AT216" i="31"/>
  <c r="AR216" i="31"/>
  <c r="AP216" i="31"/>
  <c r="AN216" i="31"/>
  <c r="AL216" i="31"/>
  <c r="AJ216" i="31"/>
  <c r="AH216" i="31"/>
  <c r="AF216" i="31"/>
  <c r="AD216" i="31"/>
  <c r="AB216" i="31"/>
  <c r="Z216" i="31"/>
  <c r="X216" i="31"/>
  <c r="AT215" i="31"/>
  <c r="AR215" i="31"/>
  <c r="AP215" i="31"/>
  <c r="AN215" i="31"/>
  <c r="AL215" i="31"/>
  <c r="AJ215" i="31"/>
  <c r="AH215" i="31"/>
  <c r="AF215" i="31"/>
  <c r="AD215" i="31"/>
  <c r="AB215" i="31"/>
  <c r="Z215" i="31"/>
  <c r="X215" i="31"/>
  <c r="AT214" i="31"/>
  <c r="AR214" i="31"/>
  <c r="AP214" i="31"/>
  <c r="AN214" i="31"/>
  <c r="AL214" i="31"/>
  <c r="AJ214" i="31"/>
  <c r="AH214" i="31"/>
  <c r="AF214" i="31"/>
  <c r="AD214" i="31"/>
  <c r="AB214" i="31"/>
  <c r="Z214" i="31"/>
  <c r="X214" i="31"/>
  <c r="AT213" i="31"/>
  <c r="AR213" i="31"/>
  <c r="AP213" i="31"/>
  <c r="AN213" i="31"/>
  <c r="AL213" i="31"/>
  <c r="AJ213" i="31"/>
  <c r="AH213" i="31"/>
  <c r="AF213" i="31"/>
  <c r="AD213" i="31"/>
  <c r="AB213" i="31"/>
  <c r="Z213" i="31"/>
  <c r="X213" i="31"/>
  <c r="AS209" i="31" a="1"/>
  <c r="AS209" i="31"/>
  <c r="AS208" i="31" a="1"/>
  <c r="AS208" i="31"/>
  <c r="AS207" i="31" a="1"/>
  <c r="AS207" i="31"/>
  <c r="AS206" i="31" a="1"/>
  <c r="AS206" i="31"/>
  <c r="AS205" i="31" a="1"/>
  <c r="AS205" i="31"/>
  <c r="AS204" i="31" a="1"/>
  <c r="AS204" i="31"/>
  <c r="AS203" i="31" a="1"/>
  <c r="AS203" i="31"/>
  <c r="AS202" i="31" a="1"/>
  <c r="AS202" i="31"/>
  <c r="AS201" i="31" a="1"/>
  <c r="AS201" i="31"/>
  <c r="AS200" i="31" a="1"/>
  <c r="AS200" i="31"/>
  <c r="AQ209" i="31" a="1"/>
  <c r="AQ209" i="31"/>
  <c r="AQ208" i="31" a="1"/>
  <c r="AQ208" i="31"/>
  <c r="AQ207" i="31" a="1"/>
  <c r="AQ207" i="31"/>
  <c r="AQ206" i="31" a="1"/>
  <c r="AQ206" i="31"/>
  <c r="AQ205" i="31" a="1"/>
  <c r="AQ205" i="31"/>
  <c r="AQ204" i="31" a="1"/>
  <c r="AQ204" i="31"/>
  <c r="AQ203" i="31" a="1"/>
  <c r="AQ203" i="31"/>
  <c r="AQ202" i="31" a="1"/>
  <c r="AQ202" i="31"/>
  <c r="AQ201" i="31" a="1"/>
  <c r="AQ201" i="31"/>
  <c r="AQ200" i="31" a="1"/>
  <c r="AQ200" i="31"/>
  <c r="AO209" i="31" a="1"/>
  <c r="AO209" i="31"/>
  <c r="AO208" i="31" a="1"/>
  <c r="AO208" i="31"/>
  <c r="AO207" i="31" a="1"/>
  <c r="AO207" i="31"/>
  <c r="AO206" i="31" a="1"/>
  <c r="AO206" i="31"/>
  <c r="AO205" i="31" a="1"/>
  <c r="AO205" i="31"/>
  <c r="AO204" i="31" a="1"/>
  <c r="AO204" i="31"/>
  <c r="AO203" i="31" a="1"/>
  <c r="AO203" i="31"/>
  <c r="AO202" i="31" a="1"/>
  <c r="AO202" i="31"/>
  <c r="AO201" i="31" a="1"/>
  <c r="AO201" i="31"/>
  <c r="AO200" i="31" a="1"/>
  <c r="AO200" i="31"/>
  <c r="AM209" i="31" a="1"/>
  <c r="AM209" i="31"/>
  <c r="AM208" i="31" a="1"/>
  <c r="AM208" i="31"/>
  <c r="AM207" i="31" a="1"/>
  <c r="AM207" i="31"/>
  <c r="AM206" i="31" a="1"/>
  <c r="AM206" i="31"/>
  <c r="AM205" i="31" a="1"/>
  <c r="AM205" i="31"/>
  <c r="AM204" i="31" a="1"/>
  <c r="AM204" i="31"/>
  <c r="AM203" i="31" a="1"/>
  <c r="AM203" i="31"/>
  <c r="AM202" i="31" a="1"/>
  <c r="AM202" i="31"/>
  <c r="AM201" i="31" a="1"/>
  <c r="AM201" i="31"/>
  <c r="AM200" i="31" a="1"/>
  <c r="AM200" i="31"/>
  <c r="AK209" i="31" a="1"/>
  <c r="AK209" i="31"/>
  <c r="AK208" i="31" a="1"/>
  <c r="AK208" i="31"/>
  <c r="AK207" i="31" a="1"/>
  <c r="AK207" i="31"/>
  <c r="AK206" i="31"/>
  <c r="AK205" i="31" a="1"/>
  <c r="AK205" i="31"/>
  <c r="AK204" i="31" a="1"/>
  <c r="AK204" i="31"/>
  <c r="AK203" i="31" a="1"/>
  <c r="AK203" i="31"/>
  <c r="AK202" i="31" a="1"/>
  <c r="AK202" i="31"/>
  <c r="AK201" i="31" a="1"/>
  <c r="AK201" i="31"/>
  <c r="AK200" i="31" a="1"/>
  <c r="AK200" i="31"/>
  <c r="AI209" i="31" a="1"/>
  <c r="AI209" i="31"/>
  <c r="AI208" i="31" a="1"/>
  <c r="AI208" i="31"/>
  <c r="AI207" i="31" a="1"/>
  <c r="AI207" i="31"/>
  <c r="AI206" i="31" a="1"/>
  <c r="AI206" i="31"/>
  <c r="AI205" i="31" a="1"/>
  <c r="AI205" i="31"/>
  <c r="AI204" i="31" a="1"/>
  <c r="AI204" i="31"/>
  <c r="AI203" i="31" a="1"/>
  <c r="AI203" i="31"/>
  <c r="AI202" i="31" a="1"/>
  <c r="AI202" i="31"/>
  <c r="AI201" i="31" a="1"/>
  <c r="AI201" i="31"/>
  <c r="AI200" i="31" a="1"/>
  <c r="AI200" i="31"/>
  <c r="AG209" i="31" a="1"/>
  <c r="AG209" i="31"/>
  <c r="AG208" i="31" a="1"/>
  <c r="AG208" i="31"/>
  <c r="AG207" i="31" a="1"/>
  <c r="AG207" i="31"/>
  <c r="AG206" i="31" a="1"/>
  <c r="AG206" i="31"/>
  <c r="AG205" i="31" a="1"/>
  <c r="AG205" i="31"/>
  <c r="AG204" i="31" a="1"/>
  <c r="AG204" i="31"/>
  <c r="AG202" i="31" a="1"/>
  <c r="AG202" i="31"/>
  <c r="AG203" i="31" a="1"/>
  <c r="AG203" i="31"/>
  <c r="AG201" i="31" a="1"/>
  <c r="AG201" i="31"/>
  <c r="AG200" i="31" a="1"/>
  <c r="AG200" i="31"/>
  <c r="AE209" i="31" a="1"/>
  <c r="AE209" i="31"/>
  <c r="AE208" i="31" a="1"/>
  <c r="AE208" i="31"/>
  <c r="AE207" i="31"/>
  <c r="AE206" i="31" a="1"/>
  <c r="AE206" i="31"/>
  <c r="AE205" i="31" a="1"/>
  <c r="AE205" i="31"/>
  <c r="AE204" i="31" a="1"/>
  <c r="AE204" i="31"/>
  <c r="AE203" i="31" a="1"/>
  <c r="AE203" i="31"/>
  <c r="AE202" i="31" a="1"/>
  <c r="AE202" i="31"/>
  <c r="AE201" i="31" a="1"/>
  <c r="AE201" i="31"/>
  <c r="AE200" i="31" a="1"/>
  <c r="AE200" i="31"/>
  <c r="AC199" i="31"/>
  <c r="AC209" i="31" a="1"/>
  <c r="AC209" i="31"/>
  <c r="AC208" i="31" a="1"/>
  <c r="AC208" i="31"/>
  <c r="AC207" i="31" a="1"/>
  <c r="AC207" i="31"/>
  <c r="AC206" i="31" a="1"/>
  <c r="AC206" i="31"/>
  <c r="AC205" i="31" a="1"/>
  <c r="AC205" i="31"/>
  <c r="AC204" i="31" a="1"/>
  <c r="AC204" i="31"/>
  <c r="AC203" i="31" a="1"/>
  <c r="AC203" i="31"/>
  <c r="AC202" i="31" a="1"/>
  <c r="AC202" i="31"/>
  <c r="AC201" i="31" a="1"/>
  <c r="AC201" i="31"/>
  <c r="AC200" i="31" a="1"/>
  <c r="AC200" i="31"/>
  <c r="AA209" i="31" a="1"/>
  <c r="AA209" i="31"/>
  <c r="AA208" i="31" a="1"/>
  <c r="AA208" i="31"/>
  <c r="AA207" i="31" a="1"/>
  <c r="AA207" i="31"/>
  <c r="AA206" i="31" a="1"/>
  <c r="AA206" i="31"/>
  <c r="AA205" i="31" a="1"/>
  <c r="AA205" i="31"/>
  <c r="AA204" i="31" a="1"/>
  <c r="AA204" i="31"/>
  <c r="AA203" i="31" a="1"/>
  <c r="AA203" i="31"/>
  <c r="AA202" i="31" a="1"/>
  <c r="AA202" i="31"/>
  <c r="AA201" i="31" a="1"/>
  <c r="AA201" i="31"/>
  <c r="AA200" i="31" a="1"/>
  <c r="AA200" i="31"/>
  <c r="Y209" i="31" a="1"/>
  <c r="Y209" i="31"/>
  <c r="Y208" i="31" a="1"/>
  <c r="Y208" i="31"/>
  <c r="Y207" i="31" a="1"/>
  <c r="Y207" i="31"/>
  <c r="Y206" i="31" a="1"/>
  <c r="Y206" i="31"/>
  <c r="Y205" i="31" a="1"/>
  <c r="Y205" i="31"/>
  <c r="Y204" i="31" a="1"/>
  <c r="Y204" i="31"/>
  <c r="Y203" i="31" a="1"/>
  <c r="Y203" i="31"/>
  <c r="Y202" i="31" a="1"/>
  <c r="Y202" i="31"/>
  <c r="Y201" i="31" a="1"/>
  <c r="Y201" i="31"/>
  <c r="W209" i="31" a="1"/>
  <c r="W209" i="31"/>
  <c r="W208" i="31" a="1"/>
  <c r="W208" i="31"/>
  <c r="W207" i="31" a="1"/>
  <c r="W207" i="31"/>
  <c r="W206" i="31" a="1"/>
  <c r="W206" i="31"/>
  <c r="W205" i="31" a="1"/>
  <c r="W205" i="31"/>
  <c r="W204" i="31" a="1"/>
  <c r="W204" i="31"/>
  <c r="W203" i="31" a="1"/>
  <c r="W203" i="31"/>
  <c r="W202" i="31" a="1"/>
  <c r="W202" i="31"/>
  <c r="W201" i="31" a="1"/>
  <c r="W201" i="31"/>
  <c r="W200" i="31" a="1"/>
  <c r="W200" i="31"/>
  <c r="Y200" i="31" a="1"/>
  <c r="Y200" i="31"/>
  <c r="H16" i="16"/>
  <c r="H15" i="16"/>
  <c r="AS199" i="31"/>
  <c r="AT209" i="31"/>
  <c r="AQ199" i="31"/>
  <c r="AR209" i="31"/>
  <c r="AO199" i="31"/>
  <c r="AP209" i="31"/>
  <c r="AM199" i="31"/>
  <c r="AN209" i="31"/>
  <c r="AK199" i="31"/>
  <c r="AL209" i="31"/>
  <c r="AI199" i="31"/>
  <c r="AJ209" i="31"/>
  <c r="AG199" i="31"/>
  <c r="AH209" i="31"/>
  <c r="AE199" i="31"/>
  <c r="AF209" i="31"/>
  <c r="AD209" i="31"/>
  <c r="AA199" i="31"/>
  <c r="AB209" i="31"/>
  <c r="Y199" i="31"/>
  <c r="Z209" i="31"/>
  <c r="W199" i="31"/>
  <c r="X209" i="31"/>
  <c r="AT208" i="31"/>
  <c r="AR208" i="31"/>
  <c r="AP208" i="31"/>
  <c r="AN208" i="31"/>
  <c r="AL208" i="31"/>
  <c r="AJ208" i="31"/>
  <c r="AH208" i="31"/>
  <c r="AF208" i="31"/>
  <c r="AD208" i="31"/>
  <c r="AB208" i="31"/>
  <c r="Z208" i="31"/>
  <c r="X208" i="31"/>
  <c r="AT207" i="31"/>
  <c r="AR207" i="31"/>
  <c r="AP207" i="31"/>
  <c r="AN207" i="31"/>
  <c r="AL207" i="31"/>
  <c r="AJ207" i="31"/>
  <c r="AH207" i="31"/>
  <c r="AF207" i="31"/>
  <c r="AD207" i="31"/>
  <c r="AB207" i="31"/>
  <c r="Z207" i="31"/>
  <c r="X207" i="31"/>
  <c r="AT206" i="31"/>
  <c r="AR206" i="31"/>
  <c r="AP206" i="31"/>
  <c r="AN206" i="31"/>
  <c r="AL206" i="31"/>
  <c r="AJ206" i="31"/>
  <c r="AH206" i="31"/>
  <c r="AF206" i="31"/>
  <c r="AD206" i="31"/>
  <c r="AB206" i="31"/>
  <c r="Z206" i="31"/>
  <c r="X206" i="31"/>
  <c r="AT205" i="31"/>
  <c r="AR205" i="31"/>
  <c r="AP205" i="31"/>
  <c r="AN205" i="31"/>
  <c r="AL205" i="31"/>
  <c r="AJ205" i="31"/>
  <c r="AH205" i="31"/>
  <c r="AF205" i="31"/>
  <c r="AD205" i="31"/>
  <c r="AB205" i="31"/>
  <c r="Z205" i="31"/>
  <c r="X205" i="31"/>
  <c r="AT204" i="31"/>
  <c r="AR204" i="31"/>
  <c r="AP204" i="31"/>
  <c r="AN204" i="31"/>
  <c r="AL204" i="31"/>
  <c r="AJ204" i="31"/>
  <c r="AH204" i="31"/>
  <c r="AF204" i="31"/>
  <c r="AD204" i="31"/>
  <c r="AB204" i="31"/>
  <c r="Z204" i="31"/>
  <c r="X204" i="31"/>
  <c r="AT203" i="31"/>
  <c r="AR203" i="31"/>
  <c r="AP203" i="31"/>
  <c r="AN203" i="31"/>
  <c r="AL203" i="31"/>
  <c r="AJ203" i="31"/>
  <c r="AH203" i="31"/>
  <c r="AF203" i="31"/>
  <c r="AD203" i="31"/>
  <c r="AB203" i="31"/>
  <c r="Z203" i="31"/>
  <c r="X203" i="31"/>
  <c r="AT202" i="31"/>
  <c r="AR202" i="31"/>
  <c r="AP202" i="31"/>
  <c r="AN202" i="31"/>
  <c r="AL202" i="31"/>
  <c r="AJ202" i="31"/>
  <c r="AH202" i="31"/>
  <c r="AF202" i="31"/>
  <c r="AD202" i="31"/>
  <c r="AB202" i="31"/>
  <c r="Z202" i="31"/>
  <c r="X202" i="31"/>
  <c r="AT201" i="31"/>
  <c r="AR201" i="31"/>
  <c r="AP201" i="31"/>
  <c r="AN201" i="31"/>
  <c r="AL201" i="31"/>
  <c r="AJ201" i="31"/>
  <c r="AH201" i="31"/>
  <c r="AF201" i="31"/>
  <c r="AD201" i="31"/>
  <c r="AB201" i="31"/>
  <c r="Z201" i="31"/>
  <c r="X201" i="31"/>
  <c r="AT200" i="31"/>
  <c r="AR200" i="31"/>
  <c r="AP200" i="31"/>
  <c r="AN200" i="31"/>
  <c r="AL200" i="31"/>
  <c r="AJ200" i="31"/>
  <c r="AH200" i="31"/>
  <c r="AF200" i="31"/>
  <c r="AD200" i="31"/>
  <c r="AB200" i="31"/>
  <c r="Z200" i="31"/>
  <c r="X200" i="31"/>
  <c r="AS196" i="31" a="1"/>
  <c r="AS196" i="31"/>
  <c r="AQ196" i="31" a="1"/>
  <c r="AQ196" i="31"/>
  <c r="AO196" i="31" a="1"/>
  <c r="AO196" i="31"/>
  <c r="AM196" i="31" a="1"/>
  <c r="AM196" i="31"/>
  <c r="AK196" i="31" a="1"/>
  <c r="AK196" i="31"/>
  <c r="AI196" i="31" a="1"/>
  <c r="AI196" i="31"/>
  <c r="AG196" i="31" a="1"/>
  <c r="AG196" i="31"/>
  <c r="AE196" i="31" a="1"/>
  <c r="AE196" i="31"/>
  <c r="AC186" i="31"/>
  <c r="AC196" i="31" a="1"/>
  <c r="AC196" i="31"/>
  <c r="AA196" i="31" a="1"/>
  <c r="AA196" i="31"/>
  <c r="Y196" i="31" a="1"/>
  <c r="Y196" i="31"/>
  <c r="W196" i="31" a="1"/>
  <c r="W196" i="31"/>
  <c r="AS195" i="31" a="1"/>
  <c r="AS195" i="31"/>
  <c r="AQ195" i="31" a="1"/>
  <c r="AQ195" i="31"/>
  <c r="AO195" i="31" a="1"/>
  <c r="AO195" i="31"/>
  <c r="AM195" i="31" a="1"/>
  <c r="AM195" i="31"/>
  <c r="AK195" i="31" a="1"/>
  <c r="AK195" i="31"/>
  <c r="AI195" i="31" a="1"/>
  <c r="AI195" i="31"/>
  <c r="AG195" i="31" a="1"/>
  <c r="AG195" i="31"/>
  <c r="AE195" i="31" a="1"/>
  <c r="AE195" i="31"/>
  <c r="AC195" i="31" a="1"/>
  <c r="AC195" i="31"/>
  <c r="AA195" i="31" a="1"/>
  <c r="AA195" i="31"/>
  <c r="Y195" i="31" a="1"/>
  <c r="Y195" i="31"/>
  <c r="W195" i="31" a="1"/>
  <c r="W195" i="31"/>
  <c r="AS194" i="31" a="1"/>
  <c r="AS194" i="31"/>
  <c r="AQ194" i="31" a="1"/>
  <c r="AQ194" i="31"/>
  <c r="AO194" i="31" a="1"/>
  <c r="AO194" i="31"/>
  <c r="AM194" i="31" a="1"/>
  <c r="AM194" i="31"/>
  <c r="AK194" i="31" a="1"/>
  <c r="AK194" i="31"/>
  <c r="AI194" i="31" a="1"/>
  <c r="AI194" i="31"/>
  <c r="AG194" i="31" a="1"/>
  <c r="AG194" i="31"/>
  <c r="AE194" i="31" a="1"/>
  <c r="AE194" i="31"/>
  <c r="AC194" i="31" a="1"/>
  <c r="AC194" i="31"/>
  <c r="AA194" i="31" a="1"/>
  <c r="AA194" i="31"/>
  <c r="Y194" i="31" a="1"/>
  <c r="Y194" i="31"/>
  <c r="W194" i="31" a="1"/>
  <c r="W194" i="31"/>
  <c r="AS193" i="31" a="1"/>
  <c r="AS193" i="31"/>
  <c r="AQ193" i="31" a="1"/>
  <c r="AQ193" i="31"/>
  <c r="AO193" i="31" a="1"/>
  <c r="AO193" i="31"/>
  <c r="AM193" i="31" a="1"/>
  <c r="AM193" i="31"/>
  <c r="AK193" i="31" a="1"/>
  <c r="AK193" i="31"/>
  <c r="AI193" i="31" a="1"/>
  <c r="AI193" i="31"/>
  <c r="AG193" i="31" a="1"/>
  <c r="AG193" i="31"/>
  <c r="AE193" i="31" a="1"/>
  <c r="AE193" i="31"/>
  <c r="AC193" i="31" a="1"/>
  <c r="AC193" i="31"/>
  <c r="AA193" i="31" a="1"/>
  <c r="AA193" i="31"/>
  <c r="Y193" i="31" a="1"/>
  <c r="Y193" i="31"/>
  <c r="W193" i="31" a="1"/>
  <c r="W193" i="31"/>
  <c r="AS192" i="31" a="1"/>
  <c r="AS192" i="31"/>
  <c r="AQ192" i="31" a="1"/>
  <c r="AQ192" i="31"/>
  <c r="AO192" i="31" a="1"/>
  <c r="AO192" i="31"/>
  <c r="AM192" i="31" a="1"/>
  <c r="AM192" i="31"/>
  <c r="AK192" i="31" a="1"/>
  <c r="AK192" i="31"/>
  <c r="AI192" i="31" a="1"/>
  <c r="AI192" i="31"/>
  <c r="AG192" i="31" a="1"/>
  <c r="AG192" i="31"/>
  <c r="AE192" i="31" a="1"/>
  <c r="AE192" i="31"/>
  <c r="AC192" i="31" a="1"/>
  <c r="AC192" i="31"/>
  <c r="AA192" i="31" a="1"/>
  <c r="AA192" i="31"/>
  <c r="Y192" i="31" a="1"/>
  <c r="Y192" i="31"/>
  <c r="W192" i="31" a="1"/>
  <c r="W192" i="31"/>
  <c r="AS191" i="31" a="1"/>
  <c r="AS191" i="31"/>
  <c r="AQ191" i="31" a="1"/>
  <c r="AQ191" i="31"/>
  <c r="AO191" i="31" a="1"/>
  <c r="AO191" i="31"/>
  <c r="AM191" i="31" a="1"/>
  <c r="AM191" i="31"/>
  <c r="AK191" i="31" a="1"/>
  <c r="AK191" i="31"/>
  <c r="AI191" i="31" a="1"/>
  <c r="AI191" i="31"/>
  <c r="AG191" i="31" a="1"/>
  <c r="AG191" i="31"/>
  <c r="AE191" i="31" a="1"/>
  <c r="AE191" i="31"/>
  <c r="AC191" i="31" a="1"/>
  <c r="AC191" i="31"/>
  <c r="AA191" i="31" a="1"/>
  <c r="AA191" i="31"/>
  <c r="Y191" i="31" a="1"/>
  <c r="Y191" i="31"/>
  <c r="W191" i="31" a="1"/>
  <c r="W191" i="31"/>
  <c r="AS190" i="31" a="1"/>
  <c r="AS190" i="31"/>
  <c r="AQ190" i="31" a="1"/>
  <c r="AQ190" i="31"/>
  <c r="AO190" i="31" a="1"/>
  <c r="AO190" i="31"/>
  <c r="AM190" i="31" a="1"/>
  <c r="AM190" i="31"/>
  <c r="AK190" i="31" a="1"/>
  <c r="AK190" i="31"/>
  <c r="AI190" i="31" a="1"/>
  <c r="AI190" i="31"/>
  <c r="AG190" i="31" a="1"/>
  <c r="AG190" i="31"/>
  <c r="AE190" i="31" a="1"/>
  <c r="AE190" i="31"/>
  <c r="AC190" i="31" a="1"/>
  <c r="AC190" i="31"/>
  <c r="AA190" i="31" a="1"/>
  <c r="AA190" i="31"/>
  <c r="Y190" i="31" a="1"/>
  <c r="Y190" i="31"/>
  <c r="W190" i="31" a="1"/>
  <c r="W190" i="31"/>
  <c r="AS189" i="31" a="1"/>
  <c r="AS189" i="31"/>
  <c r="AQ189" i="31" a="1"/>
  <c r="AQ189" i="31"/>
  <c r="AO189" i="31" a="1"/>
  <c r="AO189" i="31"/>
  <c r="AM189" i="31" a="1"/>
  <c r="AM189" i="31"/>
  <c r="AK189" i="31" a="1"/>
  <c r="AK189" i="31"/>
  <c r="AI189" i="31" a="1"/>
  <c r="AI189" i="31"/>
  <c r="AG189" i="31" a="1"/>
  <c r="AG189" i="31"/>
  <c r="AE189" i="31" a="1"/>
  <c r="AE189" i="31"/>
  <c r="AC189" i="31" a="1"/>
  <c r="AC189" i="31"/>
  <c r="AA189" i="31" a="1"/>
  <c r="AA189" i="31"/>
  <c r="Y189" i="31" a="1"/>
  <c r="Y189" i="31"/>
  <c r="W189" i="31" a="1"/>
  <c r="W189" i="31"/>
  <c r="AS188" i="31" a="1"/>
  <c r="AS188" i="31"/>
  <c r="AQ188" i="31" a="1"/>
  <c r="AQ188" i="31"/>
  <c r="AO188" i="31" a="1"/>
  <c r="AO188" i="31"/>
  <c r="AM188" i="31" a="1"/>
  <c r="AM188" i="31"/>
  <c r="AK188" i="31" a="1"/>
  <c r="AK188" i="31"/>
  <c r="AI188" i="31" a="1"/>
  <c r="AI188" i="31"/>
  <c r="AG188" i="31" a="1"/>
  <c r="AG188" i="31"/>
  <c r="AE188" i="31" a="1"/>
  <c r="AE188" i="31"/>
  <c r="AC188" i="31" a="1"/>
  <c r="AC188" i="31"/>
  <c r="AA188" i="31" a="1"/>
  <c r="AA188" i="31"/>
  <c r="Y188" i="31" a="1"/>
  <c r="Y188" i="31"/>
  <c r="W188" i="31" a="1"/>
  <c r="W188" i="31"/>
  <c r="AS187" i="31" a="1"/>
  <c r="AS187" i="31"/>
  <c r="AQ187" i="31" a="1"/>
  <c r="AQ187" i="31"/>
  <c r="AO187" i="31" a="1"/>
  <c r="AO187" i="31"/>
  <c r="AM187" i="31" a="1"/>
  <c r="AM187" i="31"/>
  <c r="AK187" i="31" a="1"/>
  <c r="AK187" i="31"/>
  <c r="AI187" i="31" a="1"/>
  <c r="AI187" i="31"/>
  <c r="AG187" i="31" a="1"/>
  <c r="AG187" i="31"/>
  <c r="AE187" i="31" a="1"/>
  <c r="AE187" i="31"/>
  <c r="AC187" i="31" a="1"/>
  <c r="AC187" i="31"/>
  <c r="AA187" i="31" a="1"/>
  <c r="AA187" i="31"/>
  <c r="Y187" i="31" a="1"/>
  <c r="Y187" i="31"/>
  <c r="W187" i="31" a="1"/>
  <c r="W187" i="31"/>
  <c r="AS186" i="31"/>
  <c r="AT196" i="31"/>
  <c r="AQ186" i="31"/>
  <c r="AR196" i="31"/>
  <c r="AO186" i="31"/>
  <c r="AP196" i="31"/>
  <c r="AM186" i="31"/>
  <c r="AN196" i="31"/>
  <c r="AK186" i="31"/>
  <c r="AL196" i="31"/>
  <c r="AI186" i="31"/>
  <c r="AJ196" i="31"/>
  <c r="AG186" i="31"/>
  <c r="AH196" i="31"/>
  <c r="AE186" i="31"/>
  <c r="AF196" i="31"/>
  <c r="AD196" i="31"/>
  <c r="AA186" i="31"/>
  <c r="AB196" i="31"/>
  <c r="Y186" i="31"/>
  <c r="Z196" i="31"/>
  <c r="W186" i="31"/>
  <c r="X196" i="31"/>
  <c r="AT195" i="31"/>
  <c r="AR195" i="31"/>
  <c r="AP195" i="31"/>
  <c r="AN195" i="31"/>
  <c r="AL195" i="31"/>
  <c r="AJ195" i="31"/>
  <c r="AH195" i="31"/>
  <c r="AF195" i="31"/>
  <c r="AD195" i="31"/>
  <c r="AB195" i="31"/>
  <c r="Z195" i="31"/>
  <c r="X195" i="31"/>
  <c r="AT194" i="31"/>
  <c r="AR194" i="31"/>
  <c r="AP194" i="31"/>
  <c r="AN194" i="31"/>
  <c r="AL194" i="31"/>
  <c r="AJ194" i="31"/>
  <c r="AH194" i="31"/>
  <c r="AF194" i="31"/>
  <c r="AD194" i="31"/>
  <c r="AB194" i="31"/>
  <c r="Z194" i="31"/>
  <c r="X194" i="31"/>
  <c r="AT193" i="31"/>
  <c r="AR193" i="31"/>
  <c r="AP193" i="31"/>
  <c r="AN193" i="31"/>
  <c r="AL193" i="31"/>
  <c r="AJ193" i="31"/>
  <c r="AH193" i="31"/>
  <c r="AF193" i="31"/>
  <c r="AD193" i="31"/>
  <c r="AB193" i="31"/>
  <c r="Z193" i="31"/>
  <c r="X193" i="31"/>
  <c r="AT192" i="31"/>
  <c r="AR192" i="31"/>
  <c r="AP192" i="31"/>
  <c r="AN192" i="31"/>
  <c r="AL192" i="31"/>
  <c r="AJ192" i="31"/>
  <c r="AH192" i="31"/>
  <c r="AF192" i="31"/>
  <c r="AD192" i="31"/>
  <c r="AB192" i="31"/>
  <c r="Z192" i="31"/>
  <c r="X192" i="31"/>
  <c r="AT191" i="31"/>
  <c r="AR191" i="31"/>
  <c r="AP191" i="31"/>
  <c r="AN191" i="31"/>
  <c r="AL191" i="31"/>
  <c r="AJ191" i="31"/>
  <c r="AH191" i="31"/>
  <c r="AF191" i="31"/>
  <c r="AD191" i="31"/>
  <c r="AB191" i="31"/>
  <c r="Z191" i="31"/>
  <c r="X191" i="31"/>
  <c r="AT190" i="31"/>
  <c r="AR190" i="31"/>
  <c r="AP190" i="31"/>
  <c r="AN190" i="31"/>
  <c r="AL190" i="31"/>
  <c r="AJ190" i="31"/>
  <c r="AH190" i="31"/>
  <c r="AF190" i="31"/>
  <c r="AD190" i="31"/>
  <c r="AB190" i="31"/>
  <c r="Z190" i="31"/>
  <c r="X190" i="31"/>
  <c r="AT189" i="31"/>
  <c r="AR189" i="31"/>
  <c r="AP189" i="31"/>
  <c r="AN189" i="31"/>
  <c r="AL189" i="31"/>
  <c r="AJ189" i="31"/>
  <c r="AH189" i="31"/>
  <c r="AF189" i="31"/>
  <c r="AD189" i="31"/>
  <c r="AB189" i="31"/>
  <c r="Z189" i="31"/>
  <c r="X189" i="31"/>
  <c r="AT188" i="31"/>
  <c r="AR188" i="31"/>
  <c r="AP188" i="31"/>
  <c r="AN188" i="31"/>
  <c r="AL188" i="31"/>
  <c r="AJ188" i="31"/>
  <c r="AH188" i="31"/>
  <c r="AF188" i="31"/>
  <c r="AD188" i="31"/>
  <c r="AB188" i="31"/>
  <c r="Z188" i="31"/>
  <c r="X188" i="31"/>
  <c r="AT187" i="31"/>
  <c r="AR187" i="31"/>
  <c r="AP187" i="31"/>
  <c r="AN187" i="31"/>
  <c r="AL187" i="31"/>
  <c r="AJ187" i="31"/>
  <c r="AH187" i="31"/>
  <c r="AF187" i="31"/>
  <c r="AD187" i="31"/>
  <c r="AB187" i="31"/>
  <c r="Z187" i="31"/>
  <c r="X187" i="31"/>
  <c r="AS183" i="31" a="1"/>
  <c r="AS183" i="31"/>
  <c r="AQ183" i="31" a="1"/>
  <c r="AQ183" i="31"/>
  <c r="AO183" i="31" a="1"/>
  <c r="AO183" i="31"/>
  <c r="AM183" i="31" a="1"/>
  <c r="AM183" i="31"/>
  <c r="AK183" i="31" a="1"/>
  <c r="AK183" i="31"/>
  <c r="AI183" i="31" a="1"/>
  <c r="AI183" i="31"/>
  <c r="AG183" i="31" a="1"/>
  <c r="AG183" i="31"/>
  <c r="AE183" i="31" a="1"/>
  <c r="AE183" i="31"/>
  <c r="AC173" i="31"/>
  <c r="AC183" i="31" a="1"/>
  <c r="AC183" i="31"/>
  <c r="AA183" i="31" a="1"/>
  <c r="AA183" i="31"/>
  <c r="Y183" i="31" a="1"/>
  <c r="Y183" i="31"/>
  <c r="W183" i="31" a="1"/>
  <c r="W183" i="31"/>
  <c r="AS182" i="31" a="1"/>
  <c r="AS182" i="31"/>
  <c r="AQ182" i="31" a="1"/>
  <c r="AQ182" i="31"/>
  <c r="AO182" i="31" a="1"/>
  <c r="AO182" i="31"/>
  <c r="AM182" i="31" a="1"/>
  <c r="AM182" i="31"/>
  <c r="AK182" i="31" a="1"/>
  <c r="AK182" i="31"/>
  <c r="AI182" i="31" a="1"/>
  <c r="AI182" i="31"/>
  <c r="AG182" i="31" a="1"/>
  <c r="AG182" i="31"/>
  <c r="AE182" i="31" a="1"/>
  <c r="AE182" i="31"/>
  <c r="AC182" i="31" a="1"/>
  <c r="AC182" i="31"/>
  <c r="AA182" i="31" a="1"/>
  <c r="AA182" i="31"/>
  <c r="Y182" i="31" a="1"/>
  <c r="Y182" i="31"/>
  <c r="W182" i="31" a="1"/>
  <c r="W182" i="31"/>
  <c r="AS181" i="31" a="1"/>
  <c r="AS181" i="31"/>
  <c r="AQ181" i="31" a="1"/>
  <c r="AQ181" i="31"/>
  <c r="AO181" i="31" a="1"/>
  <c r="AO181" i="31"/>
  <c r="AM181" i="31" a="1"/>
  <c r="AM181" i="31"/>
  <c r="AK181" i="31" a="1"/>
  <c r="AK181" i="31"/>
  <c r="AI181" i="31" a="1"/>
  <c r="AI181" i="31"/>
  <c r="AG181" i="31" a="1"/>
  <c r="AG181" i="31"/>
  <c r="AE181" i="31" a="1"/>
  <c r="AE181" i="31"/>
  <c r="AC181" i="31" a="1"/>
  <c r="AC181" i="31"/>
  <c r="AA181" i="31" a="1"/>
  <c r="AA181" i="31"/>
  <c r="Y181" i="31" a="1"/>
  <c r="Y181" i="31"/>
  <c r="W181" i="31" a="1"/>
  <c r="W181" i="31"/>
  <c r="AS180" i="31" a="1"/>
  <c r="AS180" i="31"/>
  <c r="AQ180" i="31" a="1"/>
  <c r="AQ180" i="31"/>
  <c r="AO180" i="31" a="1"/>
  <c r="AO180" i="31"/>
  <c r="AM180" i="31" a="1"/>
  <c r="AM180" i="31"/>
  <c r="AK180" i="31" a="1"/>
  <c r="AK180" i="31"/>
  <c r="AI180" i="31" a="1"/>
  <c r="AI180" i="31"/>
  <c r="AG180" i="31" a="1"/>
  <c r="AG180" i="31"/>
  <c r="AE180" i="31" a="1"/>
  <c r="AE180" i="31"/>
  <c r="AC180" i="31" a="1"/>
  <c r="AC180" i="31"/>
  <c r="AA180" i="31" a="1"/>
  <c r="AA180" i="31"/>
  <c r="Y180" i="31" a="1"/>
  <c r="Y180" i="31"/>
  <c r="W180" i="31" a="1"/>
  <c r="W180" i="31"/>
  <c r="AS179" i="31" a="1"/>
  <c r="AS179" i="31"/>
  <c r="AQ179" i="31" a="1"/>
  <c r="AQ179" i="31"/>
  <c r="AO179" i="31" a="1"/>
  <c r="AO179" i="31"/>
  <c r="AM179" i="31" a="1"/>
  <c r="AM179" i="31"/>
  <c r="AK179" i="31" a="1"/>
  <c r="AK179" i="31"/>
  <c r="AI179" i="31" a="1"/>
  <c r="AI179" i="31"/>
  <c r="AG179" i="31" a="1"/>
  <c r="AG179" i="31"/>
  <c r="AE179" i="31" a="1"/>
  <c r="AE179" i="31"/>
  <c r="AC179" i="31" a="1"/>
  <c r="AC179" i="31"/>
  <c r="AA179" i="31" a="1"/>
  <c r="AA179" i="31"/>
  <c r="Y179" i="31" a="1"/>
  <c r="Y179" i="31"/>
  <c r="W179" i="31" a="1"/>
  <c r="W179" i="31"/>
  <c r="AS178" i="31" a="1"/>
  <c r="AS178" i="31"/>
  <c r="AQ178" i="31" a="1"/>
  <c r="AQ178" i="31"/>
  <c r="AO178" i="31" a="1"/>
  <c r="AO178" i="31"/>
  <c r="AM178" i="31" a="1"/>
  <c r="AM178" i="31"/>
  <c r="AK178" i="31" a="1"/>
  <c r="AK178" i="31"/>
  <c r="AI178" i="31" a="1"/>
  <c r="AI178" i="31"/>
  <c r="AG178" i="31" a="1"/>
  <c r="AG178" i="31"/>
  <c r="AE178" i="31" a="1"/>
  <c r="AE178" i="31"/>
  <c r="AC178" i="31" a="1"/>
  <c r="AC178" i="31"/>
  <c r="AA178" i="31" a="1"/>
  <c r="AA178" i="31"/>
  <c r="Y178" i="31" a="1"/>
  <c r="Y178" i="31"/>
  <c r="W178" i="31" a="1"/>
  <c r="W178" i="31"/>
  <c r="AS177" i="31" a="1"/>
  <c r="AS177" i="31"/>
  <c r="AQ177" i="31" a="1"/>
  <c r="AQ177" i="31"/>
  <c r="AO177" i="31" a="1"/>
  <c r="AO177" i="31"/>
  <c r="AM177" i="31" a="1"/>
  <c r="AM177" i="31"/>
  <c r="AK177" i="31" a="1"/>
  <c r="AK177" i="31"/>
  <c r="AI177" i="31" a="1"/>
  <c r="AI177" i="31"/>
  <c r="AG177" i="31" a="1"/>
  <c r="AG177" i="31"/>
  <c r="AE177" i="31" a="1"/>
  <c r="AE177" i="31"/>
  <c r="AC177" i="31" a="1"/>
  <c r="AC177" i="31"/>
  <c r="AA177" i="31" a="1"/>
  <c r="AA177" i="31"/>
  <c r="Y177" i="31" a="1"/>
  <c r="Y177" i="31"/>
  <c r="W177" i="31" a="1"/>
  <c r="W177" i="31"/>
  <c r="AS176" i="31" a="1"/>
  <c r="AS176" i="31"/>
  <c r="AQ176" i="31" a="1"/>
  <c r="AQ176" i="31"/>
  <c r="AO176" i="31" a="1"/>
  <c r="AO176" i="31"/>
  <c r="AM176" i="31" a="1"/>
  <c r="AM176" i="31"/>
  <c r="AK176" i="31" a="1"/>
  <c r="AK176" i="31"/>
  <c r="AI176" i="31" a="1"/>
  <c r="AI176" i="31"/>
  <c r="AG176" i="31" a="1"/>
  <c r="AG176" i="31"/>
  <c r="AE176" i="31" a="1"/>
  <c r="AE176" i="31"/>
  <c r="AC176" i="31" a="1"/>
  <c r="AC176" i="31"/>
  <c r="AA176" i="31" a="1"/>
  <c r="AA176" i="31"/>
  <c r="Y176" i="31" a="1"/>
  <c r="Y176" i="31"/>
  <c r="W176" i="31" a="1"/>
  <c r="W176" i="31"/>
  <c r="AS175" i="31" a="1"/>
  <c r="AS175" i="31"/>
  <c r="AQ175" i="31" a="1"/>
  <c r="AQ175" i="31"/>
  <c r="AO175" i="31" a="1"/>
  <c r="AO175" i="31"/>
  <c r="AM175" i="31" a="1"/>
  <c r="AM175" i="31"/>
  <c r="AK175" i="31" a="1"/>
  <c r="AK175" i="31"/>
  <c r="AI175" i="31" a="1"/>
  <c r="AI175" i="31"/>
  <c r="AG175" i="31" a="1"/>
  <c r="AG175" i="31"/>
  <c r="AE175" i="31" a="1"/>
  <c r="AE175" i="31"/>
  <c r="AC175" i="31" a="1"/>
  <c r="AC175" i="31"/>
  <c r="AA175" i="31" a="1"/>
  <c r="AA175" i="31"/>
  <c r="Y175" i="31" a="1"/>
  <c r="Y175" i="31"/>
  <c r="W175" i="31" a="1"/>
  <c r="W175" i="31"/>
  <c r="AS174" i="31" a="1"/>
  <c r="AS174" i="31"/>
  <c r="AQ174" i="31" a="1"/>
  <c r="AQ174" i="31"/>
  <c r="AO174" i="31" a="1"/>
  <c r="AO174" i="31"/>
  <c r="AM174" i="31" a="1"/>
  <c r="AM174" i="31"/>
  <c r="AK174" i="31" a="1"/>
  <c r="AK174" i="31"/>
  <c r="AI174" i="31" a="1"/>
  <c r="AI174" i="31"/>
  <c r="AG174" i="31" a="1"/>
  <c r="AG174" i="31"/>
  <c r="AE174" i="31" a="1"/>
  <c r="AE174" i="31"/>
  <c r="AC174" i="31" a="1"/>
  <c r="AC174" i="31"/>
  <c r="AA174" i="31" a="1"/>
  <c r="AA174" i="31"/>
  <c r="Y174" i="31" a="1"/>
  <c r="Y174" i="31"/>
  <c r="W174" i="31" a="1"/>
  <c r="W174" i="31"/>
  <c r="AS173" i="31"/>
  <c r="AT183" i="31"/>
  <c r="AQ173" i="31"/>
  <c r="AR183" i="31"/>
  <c r="AO173" i="31"/>
  <c r="AP183" i="31"/>
  <c r="AM173" i="31"/>
  <c r="AN183" i="31"/>
  <c r="AK173" i="31"/>
  <c r="AL183" i="31"/>
  <c r="AI173" i="31"/>
  <c r="AJ183" i="31"/>
  <c r="AG173" i="31"/>
  <c r="AH183" i="31"/>
  <c r="AE173" i="31"/>
  <c r="AF183" i="31"/>
  <c r="AD183" i="31"/>
  <c r="AA173" i="31"/>
  <c r="AB183" i="31"/>
  <c r="Y173" i="31"/>
  <c r="Z183" i="31"/>
  <c r="W173" i="31"/>
  <c r="X183" i="31"/>
  <c r="AT182" i="31"/>
  <c r="AR182" i="31"/>
  <c r="AP182" i="31"/>
  <c r="AN182" i="31"/>
  <c r="AL182" i="31"/>
  <c r="AJ182" i="31"/>
  <c r="AH182" i="31"/>
  <c r="AF182" i="31"/>
  <c r="AD182" i="31"/>
  <c r="AB182" i="31"/>
  <c r="Z182" i="31"/>
  <c r="X182" i="31"/>
  <c r="AT181" i="31"/>
  <c r="AR181" i="31"/>
  <c r="AP181" i="31"/>
  <c r="AN181" i="31"/>
  <c r="AL181" i="31"/>
  <c r="AJ181" i="31"/>
  <c r="AH181" i="31"/>
  <c r="AF181" i="31"/>
  <c r="AD181" i="31"/>
  <c r="AB181" i="31"/>
  <c r="Z181" i="31"/>
  <c r="X181" i="31"/>
  <c r="AT180" i="31"/>
  <c r="AR180" i="31"/>
  <c r="AP180" i="31"/>
  <c r="AN180" i="31"/>
  <c r="AL180" i="31"/>
  <c r="AJ180" i="31"/>
  <c r="AH180" i="31"/>
  <c r="AF180" i="31"/>
  <c r="AD180" i="31"/>
  <c r="AB180" i="31"/>
  <c r="Z180" i="31"/>
  <c r="X180" i="31"/>
  <c r="AT179" i="31"/>
  <c r="AR179" i="31"/>
  <c r="AP179" i="31"/>
  <c r="AN179" i="31"/>
  <c r="AL179" i="31"/>
  <c r="AJ179" i="31"/>
  <c r="AH179" i="31"/>
  <c r="AF179" i="31"/>
  <c r="AD179" i="31"/>
  <c r="AB179" i="31"/>
  <c r="Z179" i="31"/>
  <c r="X179" i="31"/>
  <c r="AT178" i="31"/>
  <c r="AR178" i="31"/>
  <c r="AP178" i="31"/>
  <c r="AN178" i="31"/>
  <c r="AL178" i="31"/>
  <c r="AJ178" i="31"/>
  <c r="AH178" i="31"/>
  <c r="AF178" i="31"/>
  <c r="AD178" i="31"/>
  <c r="AB178" i="31"/>
  <c r="Z178" i="31"/>
  <c r="X178" i="31"/>
  <c r="AT177" i="31"/>
  <c r="AR177" i="31"/>
  <c r="AP177" i="31"/>
  <c r="AN177" i="31"/>
  <c r="AL177" i="31"/>
  <c r="AJ177" i="31"/>
  <c r="AH177" i="31"/>
  <c r="AF177" i="31"/>
  <c r="AD177" i="31"/>
  <c r="AB177" i="31"/>
  <c r="Z177" i="31"/>
  <c r="X177" i="31"/>
  <c r="AT176" i="31"/>
  <c r="AR176" i="31"/>
  <c r="AP176" i="31"/>
  <c r="AN176" i="31"/>
  <c r="AL176" i="31"/>
  <c r="AJ176" i="31"/>
  <c r="AH176" i="31"/>
  <c r="AF176" i="31"/>
  <c r="AD176" i="31"/>
  <c r="AB176" i="31"/>
  <c r="Z176" i="31"/>
  <c r="X176" i="31"/>
  <c r="AT175" i="31"/>
  <c r="AR175" i="31"/>
  <c r="AP175" i="31"/>
  <c r="AN175" i="31"/>
  <c r="AL175" i="31"/>
  <c r="AJ175" i="31"/>
  <c r="AH175" i="31"/>
  <c r="AF175" i="31"/>
  <c r="AD175" i="31"/>
  <c r="AB175" i="31"/>
  <c r="Z175" i="31"/>
  <c r="X175" i="31"/>
  <c r="AT174" i="31"/>
  <c r="AR174" i="31"/>
  <c r="AP174" i="31"/>
  <c r="AN174" i="31"/>
  <c r="AL174" i="31"/>
  <c r="AJ174" i="31"/>
  <c r="AH174" i="31"/>
  <c r="AF174" i="31"/>
  <c r="AD174" i="31"/>
  <c r="AB174" i="31"/>
  <c r="Z174" i="31"/>
  <c r="X174" i="31"/>
  <c r="AS170" i="31" a="1"/>
  <c r="AS170" i="31"/>
  <c r="AQ170" i="31" a="1"/>
  <c r="AQ170" i="31"/>
  <c r="AO170" i="31" a="1"/>
  <c r="AO170" i="31"/>
  <c r="AM170" i="31" a="1"/>
  <c r="AM170" i="31"/>
  <c r="AK170" i="31" a="1"/>
  <c r="AK170" i="31"/>
  <c r="AI170" i="31" a="1"/>
  <c r="AI170" i="31"/>
  <c r="AG170" i="31" a="1"/>
  <c r="AG170" i="31"/>
  <c r="AE170" i="31" a="1"/>
  <c r="AE170" i="31"/>
  <c r="AC160" i="31"/>
  <c r="AC170" i="31" a="1"/>
  <c r="AC170" i="31"/>
  <c r="AA170" i="31" a="1"/>
  <c r="AA170" i="31"/>
  <c r="Y170" i="31" a="1"/>
  <c r="Y170" i="31"/>
  <c r="W170" i="31" a="1"/>
  <c r="W170" i="31"/>
  <c r="AS169" i="31" a="1"/>
  <c r="AS169" i="31"/>
  <c r="AQ169" i="31" a="1"/>
  <c r="AQ169" i="31"/>
  <c r="AO169" i="31" a="1"/>
  <c r="AO169" i="31"/>
  <c r="AM169" i="31" a="1"/>
  <c r="AM169" i="31"/>
  <c r="AK169" i="31" a="1"/>
  <c r="AK169" i="31"/>
  <c r="AI169" i="31" a="1"/>
  <c r="AI169" i="31"/>
  <c r="AG169" i="31" a="1"/>
  <c r="AG169" i="31"/>
  <c r="AE169" i="31" a="1"/>
  <c r="AE169" i="31"/>
  <c r="AC169" i="31" a="1"/>
  <c r="AC169" i="31"/>
  <c r="AA169" i="31" a="1"/>
  <c r="AA169" i="31"/>
  <c r="Y169" i="31" a="1"/>
  <c r="Y169" i="31"/>
  <c r="W169" i="31" a="1"/>
  <c r="W169" i="31"/>
  <c r="AS168" i="31" a="1"/>
  <c r="AS168" i="31"/>
  <c r="AQ168" i="31" a="1"/>
  <c r="AQ168" i="31"/>
  <c r="AO168" i="31" a="1"/>
  <c r="AO168" i="31"/>
  <c r="AM168" i="31" a="1"/>
  <c r="AM168" i="31"/>
  <c r="AK168" i="31" a="1"/>
  <c r="AK168" i="31"/>
  <c r="AI168" i="31" a="1"/>
  <c r="AI168" i="31"/>
  <c r="AG168" i="31" a="1"/>
  <c r="AG168" i="31"/>
  <c r="AE168" i="31" a="1"/>
  <c r="AE168" i="31"/>
  <c r="AC168" i="31" a="1"/>
  <c r="AC168" i="31"/>
  <c r="AA168" i="31" a="1"/>
  <c r="AA168" i="31"/>
  <c r="Y168" i="31" a="1"/>
  <c r="Y168" i="31"/>
  <c r="W168" i="31" a="1"/>
  <c r="W168" i="31"/>
  <c r="AS167" i="31" a="1"/>
  <c r="AS167" i="31"/>
  <c r="AQ167" i="31" a="1"/>
  <c r="AQ167" i="31"/>
  <c r="AO167" i="31" a="1"/>
  <c r="AO167" i="31"/>
  <c r="AM167" i="31" a="1"/>
  <c r="AM167" i="31"/>
  <c r="AK167" i="31" a="1"/>
  <c r="AK167" i="31"/>
  <c r="AI167" i="31" a="1"/>
  <c r="AI167" i="31"/>
  <c r="AG167" i="31" a="1"/>
  <c r="AG167" i="31"/>
  <c r="AE167" i="31" a="1"/>
  <c r="AE167" i="31"/>
  <c r="AC167" i="31" a="1"/>
  <c r="AC167" i="31"/>
  <c r="AA167" i="31" a="1"/>
  <c r="AA167" i="31"/>
  <c r="Y167" i="31" a="1"/>
  <c r="Y167" i="31"/>
  <c r="W167" i="31" a="1"/>
  <c r="W167" i="31"/>
  <c r="AS166" i="31" a="1"/>
  <c r="AS166" i="31"/>
  <c r="AQ166" i="31" a="1"/>
  <c r="AQ166" i="31"/>
  <c r="AO166" i="31" a="1"/>
  <c r="AO166" i="31"/>
  <c r="AM166" i="31" a="1"/>
  <c r="AM166" i="31"/>
  <c r="AK166" i="31" a="1"/>
  <c r="AK166" i="31"/>
  <c r="AI166" i="31" a="1"/>
  <c r="AI166" i="31"/>
  <c r="AG166" i="31" a="1"/>
  <c r="AG166" i="31"/>
  <c r="AE166" i="31" a="1"/>
  <c r="AE166" i="31"/>
  <c r="AC166" i="31" a="1"/>
  <c r="AC166" i="31"/>
  <c r="AA166" i="31" a="1"/>
  <c r="AA166" i="31"/>
  <c r="Y166" i="31" a="1"/>
  <c r="Y166" i="31"/>
  <c r="W166" i="31" a="1"/>
  <c r="W166" i="31"/>
  <c r="AS165" i="31" a="1"/>
  <c r="AS165" i="31"/>
  <c r="AQ165" i="31" a="1"/>
  <c r="AQ165" i="31"/>
  <c r="AO165" i="31" a="1"/>
  <c r="AO165" i="31"/>
  <c r="AM165" i="31" a="1"/>
  <c r="AM165" i="31"/>
  <c r="AK165" i="31" a="1"/>
  <c r="AK165" i="31"/>
  <c r="AI165" i="31" a="1"/>
  <c r="AI165" i="31"/>
  <c r="AG165" i="31" a="1"/>
  <c r="AG165" i="31"/>
  <c r="AE165" i="31" a="1"/>
  <c r="AE165" i="31"/>
  <c r="AC165" i="31" a="1"/>
  <c r="AC165" i="31"/>
  <c r="AA165" i="31" a="1"/>
  <c r="AA165" i="31"/>
  <c r="Y165" i="31" a="1"/>
  <c r="Y165" i="31"/>
  <c r="W165" i="31" a="1"/>
  <c r="W165" i="31"/>
  <c r="AS164" i="31" a="1"/>
  <c r="AS164" i="31"/>
  <c r="AQ164" i="31" a="1"/>
  <c r="AQ164" i="31"/>
  <c r="AO164" i="31" a="1"/>
  <c r="AO164" i="31"/>
  <c r="AM164" i="31" a="1"/>
  <c r="AM164" i="31"/>
  <c r="AK164" i="31" a="1"/>
  <c r="AK164" i="31"/>
  <c r="AI164" i="31" a="1"/>
  <c r="AI164" i="31"/>
  <c r="AG164" i="31" a="1"/>
  <c r="AG164" i="31"/>
  <c r="AE164" i="31" a="1"/>
  <c r="AE164" i="31"/>
  <c r="AC164" i="31" a="1"/>
  <c r="AC164" i="31"/>
  <c r="AA164" i="31" a="1"/>
  <c r="AA164" i="31"/>
  <c r="Y164" i="31" a="1"/>
  <c r="Y164" i="31"/>
  <c r="W164" i="31" a="1"/>
  <c r="W164" i="31"/>
  <c r="AS163" i="31" a="1"/>
  <c r="AS163" i="31"/>
  <c r="AQ163" i="31" a="1"/>
  <c r="AQ163" i="31"/>
  <c r="AO163" i="31" a="1"/>
  <c r="AO163" i="31"/>
  <c r="AM163" i="31" a="1"/>
  <c r="AM163" i="31"/>
  <c r="AK163" i="31" a="1"/>
  <c r="AK163" i="31"/>
  <c r="AI163" i="31" a="1"/>
  <c r="AI163" i="31"/>
  <c r="AG163" i="31" a="1"/>
  <c r="AG163" i="31"/>
  <c r="AE163" i="31" a="1"/>
  <c r="AE163" i="31"/>
  <c r="AC163" i="31" a="1"/>
  <c r="AC163" i="31"/>
  <c r="AA163" i="31" a="1"/>
  <c r="AA163" i="31"/>
  <c r="Y163" i="31" a="1"/>
  <c r="Y163" i="31"/>
  <c r="W163" i="31" a="1"/>
  <c r="W163" i="31"/>
  <c r="AS162" i="31" a="1"/>
  <c r="AS162" i="31"/>
  <c r="AQ162" i="31" a="1"/>
  <c r="AQ162" i="31"/>
  <c r="AO162" i="31" a="1"/>
  <c r="AO162" i="31"/>
  <c r="AM162" i="31" a="1"/>
  <c r="AM162" i="31"/>
  <c r="AK162" i="31" a="1"/>
  <c r="AK162" i="31"/>
  <c r="AI162" i="31" a="1"/>
  <c r="AI162" i="31"/>
  <c r="AG162" i="31" a="1"/>
  <c r="AG162" i="31"/>
  <c r="AE162" i="31" a="1"/>
  <c r="AE162" i="31"/>
  <c r="AC162" i="31" a="1"/>
  <c r="AC162" i="31"/>
  <c r="AA162" i="31" a="1"/>
  <c r="AA162" i="31"/>
  <c r="Y162" i="31" a="1"/>
  <c r="Y162" i="31"/>
  <c r="W162" i="31" a="1"/>
  <c r="W162" i="31"/>
  <c r="AS161" i="31" a="1"/>
  <c r="AS161" i="31"/>
  <c r="AQ161" i="31" a="1"/>
  <c r="AQ161" i="31"/>
  <c r="AO161" i="31" a="1"/>
  <c r="AO161" i="31"/>
  <c r="AM161" i="31" a="1"/>
  <c r="AM161" i="31"/>
  <c r="AK161" i="31" a="1"/>
  <c r="AK161" i="31"/>
  <c r="AI161" i="31" a="1"/>
  <c r="AI161" i="31"/>
  <c r="AG161" i="31" a="1"/>
  <c r="AG161" i="31"/>
  <c r="AE161" i="31" a="1"/>
  <c r="AE161" i="31"/>
  <c r="AC161" i="31" a="1"/>
  <c r="AC161" i="31"/>
  <c r="AA161" i="31" a="1"/>
  <c r="AA161" i="31"/>
  <c r="Y161" i="31" a="1"/>
  <c r="Y161" i="31"/>
  <c r="W161" i="31" a="1"/>
  <c r="W161" i="31"/>
  <c r="E16" i="16"/>
  <c r="AS160" i="31"/>
  <c r="AQ160" i="31"/>
  <c r="AO160" i="31"/>
  <c r="AM160" i="31"/>
  <c r="AK160" i="31"/>
  <c r="AI160" i="31"/>
  <c r="AG160" i="31"/>
  <c r="AE160" i="31"/>
  <c r="AA160" i="31"/>
  <c r="Y160" i="31"/>
  <c r="W160" i="31"/>
  <c r="AT165" i="31"/>
  <c r="AR165" i="31"/>
  <c r="AP165" i="31"/>
  <c r="AN165" i="31"/>
  <c r="AL165" i="31"/>
  <c r="AJ165" i="31"/>
  <c r="AH165" i="31"/>
  <c r="AF165" i="31"/>
  <c r="AD165" i="31"/>
  <c r="AB165" i="31"/>
  <c r="Z165" i="31"/>
  <c r="X165" i="31"/>
  <c r="AT164" i="31"/>
  <c r="AR164" i="31"/>
  <c r="AP164" i="31"/>
  <c r="AN164" i="31"/>
  <c r="AL164" i="31"/>
  <c r="AJ164" i="31"/>
  <c r="AH164" i="31"/>
  <c r="AF164" i="31"/>
  <c r="AD164" i="31"/>
  <c r="AB164" i="31"/>
  <c r="Z164" i="31"/>
  <c r="X164" i="31"/>
  <c r="AT163" i="31"/>
  <c r="AR163" i="31"/>
  <c r="AP163" i="31"/>
  <c r="AN163" i="31"/>
  <c r="AL163" i="31"/>
  <c r="AJ163" i="31"/>
  <c r="AH163" i="31"/>
  <c r="AF163" i="31"/>
  <c r="AD163" i="31"/>
  <c r="AB163" i="31"/>
  <c r="Z163" i="31"/>
  <c r="X163" i="31"/>
  <c r="AT162" i="31"/>
  <c r="AR162" i="31"/>
  <c r="AP162" i="31"/>
  <c r="AN162" i="31"/>
  <c r="AL162" i="31"/>
  <c r="AJ162" i="31"/>
  <c r="AH162" i="31"/>
  <c r="AF162" i="31"/>
  <c r="AD162" i="31"/>
  <c r="AB162" i="31"/>
  <c r="Z162" i="31"/>
  <c r="X162" i="31"/>
  <c r="AT161" i="31"/>
  <c r="AR161" i="31"/>
  <c r="AP161" i="31"/>
  <c r="AN161" i="31"/>
  <c r="AL161" i="31"/>
  <c r="AJ161" i="31"/>
  <c r="AH161" i="31"/>
  <c r="AF161" i="31"/>
  <c r="AD161" i="31"/>
  <c r="AB161" i="31"/>
  <c r="Z161" i="31"/>
  <c r="X161" i="31"/>
  <c r="AS149" i="31" a="1"/>
  <c r="AS149" i="31"/>
  <c r="AT149" i="31"/>
  <c r="AS150" i="31" a="1"/>
  <c r="AS150" i="31"/>
  <c r="AT150" i="31"/>
  <c r="AT151" i="31"/>
  <c r="AT152" i="31"/>
  <c r="AQ149" i="31" a="1"/>
  <c r="AQ149" i="31"/>
  <c r="AR149" i="31"/>
  <c r="AQ150" i="31" a="1"/>
  <c r="AQ150" i="31"/>
  <c r="AR150" i="31"/>
  <c r="AR151" i="31"/>
  <c r="AR152" i="31"/>
  <c r="AO149" i="31" a="1"/>
  <c r="AO149" i="31"/>
  <c r="AP149" i="31"/>
  <c r="AO150" i="31" a="1"/>
  <c r="AO150" i="31"/>
  <c r="AP150" i="31"/>
  <c r="AP151" i="31"/>
  <c r="AP152" i="31"/>
  <c r="AM149" i="31" a="1"/>
  <c r="AM149" i="31"/>
  <c r="AN149" i="31"/>
  <c r="AM150" i="31" a="1"/>
  <c r="AM150" i="31"/>
  <c r="AN150" i="31"/>
  <c r="AN151" i="31"/>
  <c r="AN152" i="31"/>
  <c r="AK149" i="31" a="1"/>
  <c r="AK149" i="31"/>
  <c r="AL149" i="31"/>
  <c r="AK150" i="31" a="1"/>
  <c r="AK150" i="31"/>
  <c r="AL150" i="31"/>
  <c r="AL151" i="31"/>
  <c r="AL152" i="31"/>
  <c r="AI149" i="31" a="1"/>
  <c r="AI149" i="31"/>
  <c r="AJ149" i="31"/>
  <c r="AI150" i="31" a="1"/>
  <c r="AI150" i="31"/>
  <c r="AJ150" i="31"/>
  <c r="AJ151" i="31"/>
  <c r="AJ152" i="31"/>
  <c r="AG149" i="31" a="1"/>
  <c r="AG149" i="31"/>
  <c r="AH149" i="31"/>
  <c r="AG150" i="31" a="1"/>
  <c r="AG150" i="31"/>
  <c r="AH150" i="31"/>
  <c r="AH151" i="31"/>
  <c r="AH152" i="31"/>
  <c r="AE149" i="31" a="1"/>
  <c r="AE149" i="31"/>
  <c r="AF149" i="31"/>
  <c r="AE150" i="31" a="1"/>
  <c r="AE150" i="31"/>
  <c r="AF150" i="31"/>
  <c r="AF151" i="31"/>
  <c r="AF152" i="31"/>
  <c r="AC149" i="31" a="1"/>
  <c r="AC149" i="31"/>
  <c r="AD149" i="31"/>
  <c r="AC150" i="31" a="1"/>
  <c r="AC150" i="31"/>
  <c r="AD150" i="31"/>
  <c r="AC151" i="31" a="1"/>
  <c r="AC151" i="31"/>
  <c r="AD151" i="31"/>
  <c r="AC152" i="31" a="1"/>
  <c r="AC152" i="31"/>
  <c r="AD152" i="31"/>
  <c r="AA149" i="31" a="1"/>
  <c r="AA149" i="31"/>
  <c r="AB149" i="31"/>
  <c r="AA150" i="31" a="1"/>
  <c r="AA150" i="31"/>
  <c r="AB150" i="31"/>
  <c r="AB151" i="31"/>
  <c r="AB152" i="31"/>
  <c r="Y149" i="31" a="1"/>
  <c r="Y149" i="31"/>
  <c r="Z149" i="31"/>
  <c r="Y150" i="31" a="1"/>
  <c r="Y150" i="31"/>
  <c r="Z150" i="31"/>
  <c r="Z151" i="31"/>
  <c r="Z152" i="31"/>
  <c r="AS148" i="31" a="1"/>
  <c r="AS148" i="31"/>
  <c r="AT148" i="31"/>
  <c r="AQ148" i="31" a="1"/>
  <c r="AQ148" i="31"/>
  <c r="AR148" i="31"/>
  <c r="AO148" i="31" a="1"/>
  <c r="AO148" i="31"/>
  <c r="AP148" i="31"/>
  <c r="AM148" i="31" a="1"/>
  <c r="AM148" i="31"/>
  <c r="AN148" i="31"/>
  <c r="AK148" i="31" a="1"/>
  <c r="AK148" i="31"/>
  <c r="AL148" i="31"/>
  <c r="AI148" i="31" a="1"/>
  <c r="AI148" i="31"/>
  <c r="AJ148" i="31"/>
  <c r="AG148" i="31" a="1"/>
  <c r="AG148" i="31"/>
  <c r="AH148" i="31"/>
  <c r="AE148" i="31" a="1"/>
  <c r="AE148" i="31"/>
  <c r="AF148" i="31"/>
  <c r="AD148" i="31"/>
  <c r="AA148" i="31" a="1"/>
  <c r="AA148" i="31"/>
  <c r="AB148" i="31"/>
  <c r="Y148" i="31" a="1"/>
  <c r="Y148" i="31"/>
  <c r="Z148" i="31"/>
  <c r="X148" i="31"/>
  <c r="W149" i="31" a="1"/>
  <c r="W149" i="31"/>
  <c r="X149" i="31"/>
  <c r="W150" i="31" a="1"/>
  <c r="W150" i="31"/>
  <c r="X150" i="31"/>
  <c r="X151" i="31"/>
  <c r="X152" i="31"/>
  <c r="W24" i="31"/>
  <c r="AK39" i="31"/>
  <c r="AN39" i="31"/>
  <c r="AA147" i="31"/>
  <c r="AS147" i="31"/>
  <c r="AQ147" i="31"/>
  <c r="AO147" i="31"/>
  <c r="AM147" i="31"/>
  <c r="AK147" i="31"/>
  <c r="AI147" i="31"/>
  <c r="AG147" i="31"/>
  <c r="AE147" i="31"/>
  <c r="Y147" i="31"/>
  <c r="W147" i="31"/>
  <c r="Y152" i="31" a="1"/>
  <c r="Y152" i="31"/>
  <c r="AA152" i="31" a="1"/>
  <c r="AA152" i="31"/>
  <c r="AE152" i="31" a="1"/>
  <c r="AE152" i="31"/>
  <c r="AG152" i="31" a="1"/>
  <c r="AG152" i="31"/>
  <c r="AI152" i="31" a="1"/>
  <c r="AI152" i="31"/>
  <c r="AK152" i="31" a="1"/>
  <c r="AK152" i="31"/>
  <c r="AM152" i="31" a="1"/>
  <c r="AM152" i="31"/>
  <c r="AO152" i="31" a="1"/>
  <c r="AO152" i="31"/>
  <c r="AQ152" i="31" a="1"/>
  <c r="AQ152" i="31"/>
  <c r="AS152" i="31" a="1"/>
  <c r="AS152" i="31"/>
  <c r="W152" i="31" a="1"/>
  <c r="W152" i="31"/>
  <c r="Y151" i="31" a="1"/>
  <c r="Y151" i="31"/>
  <c r="AA151" i="31" a="1"/>
  <c r="AA151" i="31"/>
  <c r="AE151" i="31" a="1"/>
  <c r="AE151" i="31"/>
  <c r="AG151" i="31" a="1"/>
  <c r="AG151" i="31"/>
  <c r="AI151" i="31" a="1"/>
  <c r="AI151" i="31"/>
  <c r="AK151" i="31" a="1"/>
  <c r="AK151" i="31"/>
  <c r="AM151" i="31" a="1"/>
  <c r="AM151" i="31"/>
  <c r="AO151" i="31" a="1"/>
  <c r="AO151" i="31"/>
  <c r="AQ151" i="31" a="1"/>
  <c r="AQ151" i="31"/>
  <c r="AS151" i="31" a="1"/>
  <c r="AS151" i="31"/>
  <c r="W151" i="31" a="1"/>
  <c r="W151" i="31"/>
  <c r="K127" i="16"/>
  <c r="H142" i="35"/>
  <c r="I142" i="35"/>
  <c r="H140" i="35"/>
  <c r="K135" i="16"/>
  <c r="K125" i="16"/>
  <c r="L38" i="31"/>
  <c r="K126" i="16"/>
  <c r="P15" i="16"/>
  <c r="K128" i="16"/>
  <c r="K130" i="16"/>
  <c r="N142" i="35"/>
  <c r="O142" i="35"/>
  <c r="N140" i="35"/>
  <c r="K136" i="16"/>
  <c r="H38" i="31"/>
  <c r="W28" i="31"/>
  <c r="AK43" i="31"/>
  <c r="X28" i="31"/>
  <c r="AL43" i="31"/>
  <c r="AN43" i="31"/>
  <c r="W27" i="31"/>
  <c r="AK42" i="31"/>
  <c r="AN42" i="31"/>
  <c r="W26" i="31"/>
  <c r="AK41" i="31"/>
  <c r="AN41" i="31"/>
  <c r="W25" i="31"/>
  <c r="AK40" i="31"/>
  <c r="V38" i="16" a="1"/>
  <c r="V38" i="16"/>
  <c r="X25" i="31"/>
  <c r="AL40" i="31"/>
  <c r="AN40" i="31"/>
  <c r="J33" i="31"/>
  <c r="AA113" i="31"/>
  <c r="L33" i="31"/>
  <c r="AC113" i="31"/>
  <c r="AD113" i="31"/>
  <c r="V17" i="16" a="1"/>
  <c r="V17" i="16"/>
  <c r="Y24" i="31"/>
  <c r="AM39" i="31"/>
  <c r="V39" i="16" a="1"/>
  <c r="V39" i="16"/>
  <c r="Y25" i="31"/>
  <c r="AM40" i="31"/>
  <c r="Y26" i="31"/>
  <c r="AM41" i="31"/>
  <c r="Y27" i="31"/>
  <c r="AM42" i="31"/>
  <c r="Y28" i="31"/>
  <c r="AM43" i="31"/>
  <c r="X26" i="31"/>
  <c r="AL41" i="31"/>
  <c r="X27" i="31"/>
  <c r="AL42" i="31"/>
  <c r="V16" i="16" a="1"/>
  <c r="V16" i="16"/>
  <c r="X24" i="31"/>
  <c r="AL39" i="31"/>
  <c r="E33" i="31"/>
  <c r="V113" i="31"/>
  <c r="Q17" i="16"/>
  <c r="AA55" i="31"/>
  <c r="AB55" i="31"/>
  <c r="AC130" i="31"/>
  <c r="L34" i="31"/>
  <c r="L35" i="31"/>
  <c r="L36" i="31"/>
  <c r="L37" i="31"/>
  <c r="K129" i="16"/>
  <c r="H112" i="35"/>
  <c r="I112" i="35"/>
  <c r="H110" i="35"/>
  <c r="K132" i="16"/>
  <c r="B37" i="36"/>
  <c r="C37" i="36"/>
  <c r="B35" i="36"/>
  <c r="K147" i="16"/>
  <c r="B67" i="36"/>
  <c r="C67" i="36"/>
  <c r="B65" i="36"/>
  <c r="K150" i="16"/>
  <c r="H67" i="36"/>
  <c r="I67" i="36"/>
  <c r="H65" i="36"/>
  <c r="K151" i="16"/>
  <c r="H37" i="36"/>
  <c r="I37" i="36"/>
  <c r="H35" i="36"/>
  <c r="K148" i="16"/>
  <c r="H112" i="36"/>
  <c r="I112" i="36"/>
  <c r="H110" i="36"/>
  <c r="K154" i="16"/>
  <c r="N67" i="36"/>
  <c r="O67" i="36"/>
  <c r="N65" i="36"/>
  <c r="K152" i="16"/>
  <c r="N142" i="36"/>
  <c r="O142" i="36"/>
  <c r="N140" i="36"/>
  <c r="K158" i="16"/>
  <c r="N37" i="36"/>
  <c r="O37" i="36"/>
  <c r="N35" i="36"/>
  <c r="K149" i="16"/>
  <c r="H142" i="36"/>
  <c r="I142" i="36"/>
  <c r="H140" i="36"/>
  <c r="K157" i="16"/>
  <c r="L39" i="31"/>
  <c r="B37" i="37"/>
  <c r="C37" i="37"/>
  <c r="B35" i="37"/>
  <c r="K169" i="16"/>
  <c r="B67" i="37"/>
  <c r="C67" i="37"/>
  <c r="B65" i="37"/>
  <c r="K172" i="16"/>
  <c r="H67" i="37"/>
  <c r="I67" i="37"/>
  <c r="H65" i="37"/>
  <c r="K173" i="16"/>
  <c r="H37" i="37"/>
  <c r="I37" i="37"/>
  <c r="H35" i="37"/>
  <c r="K170" i="16"/>
  <c r="H112" i="37"/>
  <c r="I112" i="37"/>
  <c r="H110" i="37"/>
  <c r="K176" i="16"/>
  <c r="N67" i="37"/>
  <c r="O67" i="37"/>
  <c r="N65" i="37"/>
  <c r="K174" i="16"/>
  <c r="N142" i="37"/>
  <c r="O142" i="37"/>
  <c r="N140" i="37"/>
  <c r="K180" i="16"/>
  <c r="N37" i="37"/>
  <c r="O37" i="37"/>
  <c r="N35" i="37"/>
  <c r="K171" i="16"/>
  <c r="H142" i="37"/>
  <c r="I142" i="37"/>
  <c r="H140" i="37"/>
  <c r="K179" i="16"/>
  <c r="L40" i="31"/>
  <c r="B37" i="38"/>
  <c r="C37" i="38"/>
  <c r="B35" i="38"/>
  <c r="K191" i="16"/>
  <c r="B67" i="38"/>
  <c r="C67" i="38"/>
  <c r="B65" i="38"/>
  <c r="K194" i="16"/>
  <c r="H67" i="38"/>
  <c r="I67" i="38"/>
  <c r="H65" i="38"/>
  <c r="K195" i="16"/>
  <c r="H37" i="38"/>
  <c r="I37" i="38"/>
  <c r="H35" i="38"/>
  <c r="K192" i="16"/>
  <c r="H112" i="38"/>
  <c r="I112" i="38"/>
  <c r="H110" i="38"/>
  <c r="K198" i="16"/>
  <c r="N67" i="38"/>
  <c r="O67" i="38"/>
  <c r="N65" i="38"/>
  <c r="K196" i="16"/>
  <c r="N142" i="38"/>
  <c r="O142" i="38"/>
  <c r="N140" i="38"/>
  <c r="K202" i="16"/>
  <c r="N37" i="38"/>
  <c r="O37" i="38"/>
  <c r="N35" i="38"/>
  <c r="K193" i="16"/>
  <c r="H142" i="38"/>
  <c r="I142" i="38"/>
  <c r="H140" i="38"/>
  <c r="K201" i="16"/>
  <c r="L41" i="31"/>
  <c r="B37" i="39"/>
  <c r="C37" i="39"/>
  <c r="B35" i="39"/>
  <c r="K213" i="16"/>
  <c r="B67" i="39"/>
  <c r="C67" i="39"/>
  <c r="B65" i="39"/>
  <c r="K216" i="16"/>
  <c r="H67" i="39"/>
  <c r="I67" i="39"/>
  <c r="H65" i="39"/>
  <c r="K217" i="16"/>
  <c r="H37" i="39"/>
  <c r="I37" i="39"/>
  <c r="H35" i="39"/>
  <c r="K214" i="16"/>
  <c r="H112" i="39"/>
  <c r="I112" i="39"/>
  <c r="H110" i="39"/>
  <c r="K220" i="16"/>
  <c r="N67" i="39"/>
  <c r="O67" i="39"/>
  <c r="N65" i="39"/>
  <c r="K218" i="16"/>
  <c r="N142" i="39"/>
  <c r="O142" i="39"/>
  <c r="N140" i="39"/>
  <c r="K224" i="16"/>
  <c r="N37" i="39"/>
  <c r="O37" i="39"/>
  <c r="N35" i="39"/>
  <c r="K215" i="16"/>
  <c r="H142" i="39"/>
  <c r="I142" i="39"/>
  <c r="H140" i="39"/>
  <c r="K223" i="16"/>
  <c r="L42" i="31"/>
  <c r="AC129" i="31"/>
  <c r="AC133" i="31"/>
  <c r="AC136" i="31"/>
  <c r="AC131" i="31"/>
  <c r="AC132" i="31"/>
  <c r="AC140" i="31"/>
  <c r="L43" i="31"/>
  <c r="I34" i="31"/>
  <c r="G34" i="31"/>
  <c r="U15" i="16"/>
  <c r="T15" i="16"/>
  <c r="B112" i="35"/>
  <c r="C112" i="35"/>
  <c r="B110" i="35"/>
  <c r="K131" i="16"/>
  <c r="N112" i="35"/>
  <c r="O112" i="35"/>
  <c r="N110" i="35"/>
  <c r="K133" i="16"/>
  <c r="B142" i="35"/>
  <c r="C142" i="35"/>
  <c r="B140" i="35"/>
  <c r="K134" i="16"/>
  <c r="B112" i="36"/>
  <c r="C112" i="36"/>
  <c r="B110" i="36"/>
  <c r="K153" i="16"/>
  <c r="N112" i="36"/>
  <c r="O112" i="36"/>
  <c r="N110" i="36"/>
  <c r="K155" i="16"/>
  <c r="B142" i="36"/>
  <c r="C142" i="36"/>
  <c r="B140" i="36"/>
  <c r="K156" i="16"/>
  <c r="B112" i="37"/>
  <c r="C112" i="37"/>
  <c r="B110" i="37"/>
  <c r="K175" i="16"/>
  <c r="N112" i="37"/>
  <c r="O112" i="37"/>
  <c r="N110" i="37"/>
  <c r="K177" i="16"/>
  <c r="B142" i="37"/>
  <c r="C142" i="37"/>
  <c r="B140" i="37"/>
  <c r="K178" i="16"/>
  <c r="B112" i="38"/>
  <c r="C112" i="38"/>
  <c r="B110" i="38"/>
  <c r="K197" i="16"/>
  <c r="N112" i="38"/>
  <c r="O112" i="38"/>
  <c r="N110" i="38"/>
  <c r="K199" i="16"/>
  <c r="B142" i="38"/>
  <c r="C142" i="38"/>
  <c r="B140" i="38"/>
  <c r="K200" i="16"/>
  <c r="B112" i="39"/>
  <c r="C112" i="39"/>
  <c r="B110" i="39"/>
  <c r="K219" i="16"/>
  <c r="N112" i="39"/>
  <c r="O112" i="39"/>
  <c r="N110" i="39"/>
  <c r="K221" i="16"/>
  <c r="B142" i="39"/>
  <c r="C142" i="39"/>
  <c r="B140" i="39"/>
  <c r="K222" i="16"/>
  <c r="AC135" i="31"/>
  <c r="AC138" i="31"/>
  <c r="H42" i="31"/>
  <c r="H41" i="31"/>
  <c r="H40" i="31"/>
  <c r="H39" i="31"/>
  <c r="H37" i="31"/>
  <c r="H36" i="31"/>
  <c r="H35" i="31"/>
  <c r="H34" i="31"/>
  <c r="Z139" i="31"/>
  <c r="Z138" i="31"/>
  <c r="Z137" i="31"/>
  <c r="Z136" i="31"/>
  <c r="Z135" i="31"/>
  <c r="Z134" i="31"/>
  <c r="Z133" i="31"/>
  <c r="Z132" i="31"/>
  <c r="Z131" i="31"/>
  <c r="Z130" i="31"/>
  <c r="Y139" i="31"/>
  <c r="Y138" i="31"/>
  <c r="Y137" i="31"/>
  <c r="Y136" i="31"/>
  <c r="Y135" i="31"/>
  <c r="Y134" i="31"/>
  <c r="Y133" i="31"/>
  <c r="Y132" i="31"/>
  <c r="Y131" i="31"/>
  <c r="Y130" i="31"/>
  <c r="Y140" i="31"/>
  <c r="B142" i="18"/>
  <c r="C142" i="18"/>
  <c r="H142" i="18"/>
  <c r="I142" i="18"/>
  <c r="N142" i="18"/>
  <c r="O142" i="18"/>
  <c r="Q142" i="18"/>
  <c r="R142" i="18"/>
  <c r="AC134" i="31"/>
  <c r="AC137" i="31"/>
  <c r="M188" i="39"/>
  <c r="Q188" i="39"/>
  <c r="H68" i="31"/>
  <c r="P188" i="39"/>
  <c r="G68" i="31"/>
  <c r="O188" i="39"/>
  <c r="F68" i="31"/>
  <c r="N188" i="39"/>
  <c r="E68" i="31"/>
  <c r="D68" i="31"/>
  <c r="H66" i="31"/>
  <c r="G66" i="31"/>
  <c r="F66" i="31"/>
  <c r="E66" i="31"/>
  <c r="D66" i="31"/>
  <c r="H64" i="31"/>
  <c r="G64" i="31"/>
  <c r="F64" i="31"/>
  <c r="E64" i="31"/>
  <c r="D64" i="31"/>
  <c r="H62" i="31"/>
  <c r="G62" i="31"/>
  <c r="F62" i="31"/>
  <c r="E62" i="31"/>
  <c r="D62" i="31"/>
  <c r="Q188" i="35"/>
  <c r="H60" i="31"/>
  <c r="P188" i="35"/>
  <c r="G60" i="31"/>
  <c r="O188" i="35"/>
  <c r="F60" i="31"/>
  <c r="N188" i="35"/>
  <c r="E60" i="31"/>
  <c r="M188" i="35"/>
  <c r="D60" i="31"/>
  <c r="Q188" i="34"/>
  <c r="H58" i="31"/>
  <c r="P188" i="34"/>
  <c r="G58" i="31"/>
  <c r="O188" i="34"/>
  <c r="F58" i="31"/>
  <c r="N188" i="34"/>
  <c r="E58" i="31"/>
  <c r="M188" i="34"/>
  <c r="D58" i="31"/>
  <c r="Q188" i="19"/>
  <c r="H56" i="31"/>
  <c r="P188" i="19"/>
  <c r="G56" i="31"/>
  <c r="O188" i="19"/>
  <c r="F56" i="31"/>
  <c r="N188" i="19"/>
  <c r="E56" i="31"/>
  <c r="M188" i="19"/>
  <c r="D56" i="31"/>
  <c r="Q188" i="18"/>
  <c r="H54" i="31"/>
  <c r="P188" i="18"/>
  <c r="G54" i="31"/>
  <c r="O188" i="18"/>
  <c r="F54" i="31"/>
  <c r="N188" i="18"/>
  <c r="E54" i="31"/>
  <c r="M188" i="18"/>
  <c r="D54" i="31"/>
  <c r="Q188" i="17"/>
  <c r="H52" i="31"/>
  <c r="P188" i="17"/>
  <c r="G52" i="31"/>
  <c r="O188" i="17"/>
  <c r="F52" i="31"/>
  <c r="N188" i="17"/>
  <c r="E52" i="31"/>
  <c r="M188" i="17"/>
  <c r="D52" i="31"/>
  <c r="Q188" i="14"/>
  <c r="H50" i="31"/>
  <c r="P188" i="14"/>
  <c r="G50" i="31"/>
  <c r="O188" i="14"/>
  <c r="F50" i="31"/>
  <c r="N188" i="14"/>
  <c r="E50" i="31"/>
  <c r="M188" i="14"/>
  <c r="D50" i="31"/>
  <c r="C50" i="31"/>
  <c r="C52" i="31"/>
  <c r="C54" i="31"/>
  <c r="C56" i="31"/>
  <c r="C58" i="31"/>
  <c r="R37" i="35"/>
  <c r="Q37" i="35"/>
  <c r="R33" i="35"/>
  <c r="R67" i="35"/>
  <c r="Q67" i="35"/>
  <c r="R63" i="35"/>
  <c r="C60" i="31"/>
  <c r="C62" i="31"/>
  <c r="C64" i="31"/>
  <c r="C66" i="31"/>
  <c r="C68" i="31"/>
  <c r="C48" i="31"/>
  <c r="Q188" i="36"/>
  <c r="P188" i="36"/>
  <c r="O188" i="36"/>
  <c r="N188" i="36"/>
  <c r="M188" i="36"/>
  <c r="N188" i="37"/>
  <c r="Q188" i="37"/>
  <c r="P188" i="37"/>
  <c r="O188" i="37"/>
  <c r="M188" i="37"/>
  <c r="Q188" i="38"/>
  <c r="P188" i="38"/>
  <c r="O188" i="38"/>
  <c r="N188" i="38"/>
  <c r="M188" i="38"/>
  <c r="L18" i="1"/>
  <c r="L17" i="1"/>
  <c r="Y63" i="31"/>
  <c r="Z63" i="31"/>
  <c r="B103" i="16"/>
  <c r="B104" i="16"/>
  <c r="B105" i="16"/>
  <c r="B106" i="16"/>
  <c r="B107" i="16"/>
  <c r="B108" i="16"/>
  <c r="B109" i="16"/>
  <c r="B110" i="16"/>
  <c r="B111" i="16"/>
  <c r="B112" i="16"/>
  <c r="B113" i="16"/>
  <c r="B114" i="16"/>
  <c r="B15" i="16"/>
  <c r="B17" i="16"/>
  <c r="B19" i="16"/>
  <c r="B20" i="16"/>
  <c r="B21" i="16"/>
  <c r="B22" i="16"/>
  <c r="B23" i="16"/>
  <c r="B24" i="16"/>
  <c r="B25" i="16"/>
  <c r="B26" i="16"/>
  <c r="B37" i="16"/>
  <c r="B39" i="16"/>
  <c r="B40" i="16"/>
  <c r="B41" i="16"/>
  <c r="B42" i="16"/>
  <c r="B43" i="16"/>
  <c r="B44" i="16"/>
  <c r="B45" i="16"/>
  <c r="B46" i="16"/>
  <c r="B47" i="16"/>
  <c r="B48" i="16"/>
  <c r="J34" i="31"/>
  <c r="B125" i="16"/>
  <c r="B126" i="16"/>
  <c r="B127" i="16"/>
  <c r="B128" i="16"/>
  <c r="B129" i="16"/>
  <c r="B130" i="16"/>
  <c r="B131" i="16"/>
  <c r="B132" i="16"/>
  <c r="B133" i="16"/>
  <c r="B134" i="16"/>
  <c r="B135" i="16"/>
  <c r="B136" i="16"/>
  <c r="F35" i="35"/>
  <c r="G125" i="16"/>
  <c r="L35" i="35"/>
  <c r="G126" i="16"/>
  <c r="R35" i="35"/>
  <c r="G127" i="16"/>
  <c r="F65" i="35"/>
  <c r="G128" i="16"/>
  <c r="L65" i="35"/>
  <c r="G129" i="16"/>
  <c r="R65" i="35"/>
  <c r="G130" i="16"/>
  <c r="Q127" i="16"/>
  <c r="AA60" i="31"/>
  <c r="AB60" i="31"/>
  <c r="B59" i="16"/>
  <c r="B60" i="16"/>
  <c r="B61" i="16"/>
  <c r="B63" i="16"/>
  <c r="B64" i="16"/>
  <c r="B65" i="16"/>
  <c r="B66" i="16"/>
  <c r="B67" i="16"/>
  <c r="B68" i="16"/>
  <c r="B69" i="16"/>
  <c r="B70" i="16"/>
  <c r="B81" i="16"/>
  <c r="B82" i="16"/>
  <c r="B83" i="16"/>
  <c r="B84" i="16"/>
  <c r="B85" i="16"/>
  <c r="B86" i="16"/>
  <c r="B87" i="16"/>
  <c r="B88" i="16"/>
  <c r="B89" i="16"/>
  <c r="B90" i="16"/>
  <c r="B91" i="16"/>
  <c r="B92" i="16"/>
  <c r="Q126" i="16"/>
  <c r="Y60" i="31"/>
  <c r="Z60" i="31"/>
  <c r="Y61" i="31"/>
  <c r="Z61" i="31"/>
  <c r="Y62" i="31"/>
  <c r="Z62" i="31"/>
  <c r="Y64" i="31"/>
  <c r="Z64" i="31"/>
  <c r="AH48" i="31"/>
  <c r="AG48" i="31"/>
  <c r="AF48" i="31"/>
  <c r="AH47" i="31"/>
  <c r="AG47" i="31"/>
  <c r="AF47" i="31"/>
  <c r="AH46" i="31"/>
  <c r="AG46" i="31"/>
  <c r="AF46" i="31"/>
  <c r="AH45" i="31"/>
  <c r="AG45" i="31"/>
  <c r="AF45" i="31"/>
  <c r="U127" i="16"/>
  <c r="AH44" i="31"/>
  <c r="U126" i="16"/>
  <c r="AG44" i="31"/>
  <c r="U125" i="16"/>
  <c r="AF44" i="31"/>
  <c r="U105" i="16"/>
  <c r="AH43" i="31"/>
  <c r="U104" i="16"/>
  <c r="AG43" i="31"/>
  <c r="U103" i="16"/>
  <c r="AF43" i="31"/>
  <c r="U83" i="16"/>
  <c r="AH42" i="31"/>
  <c r="U82" i="16"/>
  <c r="AG42" i="31"/>
  <c r="U81" i="16"/>
  <c r="AF42" i="31"/>
  <c r="U61" i="16"/>
  <c r="AH41" i="31"/>
  <c r="U60" i="16"/>
  <c r="AG41" i="31"/>
  <c r="U59" i="16"/>
  <c r="AF41" i="31"/>
  <c r="U39" i="16"/>
  <c r="AH40" i="31"/>
  <c r="U38" i="16"/>
  <c r="AG40" i="31"/>
  <c r="U37" i="16"/>
  <c r="AF40" i="31"/>
  <c r="U17" i="16"/>
  <c r="AH39" i="31"/>
  <c r="U16" i="16"/>
  <c r="AG39" i="31"/>
  <c r="AF39" i="31"/>
  <c r="J35" i="31"/>
  <c r="C31" i="31"/>
  <c r="E15" i="16"/>
  <c r="O13" i="31"/>
  <c r="O9" i="31"/>
  <c r="O11" i="31"/>
  <c r="K42" i="31"/>
  <c r="AB122" i="31"/>
  <c r="J42" i="31"/>
  <c r="AA122" i="31"/>
  <c r="AC122" i="31"/>
  <c r="AD122" i="31"/>
  <c r="Y122" i="31"/>
  <c r="G42" i="31"/>
  <c r="X122" i="31"/>
  <c r="F42" i="31"/>
  <c r="W122" i="31"/>
  <c r="E42" i="31"/>
  <c r="V122" i="31"/>
  <c r="K41" i="31"/>
  <c r="AB121" i="31"/>
  <c r="J41" i="31"/>
  <c r="AA121" i="31"/>
  <c r="AC121" i="31"/>
  <c r="AD121" i="31"/>
  <c r="I41" i="31"/>
  <c r="Z121" i="31"/>
  <c r="G41" i="31"/>
  <c r="X121" i="31"/>
  <c r="F41" i="31"/>
  <c r="W121" i="31"/>
  <c r="E41" i="31"/>
  <c r="V121" i="31"/>
  <c r="K40" i="31"/>
  <c r="AB120" i="31"/>
  <c r="J40" i="31"/>
  <c r="AA120" i="31"/>
  <c r="AC120" i="31"/>
  <c r="AD120" i="31"/>
  <c r="I40" i="31"/>
  <c r="Z120" i="31"/>
  <c r="G40" i="31"/>
  <c r="X120" i="31"/>
  <c r="F40" i="31"/>
  <c r="W120" i="31"/>
  <c r="E40" i="31"/>
  <c r="V120" i="31"/>
  <c r="K39" i="31"/>
  <c r="AB119" i="31"/>
  <c r="J39" i="31"/>
  <c r="AA119" i="31"/>
  <c r="AC119" i="31"/>
  <c r="AD119" i="31"/>
  <c r="I39" i="31"/>
  <c r="Z119" i="31"/>
  <c r="G39" i="31"/>
  <c r="X119" i="31"/>
  <c r="F39" i="31"/>
  <c r="W119" i="31"/>
  <c r="E39" i="31"/>
  <c r="V119" i="31"/>
  <c r="J128" i="16"/>
  <c r="K38" i="31"/>
  <c r="AB118" i="31"/>
  <c r="J38" i="31"/>
  <c r="AA118" i="31"/>
  <c r="AC118" i="31"/>
  <c r="AD118" i="31"/>
  <c r="H128" i="16"/>
  <c r="I38" i="31"/>
  <c r="Z118" i="31"/>
  <c r="Y118" i="31"/>
  <c r="G38" i="31"/>
  <c r="X118" i="31"/>
  <c r="D65" i="35"/>
  <c r="F128" i="16"/>
  <c r="F38" i="31"/>
  <c r="W118" i="31"/>
  <c r="E128" i="16"/>
  <c r="E38" i="31"/>
  <c r="V118" i="31"/>
  <c r="K37" i="31"/>
  <c r="AB117" i="31"/>
  <c r="J37" i="31"/>
  <c r="AA117" i="31"/>
  <c r="AC117" i="31"/>
  <c r="AD117" i="31"/>
  <c r="I37" i="31"/>
  <c r="Z117" i="31"/>
  <c r="Y117" i="31"/>
  <c r="G37" i="31"/>
  <c r="X117" i="31"/>
  <c r="F37" i="31"/>
  <c r="W117" i="31"/>
  <c r="E37" i="31"/>
  <c r="V117" i="31"/>
  <c r="K36" i="31"/>
  <c r="AB116" i="31"/>
  <c r="J36" i="31"/>
  <c r="AA116" i="31"/>
  <c r="AC116" i="31"/>
  <c r="AD116" i="31"/>
  <c r="I36" i="31"/>
  <c r="Z116" i="31"/>
  <c r="Y116" i="31"/>
  <c r="G36" i="31"/>
  <c r="X116" i="31"/>
  <c r="F36" i="31"/>
  <c r="W116" i="31"/>
  <c r="E36" i="31"/>
  <c r="V116" i="31"/>
  <c r="K35" i="31"/>
  <c r="AB115" i="31"/>
  <c r="AA115" i="31"/>
  <c r="AC115" i="31"/>
  <c r="AD115" i="31"/>
  <c r="I35" i="31"/>
  <c r="Z115" i="31"/>
  <c r="G35" i="31"/>
  <c r="X115" i="31"/>
  <c r="F35" i="31"/>
  <c r="W115" i="31"/>
  <c r="E35" i="31"/>
  <c r="V115" i="31"/>
  <c r="K34" i="31"/>
  <c r="AB114" i="31"/>
  <c r="AA114" i="31"/>
  <c r="AC114" i="31"/>
  <c r="AD114" i="31"/>
  <c r="Z114" i="31"/>
  <c r="X114" i="31"/>
  <c r="F34" i="31"/>
  <c r="W114" i="31"/>
  <c r="E34" i="31"/>
  <c r="V114" i="31"/>
  <c r="K33" i="31"/>
  <c r="AB113" i="31"/>
  <c r="I33" i="31"/>
  <c r="Z113" i="31"/>
  <c r="G33" i="31"/>
  <c r="X113" i="31"/>
  <c r="F33" i="31"/>
  <c r="W113" i="31"/>
  <c r="I42" i="31"/>
  <c r="Z122" i="31"/>
  <c r="Y115" i="31"/>
  <c r="Y114" i="31"/>
  <c r="Y119" i="31"/>
  <c r="Y120" i="31"/>
  <c r="Y121" i="31"/>
  <c r="Y113" i="31"/>
  <c r="I43" i="31"/>
  <c r="H43" i="31"/>
  <c r="J43" i="31"/>
  <c r="G43" i="31"/>
  <c r="C42" i="31"/>
  <c r="C41" i="31"/>
  <c r="C40" i="31"/>
  <c r="C39" i="31"/>
  <c r="C38" i="31"/>
  <c r="C37" i="31"/>
  <c r="C36" i="31"/>
  <c r="C35" i="31"/>
  <c r="C34" i="31"/>
  <c r="C33" i="31"/>
  <c r="N190" i="39"/>
  <c r="Q186" i="39"/>
  <c r="P186" i="39"/>
  <c r="O186" i="39"/>
  <c r="N186" i="39"/>
  <c r="M186" i="39"/>
  <c r="Q185" i="39"/>
  <c r="P185" i="39"/>
  <c r="O185" i="39"/>
  <c r="N185" i="39"/>
  <c r="M185" i="39"/>
  <c r="Q184" i="39"/>
  <c r="P184" i="39"/>
  <c r="O184" i="39"/>
  <c r="N184" i="39"/>
  <c r="M184" i="39"/>
  <c r="Q183" i="39"/>
  <c r="P183" i="39"/>
  <c r="O183" i="39"/>
  <c r="N183" i="39"/>
  <c r="M183" i="39"/>
  <c r="Q182" i="39"/>
  <c r="P182" i="39"/>
  <c r="O182" i="39"/>
  <c r="N182" i="39"/>
  <c r="M182" i="39"/>
  <c r="Q181" i="39"/>
  <c r="P181" i="39"/>
  <c r="O181" i="39"/>
  <c r="N181" i="39"/>
  <c r="M181" i="39"/>
  <c r="Q180" i="39"/>
  <c r="P180" i="39"/>
  <c r="O180" i="39"/>
  <c r="N180" i="39"/>
  <c r="M180" i="39"/>
  <c r="N190" i="38"/>
  <c r="Q186" i="38"/>
  <c r="P186" i="38"/>
  <c r="O186" i="38"/>
  <c r="N186" i="38"/>
  <c r="M186" i="38"/>
  <c r="Q185" i="38"/>
  <c r="P185" i="38"/>
  <c r="O185" i="38"/>
  <c r="N185" i="38"/>
  <c r="M185" i="38"/>
  <c r="Q184" i="38"/>
  <c r="P184" i="38"/>
  <c r="O184" i="38"/>
  <c r="N184" i="38"/>
  <c r="M184" i="38"/>
  <c r="Q183" i="38"/>
  <c r="P183" i="38"/>
  <c r="O183" i="38"/>
  <c r="N183" i="38"/>
  <c r="M183" i="38"/>
  <c r="Q182" i="38"/>
  <c r="P182" i="38"/>
  <c r="O182" i="38"/>
  <c r="N182" i="38"/>
  <c r="M182" i="38"/>
  <c r="Q181" i="38"/>
  <c r="P181" i="38"/>
  <c r="O181" i="38"/>
  <c r="N181" i="38"/>
  <c r="M181" i="38"/>
  <c r="Q180" i="38"/>
  <c r="P180" i="38"/>
  <c r="O180" i="38"/>
  <c r="N180" i="38"/>
  <c r="M180" i="38"/>
  <c r="N190" i="37"/>
  <c r="Q186" i="37"/>
  <c r="P186" i="37"/>
  <c r="O186" i="37"/>
  <c r="N186" i="37"/>
  <c r="M186" i="37"/>
  <c r="Q185" i="37"/>
  <c r="P185" i="37"/>
  <c r="O185" i="37"/>
  <c r="N185" i="37"/>
  <c r="M185" i="37"/>
  <c r="Q184" i="37"/>
  <c r="P184" i="37"/>
  <c r="O184" i="37"/>
  <c r="N184" i="37"/>
  <c r="M184" i="37"/>
  <c r="Q183" i="37"/>
  <c r="P183" i="37"/>
  <c r="O183" i="37"/>
  <c r="N183" i="37"/>
  <c r="M183" i="37"/>
  <c r="Q182" i="37"/>
  <c r="P182" i="37"/>
  <c r="O182" i="37"/>
  <c r="N182" i="37"/>
  <c r="M182" i="37"/>
  <c r="Q181" i="37"/>
  <c r="P181" i="37"/>
  <c r="O181" i="37"/>
  <c r="N181" i="37"/>
  <c r="M181" i="37"/>
  <c r="Q180" i="37"/>
  <c r="P180" i="37"/>
  <c r="O180" i="37"/>
  <c r="N180" i="37"/>
  <c r="M180" i="37"/>
  <c r="N190" i="36"/>
  <c r="Q186" i="36"/>
  <c r="P186" i="36"/>
  <c r="O186" i="36"/>
  <c r="N186" i="36"/>
  <c r="M186" i="36"/>
  <c r="Q185" i="36"/>
  <c r="P185" i="36"/>
  <c r="O185" i="36"/>
  <c r="N185" i="36"/>
  <c r="M185" i="36"/>
  <c r="Q184" i="36"/>
  <c r="P184" i="36"/>
  <c r="O184" i="36"/>
  <c r="N184" i="36"/>
  <c r="M184" i="36"/>
  <c r="Q183" i="36"/>
  <c r="P183" i="36"/>
  <c r="O183" i="36"/>
  <c r="N183" i="36"/>
  <c r="M183" i="36"/>
  <c r="Q182" i="36"/>
  <c r="P182" i="36"/>
  <c r="O182" i="36"/>
  <c r="N182" i="36"/>
  <c r="M182" i="36"/>
  <c r="Q181" i="36"/>
  <c r="P181" i="36"/>
  <c r="O181" i="36"/>
  <c r="N181" i="36"/>
  <c r="M181" i="36"/>
  <c r="Q180" i="36"/>
  <c r="P180" i="36"/>
  <c r="O180" i="36"/>
  <c r="N180" i="36"/>
  <c r="M180" i="36"/>
  <c r="N190" i="35"/>
  <c r="Q186" i="35"/>
  <c r="P186" i="35"/>
  <c r="O186" i="35"/>
  <c r="N186" i="35"/>
  <c r="M186" i="35"/>
  <c r="Q185" i="35"/>
  <c r="P185" i="35"/>
  <c r="O185" i="35"/>
  <c r="N185" i="35"/>
  <c r="M185" i="35"/>
  <c r="Q184" i="35"/>
  <c r="P184" i="35"/>
  <c r="O184" i="35"/>
  <c r="N184" i="35"/>
  <c r="M184" i="35"/>
  <c r="Q183" i="35"/>
  <c r="P183" i="35"/>
  <c r="O183" i="35"/>
  <c r="N183" i="35"/>
  <c r="M183" i="35"/>
  <c r="Q182" i="35"/>
  <c r="P182" i="35"/>
  <c r="O182" i="35"/>
  <c r="N182" i="35"/>
  <c r="M182" i="35"/>
  <c r="Q181" i="35"/>
  <c r="P181" i="35"/>
  <c r="O181" i="35"/>
  <c r="N181" i="35"/>
  <c r="M181" i="35"/>
  <c r="Q180" i="35"/>
  <c r="P180" i="35"/>
  <c r="O180" i="35"/>
  <c r="N180" i="35"/>
  <c r="M180" i="35"/>
  <c r="N190" i="34"/>
  <c r="Q186" i="34"/>
  <c r="P186" i="34"/>
  <c r="O186" i="34"/>
  <c r="N186" i="34"/>
  <c r="M186" i="34"/>
  <c r="Q185" i="34"/>
  <c r="P185" i="34"/>
  <c r="O185" i="34"/>
  <c r="N185" i="34"/>
  <c r="M185" i="34"/>
  <c r="Q184" i="34"/>
  <c r="P184" i="34"/>
  <c r="O184" i="34"/>
  <c r="N184" i="34"/>
  <c r="M184" i="34"/>
  <c r="Q183" i="34"/>
  <c r="P183" i="34"/>
  <c r="O183" i="34"/>
  <c r="N183" i="34"/>
  <c r="M183" i="34"/>
  <c r="Q182" i="34"/>
  <c r="P182" i="34"/>
  <c r="O182" i="34"/>
  <c r="N182" i="34"/>
  <c r="M182" i="34"/>
  <c r="Q181" i="34"/>
  <c r="P181" i="34"/>
  <c r="O181" i="34"/>
  <c r="N181" i="34"/>
  <c r="M181" i="34"/>
  <c r="Q180" i="34"/>
  <c r="P180" i="34"/>
  <c r="O180" i="34"/>
  <c r="N180" i="34"/>
  <c r="M180" i="34"/>
  <c r="N190" i="19"/>
  <c r="Q186" i="19"/>
  <c r="P186" i="19"/>
  <c r="O186" i="19"/>
  <c r="N186" i="19"/>
  <c r="M186" i="19"/>
  <c r="Q185" i="19"/>
  <c r="P185" i="19"/>
  <c r="O185" i="19"/>
  <c r="N185" i="19"/>
  <c r="M185" i="19"/>
  <c r="Q184" i="19"/>
  <c r="P184" i="19"/>
  <c r="O184" i="19"/>
  <c r="N184" i="19"/>
  <c r="M184" i="19"/>
  <c r="Q183" i="19"/>
  <c r="P183" i="19"/>
  <c r="O183" i="19"/>
  <c r="N183" i="19"/>
  <c r="M183" i="19"/>
  <c r="Q182" i="19"/>
  <c r="P182" i="19"/>
  <c r="O182" i="19"/>
  <c r="N182" i="19"/>
  <c r="M182" i="19"/>
  <c r="Q181" i="19"/>
  <c r="P181" i="19"/>
  <c r="O181" i="19"/>
  <c r="N181" i="19"/>
  <c r="M181" i="19"/>
  <c r="Q180" i="19"/>
  <c r="P180" i="19"/>
  <c r="O180" i="19"/>
  <c r="N180" i="19"/>
  <c r="M180" i="19"/>
  <c r="N190" i="18"/>
  <c r="Q186" i="18"/>
  <c r="P186" i="18"/>
  <c r="O186" i="18"/>
  <c r="N186" i="18"/>
  <c r="M186" i="18"/>
  <c r="Q185" i="18"/>
  <c r="P185" i="18"/>
  <c r="O185" i="18"/>
  <c r="N185" i="18"/>
  <c r="M185" i="18"/>
  <c r="Q184" i="18"/>
  <c r="P184" i="18"/>
  <c r="O184" i="18"/>
  <c r="N184" i="18"/>
  <c r="M184" i="18"/>
  <c r="Q183" i="18"/>
  <c r="P183" i="18"/>
  <c r="O183" i="18"/>
  <c r="N183" i="18"/>
  <c r="M183" i="18"/>
  <c r="Q182" i="18"/>
  <c r="P182" i="18"/>
  <c r="O182" i="18"/>
  <c r="N182" i="18"/>
  <c r="M182" i="18"/>
  <c r="Q181" i="18"/>
  <c r="P181" i="18"/>
  <c r="O181" i="18"/>
  <c r="N181" i="18"/>
  <c r="M181" i="18"/>
  <c r="Q180" i="18"/>
  <c r="P180" i="18"/>
  <c r="O180" i="18"/>
  <c r="N180" i="18"/>
  <c r="M180" i="18"/>
  <c r="N190" i="17"/>
  <c r="Q186" i="17"/>
  <c r="P186" i="17"/>
  <c r="O186" i="17"/>
  <c r="N186" i="17"/>
  <c r="M186" i="17"/>
  <c r="Q185" i="17"/>
  <c r="P185" i="17"/>
  <c r="O185" i="17"/>
  <c r="N185" i="17"/>
  <c r="M185" i="17"/>
  <c r="Q184" i="17"/>
  <c r="P184" i="17"/>
  <c r="O184" i="17"/>
  <c r="N184" i="17"/>
  <c r="M184" i="17"/>
  <c r="Q183" i="17"/>
  <c r="P183" i="17"/>
  <c r="O183" i="17"/>
  <c r="N183" i="17"/>
  <c r="M183" i="17"/>
  <c r="Q182" i="17"/>
  <c r="P182" i="17"/>
  <c r="O182" i="17"/>
  <c r="N182" i="17"/>
  <c r="M182" i="17"/>
  <c r="Q181" i="17"/>
  <c r="P181" i="17"/>
  <c r="O181" i="17"/>
  <c r="N181" i="17"/>
  <c r="M181" i="17"/>
  <c r="Q180" i="17"/>
  <c r="P180" i="17"/>
  <c r="O180" i="17"/>
  <c r="N180" i="17"/>
  <c r="M180" i="17"/>
  <c r="N190" i="14"/>
  <c r="Q186" i="14"/>
  <c r="P186" i="14"/>
  <c r="O186" i="14"/>
  <c r="N186" i="14"/>
  <c r="M186" i="14"/>
  <c r="Q185" i="14"/>
  <c r="P185" i="14"/>
  <c r="O185" i="14"/>
  <c r="N185" i="14"/>
  <c r="M185" i="14"/>
  <c r="Q184" i="14"/>
  <c r="P184" i="14"/>
  <c r="O184" i="14"/>
  <c r="N184" i="14"/>
  <c r="M184" i="14"/>
  <c r="Q183" i="14"/>
  <c r="P183" i="14"/>
  <c r="O183" i="14"/>
  <c r="N183" i="14"/>
  <c r="M183" i="14"/>
  <c r="Q182" i="14"/>
  <c r="P182" i="14"/>
  <c r="O182" i="14"/>
  <c r="N182" i="14"/>
  <c r="M182" i="14"/>
  <c r="Q181" i="14"/>
  <c r="P181" i="14"/>
  <c r="O181" i="14"/>
  <c r="N181" i="14"/>
  <c r="M181" i="14"/>
  <c r="Q180" i="14"/>
  <c r="P180" i="14"/>
  <c r="O180" i="14"/>
  <c r="N180" i="14"/>
  <c r="M180" i="14"/>
  <c r="N142" i="34"/>
  <c r="O142" i="34"/>
  <c r="N142" i="17"/>
  <c r="O142" i="17"/>
  <c r="N142" i="14"/>
  <c r="O142" i="14"/>
  <c r="E43" i="31"/>
  <c r="AA61" i="31"/>
  <c r="AB61" i="31"/>
  <c r="AA62" i="31"/>
  <c r="AB62" i="31"/>
  <c r="AA63" i="31"/>
  <c r="AB63" i="31"/>
  <c r="AA64" i="31"/>
  <c r="AB64" i="31"/>
  <c r="Q125" i="16"/>
  <c r="W60" i="31"/>
  <c r="X60" i="31"/>
  <c r="W61" i="31"/>
  <c r="X61" i="31"/>
  <c r="W62" i="31"/>
  <c r="X62" i="31"/>
  <c r="W63" i="31"/>
  <c r="X63" i="31"/>
  <c r="W64" i="31"/>
  <c r="X64" i="31"/>
  <c r="D35" i="35"/>
  <c r="F125" i="16"/>
  <c r="J35" i="35"/>
  <c r="F126" i="16"/>
  <c r="P35" i="35"/>
  <c r="F127" i="16"/>
  <c r="J65" i="35"/>
  <c r="F129" i="16"/>
  <c r="P65" i="35"/>
  <c r="F130" i="16"/>
  <c r="P127" i="16"/>
  <c r="AA74" i="31"/>
  <c r="AB74" i="31"/>
  <c r="AA75" i="31"/>
  <c r="AB75" i="31"/>
  <c r="AA76" i="31"/>
  <c r="AB76" i="31"/>
  <c r="AA77" i="31"/>
  <c r="AB77" i="31"/>
  <c r="AA78" i="31"/>
  <c r="AB78" i="31"/>
  <c r="P126" i="16"/>
  <c r="Y74" i="31"/>
  <c r="Z74" i="31"/>
  <c r="Y75" i="31"/>
  <c r="Z75" i="31"/>
  <c r="Y76" i="31"/>
  <c r="Z76" i="31"/>
  <c r="Y77" i="31"/>
  <c r="Z77" i="31"/>
  <c r="Y78" i="31"/>
  <c r="Z78" i="31"/>
  <c r="P125" i="16"/>
  <c r="W74" i="31"/>
  <c r="X74" i="31"/>
  <c r="W75" i="31"/>
  <c r="X75" i="31"/>
  <c r="W76" i="31"/>
  <c r="X76" i="31"/>
  <c r="W77" i="31"/>
  <c r="X77" i="31"/>
  <c r="W78" i="31"/>
  <c r="X78" i="31"/>
  <c r="E125" i="16"/>
  <c r="E126" i="16"/>
  <c r="E127" i="16"/>
  <c r="E129" i="16"/>
  <c r="E130" i="16"/>
  <c r="O127" i="16"/>
  <c r="X103" i="31"/>
  <c r="X104" i="31"/>
  <c r="X105" i="31"/>
  <c r="X106" i="31"/>
  <c r="X107" i="31"/>
  <c r="O126" i="16"/>
  <c r="W103" i="31"/>
  <c r="W104" i="31"/>
  <c r="W105" i="31"/>
  <c r="W106" i="31"/>
  <c r="W107" i="31"/>
  <c r="O125" i="16"/>
  <c r="V103" i="31"/>
  <c r="V104" i="31"/>
  <c r="V105" i="31"/>
  <c r="V106" i="31"/>
  <c r="V107" i="31"/>
  <c r="Z11" i="31"/>
  <c r="Z12" i="31"/>
  <c r="Z13" i="31"/>
  <c r="Z14" i="31"/>
  <c r="Z15" i="31"/>
  <c r="AA15" i="31"/>
  <c r="AB15" i="31"/>
  <c r="AC15" i="31"/>
  <c r="AD15" i="31"/>
  <c r="AE15" i="31"/>
  <c r="AF15" i="31"/>
  <c r="AG15" i="31"/>
  <c r="AH15" i="31"/>
  <c r="AI15" i="31"/>
  <c r="AI14" i="31"/>
  <c r="AI11" i="31"/>
  <c r="AI12" i="31"/>
  <c r="AI13" i="31"/>
  <c r="AH11" i="31"/>
  <c r="AH12" i="31"/>
  <c r="AH13" i="31"/>
  <c r="AH14" i="31"/>
  <c r="AG11" i="31"/>
  <c r="AG12" i="31"/>
  <c r="AG13" i="31"/>
  <c r="AG14" i="31"/>
  <c r="AF11" i="31"/>
  <c r="AF12" i="31"/>
  <c r="AF13" i="31"/>
  <c r="AF14" i="31"/>
  <c r="AE11" i="31"/>
  <c r="AE12" i="31"/>
  <c r="AE13" i="31"/>
  <c r="AE14" i="31"/>
  <c r="AD11" i="31"/>
  <c r="AD12" i="31"/>
  <c r="AD13" i="31"/>
  <c r="AD14" i="31"/>
  <c r="AC11" i="31"/>
  <c r="AC12" i="31"/>
  <c r="AC13" i="31"/>
  <c r="AC14" i="31"/>
  <c r="AB11" i="31"/>
  <c r="AB12" i="31"/>
  <c r="AB13" i="31"/>
  <c r="AB14" i="31"/>
  <c r="AA11" i="31"/>
  <c r="AA12" i="31"/>
  <c r="AA13" i="31"/>
  <c r="AA14" i="31"/>
  <c r="X92" i="31"/>
  <c r="Y92" i="31"/>
  <c r="X91" i="31"/>
  <c r="Y91" i="31"/>
  <c r="X90" i="31"/>
  <c r="Y90" i="31"/>
  <c r="X89" i="31"/>
  <c r="Y89" i="31"/>
  <c r="H125" i="16"/>
  <c r="H129" i="16"/>
  <c r="H130" i="16"/>
  <c r="R125" i="16"/>
  <c r="AL29" i="31"/>
  <c r="AL30" i="31"/>
  <c r="AL31" i="31"/>
  <c r="AL32" i="31"/>
  <c r="AL33" i="31"/>
  <c r="S127" i="16"/>
  <c r="AI29" i="31"/>
  <c r="AI30" i="31"/>
  <c r="AI31" i="31"/>
  <c r="AI32" i="31"/>
  <c r="AI33" i="31"/>
  <c r="S126" i="16"/>
  <c r="AH29" i="31"/>
  <c r="AH30" i="31"/>
  <c r="AH31" i="31"/>
  <c r="AH32" i="31"/>
  <c r="AH33" i="31"/>
  <c r="S125" i="16"/>
  <c r="AG29" i="31"/>
  <c r="AG30" i="31"/>
  <c r="AG31" i="31"/>
  <c r="AG32" i="31"/>
  <c r="AG33" i="31"/>
  <c r="J126" i="16"/>
  <c r="J127" i="16"/>
  <c r="J129" i="16"/>
  <c r="J130" i="16"/>
  <c r="T127" i="16"/>
  <c r="AD29" i="31"/>
  <c r="AD30" i="31"/>
  <c r="AD31" i="31"/>
  <c r="AD32" i="31"/>
  <c r="AD33" i="31"/>
  <c r="AC28" i="31"/>
  <c r="AC29" i="31"/>
  <c r="AC30" i="31"/>
  <c r="AC31" i="31"/>
  <c r="AC32" i="31"/>
  <c r="AC33" i="31"/>
  <c r="T125" i="16"/>
  <c r="AB29" i="31"/>
  <c r="AB30" i="31"/>
  <c r="AB31" i="31"/>
  <c r="AB32" i="31"/>
  <c r="AB33" i="31"/>
  <c r="H126" i="16"/>
  <c r="H127" i="16"/>
  <c r="R127" i="16"/>
  <c r="AN29" i="31"/>
  <c r="AN30" i="31"/>
  <c r="AN31" i="31"/>
  <c r="AN32" i="31"/>
  <c r="AN33" i="31"/>
  <c r="R126" i="16"/>
  <c r="AM29" i="31"/>
  <c r="AM30" i="31"/>
  <c r="AM31" i="31"/>
  <c r="AM32" i="31"/>
  <c r="AM33" i="31"/>
  <c r="AG18" i="31"/>
  <c r="AJ74" i="31"/>
  <c r="AJ75" i="31"/>
  <c r="AJ76" i="31"/>
  <c r="AJ77" i="31"/>
  <c r="AK74" i="31"/>
  <c r="AK75" i="31"/>
  <c r="AK76" i="31"/>
  <c r="AK77" i="31"/>
  <c r="AL74" i="31"/>
  <c r="AL75" i="31"/>
  <c r="AL76" i="31"/>
  <c r="AL77" i="31"/>
  <c r="V223" i="16"/>
  <c r="V222" i="16"/>
  <c r="V221" i="16"/>
  <c r="V220" i="16"/>
  <c r="J224" i="16"/>
  <c r="J223" i="16"/>
  <c r="J222" i="16"/>
  <c r="J221" i="16"/>
  <c r="J220" i="16"/>
  <c r="J219" i="16"/>
  <c r="J218" i="16"/>
  <c r="J217" i="16"/>
  <c r="J216" i="16"/>
  <c r="J215" i="16"/>
  <c r="J214" i="16"/>
  <c r="J213" i="16"/>
  <c r="I224" i="16"/>
  <c r="I223" i="16"/>
  <c r="I222" i="16"/>
  <c r="I221" i="16"/>
  <c r="I220" i="16"/>
  <c r="I219" i="16"/>
  <c r="I218" i="16"/>
  <c r="I217" i="16"/>
  <c r="I216" i="16"/>
  <c r="I215" i="16"/>
  <c r="I214" i="16"/>
  <c r="I213" i="16"/>
  <c r="H224" i="16"/>
  <c r="H223" i="16"/>
  <c r="H222" i="16"/>
  <c r="H221" i="16"/>
  <c r="H220" i="16"/>
  <c r="H219" i="16"/>
  <c r="H218" i="16"/>
  <c r="H217" i="16"/>
  <c r="H216" i="16"/>
  <c r="H215" i="16"/>
  <c r="H214" i="16"/>
  <c r="H213" i="16"/>
  <c r="G224" i="16"/>
  <c r="G223" i="16"/>
  <c r="G222" i="16"/>
  <c r="G221" i="16"/>
  <c r="G220" i="16"/>
  <c r="G219" i="16"/>
  <c r="G218" i="16"/>
  <c r="G217" i="16"/>
  <c r="G216" i="16"/>
  <c r="G215" i="16"/>
  <c r="G214" i="16"/>
  <c r="G213" i="16"/>
  <c r="F224" i="16"/>
  <c r="F223" i="16"/>
  <c r="F222" i="16"/>
  <c r="F221" i="16"/>
  <c r="F220" i="16"/>
  <c r="F219" i="16"/>
  <c r="F218" i="16"/>
  <c r="F217" i="16"/>
  <c r="F216" i="16"/>
  <c r="F215" i="16"/>
  <c r="F214" i="16"/>
  <c r="F213" i="16"/>
  <c r="E224" i="16"/>
  <c r="E223" i="16"/>
  <c r="E222" i="16"/>
  <c r="E221" i="16"/>
  <c r="E220" i="16"/>
  <c r="E219" i="16"/>
  <c r="E218" i="16"/>
  <c r="E217" i="16"/>
  <c r="E216" i="16"/>
  <c r="E215" i="16"/>
  <c r="E214" i="16"/>
  <c r="E213" i="16"/>
  <c r="B224" i="16"/>
  <c r="B223" i="16"/>
  <c r="B222" i="16"/>
  <c r="B221" i="16"/>
  <c r="B220" i="16"/>
  <c r="B219" i="16"/>
  <c r="B218" i="16"/>
  <c r="B217" i="16"/>
  <c r="B216" i="16"/>
  <c r="B215" i="16"/>
  <c r="B214" i="16"/>
  <c r="B213" i="16"/>
  <c r="V201" i="16"/>
  <c r="V200" i="16"/>
  <c r="V199" i="16"/>
  <c r="V198" i="16"/>
  <c r="J202" i="16"/>
  <c r="J201" i="16"/>
  <c r="J200" i="16"/>
  <c r="J199" i="16"/>
  <c r="J198" i="16"/>
  <c r="J197" i="16"/>
  <c r="J196" i="16"/>
  <c r="J195" i="16"/>
  <c r="J194" i="16"/>
  <c r="J193" i="16"/>
  <c r="J192" i="16"/>
  <c r="J191" i="16"/>
  <c r="I202" i="16"/>
  <c r="I201" i="16"/>
  <c r="I200" i="16"/>
  <c r="I199" i="16"/>
  <c r="I198" i="16"/>
  <c r="I197" i="16"/>
  <c r="I196" i="16"/>
  <c r="I195" i="16"/>
  <c r="I194" i="16"/>
  <c r="I193" i="16"/>
  <c r="I192" i="16"/>
  <c r="I191" i="16"/>
  <c r="H202" i="16"/>
  <c r="H201" i="16"/>
  <c r="H200" i="16"/>
  <c r="H199" i="16"/>
  <c r="H198" i="16"/>
  <c r="H197" i="16"/>
  <c r="H196" i="16"/>
  <c r="H195" i="16"/>
  <c r="H194" i="16"/>
  <c r="H193" i="16"/>
  <c r="H192" i="16"/>
  <c r="H191" i="16"/>
  <c r="G202" i="16"/>
  <c r="G201" i="16"/>
  <c r="G200" i="16"/>
  <c r="G199" i="16"/>
  <c r="G198" i="16"/>
  <c r="G197" i="16"/>
  <c r="G196" i="16"/>
  <c r="G195" i="16"/>
  <c r="G194" i="16"/>
  <c r="G193" i="16"/>
  <c r="G192" i="16"/>
  <c r="G191" i="16"/>
  <c r="F202" i="16"/>
  <c r="F201" i="16"/>
  <c r="F200" i="16"/>
  <c r="F199" i="16"/>
  <c r="F198" i="16"/>
  <c r="F197" i="16"/>
  <c r="F196" i="16"/>
  <c r="F195" i="16"/>
  <c r="F194" i="16"/>
  <c r="F193" i="16"/>
  <c r="F192" i="16"/>
  <c r="F191" i="16"/>
  <c r="E202" i="16"/>
  <c r="E201" i="16"/>
  <c r="E200" i="16"/>
  <c r="E199" i="16"/>
  <c r="E198" i="16"/>
  <c r="E197" i="16"/>
  <c r="E196" i="16"/>
  <c r="E195" i="16"/>
  <c r="E194" i="16"/>
  <c r="E193" i="16"/>
  <c r="E192" i="16"/>
  <c r="E191" i="16"/>
  <c r="B202" i="16"/>
  <c r="B201" i="16"/>
  <c r="B200" i="16"/>
  <c r="B199" i="16"/>
  <c r="B198" i="16"/>
  <c r="B197" i="16"/>
  <c r="B196" i="16"/>
  <c r="B195" i="16"/>
  <c r="B194" i="16"/>
  <c r="B193" i="16"/>
  <c r="B192" i="16"/>
  <c r="B191" i="16"/>
  <c r="J180" i="16"/>
  <c r="J179" i="16"/>
  <c r="J178" i="16"/>
  <c r="J177" i="16"/>
  <c r="J176" i="16"/>
  <c r="J175" i="16"/>
  <c r="J174" i="16"/>
  <c r="J173" i="16"/>
  <c r="J172" i="16"/>
  <c r="J171" i="16"/>
  <c r="J170" i="16"/>
  <c r="J169" i="16"/>
  <c r="I180" i="16"/>
  <c r="I179" i="16"/>
  <c r="I178" i="16"/>
  <c r="I177" i="16"/>
  <c r="I176" i="16"/>
  <c r="I175" i="16"/>
  <c r="I174" i="16"/>
  <c r="I173" i="16"/>
  <c r="I172" i="16"/>
  <c r="I171" i="16"/>
  <c r="I170" i="16"/>
  <c r="I169" i="16"/>
  <c r="F180" i="16"/>
  <c r="H180" i="16"/>
  <c r="H179" i="16"/>
  <c r="H178" i="16"/>
  <c r="H177" i="16"/>
  <c r="H176" i="16"/>
  <c r="H175" i="16"/>
  <c r="H174" i="16"/>
  <c r="H173" i="16"/>
  <c r="H172" i="16"/>
  <c r="H171" i="16"/>
  <c r="H170" i="16"/>
  <c r="H169" i="16"/>
  <c r="G180" i="16"/>
  <c r="G179" i="16"/>
  <c r="G178" i="16"/>
  <c r="G177" i="16"/>
  <c r="G176" i="16"/>
  <c r="G175" i="16"/>
  <c r="G174" i="16"/>
  <c r="G173" i="16"/>
  <c r="G172" i="16"/>
  <c r="G171" i="16"/>
  <c r="G170" i="16"/>
  <c r="G169" i="16"/>
  <c r="F179" i="16"/>
  <c r="F178" i="16"/>
  <c r="F177" i="16"/>
  <c r="F176" i="16"/>
  <c r="F175" i="16"/>
  <c r="F174" i="16"/>
  <c r="F173" i="16"/>
  <c r="F172" i="16"/>
  <c r="F171" i="16"/>
  <c r="F170" i="16"/>
  <c r="F169" i="16"/>
  <c r="E180" i="16"/>
  <c r="E179" i="16"/>
  <c r="E178" i="16"/>
  <c r="E177" i="16"/>
  <c r="E176" i="16"/>
  <c r="E175" i="16"/>
  <c r="E174" i="16"/>
  <c r="E173" i="16"/>
  <c r="E172" i="16"/>
  <c r="E171" i="16"/>
  <c r="E170" i="16"/>
  <c r="E169" i="16"/>
  <c r="B180" i="16"/>
  <c r="B179" i="16"/>
  <c r="B178" i="16"/>
  <c r="B177" i="16"/>
  <c r="B176" i="16"/>
  <c r="B175" i="16"/>
  <c r="B174" i="16"/>
  <c r="B173" i="16"/>
  <c r="B172" i="16"/>
  <c r="B171" i="16"/>
  <c r="B170" i="16"/>
  <c r="B169" i="16"/>
  <c r="B205" i="16"/>
  <c r="B183" i="16"/>
  <c r="B161" i="16"/>
  <c r="U223" i="16"/>
  <c r="T223" i="16"/>
  <c r="S223" i="16"/>
  <c r="R223" i="16"/>
  <c r="Q223" i="16"/>
  <c r="P223" i="16"/>
  <c r="O223" i="16"/>
  <c r="U222" i="16"/>
  <c r="T222" i="16"/>
  <c r="S222" i="16"/>
  <c r="R222" i="16"/>
  <c r="Q222" i="16"/>
  <c r="P222" i="16"/>
  <c r="O222" i="16"/>
  <c r="U221" i="16"/>
  <c r="T221" i="16"/>
  <c r="S221" i="16"/>
  <c r="R221" i="16"/>
  <c r="Q221" i="16"/>
  <c r="P221" i="16"/>
  <c r="O221" i="16"/>
  <c r="U220" i="16"/>
  <c r="T220" i="16"/>
  <c r="S220" i="16"/>
  <c r="R220" i="16"/>
  <c r="Q220" i="16"/>
  <c r="P220" i="16"/>
  <c r="O220" i="16"/>
  <c r="U213" i="16"/>
  <c r="U214" i="16"/>
  <c r="U215" i="16"/>
  <c r="U216" i="16"/>
  <c r="T213" i="16"/>
  <c r="T214" i="16"/>
  <c r="T215" i="16"/>
  <c r="T216" i="16"/>
  <c r="S213" i="16"/>
  <c r="S214" i="16"/>
  <c r="S215" i="16"/>
  <c r="S216" i="16"/>
  <c r="R213" i="16"/>
  <c r="R214" i="16"/>
  <c r="R215" i="16"/>
  <c r="R216" i="16"/>
  <c r="Q213" i="16"/>
  <c r="Q214" i="16"/>
  <c r="Q215" i="16"/>
  <c r="Q216" i="16"/>
  <c r="P213" i="16"/>
  <c r="P214" i="16"/>
  <c r="P215" i="16"/>
  <c r="P216" i="16"/>
  <c r="O213" i="16"/>
  <c r="O214" i="16"/>
  <c r="O215" i="16"/>
  <c r="O216" i="16"/>
  <c r="U201" i="16"/>
  <c r="T201" i="16"/>
  <c r="S201" i="16"/>
  <c r="R201" i="16"/>
  <c r="Q201" i="16"/>
  <c r="P201" i="16"/>
  <c r="O201" i="16"/>
  <c r="U200" i="16"/>
  <c r="T200" i="16"/>
  <c r="S200" i="16"/>
  <c r="R200" i="16"/>
  <c r="Q200" i="16"/>
  <c r="P200" i="16"/>
  <c r="O200" i="16"/>
  <c r="U199" i="16"/>
  <c r="T199" i="16"/>
  <c r="S199" i="16"/>
  <c r="R199" i="16"/>
  <c r="Q199" i="16"/>
  <c r="P199" i="16"/>
  <c r="O199" i="16"/>
  <c r="U198" i="16"/>
  <c r="T198" i="16"/>
  <c r="S198" i="16"/>
  <c r="R198" i="16"/>
  <c r="Q198" i="16"/>
  <c r="P198" i="16"/>
  <c r="O198" i="16"/>
  <c r="U191" i="16"/>
  <c r="U192" i="16"/>
  <c r="U193" i="16"/>
  <c r="U194" i="16"/>
  <c r="T191" i="16"/>
  <c r="T192" i="16"/>
  <c r="T193" i="16"/>
  <c r="T194" i="16"/>
  <c r="S191" i="16"/>
  <c r="S192" i="16"/>
  <c r="S193" i="16"/>
  <c r="S194" i="16"/>
  <c r="R191" i="16"/>
  <c r="R192" i="16"/>
  <c r="R193" i="16"/>
  <c r="R194" i="16"/>
  <c r="Q191" i="16"/>
  <c r="Q192" i="16"/>
  <c r="Q193" i="16"/>
  <c r="Q194" i="16"/>
  <c r="P191" i="16"/>
  <c r="P192" i="16"/>
  <c r="P193" i="16"/>
  <c r="P194" i="16"/>
  <c r="O191" i="16"/>
  <c r="O192" i="16"/>
  <c r="O193" i="16"/>
  <c r="O194" i="16"/>
  <c r="V179" i="16"/>
  <c r="U179" i="16"/>
  <c r="T179" i="16"/>
  <c r="S179" i="16"/>
  <c r="R179" i="16"/>
  <c r="Q179" i="16"/>
  <c r="P179" i="16"/>
  <c r="O179" i="16"/>
  <c r="V178" i="16"/>
  <c r="U178" i="16"/>
  <c r="T178" i="16"/>
  <c r="S178" i="16"/>
  <c r="R178" i="16"/>
  <c r="Q178" i="16"/>
  <c r="P178" i="16"/>
  <c r="O178" i="16"/>
  <c r="V177" i="16"/>
  <c r="U177" i="16"/>
  <c r="T177" i="16"/>
  <c r="S177" i="16"/>
  <c r="R177" i="16"/>
  <c r="Q177" i="16"/>
  <c r="P177" i="16"/>
  <c r="O177" i="16"/>
  <c r="V176" i="16"/>
  <c r="U176" i="16"/>
  <c r="T176" i="16"/>
  <c r="S176" i="16"/>
  <c r="R176" i="16"/>
  <c r="Q176" i="16"/>
  <c r="P176" i="16"/>
  <c r="O176" i="16"/>
  <c r="U169" i="16"/>
  <c r="U170" i="16"/>
  <c r="U171" i="16"/>
  <c r="U172" i="16"/>
  <c r="T169" i="16"/>
  <c r="T170" i="16"/>
  <c r="T171" i="16"/>
  <c r="T172" i="16"/>
  <c r="S169" i="16"/>
  <c r="S170" i="16"/>
  <c r="S171" i="16"/>
  <c r="S172" i="16"/>
  <c r="R169" i="16"/>
  <c r="R170" i="16"/>
  <c r="R171" i="16"/>
  <c r="R172" i="16"/>
  <c r="Q169" i="16"/>
  <c r="Q170" i="16"/>
  <c r="Q171" i="16"/>
  <c r="Q172" i="16"/>
  <c r="P169" i="16"/>
  <c r="P170" i="16"/>
  <c r="P171" i="16"/>
  <c r="P172" i="16"/>
  <c r="O170" i="16"/>
  <c r="O171" i="16"/>
  <c r="V157" i="16"/>
  <c r="V156" i="16"/>
  <c r="V155" i="16"/>
  <c r="V154" i="16"/>
  <c r="J158" i="16"/>
  <c r="J157" i="16"/>
  <c r="J156" i="16"/>
  <c r="J155" i="16"/>
  <c r="J154" i="16"/>
  <c r="J153" i="16"/>
  <c r="J152" i="16"/>
  <c r="J151" i="16"/>
  <c r="J150" i="16"/>
  <c r="J149" i="16"/>
  <c r="J148" i="16"/>
  <c r="J147" i="16"/>
  <c r="I158" i="16"/>
  <c r="I157" i="16"/>
  <c r="I156" i="16"/>
  <c r="I155" i="16"/>
  <c r="I154" i="16"/>
  <c r="I153" i="16"/>
  <c r="I152" i="16"/>
  <c r="I151" i="16"/>
  <c r="I150" i="16"/>
  <c r="I149" i="16"/>
  <c r="I148" i="16"/>
  <c r="I147" i="16"/>
  <c r="H158" i="16"/>
  <c r="H157" i="16"/>
  <c r="H156" i="16"/>
  <c r="H155" i="16"/>
  <c r="H154" i="16"/>
  <c r="H153" i="16"/>
  <c r="H152" i="16"/>
  <c r="H151" i="16"/>
  <c r="H150" i="16"/>
  <c r="H149" i="16"/>
  <c r="H148" i="16"/>
  <c r="H147" i="16"/>
  <c r="G158" i="16"/>
  <c r="G157" i="16"/>
  <c r="G156" i="16"/>
  <c r="G155" i="16"/>
  <c r="G154" i="16"/>
  <c r="G153" i="16"/>
  <c r="G152" i="16"/>
  <c r="G151" i="16"/>
  <c r="G150" i="16"/>
  <c r="G149" i="16"/>
  <c r="G148" i="16"/>
  <c r="G147" i="16"/>
  <c r="F158" i="16"/>
  <c r="F157" i="16"/>
  <c r="F156" i="16"/>
  <c r="F155" i="16"/>
  <c r="F154" i="16"/>
  <c r="F153" i="16"/>
  <c r="F152" i="16"/>
  <c r="F151" i="16"/>
  <c r="F150" i="16"/>
  <c r="F149" i="16"/>
  <c r="F148" i="16"/>
  <c r="F147" i="16"/>
  <c r="E158" i="16"/>
  <c r="E157" i="16"/>
  <c r="E156" i="16"/>
  <c r="E155" i="16"/>
  <c r="E154" i="16"/>
  <c r="E153" i="16"/>
  <c r="E152" i="16"/>
  <c r="E151" i="16"/>
  <c r="E150" i="16"/>
  <c r="E149" i="16"/>
  <c r="E148" i="16"/>
  <c r="E147" i="16"/>
  <c r="B158" i="16"/>
  <c r="B157" i="16"/>
  <c r="B156" i="16"/>
  <c r="B155" i="16"/>
  <c r="B154" i="16"/>
  <c r="B153" i="16"/>
  <c r="B152" i="16"/>
  <c r="B151" i="16"/>
  <c r="B150" i="16"/>
  <c r="B149" i="16"/>
  <c r="B148" i="16"/>
  <c r="B147" i="16"/>
  <c r="P125" i="39"/>
  <c r="P120" i="39"/>
  <c r="O118" i="39"/>
  <c r="J125" i="39"/>
  <c r="J120" i="39"/>
  <c r="I118" i="39"/>
  <c r="D125" i="39"/>
  <c r="D120" i="39"/>
  <c r="C118" i="39"/>
  <c r="P95" i="39"/>
  <c r="P90" i="39"/>
  <c r="O88" i="39"/>
  <c r="J95" i="39"/>
  <c r="J90" i="39"/>
  <c r="I88" i="39"/>
  <c r="D95" i="39"/>
  <c r="D90" i="39"/>
  <c r="C88" i="39"/>
  <c r="O75" i="39"/>
  <c r="O73" i="39"/>
  <c r="L75" i="39"/>
  <c r="L73" i="39"/>
  <c r="I75" i="39"/>
  <c r="I73" i="39"/>
  <c r="F75" i="39"/>
  <c r="F73" i="39"/>
  <c r="C75" i="39"/>
  <c r="C73" i="39"/>
  <c r="P50" i="39"/>
  <c r="P45" i="39"/>
  <c r="O43" i="39"/>
  <c r="J50" i="39"/>
  <c r="J45" i="39"/>
  <c r="I43" i="39"/>
  <c r="D50" i="39"/>
  <c r="D45" i="39"/>
  <c r="C43" i="39"/>
  <c r="P20" i="39"/>
  <c r="P15" i="39"/>
  <c r="O13" i="39"/>
  <c r="J20" i="39"/>
  <c r="J15" i="39"/>
  <c r="I13" i="39"/>
  <c r="D20" i="39"/>
  <c r="D15" i="39"/>
  <c r="C13" i="39"/>
  <c r="P3" i="39"/>
  <c r="P3" i="38"/>
  <c r="P125" i="38"/>
  <c r="P120" i="38"/>
  <c r="O118" i="38"/>
  <c r="J125" i="38"/>
  <c r="J120" i="38"/>
  <c r="I118" i="38"/>
  <c r="D125" i="38"/>
  <c r="D120" i="38"/>
  <c r="C118" i="38"/>
  <c r="P95" i="38"/>
  <c r="P90" i="38"/>
  <c r="O88" i="38"/>
  <c r="J95" i="38"/>
  <c r="J90" i="38"/>
  <c r="I88" i="38"/>
  <c r="D95" i="38"/>
  <c r="D90" i="38"/>
  <c r="C88" i="38"/>
  <c r="O75" i="38"/>
  <c r="O73" i="38"/>
  <c r="L75" i="38"/>
  <c r="L73" i="38"/>
  <c r="I75" i="38"/>
  <c r="I73" i="38"/>
  <c r="F75" i="38"/>
  <c r="F73" i="38"/>
  <c r="C75" i="38"/>
  <c r="C73" i="38"/>
  <c r="P50" i="38"/>
  <c r="P45" i="38"/>
  <c r="O43" i="38"/>
  <c r="J50" i="38"/>
  <c r="J45" i="38"/>
  <c r="I43" i="38"/>
  <c r="D50" i="38"/>
  <c r="D45" i="38"/>
  <c r="C43" i="38"/>
  <c r="P20" i="38"/>
  <c r="P15" i="38"/>
  <c r="O13" i="38"/>
  <c r="J20" i="38"/>
  <c r="J15" i="38"/>
  <c r="I13" i="38"/>
  <c r="D20" i="38"/>
  <c r="D15" i="38"/>
  <c r="C13" i="38"/>
  <c r="P125" i="37"/>
  <c r="P120" i="37"/>
  <c r="O118" i="37"/>
  <c r="J125" i="37"/>
  <c r="J120" i="37"/>
  <c r="I118" i="37"/>
  <c r="D125" i="37"/>
  <c r="D120" i="37"/>
  <c r="C118" i="37"/>
  <c r="O75" i="37"/>
  <c r="O73" i="37"/>
  <c r="L75" i="37"/>
  <c r="L73" i="37"/>
  <c r="I75" i="37"/>
  <c r="I73" i="37"/>
  <c r="F75" i="37"/>
  <c r="F73" i="37"/>
  <c r="C75" i="37"/>
  <c r="C73" i="37"/>
  <c r="P95" i="37"/>
  <c r="P90" i="37"/>
  <c r="O88" i="37"/>
  <c r="J95" i="37"/>
  <c r="J90" i="37"/>
  <c r="I88" i="37"/>
  <c r="D95" i="37"/>
  <c r="D90" i="37"/>
  <c r="C88" i="37"/>
  <c r="P50" i="37"/>
  <c r="P45" i="37"/>
  <c r="O43" i="37"/>
  <c r="J50" i="37"/>
  <c r="J45" i="37"/>
  <c r="I43" i="37"/>
  <c r="D50" i="37"/>
  <c r="D45" i="37"/>
  <c r="C43" i="37"/>
  <c r="P20" i="37"/>
  <c r="P15" i="37"/>
  <c r="O13" i="37"/>
  <c r="J20" i="37"/>
  <c r="J15" i="37"/>
  <c r="I13" i="37"/>
  <c r="D20" i="37"/>
  <c r="D15" i="37"/>
  <c r="C13" i="37"/>
  <c r="P3" i="37"/>
  <c r="R142" i="39"/>
  <c r="Q142" i="39"/>
  <c r="R140" i="39"/>
  <c r="P140" i="39"/>
  <c r="L140" i="39"/>
  <c r="J140" i="39"/>
  <c r="F140" i="39"/>
  <c r="D140" i="39"/>
  <c r="R138" i="39"/>
  <c r="R128" i="39"/>
  <c r="R129" i="39"/>
  <c r="R130" i="39"/>
  <c r="R131" i="39"/>
  <c r="R132" i="39"/>
  <c r="R133" i="39"/>
  <c r="R134" i="39"/>
  <c r="R135" i="39"/>
  <c r="R136" i="39"/>
  <c r="R137" i="39"/>
  <c r="P138" i="39"/>
  <c r="L128" i="39"/>
  <c r="L129" i="39"/>
  <c r="L130" i="39"/>
  <c r="L131" i="39"/>
  <c r="L132" i="39"/>
  <c r="L133" i="39"/>
  <c r="L134" i="39"/>
  <c r="L135" i="39"/>
  <c r="L136" i="39"/>
  <c r="L137" i="39"/>
  <c r="K138" i="39"/>
  <c r="F128" i="39"/>
  <c r="F129" i="39"/>
  <c r="F130" i="39"/>
  <c r="F131" i="39"/>
  <c r="F132" i="39"/>
  <c r="F133" i="39"/>
  <c r="F134" i="39"/>
  <c r="F135" i="39"/>
  <c r="F136" i="39"/>
  <c r="F137" i="39"/>
  <c r="E138" i="39"/>
  <c r="R112" i="39"/>
  <c r="Q112" i="39"/>
  <c r="R110" i="39"/>
  <c r="P110" i="39"/>
  <c r="L110" i="39"/>
  <c r="J110" i="39"/>
  <c r="F110" i="39"/>
  <c r="D110" i="39"/>
  <c r="R108" i="39"/>
  <c r="R98" i="39"/>
  <c r="R99" i="39"/>
  <c r="R100" i="39"/>
  <c r="R101" i="39"/>
  <c r="R102" i="39"/>
  <c r="R103" i="39"/>
  <c r="R104" i="39"/>
  <c r="R105" i="39"/>
  <c r="R106" i="39"/>
  <c r="R107" i="39"/>
  <c r="P108" i="39"/>
  <c r="L98" i="39"/>
  <c r="L99" i="39"/>
  <c r="L100" i="39"/>
  <c r="L101" i="39"/>
  <c r="L102" i="39"/>
  <c r="L103" i="39"/>
  <c r="L104" i="39"/>
  <c r="L105" i="39"/>
  <c r="L106" i="39"/>
  <c r="L107" i="39"/>
  <c r="K108" i="39"/>
  <c r="F98" i="39"/>
  <c r="F99" i="39"/>
  <c r="F100" i="39"/>
  <c r="F101" i="39"/>
  <c r="F102" i="39"/>
  <c r="F103" i="39"/>
  <c r="F104" i="39"/>
  <c r="F105" i="39"/>
  <c r="F106" i="39"/>
  <c r="F107" i="39"/>
  <c r="E108" i="39"/>
  <c r="R67" i="39"/>
  <c r="Q67" i="39"/>
  <c r="R65" i="39"/>
  <c r="P65" i="39"/>
  <c r="L65" i="39"/>
  <c r="J65" i="39"/>
  <c r="F65" i="39"/>
  <c r="D65" i="39"/>
  <c r="R63" i="39"/>
  <c r="R53" i="39"/>
  <c r="R54" i="39"/>
  <c r="R55" i="39"/>
  <c r="R56" i="39"/>
  <c r="R57" i="39"/>
  <c r="R58" i="39"/>
  <c r="R59" i="39"/>
  <c r="R60" i="39"/>
  <c r="R61" i="39"/>
  <c r="R62" i="39"/>
  <c r="P63" i="39"/>
  <c r="L53" i="39"/>
  <c r="L54" i="39"/>
  <c r="L55" i="39"/>
  <c r="L56" i="39"/>
  <c r="L57" i="39"/>
  <c r="L58" i="39"/>
  <c r="L59" i="39"/>
  <c r="L60" i="39"/>
  <c r="L61" i="39"/>
  <c r="L62" i="39"/>
  <c r="K63" i="39"/>
  <c r="F53" i="39"/>
  <c r="F54" i="39"/>
  <c r="F55" i="39"/>
  <c r="F56" i="39"/>
  <c r="F57" i="39"/>
  <c r="F58" i="39"/>
  <c r="F59" i="39"/>
  <c r="F60" i="39"/>
  <c r="F61" i="39"/>
  <c r="F62" i="39"/>
  <c r="E63" i="39"/>
  <c r="R37" i="39"/>
  <c r="Q37" i="39"/>
  <c r="R35" i="39"/>
  <c r="P35" i="39"/>
  <c r="L35" i="39"/>
  <c r="J35" i="39"/>
  <c r="F35" i="39"/>
  <c r="D35" i="39"/>
  <c r="R33" i="39"/>
  <c r="R23" i="39"/>
  <c r="R24" i="39"/>
  <c r="R25" i="39"/>
  <c r="R26" i="39"/>
  <c r="R27" i="39"/>
  <c r="R28" i="39"/>
  <c r="R29" i="39"/>
  <c r="R30" i="39"/>
  <c r="R31" i="39"/>
  <c r="R32" i="39"/>
  <c r="P33" i="39"/>
  <c r="L23" i="39"/>
  <c r="L24" i="39"/>
  <c r="L25" i="39"/>
  <c r="L26" i="39"/>
  <c r="L27" i="39"/>
  <c r="L28" i="39"/>
  <c r="L29" i="39"/>
  <c r="L30" i="39"/>
  <c r="L31" i="39"/>
  <c r="L32" i="39"/>
  <c r="K33" i="39"/>
  <c r="F23" i="39"/>
  <c r="F24" i="39"/>
  <c r="F25" i="39"/>
  <c r="F26" i="39"/>
  <c r="F27" i="39"/>
  <c r="F28" i="39"/>
  <c r="F29" i="39"/>
  <c r="F30" i="39"/>
  <c r="F31" i="39"/>
  <c r="F32" i="39"/>
  <c r="E33" i="39"/>
  <c r="R142" i="38"/>
  <c r="Q142" i="38"/>
  <c r="R140" i="38"/>
  <c r="P140" i="38"/>
  <c r="L140" i="38"/>
  <c r="J140" i="38"/>
  <c r="F140" i="38"/>
  <c r="D140" i="38"/>
  <c r="R138" i="38"/>
  <c r="R128" i="38"/>
  <c r="R129" i="38"/>
  <c r="R130" i="38"/>
  <c r="R131" i="38"/>
  <c r="R132" i="38"/>
  <c r="R133" i="38"/>
  <c r="R134" i="38"/>
  <c r="R135" i="38"/>
  <c r="R136" i="38"/>
  <c r="R137" i="38"/>
  <c r="P138" i="38"/>
  <c r="L128" i="38"/>
  <c r="L129" i="38"/>
  <c r="L130" i="38"/>
  <c r="L131" i="38"/>
  <c r="L132" i="38"/>
  <c r="L133" i="38"/>
  <c r="L134" i="38"/>
  <c r="L135" i="38"/>
  <c r="L136" i="38"/>
  <c r="L137" i="38"/>
  <c r="K138" i="38"/>
  <c r="F128" i="38"/>
  <c r="F129" i="38"/>
  <c r="F130" i="38"/>
  <c r="F131" i="38"/>
  <c r="F132" i="38"/>
  <c r="F133" i="38"/>
  <c r="F134" i="38"/>
  <c r="F135" i="38"/>
  <c r="F136" i="38"/>
  <c r="F137" i="38"/>
  <c r="E138" i="38"/>
  <c r="R112" i="38"/>
  <c r="Q112" i="38"/>
  <c r="R110" i="38"/>
  <c r="P110" i="38"/>
  <c r="L110" i="38"/>
  <c r="J110" i="38"/>
  <c r="F110" i="38"/>
  <c r="D110" i="38"/>
  <c r="R108" i="38"/>
  <c r="R98" i="38"/>
  <c r="R99" i="38"/>
  <c r="R100" i="38"/>
  <c r="R101" i="38"/>
  <c r="R102" i="38"/>
  <c r="R103" i="38"/>
  <c r="R104" i="38"/>
  <c r="R105" i="38"/>
  <c r="R106" i="38"/>
  <c r="R107" i="38"/>
  <c r="P108" i="38"/>
  <c r="L98" i="38"/>
  <c r="L99" i="38"/>
  <c r="L100" i="38"/>
  <c r="L101" i="38"/>
  <c r="L102" i="38"/>
  <c r="L103" i="38"/>
  <c r="L104" i="38"/>
  <c r="L105" i="38"/>
  <c r="L106" i="38"/>
  <c r="L107" i="38"/>
  <c r="K108" i="38"/>
  <c r="F98" i="38"/>
  <c r="F99" i="38"/>
  <c r="F100" i="38"/>
  <c r="F101" i="38"/>
  <c r="F102" i="38"/>
  <c r="F103" i="38"/>
  <c r="F104" i="38"/>
  <c r="F105" i="38"/>
  <c r="F106" i="38"/>
  <c r="F107" i="38"/>
  <c r="E108" i="38"/>
  <c r="R67" i="38"/>
  <c r="Q67" i="38"/>
  <c r="R65" i="38"/>
  <c r="P65" i="38"/>
  <c r="L65" i="38"/>
  <c r="J65" i="38"/>
  <c r="F65" i="38"/>
  <c r="D65" i="38"/>
  <c r="R63" i="38"/>
  <c r="R53" i="38"/>
  <c r="R54" i="38"/>
  <c r="R55" i="38"/>
  <c r="R56" i="38"/>
  <c r="R57" i="38"/>
  <c r="R58" i="38"/>
  <c r="R59" i="38"/>
  <c r="R60" i="38"/>
  <c r="R61" i="38"/>
  <c r="R62" i="38"/>
  <c r="P63" i="38"/>
  <c r="L53" i="38"/>
  <c r="L54" i="38"/>
  <c r="L55" i="38"/>
  <c r="L56" i="38"/>
  <c r="L57" i="38"/>
  <c r="L58" i="38"/>
  <c r="L59" i="38"/>
  <c r="L60" i="38"/>
  <c r="L61" i="38"/>
  <c r="L62" i="38"/>
  <c r="K63" i="38"/>
  <c r="F53" i="38"/>
  <c r="F54" i="38"/>
  <c r="F55" i="38"/>
  <c r="F56" i="38"/>
  <c r="F57" i="38"/>
  <c r="F58" i="38"/>
  <c r="F59" i="38"/>
  <c r="F60" i="38"/>
  <c r="F61" i="38"/>
  <c r="F62" i="38"/>
  <c r="E63" i="38"/>
  <c r="R37" i="38"/>
  <c r="Q37" i="38"/>
  <c r="R35" i="38"/>
  <c r="P35" i="38"/>
  <c r="L35" i="38"/>
  <c r="J35" i="38"/>
  <c r="F35" i="38"/>
  <c r="D35" i="38"/>
  <c r="R33" i="38"/>
  <c r="R23" i="38"/>
  <c r="R24" i="38"/>
  <c r="R25" i="38"/>
  <c r="R26" i="38"/>
  <c r="R27" i="38"/>
  <c r="R28" i="38"/>
  <c r="R29" i="38"/>
  <c r="R30" i="38"/>
  <c r="R31" i="38"/>
  <c r="R32" i="38"/>
  <c r="P33" i="38"/>
  <c r="L23" i="38"/>
  <c r="L24" i="38"/>
  <c r="L25" i="38"/>
  <c r="L26" i="38"/>
  <c r="L27" i="38"/>
  <c r="L28" i="38"/>
  <c r="L29" i="38"/>
  <c r="L30" i="38"/>
  <c r="L31" i="38"/>
  <c r="L32" i="38"/>
  <c r="K33" i="38"/>
  <c r="F23" i="38"/>
  <c r="F24" i="38"/>
  <c r="F25" i="38"/>
  <c r="F26" i="38"/>
  <c r="F27" i="38"/>
  <c r="F28" i="38"/>
  <c r="F29" i="38"/>
  <c r="F30" i="38"/>
  <c r="F31" i="38"/>
  <c r="F32" i="38"/>
  <c r="E33" i="38"/>
  <c r="R142" i="37"/>
  <c r="Q142" i="37"/>
  <c r="R140" i="37"/>
  <c r="P140" i="37"/>
  <c r="L140" i="37"/>
  <c r="J140" i="37"/>
  <c r="F140" i="37"/>
  <c r="D140" i="37"/>
  <c r="R138" i="37"/>
  <c r="R128" i="37"/>
  <c r="R129" i="37"/>
  <c r="R130" i="37"/>
  <c r="R131" i="37"/>
  <c r="R132" i="37"/>
  <c r="R133" i="37"/>
  <c r="R134" i="37"/>
  <c r="R135" i="37"/>
  <c r="R136" i="37"/>
  <c r="R137" i="37"/>
  <c r="P138" i="37"/>
  <c r="L128" i="37"/>
  <c r="L129" i="37"/>
  <c r="L130" i="37"/>
  <c r="L131" i="37"/>
  <c r="L132" i="37"/>
  <c r="L133" i="37"/>
  <c r="L134" i="37"/>
  <c r="L135" i="37"/>
  <c r="L136" i="37"/>
  <c r="L137" i="37"/>
  <c r="K138" i="37"/>
  <c r="F128" i="37"/>
  <c r="F129" i="37"/>
  <c r="F130" i="37"/>
  <c r="F131" i="37"/>
  <c r="F132" i="37"/>
  <c r="F133" i="37"/>
  <c r="F134" i="37"/>
  <c r="F135" i="37"/>
  <c r="F136" i="37"/>
  <c r="F137" i="37"/>
  <c r="E138" i="37"/>
  <c r="R112" i="37"/>
  <c r="Q112" i="37"/>
  <c r="R110" i="37"/>
  <c r="P110" i="37"/>
  <c r="L110" i="37"/>
  <c r="J110" i="37"/>
  <c r="F110" i="37"/>
  <c r="D110" i="37"/>
  <c r="R108" i="37"/>
  <c r="R98" i="37"/>
  <c r="R99" i="37"/>
  <c r="R100" i="37"/>
  <c r="R101" i="37"/>
  <c r="R102" i="37"/>
  <c r="R103" i="37"/>
  <c r="R104" i="37"/>
  <c r="R105" i="37"/>
  <c r="R106" i="37"/>
  <c r="R107" i="37"/>
  <c r="P108" i="37"/>
  <c r="L98" i="37"/>
  <c r="L99" i="37"/>
  <c r="L100" i="37"/>
  <c r="L101" i="37"/>
  <c r="L102" i="37"/>
  <c r="L103" i="37"/>
  <c r="L104" i="37"/>
  <c r="L105" i="37"/>
  <c r="L106" i="37"/>
  <c r="L107" i="37"/>
  <c r="K108" i="37"/>
  <c r="F98" i="37"/>
  <c r="F99" i="37"/>
  <c r="F100" i="37"/>
  <c r="F101" i="37"/>
  <c r="F102" i="37"/>
  <c r="F103" i="37"/>
  <c r="F104" i="37"/>
  <c r="F105" i="37"/>
  <c r="F106" i="37"/>
  <c r="F107" i="37"/>
  <c r="E108" i="37"/>
  <c r="R67" i="37"/>
  <c r="Q67" i="37"/>
  <c r="R65" i="37"/>
  <c r="P65" i="37"/>
  <c r="L65" i="37"/>
  <c r="J65" i="37"/>
  <c r="F65" i="37"/>
  <c r="D65" i="37"/>
  <c r="R63" i="37"/>
  <c r="R53" i="37"/>
  <c r="R54" i="37"/>
  <c r="R55" i="37"/>
  <c r="R56" i="37"/>
  <c r="R57" i="37"/>
  <c r="R58" i="37"/>
  <c r="R59" i="37"/>
  <c r="R60" i="37"/>
  <c r="R61" i="37"/>
  <c r="R62" i="37"/>
  <c r="P63" i="37"/>
  <c r="L53" i="37"/>
  <c r="L54" i="37"/>
  <c r="L55" i="37"/>
  <c r="L56" i="37"/>
  <c r="L57" i="37"/>
  <c r="L58" i="37"/>
  <c r="L59" i="37"/>
  <c r="L60" i="37"/>
  <c r="L61" i="37"/>
  <c r="L62" i="37"/>
  <c r="K63" i="37"/>
  <c r="F53" i="37"/>
  <c r="F54" i="37"/>
  <c r="F55" i="37"/>
  <c r="F56" i="37"/>
  <c r="F57" i="37"/>
  <c r="F58" i="37"/>
  <c r="F59" i="37"/>
  <c r="F60" i="37"/>
  <c r="F61" i="37"/>
  <c r="F62" i="37"/>
  <c r="E63" i="37"/>
  <c r="R37" i="37"/>
  <c r="Q37" i="37"/>
  <c r="R35" i="37"/>
  <c r="P35" i="37"/>
  <c r="L35" i="37"/>
  <c r="J35" i="37"/>
  <c r="F35" i="37"/>
  <c r="D35" i="37"/>
  <c r="R33" i="37"/>
  <c r="R23" i="37"/>
  <c r="R24" i="37"/>
  <c r="R25" i="37"/>
  <c r="R26" i="37"/>
  <c r="R27" i="37"/>
  <c r="R28" i="37"/>
  <c r="R29" i="37"/>
  <c r="R30" i="37"/>
  <c r="R31" i="37"/>
  <c r="R32" i="37"/>
  <c r="P33" i="37"/>
  <c r="L23" i="37"/>
  <c r="L24" i="37"/>
  <c r="L25" i="37"/>
  <c r="L26" i="37"/>
  <c r="L27" i="37"/>
  <c r="L28" i="37"/>
  <c r="L29" i="37"/>
  <c r="L30" i="37"/>
  <c r="L31" i="37"/>
  <c r="L32" i="37"/>
  <c r="K33" i="37"/>
  <c r="F23" i="37"/>
  <c r="F24" i="37"/>
  <c r="F25" i="37"/>
  <c r="F26" i="37"/>
  <c r="F27" i="37"/>
  <c r="F28" i="37"/>
  <c r="F29" i="37"/>
  <c r="F30" i="37"/>
  <c r="F31" i="37"/>
  <c r="F32" i="37"/>
  <c r="E33" i="37"/>
  <c r="X25" i="33"/>
  <c r="X24" i="33"/>
  <c r="X23" i="33"/>
  <c r="X22" i="33"/>
  <c r="X21" i="33"/>
  <c r="X20" i="33"/>
  <c r="X19" i="33"/>
  <c r="X18" i="33"/>
  <c r="X16" i="33"/>
  <c r="X15" i="33"/>
  <c r="X14" i="33"/>
  <c r="U149" i="16"/>
  <c r="R149" i="16"/>
  <c r="U148" i="16"/>
  <c r="R148" i="16"/>
  <c r="U147" i="16"/>
  <c r="R147" i="16"/>
  <c r="S148" i="16"/>
  <c r="P3" i="17"/>
  <c r="P3" i="18"/>
  <c r="P3" i="19"/>
  <c r="P3" i="34"/>
  <c r="P3" i="35"/>
  <c r="P3" i="36"/>
  <c r="P3" i="14"/>
  <c r="D15" i="36"/>
  <c r="L29" i="36"/>
  <c r="Q142" i="17"/>
  <c r="R142" i="17"/>
  <c r="B142" i="17"/>
  <c r="C142" i="17"/>
  <c r="H142" i="17"/>
  <c r="I142" i="17"/>
  <c r="E15" i="1"/>
  <c r="F15" i="1"/>
  <c r="G15" i="1"/>
  <c r="H15" i="1"/>
  <c r="I15" i="1"/>
  <c r="J15" i="1"/>
  <c r="K15" i="1"/>
  <c r="L15" i="1"/>
  <c r="M15" i="1"/>
  <c r="N15" i="1"/>
  <c r="G17" i="1"/>
  <c r="AA20" i="1"/>
  <c r="F64" i="1"/>
  <c r="AH20" i="1"/>
  <c r="AE26" i="1"/>
  <c r="E78" i="33"/>
  <c r="N71" i="1"/>
  <c r="J71" i="1"/>
  <c r="F71" i="1"/>
  <c r="N70" i="1"/>
  <c r="J70" i="1"/>
  <c r="F70" i="1"/>
  <c r="N69" i="1"/>
  <c r="J69" i="1"/>
  <c r="F69" i="1"/>
  <c r="N68" i="1"/>
  <c r="J68" i="1"/>
  <c r="F68" i="1"/>
  <c r="N67" i="1"/>
  <c r="J67" i="1"/>
  <c r="F67" i="1"/>
  <c r="N66" i="1"/>
  <c r="J66" i="1"/>
  <c r="F66" i="1"/>
  <c r="N65" i="1"/>
  <c r="J65" i="1"/>
  <c r="F65" i="1"/>
  <c r="N64" i="1"/>
  <c r="J64" i="1"/>
  <c r="N63" i="1"/>
  <c r="J63" i="1"/>
  <c r="F63" i="1"/>
  <c r="N62" i="1"/>
  <c r="J62" i="1"/>
  <c r="F62" i="1"/>
  <c r="N61" i="1"/>
  <c r="J61" i="1"/>
  <c r="F61" i="1"/>
  <c r="N60" i="1"/>
  <c r="J60" i="1"/>
  <c r="F60" i="1"/>
  <c r="N59" i="1"/>
  <c r="J59" i="1"/>
  <c r="F59" i="1"/>
  <c r="N58" i="1"/>
  <c r="J58" i="1"/>
  <c r="F58" i="1"/>
  <c r="N57" i="1"/>
  <c r="J57" i="1"/>
  <c r="F57" i="1"/>
  <c r="AL9" i="1"/>
  <c r="Z44" i="1"/>
  <c r="AM44" i="1"/>
  <c r="AI52" i="1"/>
  <c r="AL44" i="1"/>
  <c r="AH52" i="1"/>
  <c r="AK44" i="1"/>
  <c r="AG52" i="1"/>
  <c r="AJ44" i="1"/>
  <c r="AF52" i="1"/>
  <c r="AI44" i="1"/>
  <c r="AE52" i="1"/>
  <c r="AH44" i="1"/>
  <c r="AD52" i="1"/>
  <c r="AG44" i="1"/>
  <c r="AC52" i="1"/>
  <c r="AF44" i="1"/>
  <c r="AB52" i="1"/>
  <c r="AE44" i="1"/>
  <c r="AA52" i="1"/>
  <c r="AD44" i="1"/>
  <c r="Z52" i="1"/>
  <c r="AI50" i="1"/>
  <c r="AI51" i="1"/>
  <c r="AH50" i="1"/>
  <c r="AH51" i="1"/>
  <c r="AG50" i="1"/>
  <c r="AG51" i="1"/>
  <c r="AF50" i="1"/>
  <c r="AF51" i="1"/>
  <c r="AE50" i="1"/>
  <c r="AE51" i="1"/>
  <c r="AD50" i="1"/>
  <c r="AD51" i="1"/>
  <c r="AC50" i="1"/>
  <c r="AC51" i="1"/>
  <c r="AB50" i="1"/>
  <c r="AB51" i="1"/>
  <c r="AA50" i="1"/>
  <c r="AA51" i="1"/>
  <c r="AC44" i="1"/>
  <c r="Z50" i="1"/>
  <c r="Z51" i="1"/>
  <c r="AJ16" i="1"/>
  <c r="Z32" i="1"/>
  <c r="AL32" i="1"/>
  <c r="AI38" i="1"/>
  <c r="N27" i="1"/>
  <c r="I51" i="1"/>
  <c r="AE16" i="1"/>
  <c r="AG32" i="1"/>
  <c r="AD38" i="1"/>
  <c r="I27" i="1"/>
  <c r="D51" i="1"/>
  <c r="M50" i="1"/>
  <c r="AJ14" i="1"/>
  <c r="AK32" i="1"/>
  <c r="AI36" i="1"/>
  <c r="N25" i="1"/>
  <c r="I50" i="1"/>
  <c r="AE14" i="1"/>
  <c r="AF32" i="1"/>
  <c r="AD36" i="1"/>
  <c r="I25" i="1"/>
  <c r="D50" i="1"/>
  <c r="AI48" i="1"/>
  <c r="AI49" i="1"/>
  <c r="AH48" i="1"/>
  <c r="AH49" i="1"/>
  <c r="AG48" i="1"/>
  <c r="AG49" i="1"/>
  <c r="AF48" i="1"/>
  <c r="AF49" i="1"/>
  <c r="AE48" i="1"/>
  <c r="AE49" i="1"/>
  <c r="AD48" i="1"/>
  <c r="AD49" i="1"/>
  <c r="AC48" i="1"/>
  <c r="AC49" i="1"/>
  <c r="AB48" i="1"/>
  <c r="AB49" i="1"/>
  <c r="AA48" i="1"/>
  <c r="AA49" i="1"/>
  <c r="AB44" i="1"/>
  <c r="Z48" i="1"/>
  <c r="Z49" i="1"/>
  <c r="AJ12" i="1"/>
  <c r="AJ32" i="1"/>
  <c r="AI34" i="1"/>
  <c r="N23" i="1"/>
  <c r="I49" i="1"/>
  <c r="K49" i="1"/>
  <c r="J49" i="1"/>
  <c r="AE12" i="1"/>
  <c r="AE32" i="1"/>
  <c r="AD34" i="1"/>
  <c r="I23" i="1"/>
  <c r="D49" i="1"/>
  <c r="F49" i="1"/>
  <c r="E49" i="1"/>
  <c r="AI46" i="1"/>
  <c r="AI47" i="1"/>
  <c r="AH46" i="1"/>
  <c r="AH47" i="1"/>
  <c r="AG46" i="1"/>
  <c r="AG47" i="1"/>
  <c r="AF46" i="1"/>
  <c r="AF47" i="1"/>
  <c r="AE46" i="1"/>
  <c r="AE47" i="1"/>
  <c r="AD46" i="1"/>
  <c r="AD47" i="1"/>
  <c r="AC46" i="1"/>
  <c r="AC47" i="1"/>
  <c r="AB46" i="1"/>
  <c r="AB47" i="1"/>
  <c r="AA46" i="1"/>
  <c r="AA47" i="1"/>
  <c r="AA44" i="1"/>
  <c r="Z46" i="1"/>
  <c r="Z47" i="1"/>
  <c r="AI16" i="1"/>
  <c r="AH38" i="1"/>
  <c r="M27" i="1"/>
  <c r="I47" i="1"/>
  <c r="AD16" i="1"/>
  <c r="AC38" i="1"/>
  <c r="H27" i="1"/>
  <c r="D47" i="1"/>
  <c r="AI14" i="1"/>
  <c r="AH36" i="1"/>
  <c r="M25" i="1"/>
  <c r="I46" i="1"/>
  <c r="AD14" i="1"/>
  <c r="AC36" i="1"/>
  <c r="H25" i="1"/>
  <c r="D46" i="1"/>
  <c r="AI45" i="1"/>
  <c r="AH45" i="1"/>
  <c r="AG45" i="1"/>
  <c r="AF45" i="1"/>
  <c r="AE45" i="1"/>
  <c r="AD45" i="1"/>
  <c r="AC45" i="1"/>
  <c r="AB45" i="1"/>
  <c r="AA45" i="1"/>
  <c r="Z45" i="1"/>
  <c r="AI12" i="1"/>
  <c r="AI32" i="1"/>
  <c r="AH34" i="1"/>
  <c r="M23" i="1"/>
  <c r="I45" i="1"/>
  <c r="K45" i="1"/>
  <c r="J45" i="1"/>
  <c r="AD12" i="1"/>
  <c r="AD32" i="1"/>
  <c r="AC34" i="1"/>
  <c r="H23" i="1"/>
  <c r="D45" i="1"/>
  <c r="F45" i="1"/>
  <c r="E45" i="1"/>
  <c r="AN44" i="1"/>
  <c r="Z43" i="1"/>
  <c r="AH16" i="1"/>
  <c r="AG38" i="1"/>
  <c r="L27" i="1"/>
  <c r="I43" i="1"/>
  <c r="AC16" i="1"/>
  <c r="AB38" i="1"/>
  <c r="G27" i="1"/>
  <c r="D43" i="1"/>
  <c r="AH14" i="1"/>
  <c r="AG36" i="1"/>
  <c r="L25" i="1"/>
  <c r="I42" i="1"/>
  <c r="AC14" i="1"/>
  <c r="AB36" i="1"/>
  <c r="G25" i="1"/>
  <c r="D42" i="1"/>
  <c r="AH12" i="1"/>
  <c r="AH32" i="1"/>
  <c r="AG34" i="1"/>
  <c r="L23" i="1"/>
  <c r="I41" i="1"/>
  <c r="K41" i="1"/>
  <c r="J41" i="1"/>
  <c r="AC12" i="1"/>
  <c r="AC32" i="1"/>
  <c r="AB34" i="1"/>
  <c r="G23" i="1"/>
  <c r="D41" i="1"/>
  <c r="F41" i="1"/>
  <c r="E41" i="1"/>
  <c r="AM32" i="1"/>
  <c r="AI40" i="1"/>
  <c r="AH40" i="1"/>
  <c r="AG40" i="1"/>
  <c r="AF40" i="1"/>
  <c r="AE40" i="1"/>
  <c r="AD40" i="1"/>
  <c r="AC40" i="1"/>
  <c r="AB40" i="1"/>
  <c r="AA40" i="1"/>
  <c r="Z40" i="1"/>
  <c r="AI39" i="1"/>
  <c r="AH39" i="1"/>
  <c r="AG39" i="1"/>
  <c r="AF38" i="1"/>
  <c r="AF39" i="1"/>
  <c r="AE38" i="1"/>
  <c r="AE39" i="1"/>
  <c r="AD39" i="1"/>
  <c r="AC39" i="1"/>
  <c r="AB39" i="1"/>
  <c r="AA38" i="1"/>
  <c r="AA39" i="1"/>
  <c r="Z38" i="1"/>
  <c r="Z39" i="1"/>
  <c r="M39" i="1"/>
  <c r="AG16" i="1"/>
  <c r="K27" i="1"/>
  <c r="I39" i="1"/>
  <c r="AB16" i="1"/>
  <c r="F27" i="1"/>
  <c r="D39" i="1"/>
  <c r="AG14" i="1"/>
  <c r="AF36" i="1"/>
  <c r="K25" i="1"/>
  <c r="I38" i="1"/>
  <c r="AB14" i="1"/>
  <c r="AA36" i="1"/>
  <c r="F25" i="1"/>
  <c r="D38" i="1"/>
  <c r="AI37" i="1"/>
  <c r="AH37" i="1"/>
  <c r="AG37" i="1"/>
  <c r="AF37" i="1"/>
  <c r="AE36" i="1"/>
  <c r="AE37" i="1"/>
  <c r="AD37" i="1"/>
  <c r="AC37" i="1"/>
  <c r="AB37" i="1"/>
  <c r="AA37" i="1"/>
  <c r="AB32" i="1"/>
  <c r="Z36" i="1"/>
  <c r="Z37" i="1"/>
  <c r="AG12" i="1"/>
  <c r="AF34" i="1"/>
  <c r="K23" i="1"/>
  <c r="I37" i="1"/>
  <c r="K37" i="1"/>
  <c r="J37" i="1"/>
  <c r="AB12" i="1"/>
  <c r="AA34" i="1"/>
  <c r="F23" i="1"/>
  <c r="D37" i="1"/>
  <c r="F37" i="1"/>
  <c r="E37" i="1"/>
  <c r="AI35" i="1"/>
  <c r="AH35" i="1"/>
  <c r="AG35" i="1"/>
  <c r="AF35" i="1"/>
  <c r="AE34" i="1"/>
  <c r="AE35" i="1"/>
  <c r="AD35" i="1"/>
  <c r="AC35" i="1"/>
  <c r="AB35" i="1"/>
  <c r="AA35" i="1"/>
  <c r="AA32" i="1"/>
  <c r="Z34" i="1"/>
  <c r="Z35" i="1"/>
  <c r="AF16" i="1"/>
  <c r="J27" i="1"/>
  <c r="I35" i="1"/>
  <c r="AA16" i="1"/>
  <c r="E27" i="1"/>
  <c r="D35" i="1"/>
  <c r="AF14" i="1"/>
  <c r="J25" i="1"/>
  <c r="I34" i="1"/>
  <c r="AA14" i="1"/>
  <c r="E25" i="1"/>
  <c r="D34" i="1"/>
  <c r="AI33" i="1"/>
  <c r="AH33" i="1"/>
  <c r="AG33" i="1"/>
  <c r="AF33" i="1"/>
  <c r="AE33" i="1"/>
  <c r="AD33" i="1"/>
  <c r="AC33" i="1"/>
  <c r="AB33" i="1"/>
  <c r="AA33" i="1"/>
  <c r="Z33" i="1"/>
  <c r="AF12" i="1"/>
  <c r="J23" i="1"/>
  <c r="I33" i="1"/>
  <c r="K33" i="1"/>
  <c r="J33" i="1"/>
  <c r="AA12" i="1"/>
  <c r="E23" i="1"/>
  <c r="D33" i="1"/>
  <c r="F33" i="1"/>
  <c r="E33" i="1"/>
  <c r="AN32" i="1"/>
  <c r="Z31" i="1"/>
  <c r="AJ18" i="1"/>
  <c r="N29" i="1"/>
  <c r="AI18" i="1"/>
  <c r="M29" i="1"/>
  <c r="AH18" i="1"/>
  <c r="L29" i="1"/>
  <c r="AG18" i="1"/>
  <c r="K29" i="1"/>
  <c r="AF18" i="1"/>
  <c r="J29" i="1"/>
  <c r="AE18" i="1"/>
  <c r="I29" i="1"/>
  <c r="AD18" i="1"/>
  <c r="H29" i="1"/>
  <c r="AC18" i="1"/>
  <c r="G29" i="1"/>
  <c r="AB18" i="1"/>
  <c r="F29" i="1"/>
  <c r="AA18" i="1"/>
  <c r="E29" i="1"/>
  <c r="AN20" i="1"/>
  <c r="AJ28" i="1"/>
  <c r="AM20" i="1"/>
  <c r="AI28" i="1"/>
  <c r="AL20" i="1"/>
  <c r="AH28" i="1"/>
  <c r="AK20" i="1"/>
  <c r="AG28" i="1"/>
  <c r="AJ20" i="1"/>
  <c r="AF28" i="1"/>
  <c r="AI20" i="1"/>
  <c r="AE28" i="1"/>
  <c r="AD28" i="1"/>
  <c r="AG20" i="1"/>
  <c r="AC28" i="1"/>
  <c r="AF20" i="1"/>
  <c r="AB28" i="1"/>
  <c r="AE20" i="1"/>
  <c r="AA28" i="1"/>
  <c r="AJ17" i="1"/>
  <c r="N28" i="1"/>
  <c r="AI17" i="1"/>
  <c r="M28" i="1"/>
  <c r="AH17" i="1"/>
  <c r="L28" i="1"/>
  <c r="AG17" i="1"/>
  <c r="K28" i="1"/>
  <c r="AF17" i="1"/>
  <c r="J28" i="1"/>
  <c r="AE17" i="1"/>
  <c r="I28" i="1"/>
  <c r="AD17" i="1"/>
  <c r="H28" i="1"/>
  <c r="AC17" i="1"/>
  <c r="G28" i="1"/>
  <c r="AB17" i="1"/>
  <c r="F28" i="1"/>
  <c r="AA17" i="1"/>
  <c r="E28" i="1"/>
  <c r="AJ26" i="1"/>
  <c r="AJ27" i="1"/>
  <c r="AI26" i="1"/>
  <c r="AI27" i="1"/>
  <c r="AH26" i="1"/>
  <c r="AH27" i="1"/>
  <c r="AG26" i="1"/>
  <c r="AG27" i="1"/>
  <c r="AF26" i="1"/>
  <c r="AF27" i="1"/>
  <c r="AE27" i="1"/>
  <c r="AD26" i="1"/>
  <c r="AD27" i="1"/>
  <c r="AC26" i="1"/>
  <c r="AC27" i="1"/>
  <c r="AB26" i="1"/>
  <c r="AB27" i="1"/>
  <c r="AD20" i="1"/>
  <c r="AA26" i="1"/>
  <c r="AA27" i="1"/>
  <c r="AJ15" i="1"/>
  <c r="N26" i="1"/>
  <c r="AI15" i="1"/>
  <c r="M26" i="1"/>
  <c r="AH15" i="1"/>
  <c r="L26" i="1"/>
  <c r="AG15" i="1"/>
  <c r="K26" i="1"/>
  <c r="AF15" i="1"/>
  <c r="J26" i="1"/>
  <c r="AE15" i="1"/>
  <c r="I26" i="1"/>
  <c r="AD15" i="1"/>
  <c r="H26" i="1"/>
  <c r="AC15" i="1"/>
  <c r="G26" i="1"/>
  <c r="AB15" i="1"/>
  <c r="F26" i="1"/>
  <c r="AA15" i="1"/>
  <c r="E26" i="1"/>
  <c r="AJ24" i="1"/>
  <c r="AJ25" i="1"/>
  <c r="AI24" i="1"/>
  <c r="AI25" i="1"/>
  <c r="AH24" i="1"/>
  <c r="AH25" i="1"/>
  <c r="AG24" i="1"/>
  <c r="AG25" i="1"/>
  <c r="AF24" i="1"/>
  <c r="AF25" i="1"/>
  <c r="AE24" i="1"/>
  <c r="AE25" i="1"/>
  <c r="AD24" i="1"/>
  <c r="AD25" i="1"/>
  <c r="AC24" i="1"/>
  <c r="AC25" i="1"/>
  <c r="AB24" i="1"/>
  <c r="AB25" i="1"/>
  <c r="AC20" i="1"/>
  <c r="AA24" i="1"/>
  <c r="AA25" i="1"/>
  <c r="AJ13" i="1"/>
  <c r="N24" i="1"/>
  <c r="AI13" i="1"/>
  <c r="M24" i="1"/>
  <c r="AH13" i="1"/>
  <c r="L24" i="1"/>
  <c r="AG13" i="1"/>
  <c r="K24" i="1"/>
  <c r="AF13" i="1"/>
  <c r="J24" i="1"/>
  <c r="AE13" i="1"/>
  <c r="I24" i="1"/>
  <c r="AD13" i="1"/>
  <c r="H24" i="1"/>
  <c r="AC13" i="1"/>
  <c r="G24" i="1"/>
  <c r="AB13" i="1"/>
  <c r="F24" i="1"/>
  <c r="AA13" i="1"/>
  <c r="E24" i="1"/>
  <c r="AJ22" i="1"/>
  <c r="AJ23" i="1"/>
  <c r="AI22" i="1"/>
  <c r="AI23" i="1"/>
  <c r="AH22" i="1"/>
  <c r="AH23" i="1"/>
  <c r="AG22" i="1"/>
  <c r="AG23" i="1"/>
  <c r="AF22" i="1"/>
  <c r="AF23" i="1"/>
  <c r="AE22" i="1"/>
  <c r="AE23" i="1"/>
  <c r="AD22" i="1"/>
  <c r="AD23" i="1"/>
  <c r="AC22" i="1"/>
  <c r="AC23" i="1"/>
  <c r="AB22" i="1"/>
  <c r="AB23" i="1"/>
  <c r="AB20" i="1"/>
  <c r="AA22" i="1"/>
  <c r="AA23" i="1"/>
  <c r="AJ11" i="1"/>
  <c r="N22" i="1"/>
  <c r="AI11" i="1"/>
  <c r="M22" i="1"/>
  <c r="AH11" i="1"/>
  <c r="L22" i="1"/>
  <c r="AG11" i="1"/>
  <c r="K22" i="1"/>
  <c r="AF11" i="1"/>
  <c r="J22" i="1"/>
  <c r="AE11" i="1"/>
  <c r="I22" i="1"/>
  <c r="AD11" i="1"/>
  <c r="H22" i="1"/>
  <c r="AC11" i="1"/>
  <c r="G22" i="1"/>
  <c r="AB11" i="1"/>
  <c r="F22" i="1"/>
  <c r="AA11" i="1"/>
  <c r="E22" i="1"/>
  <c r="AJ21" i="1"/>
  <c r="AI21" i="1"/>
  <c r="AH21" i="1"/>
  <c r="AG21" i="1"/>
  <c r="AF21" i="1"/>
  <c r="AE21" i="1"/>
  <c r="AD21" i="1"/>
  <c r="AC21" i="1"/>
  <c r="AB21" i="1"/>
  <c r="AA21" i="1"/>
  <c r="AJ10" i="1"/>
  <c r="N21" i="1"/>
  <c r="AI10" i="1"/>
  <c r="M21" i="1"/>
  <c r="AH10" i="1"/>
  <c r="L21" i="1"/>
  <c r="AG10" i="1"/>
  <c r="K21" i="1"/>
  <c r="AF10" i="1"/>
  <c r="J21" i="1"/>
  <c r="AE10" i="1"/>
  <c r="I21" i="1"/>
  <c r="AD10" i="1"/>
  <c r="H21" i="1"/>
  <c r="AC10" i="1"/>
  <c r="G21" i="1"/>
  <c r="AB10" i="1"/>
  <c r="F21" i="1"/>
  <c r="AA10" i="1"/>
  <c r="E21" i="1"/>
  <c r="AO20" i="1"/>
  <c r="AA19" i="1"/>
  <c r="AL12" i="1"/>
  <c r="AL11" i="1"/>
  <c r="AL10" i="1"/>
  <c r="Q142" i="36"/>
  <c r="R142" i="36"/>
  <c r="R138" i="36"/>
  <c r="Q142" i="35"/>
  <c r="R142" i="35"/>
  <c r="R138" i="35"/>
  <c r="V135" i="16"/>
  <c r="Q142" i="34"/>
  <c r="R142" i="34"/>
  <c r="V113" i="16"/>
  <c r="V91" i="16"/>
  <c r="V69" i="16"/>
  <c r="V47" i="16"/>
  <c r="V25" i="16"/>
  <c r="Q112" i="36"/>
  <c r="R112" i="36"/>
  <c r="R108" i="36"/>
  <c r="Q112" i="35"/>
  <c r="R112" i="35"/>
  <c r="R108" i="35"/>
  <c r="V134" i="16"/>
  <c r="V112" i="16"/>
  <c r="V90" i="16"/>
  <c r="V68" i="16"/>
  <c r="V46" i="16"/>
  <c r="V24" i="16"/>
  <c r="Q67" i="36"/>
  <c r="R67" i="36"/>
  <c r="R63" i="36"/>
  <c r="V133" i="16"/>
  <c r="V111" i="16"/>
  <c r="V89" i="16"/>
  <c r="V67" i="16"/>
  <c r="V45" i="16"/>
  <c r="V23" i="16"/>
  <c r="Q37" i="36"/>
  <c r="R37" i="36"/>
  <c r="R33" i="36"/>
  <c r="V132" i="16"/>
  <c r="V110" i="16"/>
  <c r="V88" i="16"/>
  <c r="V66" i="16"/>
  <c r="V44" i="16"/>
  <c r="V22" i="16"/>
  <c r="R128" i="36"/>
  <c r="R129" i="36"/>
  <c r="R130" i="36"/>
  <c r="R131" i="36"/>
  <c r="R132" i="36"/>
  <c r="R133" i="36"/>
  <c r="R134" i="36"/>
  <c r="R135" i="36"/>
  <c r="R136" i="36"/>
  <c r="R137" i="36"/>
  <c r="P138" i="36"/>
  <c r="L128" i="36"/>
  <c r="L129" i="36"/>
  <c r="L130" i="36"/>
  <c r="L131" i="36"/>
  <c r="L132" i="36"/>
  <c r="L133" i="36"/>
  <c r="L134" i="36"/>
  <c r="L135" i="36"/>
  <c r="L136" i="36"/>
  <c r="L137" i="36"/>
  <c r="K138" i="36"/>
  <c r="F128" i="36"/>
  <c r="F129" i="36"/>
  <c r="F130" i="36"/>
  <c r="F131" i="36"/>
  <c r="F132" i="36"/>
  <c r="F133" i="36"/>
  <c r="F134" i="36"/>
  <c r="F135" i="36"/>
  <c r="F136" i="36"/>
  <c r="F137" i="36"/>
  <c r="E138" i="36"/>
  <c r="R98" i="36"/>
  <c r="R99" i="36"/>
  <c r="R100" i="36"/>
  <c r="R101" i="36"/>
  <c r="R102" i="36"/>
  <c r="R103" i="36"/>
  <c r="R104" i="36"/>
  <c r="R105" i="36"/>
  <c r="R106" i="36"/>
  <c r="R107" i="36"/>
  <c r="P108" i="36"/>
  <c r="L98" i="36"/>
  <c r="L99" i="36"/>
  <c r="L100" i="36"/>
  <c r="L101" i="36"/>
  <c r="L102" i="36"/>
  <c r="L103" i="36"/>
  <c r="L104" i="36"/>
  <c r="L105" i="36"/>
  <c r="L106" i="36"/>
  <c r="L107" i="36"/>
  <c r="K108" i="36"/>
  <c r="F98" i="36"/>
  <c r="F99" i="36"/>
  <c r="F100" i="36"/>
  <c r="F101" i="36"/>
  <c r="F102" i="36"/>
  <c r="F103" i="36"/>
  <c r="F104" i="36"/>
  <c r="F105" i="36"/>
  <c r="F106" i="36"/>
  <c r="F107" i="36"/>
  <c r="E108" i="36"/>
  <c r="R53" i="36"/>
  <c r="R54" i="36"/>
  <c r="R55" i="36"/>
  <c r="R56" i="36"/>
  <c r="R57" i="36"/>
  <c r="R58" i="36"/>
  <c r="R59" i="36"/>
  <c r="R60" i="36"/>
  <c r="R61" i="36"/>
  <c r="R62" i="36"/>
  <c r="P63" i="36"/>
  <c r="L53" i="36"/>
  <c r="L54" i="36"/>
  <c r="L55" i="36"/>
  <c r="L56" i="36"/>
  <c r="L57" i="36"/>
  <c r="L58" i="36"/>
  <c r="L59" i="36"/>
  <c r="L60" i="36"/>
  <c r="L61" i="36"/>
  <c r="L62" i="36"/>
  <c r="K63" i="36"/>
  <c r="F53" i="36"/>
  <c r="F54" i="36"/>
  <c r="F55" i="36"/>
  <c r="F56" i="36"/>
  <c r="F57" i="36"/>
  <c r="F58" i="36"/>
  <c r="F59" i="36"/>
  <c r="F60" i="36"/>
  <c r="F61" i="36"/>
  <c r="F62" i="36"/>
  <c r="E63" i="36"/>
  <c r="R23" i="36"/>
  <c r="R24" i="36"/>
  <c r="R25" i="36"/>
  <c r="R26" i="36"/>
  <c r="R27" i="36"/>
  <c r="R28" i="36"/>
  <c r="R29" i="36"/>
  <c r="R30" i="36"/>
  <c r="R31" i="36"/>
  <c r="R32" i="36"/>
  <c r="P33" i="36"/>
  <c r="L23" i="36"/>
  <c r="L24" i="36"/>
  <c r="L25" i="36"/>
  <c r="L26" i="36"/>
  <c r="L27" i="36"/>
  <c r="L28" i="36"/>
  <c r="L30" i="36"/>
  <c r="L31" i="36"/>
  <c r="L32" i="36"/>
  <c r="K33" i="36"/>
  <c r="F23" i="36"/>
  <c r="F24" i="36"/>
  <c r="F25" i="36"/>
  <c r="F26" i="36"/>
  <c r="F27" i="36"/>
  <c r="F28" i="36"/>
  <c r="F29" i="36"/>
  <c r="F30" i="36"/>
  <c r="F31" i="36"/>
  <c r="F32" i="36"/>
  <c r="E33" i="36"/>
  <c r="R140" i="36"/>
  <c r="L140" i="36"/>
  <c r="F140" i="36"/>
  <c r="R110" i="36"/>
  <c r="L110" i="36"/>
  <c r="F110" i="36"/>
  <c r="R65" i="36"/>
  <c r="L65" i="36"/>
  <c r="F65" i="36"/>
  <c r="R35" i="36"/>
  <c r="L35" i="36"/>
  <c r="F35" i="36"/>
  <c r="P140" i="36"/>
  <c r="J140" i="36"/>
  <c r="D140" i="36"/>
  <c r="P110" i="36"/>
  <c r="J110" i="36"/>
  <c r="D110" i="36"/>
  <c r="P65" i="36"/>
  <c r="J65" i="36"/>
  <c r="D65" i="36"/>
  <c r="P35" i="36"/>
  <c r="J35" i="36"/>
  <c r="D35" i="36"/>
  <c r="R128" i="35"/>
  <c r="R129" i="35"/>
  <c r="R130" i="35"/>
  <c r="R131" i="35"/>
  <c r="R132" i="35"/>
  <c r="R133" i="35"/>
  <c r="R134" i="35"/>
  <c r="R135" i="35"/>
  <c r="R136" i="35"/>
  <c r="R137" i="35"/>
  <c r="P138" i="35"/>
  <c r="I136" i="16"/>
  <c r="L128" i="35"/>
  <c r="L129" i="35"/>
  <c r="L130" i="35"/>
  <c r="L131" i="35"/>
  <c r="L132" i="35"/>
  <c r="L133" i="35"/>
  <c r="L134" i="35"/>
  <c r="L135" i="35"/>
  <c r="L136" i="35"/>
  <c r="L137" i="35"/>
  <c r="K138" i="35"/>
  <c r="I135" i="16"/>
  <c r="F128" i="35"/>
  <c r="F129" i="35"/>
  <c r="F130" i="35"/>
  <c r="F131" i="35"/>
  <c r="F132" i="35"/>
  <c r="F133" i="35"/>
  <c r="F134" i="35"/>
  <c r="F135" i="35"/>
  <c r="F136" i="35"/>
  <c r="F137" i="35"/>
  <c r="E138" i="35"/>
  <c r="I134" i="16"/>
  <c r="R98" i="35"/>
  <c r="R99" i="35"/>
  <c r="R100" i="35"/>
  <c r="R101" i="35"/>
  <c r="R102" i="35"/>
  <c r="R103" i="35"/>
  <c r="R104" i="35"/>
  <c r="R105" i="35"/>
  <c r="R106" i="35"/>
  <c r="R107" i="35"/>
  <c r="P108" i="35"/>
  <c r="I133" i="16"/>
  <c r="L98" i="35"/>
  <c r="L99" i="35"/>
  <c r="L100" i="35"/>
  <c r="L101" i="35"/>
  <c r="L102" i="35"/>
  <c r="L103" i="35"/>
  <c r="L104" i="35"/>
  <c r="L105" i="35"/>
  <c r="L106" i="35"/>
  <c r="L107" i="35"/>
  <c r="K108" i="35"/>
  <c r="I132" i="16"/>
  <c r="F98" i="35"/>
  <c r="F99" i="35"/>
  <c r="F100" i="35"/>
  <c r="F101" i="35"/>
  <c r="F102" i="35"/>
  <c r="F103" i="35"/>
  <c r="F104" i="35"/>
  <c r="F105" i="35"/>
  <c r="F106" i="35"/>
  <c r="F107" i="35"/>
  <c r="E108" i="35"/>
  <c r="I131" i="16"/>
  <c r="R56" i="35"/>
  <c r="R57" i="35"/>
  <c r="R58" i="35"/>
  <c r="R59" i="35"/>
  <c r="R60" i="35"/>
  <c r="R61" i="35"/>
  <c r="R62" i="35"/>
  <c r="L56" i="35"/>
  <c r="L57" i="35"/>
  <c r="L58" i="35"/>
  <c r="L59" i="35"/>
  <c r="L60" i="35"/>
  <c r="L61" i="35"/>
  <c r="L62" i="35"/>
  <c r="F57" i="35"/>
  <c r="F58" i="35"/>
  <c r="F59" i="35"/>
  <c r="F60" i="35"/>
  <c r="F61" i="35"/>
  <c r="F62" i="35"/>
  <c r="R26" i="35"/>
  <c r="R27" i="35"/>
  <c r="R28" i="35"/>
  <c r="R29" i="35"/>
  <c r="R30" i="35"/>
  <c r="R31" i="35"/>
  <c r="R32" i="35"/>
  <c r="L26" i="35"/>
  <c r="L27" i="35"/>
  <c r="L28" i="35"/>
  <c r="L29" i="35"/>
  <c r="L30" i="35"/>
  <c r="L31" i="35"/>
  <c r="L32" i="35"/>
  <c r="F27" i="35"/>
  <c r="F28" i="35"/>
  <c r="F29" i="35"/>
  <c r="F30" i="35"/>
  <c r="F31" i="35"/>
  <c r="F32" i="35"/>
  <c r="R140" i="35"/>
  <c r="G136" i="16"/>
  <c r="L140" i="35"/>
  <c r="G135" i="16"/>
  <c r="F140" i="35"/>
  <c r="G134" i="16"/>
  <c r="R110" i="35"/>
  <c r="G133" i="16"/>
  <c r="L110" i="35"/>
  <c r="G132" i="16"/>
  <c r="F110" i="35"/>
  <c r="G131" i="16"/>
  <c r="P140" i="35"/>
  <c r="F136" i="16"/>
  <c r="J140" i="35"/>
  <c r="F135" i="16"/>
  <c r="D140" i="35"/>
  <c r="F134" i="16"/>
  <c r="P110" i="35"/>
  <c r="F133" i="16"/>
  <c r="J110" i="35"/>
  <c r="F132" i="16"/>
  <c r="D110" i="35"/>
  <c r="F131" i="16"/>
  <c r="H142" i="34"/>
  <c r="I142" i="34"/>
  <c r="B142" i="34"/>
  <c r="C142" i="34"/>
  <c r="I114" i="16"/>
  <c r="I113" i="16"/>
  <c r="I112" i="16"/>
  <c r="I111" i="16"/>
  <c r="I110" i="16"/>
  <c r="I109" i="16"/>
  <c r="I108" i="16"/>
  <c r="I107" i="16"/>
  <c r="I106" i="16"/>
  <c r="I105" i="16"/>
  <c r="I104" i="16"/>
  <c r="I103" i="16"/>
  <c r="G114" i="16"/>
  <c r="G113" i="16"/>
  <c r="G112" i="16"/>
  <c r="G111" i="16"/>
  <c r="G110" i="16"/>
  <c r="G109" i="16"/>
  <c r="G108" i="16"/>
  <c r="G107" i="16"/>
  <c r="G106" i="16"/>
  <c r="G105" i="16"/>
  <c r="G104" i="16"/>
  <c r="G103" i="16"/>
  <c r="F114" i="16"/>
  <c r="F113" i="16"/>
  <c r="F112" i="16"/>
  <c r="F111" i="16"/>
  <c r="F110" i="16"/>
  <c r="F109" i="16"/>
  <c r="F108" i="16"/>
  <c r="F107" i="16"/>
  <c r="F106" i="16"/>
  <c r="F105" i="16"/>
  <c r="F104" i="16"/>
  <c r="F103" i="16"/>
  <c r="I92" i="16"/>
  <c r="I91" i="16"/>
  <c r="I90" i="16"/>
  <c r="I89" i="16"/>
  <c r="I88" i="16"/>
  <c r="I87" i="16"/>
  <c r="I86" i="16"/>
  <c r="I85" i="16"/>
  <c r="I84" i="16"/>
  <c r="I83" i="16"/>
  <c r="I82" i="16"/>
  <c r="I81" i="16"/>
  <c r="G92" i="16"/>
  <c r="G91" i="16"/>
  <c r="G90" i="16"/>
  <c r="G89" i="16"/>
  <c r="G88" i="16"/>
  <c r="G87" i="16"/>
  <c r="G86" i="16"/>
  <c r="G85" i="16"/>
  <c r="G84" i="16"/>
  <c r="G83" i="16"/>
  <c r="G82" i="16"/>
  <c r="G81" i="16"/>
  <c r="F92" i="16"/>
  <c r="F91" i="16"/>
  <c r="F90" i="16"/>
  <c r="F89" i="16"/>
  <c r="F88" i="16"/>
  <c r="F87" i="16"/>
  <c r="F86" i="16"/>
  <c r="F85" i="16"/>
  <c r="F84" i="16"/>
  <c r="F83" i="16"/>
  <c r="F82" i="16"/>
  <c r="F81" i="16"/>
  <c r="J59" i="16"/>
  <c r="I70" i="16"/>
  <c r="I69" i="16"/>
  <c r="I68" i="16"/>
  <c r="I67" i="16"/>
  <c r="I66" i="16"/>
  <c r="I65" i="16"/>
  <c r="I64" i="16"/>
  <c r="I63" i="16"/>
  <c r="I62" i="16"/>
  <c r="I61" i="16"/>
  <c r="I60" i="16"/>
  <c r="I59" i="16"/>
  <c r="G70" i="16"/>
  <c r="G69" i="16"/>
  <c r="G68" i="16"/>
  <c r="G67" i="16"/>
  <c r="G66" i="16"/>
  <c r="G65" i="16"/>
  <c r="G64" i="16"/>
  <c r="G63" i="16"/>
  <c r="G62" i="16"/>
  <c r="G61" i="16"/>
  <c r="G60" i="16"/>
  <c r="G59" i="16"/>
  <c r="F70" i="16"/>
  <c r="F69" i="16"/>
  <c r="F68" i="16"/>
  <c r="F67" i="16"/>
  <c r="F66" i="16"/>
  <c r="F65" i="16"/>
  <c r="F64" i="16"/>
  <c r="F63" i="16"/>
  <c r="F62" i="16"/>
  <c r="F61" i="16"/>
  <c r="F60" i="16"/>
  <c r="F59" i="16"/>
  <c r="I48" i="16"/>
  <c r="I47" i="16"/>
  <c r="I46" i="16"/>
  <c r="I45" i="16"/>
  <c r="I44" i="16"/>
  <c r="I43" i="16"/>
  <c r="I42" i="16"/>
  <c r="I41" i="16"/>
  <c r="I40" i="16"/>
  <c r="I39" i="16"/>
  <c r="I38" i="16"/>
  <c r="I37" i="16"/>
  <c r="G48" i="16"/>
  <c r="G47" i="16"/>
  <c r="G46" i="16"/>
  <c r="G45" i="16"/>
  <c r="G44" i="16"/>
  <c r="G43" i="16"/>
  <c r="G42" i="16"/>
  <c r="G41" i="16"/>
  <c r="G40" i="16"/>
  <c r="G39" i="16"/>
  <c r="G38" i="16"/>
  <c r="G37" i="16"/>
  <c r="F48" i="16"/>
  <c r="F47" i="16"/>
  <c r="F46" i="16"/>
  <c r="F45" i="16"/>
  <c r="F44" i="16"/>
  <c r="F43" i="16"/>
  <c r="F42" i="16"/>
  <c r="F41" i="16"/>
  <c r="F40" i="16"/>
  <c r="F39" i="16"/>
  <c r="F38" i="16"/>
  <c r="F37" i="16"/>
  <c r="T155" i="16"/>
  <c r="Q155" i="16"/>
  <c r="U157" i="16"/>
  <c r="T157" i="16"/>
  <c r="S157" i="16"/>
  <c r="R157" i="16"/>
  <c r="Q157" i="16"/>
  <c r="P157" i="16"/>
  <c r="O157" i="16"/>
  <c r="U156" i="16"/>
  <c r="T156" i="16"/>
  <c r="S156" i="16"/>
  <c r="R156" i="16"/>
  <c r="Q156" i="16"/>
  <c r="P156" i="16"/>
  <c r="O156" i="16"/>
  <c r="U155" i="16"/>
  <c r="S155" i="16"/>
  <c r="R155" i="16"/>
  <c r="P155" i="16"/>
  <c r="O155" i="16"/>
  <c r="U154" i="16"/>
  <c r="T154" i="16"/>
  <c r="S154" i="16"/>
  <c r="R154" i="16"/>
  <c r="Q154" i="16"/>
  <c r="P154" i="16"/>
  <c r="O154" i="16"/>
  <c r="U150" i="16"/>
  <c r="Q147" i="16"/>
  <c r="Q148" i="16"/>
  <c r="Q149" i="16"/>
  <c r="Q150" i="16"/>
  <c r="P147" i="16"/>
  <c r="P148" i="16"/>
  <c r="P149" i="16"/>
  <c r="P150" i="16"/>
  <c r="O147" i="16"/>
  <c r="O148" i="16"/>
  <c r="O149" i="16"/>
  <c r="O150" i="16"/>
  <c r="J134" i="16"/>
  <c r="J135" i="16"/>
  <c r="J136" i="16"/>
  <c r="U135" i="16"/>
  <c r="T135" i="16"/>
  <c r="H134" i="16"/>
  <c r="H135" i="16"/>
  <c r="H136" i="16"/>
  <c r="S135" i="16"/>
  <c r="R135" i="16"/>
  <c r="Q135" i="16"/>
  <c r="E134" i="16"/>
  <c r="E135" i="16"/>
  <c r="E136" i="16"/>
  <c r="P135" i="16"/>
  <c r="O135" i="16"/>
  <c r="J131" i="16"/>
  <c r="J132" i="16"/>
  <c r="J133" i="16"/>
  <c r="U134" i="16"/>
  <c r="T134" i="16"/>
  <c r="H131" i="16"/>
  <c r="H132" i="16"/>
  <c r="H133" i="16"/>
  <c r="S134" i="16"/>
  <c r="R134" i="16"/>
  <c r="Q134" i="16"/>
  <c r="E131" i="16"/>
  <c r="E132" i="16"/>
  <c r="E133" i="16"/>
  <c r="P134" i="16"/>
  <c r="O134" i="16"/>
  <c r="U133" i="16"/>
  <c r="T133" i="16"/>
  <c r="S133" i="16"/>
  <c r="R133" i="16"/>
  <c r="Q133" i="16"/>
  <c r="P133" i="16"/>
  <c r="O133" i="16"/>
  <c r="U132" i="16"/>
  <c r="T132" i="16"/>
  <c r="S132" i="16"/>
  <c r="R132" i="16"/>
  <c r="Q132" i="16"/>
  <c r="P132" i="16"/>
  <c r="O132" i="16"/>
  <c r="U128" i="16"/>
  <c r="T126" i="16"/>
  <c r="Q128" i="16"/>
  <c r="P128" i="16"/>
  <c r="O128" i="16"/>
  <c r="J112" i="16"/>
  <c r="J113" i="16"/>
  <c r="J114" i="16"/>
  <c r="U113" i="16"/>
  <c r="T113" i="16"/>
  <c r="H112" i="16"/>
  <c r="H113" i="16"/>
  <c r="H114" i="16"/>
  <c r="S113" i="16"/>
  <c r="R113" i="16"/>
  <c r="Q113" i="16"/>
  <c r="E112" i="16"/>
  <c r="E113" i="16"/>
  <c r="E114" i="16"/>
  <c r="P113" i="16"/>
  <c r="O113" i="16"/>
  <c r="J109" i="16"/>
  <c r="J110" i="16"/>
  <c r="J111" i="16"/>
  <c r="U112" i="16"/>
  <c r="T112" i="16"/>
  <c r="H109" i="16"/>
  <c r="H110" i="16"/>
  <c r="H111" i="16"/>
  <c r="S112" i="16"/>
  <c r="R112" i="16"/>
  <c r="Q112" i="16"/>
  <c r="E109" i="16"/>
  <c r="E110" i="16"/>
  <c r="E111" i="16"/>
  <c r="P112" i="16"/>
  <c r="O112" i="16"/>
  <c r="J107" i="16"/>
  <c r="J108" i="16"/>
  <c r="U111" i="16"/>
  <c r="T111" i="16"/>
  <c r="H106" i="16"/>
  <c r="H107" i="16"/>
  <c r="H108" i="16"/>
  <c r="S111" i="16"/>
  <c r="R111" i="16"/>
  <c r="Q111" i="16"/>
  <c r="E106" i="16"/>
  <c r="E107" i="16"/>
  <c r="E108" i="16"/>
  <c r="P111" i="16"/>
  <c r="O111" i="16"/>
  <c r="J103" i="16"/>
  <c r="J104" i="16"/>
  <c r="J105" i="16"/>
  <c r="U110" i="16"/>
  <c r="T110" i="16"/>
  <c r="H103" i="16"/>
  <c r="H104" i="16"/>
  <c r="H105" i="16"/>
  <c r="S110" i="16"/>
  <c r="R110" i="16"/>
  <c r="Q110" i="16"/>
  <c r="E103" i="16"/>
  <c r="E104" i="16"/>
  <c r="E105" i="16"/>
  <c r="P110" i="16"/>
  <c r="O110" i="16"/>
  <c r="U106" i="16"/>
  <c r="T104" i="16"/>
  <c r="J90" i="16"/>
  <c r="J91" i="16"/>
  <c r="J92" i="16"/>
  <c r="U91" i="16"/>
  <c r="T91" i="16"/>
  <c r="H90" i="16"/>
  <c r="H91" i="16"/>
  <c r="H92" i="16"/>
  <c r="S91" i="16"/>
  <c r="R91" i="16"/>
  <c r="Q91" i="16"/>
  <c r="E90" i="16"/>
  <c r="E91" i="16"/>
  <c r="E92" i="16"/>
  <c r="P91" i="16"/>
  <c r="O91" i="16"/>
  <c r="J87" i="16"/>
  <c r="J88" i="16"/>
  <c r="J89" i="16"/>
  <c r="U90" i="16"/>
  <c r="T90" i="16"/>
  <c r="H87" i="16"/>
  <c r="H88" i="16"/>
  <c r="H89" i="16"/>
  <c r="S90" i="16"/>
  <c r="R90" i="16"/>
  <c r="Q90" i="16"/>
  <c r="E87" i="16"/>
  <c r="E88" i="16"/>
  <c r="E89" i="16"/>
  <c r="P90" i="16"/>
  <c r="O90" i="16"/>
  <c r="J84" i="16"/>
  <c r="J85" i="16"/>
  <c r="J86" i="16"/>
  <c r="U89" i="16"/>
  <c r="T89" i="16"/>
  <c r="H84" i="16"/>
  <c r="H85" i="16"/>
  <c r="H86" i="16"/>
  <c r="S89" i="16"/>
  <c r="R89" i="16"/>
  <c r="Q89" i="16"/>
  <c r="E84" i="16"/>
  <c r="E85" i="16"/>
  <c r="E86" i="16"/>
  <c r="P89" i="16"/>
  <c r="O89" i="16"/>
  <c r="J81" i="16"/>
  <c r="J82" i="16"/>
  <c r="J83" i="16"/>
  <c r="U88" i="16"/>
  <c r="T88" i="16"/>
  <c r="H81" i="16"/>
  <c r="H82" i="16"/>
  <c r="H83" i="16"/>
  <c r="S88" i="16"/>
  <c r="R88" i="16"/>
  <c r="Q88" i="16"/>
  <c r="E81" i="16"/>
  <c r="E82" i="16"/>
  <c r="E83" i="16"/>
  <c r="P88" i="16"/>
  <c r="O88" i="16"/>
  <c r="U84" i="16"/>
  <c r="J68" i="16"/>
  <c r="J69" i="16"/>
  <c r="J70" i="16"/>
  <c r="U69" i="16"/>
  <c r="T69" i="16"/>
  <c r="H68" i="16"/>
  <c r="H69" i="16"/>
  <c r="H70" i="16"/>
  <c r="S69" i="16"/>
  <c r="R69" i="16"/>
  <c r="Q69" i="16"/>
  <c r="E68" i="16"/>
  <c r="E69" i="16"/>
  <c r="E70" i="16"/>
  <c r="P69" i="16"/>
  <c r="O69" i="16"/>
  <c r="J65" i="16"/>
  <c r="J66" i="16"/>
  <c r="J67" i="16"/>
  <c r="U68" i="16"/>
  <c r="T68" i="16"/>
  <c r="H65" i="16"/>
  <c r="H66" i="16"/>
  <c r="H67" i="16"/>
  <c r="S68" i="16"/>
  <c r="R68" i="16"/>
  <c r="Q68" i="16"/>
  <c r="E65" i="16"/>
  <c r="E66" i="16"/>
  <c r="E67" i="16"/>
  <c r="P68" i="16"/>
  <c r="O68" i="16"/>
  <c r="J62" i="16"/>
  <c r="J63" i="16"/>
  <c r="J64" i="16"/>
  <c r="U67" i="16"/>
  <c r="T67" i="16"/>
  <c r="H62" i="16"/>
  <c r="H63" i="16"/>
  <c r="H64" i="16"/>
  <c r="S67" i="16"/>
  <c r="R67" i="16"/>
  <c r="Q67" i="16"/>
  <c r="E62" i="16"/>
  <c r="E63" i="16"/>
  <c r="E64" i="16"/>
  <c r="P67" i="16"/>
  <c r="O67" i="16"/>
  <c r="J60" i="16"/>
  <c r="J61" i="16"/>
  <c r="U66" i="16"/>
  <c r="T66" i="16"/>
  <c r="H59" i="16"/>
  <c r="H60" i="16"/>
  <c r="H61" i="16"/>
  <c r="S66" i="16"/>
  <c r="R66" i="16"/>
  <c r="Q66" i="16"/>
  <c r="E59" i="16"/>
  <c r="E60" i="16"/>
  <c r="E61" i="16"/>
  <c r="P66" i="16"/>
  <c r="O66" i="16"/>
  <c r="U62" i="16"/>
  <c r="J46" i="16"/>
  <c r="J47" i="16"/>
  <c r="J48" i="16"/>
  <c r="U47" i="16"/>
  <c r="T47" i="16"/>
  <c r="H46" i="16"/>
  <c r="H47" i="16"/>
  <c r="H48" i="16"/>
  <c r="S47" i="16"/>
  <c r="R47" i="16"/>
  <c r="Q47" i="16"/>
  <c r="E46" i="16"/>
  <c r="E47" i="16"/>
  <c r="E48" i="16"/>
  <c r="P47" i="16"/>
  <c r="O47" i="16"/>
  <c r="J43" i="16"/>
  <c r="J44" i="16"/>
  <c r="J45" i="16"/>
  <c r="U46" i="16"/>
  <c r="T46" i="16"/>
  <c r="H43" i="16"/>
  <c r="H44" i="16"/>
  <c r="H45" i="16"/>
  <c r="S46" i="16"/>
  <c r="R46" i="16"/>
  <c r="Q46" i="16"/>
  <c r="E43" i="16"/>
  <c r="E44" i="16"/>
  <c r="E45" i="16"/>
  <c r="P46" i="16"/>
  <c r="O46" i="16"/>
  <c r="J40" i="16"/>
  <c r="J41" i="16"/>
  <c r="J42" i="16"/>
  <c r="U45" i="16"/>
  <c r="T45" i="16"/>
  <c r="H40" i="16"/>
  <c r="H41" i="16"/>
  <c r="H42" i="16"/>
  <c r="S45" i="16"/>
  <c r="R45" i="16"/>
  <c r="Q45" i="16"/>
  <c r="E40" i="16"/>
  <c r="E41" i="16"/>
  <c r="E42" i="16"/>
  <c r="P45" i="16"/>
  <c r="O45" i="16"/>
  <c r="J37" i="16"/>
  <c r="J38" i="16"/>
  <c r="J39" i="16"/>
  <c r="U44" i="16"/>
  <c r="T44" i="16"/>
  <c r="H37" i="16"/>
  <c r="H38" i="16"/>
  <c r="H39" i="16"/>
  <c r="S44" i="16"/>
  <c r="R44" i="16"/>
  <c r="Q44" i="16"/>
  <c r="E37" i="16"/>
  <c r="E38" i="16"/>
  <c r="E39" i="16"/>
  <c r="P44" i="16"/>
  <c r="O44" i="16"/>
  <c r="U40" i="16"/>
  <c r="H142" i="14"/>
  <c r="I142" i="14"/>
  <c r="B142" i="14"/>
  <c r="C142" i="14"/>
  <c r="I26" i="16"/>
  <c r="I25" i="16"/>
  <c r="I24" i="16"/>
  <c r="I23" i="16"/>
  <c r="I22" i="16"/>
  <c r="I21" i="16"/>
  <c r="I20" i="16"/>
  <c r="I19" i="16"/>
  <c r="I18" i="16"/>
  <c r="I17" i="16"/>
  <c r="I16" i="16"/>
  <c r="I15" i="16"/>
  <c r="G26" i="16"/>
  <c r="G25" i="16"/>
  <c r="G24" i="16"/>
  <c r="G23" i="16"/>
  <c r="G22" i="16"/>
  <c r="G21" i="16"/>
  <c r="G20" i="16"/>
  <c r="G19" i="16"/>
  <c r="G18" i="16"/>
  <c r="G17" i="16"/>
  <c r="G16" i="16"/>
  <c r="G15" i="16"/>
  <c r="F26" i="16"/>
  <c r="F25" i="16"/>
  <c r="F24" i="16"/>
  <c r="F23" i="16"/>
  <c r="F22" i="16"/>
  <c r="F21" i="16"/>
  <c r="F20" i="16"/>
  <c r="F19" i="16"/>
  <c r="F18" i="16"/>
  <c r="F17" i="16"/>
  <c r="F16" i="16"/>
  <c r="F15" i="16"/>
  <c r="J24" i="16"/>
  <c r="J25" i="16"/>
  <c r="J26" i="16"/>
  <c r="U25" i="16"/>
  <c r="J21" i="16"/>
  <c r="J22" i="16"/>
  <c r="J23" i="16"/>
  <c r="U24" i="16"/>
  <c r="J18" i="16"/>
  <c r="J19" i="16"/>
  <c r="J20" i="16"/>
  <c r="U23" i="16"/>
  <c r="J15" i="16"/>
  <c r="J16" i="16"/>
  <c r="J17" i="16"/>
  <c r="U22" i="16"/>
  <c r="T25" i="16"/>
  <c r="T24" i="16"/>
  <c r="T23" i="16"/>
  <c r="T22" i="16"/>
  <c r="H24" i="16"/>
  <c r="H25" i="16"/>
  <c r="H26" i="16"/>
  <c r="S25" i="16"/>
  <c r="H21" i="16"/>
  <c r="H22" i="16"/>
  <c r="H23" i="16"/>
  <c r="S24" i="16"/>
  <c r="H18" i="16"/>
  <c r="H19" i="16"/>
  <c r="H20" i="16"/>
  <c r="S23" i="16"/>
  <c r="H17" i="16"/>
  <c r="S22" i="16"/>
  <c r="B139" i="16"/>
  <c r="B117" i="16"/>
  <c r="B95" i="16"/>
  <c r="B73" i="16"/>
  <c r="B51" i="16"/>
  <c r="B29" i="16"/>
  <c r="B7" i="16"/>
  <c r="O25" i="16"/>
  <c r="O24" i="16"/>
  <c r="O23" i="16"/>
  <c r="O22" i="16"/>
  <c r="AE103" i="31"/>
  <c r="AE102" i="31"/>
  <c r="AE101" i="31"/>
  <c r="AE100" i="31"/>
  <c r="AE99" i="31"/>
  <c r="AE98" i="31"/>
  <c r="AE97" i="31"/>
  <c r="AE96" i="31"/>
  <c r="AE95" i="31"/>
  <c r="AE94" i="31"/>
  <c r="AE93" i="31"/>
  <c r="AE92" i="31"/>
  <c r="AE91" i="31"/>
  <c r="AE90" i="31"/>
  <c r="AE89" i="31"/>
  <c r="AE88" i="31"/>
  <c r="AE87" i="31"/>
  <c r="AE86" i="31"/>
  <c r="AE85" i="31"/>
  <c r="AE84" i="31"/>
  <c r="AE83" i="31"/>
  <c r="AE82" i="31"/>
  <c r="AE81" i="31"/>
  <c r="AE80" i="31"/>
  <c r="AE79" i="31"/>
  <c r="AE78" i="31"/>
  <c r="AE77" i="31"/>
  <c r="AE76" i="31"/>
  <c r="AE75" i="31"/>
  <c r="AB18" i="31"/>
  <c r="R25" i="16"/>
  <c r="R24" i="16"/>
  <c r="R23" i="16"/>
  <c r="R22" i="16"/>
  <c r="Q25" i="16"/>
  <c r="Q24" i="16"/>
  <c r="Q23" i="16"/>
  <c r="Q22" i="16"/>
  <c r="E24" i="16"/>
  <c r="E25" i="16"/>
  <c r="E26" i="16"/>
  <c r="P25" i="16"/>
  <c r="E21" i="16"/>
  <c r="E22" i="16"/>
  <c r="E23" i="16"/>
  <c r="P24" i="16"/>
  <c r="E18" i="16"/>
  <c r="E19" i="16"/>
  <c r="E20" i="16"/>
  <c r="P23" i="16"/>
  <c r="E17" i="16"/>
  <c r="P22" i="16"/>
  <c r="R142" i="14"/>
  <c r="X88" i="31"/>
  <c r="Y88" i="31"/>
  <c r="X87" i="31"/>
  <c r="Y87" i="31"/>
  <c r="X86" i="31"/>
  <c r="Y86" i="31"/>
  <c r="X85" i="31"/>
  <c r="Y85" i="31"/>
  <c r="X84" i="31"/>
  <c r="Y84" i="31"/>
  <c r="X83" i="31"/>
  <c r="Y83" i="31"/>
  <c r="Q142" i="14"/>
  <c r="P125" i="36"/>
  <c r="P120" i="36"/>
  <c r="O118" i="36"/>
  <c r="J125" i="36"/>
  <c r="J120" i="36"/>
  <c r="I118" i="36"/>
  <c r="D125" i="36"/>
  <c r="D120" i="36"/>
  <c r="C118" i="36"/>
  <c r="P95" i="36"/>
  <c r="P90" i="36"/>
  <c r="O88" i="36"/>
  <c r="J95" i="36"/>
  <c r="J90" i="36"/>
  <c r="I88" i="36"/>
  <c r="D95" i="36"/>
  <c r="D90" i="36"/>
  <c r="C88" i="36"/>
  <c r="O75" i="36"/>
  <c r="O73" i="36"/>
  <c r="L75" i="36"/>
  <c r="L73" i="36"/>
  <c r="I75" i="36"/>
  <c r="I73" i="36"/>
  <c r="F75" i="36"/>
  <c r="F73" i="36"/>
  <c r="C75" i="36"/>
  <c r="C73" i="36"/>
  <c r="P50" i="36"/>
  <c r="P45" i="36"/>
  <c r="O43" i="36"/>
  <c r="J50" i="36"/>
  <c r="J45" i="36"/>
  <c r="I43" i="36"/>
  <c r="D50" i="36"/>
  <c r="D45" i="36"/>
  <c r="C43" i="36"/>
  <c r="P20" i="36"/>
  <c r="P15" i="36"/>
  <c r="O13" i="36"/>
  <c r="J20" i="36"/>
  <c r="J15" i="36"/>
  <c r="I13" i="36"/>
  <c r="D20" i="36"/>
  <c r="C13" i="36"/>
  <c r="P125" i="35"/>
  <c r="P120" i="35"/>
  <c r="O118" i="35"/>
  <c r="J125" i="35"/>
  <c r="J120" i="35"/>
  <c r="I118" i="35"/>
  <c r="D125" i="35"/>
  <c r="D120" i="35"/>
  <c r="C118" i="35"/>
  <c r="P95" i="35"/>
  <c r="P90" i="35"/>
  <c r="O88" i="35"/>
  <c r="J95" i="35"/>
  <c r="J90" i="35"/>
  <c r="I88" i="35"/>
  <c r="D95" i="35"/>
  <c r="D90" i="35"/>
  <c r="C88" i="35"/>
  <c r="O75" i="35"/>
  <c r="O73" i="35"/>
  <c r="L75" i="35"/>
  <c r="L73" i="35"/>
  <c r="I75" i="35"/>
  <c r="I73" i="35"/>
  <c r="F75" i="35"/>
  <c r="F73" i="35"/>
  <c r="C75" i="35"/>
  <c r="C73" i="35"/>
  <c r="P50" i="35"/>
  <c r="P45" i="35"/>
  <c r="O43" i="35"/>
  <c r="J50" i="35"/>
  <c r="J45" i="35"/>
  <c r="I43" i="35"/>
  <c r="D50" i="35"/>
  <c r="D45" i="35"/>
  <c r="C43" i="35"/>
  <c r="P20" i="35"/>
  <c r="P15" i="35"/>
  <c r="O13" i="35"/>
  <c r="J20" i="35"/>
  <c r="J15" i="35"/>
  <c r="I13" i="35"/>
  <c r="D20" i="35"/>
  <c r="D15" i="35"/>
  <c r="C13" i="35"/>
  <c r="U18" i="16"/>
  <c r="T128" i="16"/>
  <c r="S147" i="16"/>
  <c r="S149" i="16"/>
  <c r="T149" i="16"/>
  <c r="T147" i="16"/>
  <c r="T148" i="16"/>
  <c r="R150" i="16"/>
  <c r="S150" i="16"/>
  <c r="T150" i="16"/>
  <c r="S128" i="16"/>
  <c r="O15" i="16"/>
  <c r="V98" i="31"/>
  <c r="O16" i="16"/>
  <c r="W98" i="31"/>
  <c r="O17" i="16"/>
  <c r="X98" i="31"/>
  <c r="R128" i="16"/>
  <c r="O169" i="16"/>
  <c r="O172" i="16"/>
  <c r="O18" i="16"/>
  <c r="K81" i="16"/>
  <c r="AI18" i="31"/>
  <c r="AE18" i="31"/>
  <c r="AF18" i="31"/>
  <c r="AD18" i="31"/>
  <c r="AA18" i="31"/>
  <c r="AL78" i="31"/>
  <c r="P13" i="31"/>
  <c r="AB16" i="31"/>
  <c r="AF16" i="31"/>
  <c r="AH16" i="31"/>
  <c r="K43" i="31"/>
  <c r="AC18" i="31"/>
  <c r="AA16" i="31"/>
  <c r="AC16" i="31"/>
  <c r="AE16" i="31"/>
  <c r="AG16" i="31"/>
  <c r="Z16" i="31"/>
  <c r="F43" i="31"/>
  <c r="AJ78" i="31"/>
  <c r="P9" i="31"/>
  <c r="AH18" i="31"/>
  <c r="AD16" i="31"/>
  <c r="AI16" i="31"/>
  <c r="Z18" i="31"/>
  <c r="AK78" i="31"/>
  <c r="P11" i="31"/>
  <c r="K70" i="16"/>
  <c r="K48" i="16"/>
  <c r="K92" i="16"/>
  <c r="K114" i="16"/>
  <c r="K41" i="16"/>
  <c r="K46" i="16"/>
  <c r="K26" i="16"/>
  <c r="K37" i="16"/>
  <c r="K62" i="16"/>
  <c r="K66" i="16"/>
  <c r="K82" i="16"/>
  <c r="K86" i="16"/>
  <c r="K90" i="16"/>
  <c r="K106" i="16"/>
  <c r="K110" i="16"/>
  <c r="K112" i="16"/>
  <c r="K45" i="16"/>
  <c r="K43" i="16"/>
  <c r="K40" i="16"/>
  <c r="K15" i="16"/>
  <c r="K103" i="16"/>
  <c r="K39" i="16"/>
  <c r="K61" i="16"/>
  <c r="K69" i="16"/>
  <c r="K85" i="16"/>
  <c r="K89" i="16"/>
  <c r="K105" i="16"/>
  <c r="K109" i="16"/>
  <c r="K38" i="16"/>
  <c r="K60" i="16"/>
  <c r="K64" i="16"/>
  <c r="K68" i="16"/>
  <c r="K84" i="16"/>
  <c r="K88" i="16"/>
  <c r="K104" i="16"/>
  <c r="K108" i="16"/>
  <c r="K111" i="16"/>
  <c r="K113" i="16"/>
  <c r="K63" i="16"/>
  <c r="K67" i="16"/>
  <c r="K83" i="16"/>
  <c r="K87" i="16"/>
  <c r="K91" i="16"/>
  <c r="K107" i="16"/>
  <c r="K42" i="16"/>
  <c r="K59" i="16"/>
  <c r="K22" i="16"/>
  <c r="K47" i="16"/>
  <c r="K20" i="16"/>
  <c r="K17" i="16"/>
  <c r="K24" i="16"/>
  <c r="K19" i="16"/>
  <c r="K16" i="16"/>
  <c r="K21" i="16"/>
  <c r="K23" i="16"/>
  <c r="K25" i="16"/>
  <c r="K44" i="16"/>
  <c r="K18" i="16"/>
  <c r="AI106" i="31"/>
  <c r="AK106" i="31"/>
  <c r="AG106" i="31"/>
  <c r="AI113" i="31"/>
  <c r="AG99" i="31"/>
  <c r="AG118" i="31"/>
  <c r="AG98" i="31"/>
  <c r="AG103" i="31"/>
  <c r="AI101" i="31"/>
  <c r="AK97" i="31"/>
  <c r="AI108" i="31"/>
  <c r="AK101" i="31"/>
  <c r="V83" i="16" a="1"/>
  <c r="V83" i="16"/>
  <c r="AK107" i="31"/>
  <c r="AI114" i="31"/>
  <c r="AK111" i="31"/>
  <c r="AK100" i="31"/>
  <c r="AK116" i="31"/>
  <c r="AG129" i="31"/>
  <c r="AG130" i="31"/>
  <c r="AG125" i="31"/>
  <c r="AK112" i="31"/>
  <c r="AK108" i="31"/>
  <c r="AG100" i="31"/>
  <c r="AG107" i="31"/>
  <c r="AI95" i="31"/>
  <c r="AG114" i="31"/>
  <c r="AK114" i="31"/>
  <c r="AG101" i="31"/>
  <c r="AI100" i="31"/>
  <c r="AI107" i="31"/>
  <c r="AG120" i="31"/>
  <c r="AI122" i="31"/>
  <c r="AI111" i="31"/>
  <c r="AG105" i="31"/>
  <c r="AI129" i="31"/>
  <c r="AK121" i="31"/>
  <c r="AI123" i="31"/>
  <c r="AI118" i="31"/>
  <c r="AK123" i="31"/>
  <c r="AG124" i="31"/>
  <c r="AK120" i="31"/>
  <c r="AI128" i="31"/>
  <c r="AG127" i="31"/>
  <c r="AK96" i="31"/>
  <c r="AI110" i="31"/>
  <c r="AI104" i="31"/>
  <c r="AG112" i="31"/>
  <c r="AI121" i="31"/>
  <c r="AK128" i="31"/>
  <c r="AK127" i="31"/>
  <c r="AI130" i="31"/>
  <c r="AI112" i="31"/>
  <c r="AI125" i="31"/>
  <c r="AG128" i="31"/>
  <c r="AG123" i="31"/>
  <c r="AI127" i="31"/>
  <c r="AG110" i="31"/>
  <c r="AG108" i="31"/>
  <c r="AI126" i="31"/>
  <c r="AI96" i="31"/>
  <c r="AK110" i="31"/>
  <c r="AG113" i="31"/>
  <c r="AK109" i="31"/>
  <c r="AK104" i="31"/>
  <c r="AK102" i="31"/>
  <c r="AI102" i="31"/>
  <c r="AG102" i="31"/>
  <c r="V82" i="16" a="1"/>
  <c r="V82" i="16"/>
  <c r="AI103" i="31"/>
  <c r="AG109" i="31"/>
  <c r="AG126" i="31"/>
  <c r="AK129" i="31"/>
  <c r="AK99" i="31"/>
  <c r="AI120" i="31"/>
  <c r="V105" i="16" a="1"/>
  <c r="V105" i="16"/>
  <c r="AK124" i="31"/>
  <c r="AG95" i="31"/>
  <c r="AI119" i="31"/>
  <c r="AK103" i="31"/>
  <c r="AG96" i="31"/>
  <c r="AI109" i="31"/>
  <c r="AK126" i="31"/>
  <c r="AI105" i="31"/>
  <c r="AK125" i="31"/>
  <c r="AK118" i="31"/>
  <c r="AI124" i="31"/>
  <c r="AK119" i="31"/>
  <c r="AK130" i="31"/>
  <c r="AK95" i="31"/>
  <c r="AK113" i="31"/>
  <c r="AK122" i="31"/>
  <c r="AI116" i="31"/>
  <c r="AG119" i="31"/>
  <c r="AG104" i="31"/>
  <c r="AG116" i="31"/>
  <c r="AK105" i="31"/>
  <c r="AI99" i="31"/>
  <c r="AG121" i="31"/>
  <c r="AG122" i="31"/>
  <c r="AG97" i="31"/>
  <c r="AI115" i="31"/>
  <c r="AK98" i="31"/>
  <c r="AG91" i="31"/>
  <c r="AK94" i="31"/>
  <c r="AG94" i="31"/>
  <c r="AI94" i="31"/>
  <c r="AK115" i="31"/>
  <c r="AI98" i="31"/>
  <c r="AK91" i="31"/>
  <c r="AI92" i="31"/>
  <c r="AG92" i="31"/>
  <c r="AK92" i="31"/>
  <c r="AG115" i="31"/>
  <c r="AI91" i="31"/>
  <c r="AI117" i="31"/>
  <c r="AK117" i="31"/>
  <c r="AG117" i="31"/>
  <c r="AK93" i="31"/>
  <c r="AI93" i="31"/>
  <c r="AG93" i="31"/>
  <c r="AI97" i="31"/>
  <c r="X49" i="31"/>
  <c r="AH58" i="31"/>
  <c r="AH57" i="31"/>
  <c r="AB49" i="31"/>
  <c r="AB48" i="31"/>
  <c r="AB47" i="31"/>
  <c r="AB46" i="31"/>
  <c r="AB45" i="31"/>
  <c r="Z49" i="31"/>
  <c r="Z48" i="31"/>
  <c r="Z47" i="31"/>
  <c r="Z46" i="31"/>
  <c r="Z45" i="31"/>
  <c r="AH59" i="31"/>
  <c r="Y44" i="31"/>
  <c r="Y43" i="31"/>
  <c r="Y42" i="31"/>
  <c r="Y41" i="31"/>
  <c r="Y40" i="31"/>
  <c r="AA44" i="31"/>
  <c r="AA43" i="31"/>
  <c r="AA42" i="31"/>
  <c r="AA41" i="31"/>
  <c r="AA40" i="31"/>
  <c r="AL57" i="31"/>
  <c r="AJ57" i="31"/>
  <c r="AL56" i="31"/>
  <c r="AJ58" i="31"/>
  <c r="AJ56" i="31"/>
  <c r="AL58" i="31"/>
  <c r="AL59" i="31"/>
  <c r="AJ59" i="31"/>
  <c r="V106" i="16"/>
  <c r="AE58" i="31"/>
  <c r="AF58" i="31"/>
  <c r="V84" i="16"/>
  <c r="AE57" i="31"/>
  <c r="AF57" i="31"/>
  <c r="V62" i="16"/>
  <c r="AE56" i="31"/>
  <c r="AF56" i="31"/>
  <c r="V40" i="16"/>
  <c r="AE55" i="31"/>
  <c r="AF55" i="31"/>
  <c r="AI131" i="31"/>
  <c r="AI132" i="31"/>
  <c r="R11" i="31"/>
  <c r="AK131" i="31"/>
  <c r="AK132" i="31"/>
  <c r="R13" i="31"/>
  <c r="AJ55" i="31"/>
  <c r="AH55" i="31"/>
  <c r="AL55" i="31"/>
  <c r="V18" i="16"/>
  <c r="AE54" i="31"/>
  <c r="AF54" i="31"/>
  <c r="W31" i="31"/>
  <c r="W32" i="31"/>
  <c r="W33" i="31"/>
  <c r="W49" i="31"/>
  <c r="W48" i="31"/>
  <c r="W47" i="31"/>
  <c r="W44" i="31"/>
  <c r="W43" i="31"/>
  <c r="W42" i="31"/>
  <c r="W41" i="31"/>
  <c r="W40" i="31"/>
  <c r="AH56" i="31"/>
  <c r="X48" i="31"/>
  <c r="X47" i="31"/>
  <c r="X46" i="31"/>
  <c r="X45" i="31"/>
  <c r="P16" i="16"/>
  <c r="Y69" i="31"/>
  <c r="S17" i="16"/>
  <c r="AI24" i="31"/>
  <c r="Q16" i="16"/>
  <c r="Y55" i="31"/>
  <c r="R15" i="16"/>
  <c r="AL24" i="31"/>
  <c r="S15" i="16"/>
  <c r="AG24" i="31"/>
  <c r="T16" i="16"/>
  <c r="AC24" i="31"/>
  <c r="R17" i="16"/>
  <c r="AN24" i="31"/>
  <c r="W69" i="31"/>
  <c r="Q15" i="16"/>
  <c r="W55" i="31"/>
  <c r="T17" i="16"/>
  <c r="AD24" i="31"/>
  <c r="R16" i="16"/>
  <c r="AM24" i="31"/>
  <c r="AB24" i="31"/>
  <c r="S16" i="16"/>
  <c r="AH24" i="31"/>
  <c r="P17" i="16"/>
  <c r="AA69" i="31"/>
  <c r="T18" i="16"/>
  <c r="S18" i="16"/>
  <c r="R18" i="16"/>
  <c r="P18" i="16"/>
  <c r="Q18" i="16"/>
  <c r="X55" i="31"/>
  <c r="Z69" i="31"/>
  <c r="AB69" i="31"/>
  <c r="Z55" i="31"/>
  <c r="X69" i="31"/>
  <c r="P39" i="16"/>
  <c r="AA70" i="31"/>
  <c r="S38" i="16"/>
  <c r="AH25" i="31"/>
  <c r="T37" i="16"/>
  <c r="AB25" i="31"/>
  <c r="R38" i="16"/>
  <c r="AM25" i="31"/>
  <c r="T39" i="16"/>
  <c r="AD25" i="31"/>
  <c r="Q37" i="16"/>
  <c r="W56" i="31"/>
  <c r="P37" i="16"/>
  <c r="W70" i="31"/>
  <c r="R39" i="16"/>
  <c r="AN25" i="31"/>
  <c r="T38" i="16"/>
  <c r="AC25" i="31"/>
  <c r="S37" i="16"/>
  <c r="AG25" i="31"/>
  <c r="R37" i="16"/>
  <c r="AL25" i="31"/>
  <c r="Q38" i="16"/>
  <c r="Y56" i="31"/>
  <c r="S39" i="16"/>
  <c r="AI25" i="31"/>
  <c r="P38" i="16"/>
  <c r="Y70" i="31"/>
  <c r="Q39" i="16"/>
  <c r="AA56" i="31"/>
  <c r="O37" i="16"/>
  <c r="V99" i="31"/>
  <c r="O39" i="16"/>
  <c r="X99" i="31"/>
  <c r="O38" i="16"/>
  <c r="W99" i="31"/>
  <c r="R40" i="16"/>
  <c r="S40" i="16"/>
  <c r="T40" i="16"/>
  <c r="O40" i="16"/>
  <c r="P40" i="16"/>
  <c r="Q40" i="16"/>
  <c r="Z70" i="31"/>
  <c r="AB70" i="31"/>
  <c r="X56" i="31"/>
  <c r="AB56" i="31"/>
  <c r="Z56" i="31"/>
  <c r="X70" i="31"/>
  <c r="O60" i="16"/>
  <c r="W100" i="31"/>
  <c r="O61" i="16"/>
  <c r="X100" i="31"/>
  <c r="O59" i="16"/>
  <c r="V100" i="31"/>
  <c r="Q61" i="16"/>
  <c r="AA57" i="31"/>
  <c r="P60" i="16"/>
  <c r="Y71" i="31"/>
  <c r="S61" i="16"/>
  <c r="AI26" i="31"/>
  <c r="Q60" i="16"/>
  <c r="Y57" i="31"/>
  <c r="R59" i="16"/>
  <c r="AL26" i="31"/>
  <c r="S59" i="16"/>
  <c r="AG26" i="31"/>
  <c r="T60" i="16"/>
  <c r="AC26" i="31"/>
  <c r="R61" i="16"/>
  <c r="AN26" i="31"/>
  <c r="P59" i="16"/>
  <c r="W71" i="31"/>
  <c r="Q59" i="16"/>
  <c r="W57" i="31"/>
  <c r="T61" i="16"/>
  <c r="AD26" i="31"/>
  <c r="R60" i="16"/>
  <c r="AM26" i="31"/>
  <c r="T59" i="16"/>
  <c r="AB26" i="31"/>
  <c r="S60" i="16"/>
  <c r="AH26" i="31"/>
  <c r="P61" i="16"/>
  <c r="AA71" i="31"/>
  <c r="R62" i="16"/>
  <c r="S62" i="16"/>
  <c r="T62" i="16"/>
  <c r="O62" i="16"/>
  <c r="P62" i="16"/>
  <c r="Q62" i="16"/>
  <c r="X71" i="31"/>
  <c r="Z71" i="31"/>
  <c r="AB71" i="31"/>
  <c r="X57" i="31"/>
  <c r="AB57" i="31"/>
  <c r="Z57" i="31"/>
  <c r="P83" i="16"/>
  <c r="AA72" i="31"/>
  <c r="S82" i="16"/>
  <c r="AH27" i="31"/>
  <c r="T81" i="16"/>
  <c r="AB27" i="31"/>
  <c r="R82" i="16"/>
  <c r="AM27" i="31"/>
  <c r="T83" i="16"/>
  <c r="AD27" i="31"/>
  <c r="Q81" i="16"/>
  <c r="W58" i="31"/>
  <c r="P81" i="16"/>
  <c r="W72" i="31"/>
  <c r="R83" i="16"/>
  <c r="AN27" i="31"/>
  <c r="T82" i="16"/>
  <c r="AC27" i="31"/>
  <c r="M11" i="31"/>
  <c r="S81" i="16"/>
  <c r="AG27" i="31"/>
  <c r="R81" i="16"/>
  <c r="AL27" i="31"/>
  <c r="Q82" i="16"/>
  <c r="Y58" i="31"/>
  <c r="S83" i="16"/>
  <c r="AI27" i="31"/>
  <c r="P82" i="16"/>
  <c r="Y72" i="31"/>
  <c r="Q83" i="16"/>
  <c r="AA58" i="31"/>
  <c r="O81" i="16"/>
  <c r="V101" i="31"/>
  <c r="O83" i="16"/>
  <c r="X101" i="31"/>
  <c r="O82" i="16"/>
  <c r="W101" i="31"/>
  <c r="R84" i="16"/>
  <c r="S84" i="16"/>
  <c r="T84" i="16"/>
  <c r="O84" i="16"/>
  <c r="P84" i="16"/>
  <c r="Q84" i="16"/>
  <c r="X72" i="31"/>
  <c r="Z72" i="31"/>
  <c r="AB72" i="31"/>
  <c r="X58" i="31"/>
  <c r="AB58" i="31"/>
  <c r="Z58" i="31"/>
  <c r="O104" i="16"/>
  <c r="W102" i="31"/>
  <c r="F11" i="31"/>
  <c r="O105" i="16"/>
  <c r="X102" i="31"/>
  <c r="F13" i="31"/>
  <c r="O103" i="16"/>
  <c r="V102" i="31"/>
  <c r="F9" i="31"/>
  <c r="Q105" i="16"/>
  <c r="AA59" i="31"/>
  <c r="H13" i="31"/>
  <c r="P104" i="16"/>
  <c r="Y73" i="31"/>
  <c r="G11" i="31"/>
  <c r="S105" i="16"/>
  <c r="AI28" i="31"/>
  <c r="N13" i="31"/>
  <c r="Q104" i="16"/>
  <c r="Y59" i="31"/>
  <c r="H11" i="31"/>
  <c r="R103" i="16"/>
  <c r="AL28" i="31"/>
  <c r="AL34" i="31"/>
  <c r="AL35" i="31"/>
  <c r="L9" i="31"/>
  <c r="S103" i="16"/>
  <c r="AG28" i="31"/>
  <c r="N9" i="31"/>
  <c r="R105" i="16"/>
  <c r="AN28" i="31"/>
  <c r="AN34" i="31"/>
  <c r="AN35" i="31"/>
  <c r="L13" i="31"/>
  <c r="P103" i="16"/>
  <c r="W73" i="31"/>
  <c r="G9" i="31"/>
  <c r="Q103" i="16"/>
  <c r="W59" i="31"/>
  <c r="H9" i="31"/>
  <c r="T105" i="16"/>
  <c r="AD28" i="31"/>
  <c r="M13" i="31"/>
  <c r="R104" i="16"/>
  <c r="AM28" i="31"/>
  <c r="AM34" i="31"/>
  <c r="AM35" i="31"/>
  <c r="L11" i="31"/>
  <c r="T103" i="16"/>
  <c r="AB28" i="31"/>
  <c r="M9" i="31"/>
  <c r="S104" i="16"/>
  <c r="AH28" i="31"/>
  <c r="N11" i="31"/>
  <c r="P105" i="16"/>
  <c r="AA73" i="31"/>
  <c r="G13" i="31"/>
  <c r="R106" i="16"/>
  <c r="S106" i="16"/>
  <c r="T106" i="16"/>
  <c r="O106" i="16"/>
  <c r="P106" i="16"/>
  <c r="Q106" i="16"/>
  <c r="X73" i="31"/>
  <c r="Z73" i="31"/>
  <c r="AB73" i="31"/>
  <c r="X59" i="31"/>
  <c r="AB59" i="31"/>
  <c r="Z59" i="31"/>
  <c r="V126" i="16" a="1"/>
  <c r="V126" i="16"/>
  <c r="V148" i="16" a="1"/>
  <c r="V148" i="16"/>
  <c r="V170" i="16" a="1"/>
  <c r="V170" i="16"/>
  <c r="V192" i="16" a="1"/>
  <c r="V192" i="16"/>
  <c r="X29" i="31"/>
  <c r="X30" i="31"/>
  <c r="X31" i="31"/>
  <c r="X32" i="31"/>
  <c r="AJ60" i="31"/>
  <c r="AJ61" i="31"/>
  <c r="AJ62" i="31"/>
  <c r="AJ63" i="31"/>
  <c r="Z44" i="31"/>
  <c r="Z43" i="31"/>
  <c r="Z42" i="31"/>
  <c r="Z41" i="31"/>
  <c r="AL47" i="31"/>
  <c r="AL46" i="31"/>
  <c r="AL45" i="31"/>
  <c r="AL44" i="31"/>
  <c r="V127" i="16" a="1"/>
  <c r="V127" i="16"/>
  <c r="Y29" i="31"/>
  <c r="AL60" i="31"/>
  <c r="AB44" i="31"/>
  <c r="AA45" i="31"/>
  <c r="AM44" i="31"/>
  <c r="V214" i="16" a="1"/>
  <c r="V214" i="16"/>
  <c r="X33" i="31"/>
  <c r="I11" i="31"/>
  <c r="Y49" i="31"/>
  <c r="Y48" i="31"/>
  <c r="Y47" i="31"/>
  <c r="Y46" i="31"/>
  <c r="Y45" i="31"/>
  <c r="X34" i="31"/>
  <c r="J11" i="31"/>
  <c r="Z40" i="31"/>
  <c r="Y50" i="31"/>
  <c r="K11" i="31"/>
  <c r="AJ64" i="31"/>
  <c r="AJ65" i="31"/>
  <c r="AJ66" i="31"/>
  <c r="Q11" i="31"/>
  <c r="AL48" i="31"/>
  <c r="V215" i="16" a="1"/>
  <c r="V215" i="16"/>
  <c r="Y33" i="31"/>
  <c r="AL64" i="31"/>
  <c r="AA49" i="31"/>
  <c r="AM48" i="31"/>
  <c r="V193" i="16" a="1"/>
  <c r="V193" i="16"/>
  <c r="Y32" i="31"/>
  <c r="AA48" i="31"/>
  <c r="AL63" i="31"/>
  <c r="AM47" i="31"/>
  <c r="V171" i="16" a="1"/>
  <c r="V171" i="16"/>
  <c r="Y31" i="31"/>
  <c r="AL62" i="31"/>
  <c r="AA47" i="31"/>
  <c r="AM46" i="31"/>
  <c r="V149" i="16" a="1"/>
  <c r="V149" i="16"/>
  <c r="Y30" i="31"/>
  <c r="AA46" i="31"/>
  <c r="Y34" i="31"/>
  <c r="J13" i="31"/>
  <c r="AB43" i="31"/>
  <c r="AB42" i="31"/>
  <c r="AB41" i="31"/>
  <c r="AB40" i="31"/>
  <c r="AA50" i="31"/>
  <c r="K13" i="31"/>
  <c r="AL61" i="31"/>
  <c r="AL65" i="31"/>
  <c r="AL66" i="31"/>
  <c r="Q13" i="31"/>
  <c r="I13" i="31"/>
  <c r="AM45" i="31"/>
  <c r="AN45" i="31"/>
  <c r="V172" i="16"/>
  <c r="AE61" i="31"/>
  <c r="V194" i="16"/>
  <c r="AE62" i="31"/>
  <c r="V216" i="16"/>
  <c r="AE63" i="31"/>
  <c r="AK46" i="31"/>
  <c r="AN46" i="31"/>
  <c r="AF61" i="31"/>
  <c r="AK47" i="31"/>
  <c r="AN47" i="31"/>
  <c r="AF62" i="31"/>
  <c r="AK48" i="31"/>
  <c r="AN48" i="31"/>
  <c r="AF63" i="31"/>
  <c r="AH62" i="31"/>
  <c r="AH63" i="31"/>
  <c r="AH64" i="31"/>
  <c r="W157" i="31" a="1"/>
  <c r="W157" i="31"/>
  <c r="X157" i="31"/>
  <c r="Y157" i="31" a="1"/>
  <c r="Y157" i="31"/>
  <c r="Z157" i="31"/>
  <c r="Y156" i="31" a="1"/>
  <c r="Y156" i="31"/>
  <c r="Z156" i="31"/>
  <c r="Y155" i="31" a="1"/>
  <c r="Y155" i="31"/>
  <c r="Z155" i="31"/>
  <c r="Y154" i="31" a="1"/>
  <c r="Y154" i="31"/>
  <c r="Z154" i="31"/>
  <c r="Y153" i="31" a="1"/>
  <c r="Y153" i="31"/>
  <c r="Z153" i="31"/>
  <c r="AA157" i="31" a="1"/>
  <c r="AA157" i="31"/>
  <c r="AB157" i="31"/>
  <c r="AA156" i="31" a="1"/>
  <c r="AA156" i="31"/>
  <c r="AB156" i="31"/>
  <c r="AA155" i="31" a="1"/>
  <c r="AA155" i="31"/>
  <c r="AB155" i="31"/>
  <c r="AA154" i="31" a="1"/>
  <c r="AA154" i="31"/>
  <c r="AB154" i="31"/>
  <c r="AA153" i="31" a="1"/>
  <c r="AA153" i="31"/>
  <c r="AB153" i="31"/>
  <c r="AC157" i="31" a="1"/>
  <c r="AC157" i="31"/>
  <c r="AD157" i="31"/>
  <c r="AC156" i="31" a="1"/>
  <c r="AC156" i="31"/>
  <c r="AD156" i="31"/>
  <c r="AC155" i="31" a="1"/>
  <c r="AC155" i="31"/>
  <c r="AD155" i="31"/>
  <c r="AC154" i="31" a="1"/>
  <c r="AC154" i="31"/>
  <c r="AD154" i="31"/>
  <c r="AC153" i="31" a="1"/>
  <c r="AC153" i="31"/>
  <c r="AD153" i="31"/>
  <c r="AE157" i="31" a="1"/>
  <c r="AE157" i="31"/>
  <c r="AF157" i="31"/>
  <c r="AE156" i="31" a="1"/>
  <c r="AE156" i="31"/>
  <c r="AF156" i="31"/>
  <c r="AE155" i="31" a="1"/>
  <c r="AE155" i="31"/>
  <c r="AF155" i="31"/>
  <c r="AE154" i="31" a="1"/>
  <c r="AE154" i="31"/>
  <c r="AF154" i="31"/>
  <c r="AE153" i="31" a="1"/>
  <c r="AE153" i="31"/>
  <c r="AF153" i="31"/>
  <c r="AG157" i="31" a="1"/>
  <c r="AG157" i="31"/>
  <c r="AH157" i="31"/>
  <c r="AG156" i="31" a="1"/>
  <c r="AG156" i="31"/>
  <c r="AH156" i="31"/>
  <c r="AG155" i="31" a="1"/>
  <c r="AG155" i="31"/>
  <c r="AH155" i="31"/>
  <c r="AG154" i="31" a="1"/>
  <c r="AG154" i="31"/>
  <c r="AH154" i="31"/>
  <c r="AG153" i="31" a="1"/>
  <c r="AG153" i="31"/>
  <c r="AH153" i="31"/>
  <c r="AI157" i="31" a="1"/>
  <c r="AI157" i="31"/>
  <c r="AJ157" i="31"/>
  <c r="AI156" i="31" a="1"/>
  <c r="AI156" i="31"/>
  <c r="AJ156" i="31"/>
  <c r="AI155" i="31" a="1"/>
  <c r="AI155" i="31"/>
  <c r="AJ155" i="31"/>
  <c r="AI154" i="31" a="1"/>
  <c r="AI154" i="31"/>
  <c r="AJ154" i="31"/>
  <c r="AI153" i="31" a="1"/>
  <c r="AI153" i="31"/>
  <c r="AJ153" i="31"/>
  <c r="AK157" i="31" a="1"/>
  <c r="AK157" i="31"/>
  <c r="AL157" i="31"/>
  <c r="AK156" i="31" a="1"/>
  <c r="AK156" i="31"/>
  <c r="AL156" i="31"/>
  <c r="AK155" i="31" a="1"/>
  <c r="AK155" i="31"/>
  <c r="AL155" i="31"/>
  <c r="AK154" i="31" a="1"/>
  <c r="AK154" i="31"/>
  <c r="AL154" i="31"/>
  <c r="AK153" i="31" a="1"/>
  <c r="AK153" i="31"/>
  <c r="AL153" i="31"/>
  <c r="AM157" i="31" a="1"/>
  <c r="AM157" i="31"/>
  <c r="AN157" i="31"/>
  <c r="AM156" i="31" a="1"/>
  <c r="AM156" i="31"/>
  <c r="AN156" i="31"/>
  <c r="AM155" i="31" a="1"/>
  <c r="AM155" i="31"/>
  <c r="AN155" i="31"/>
  <c r="AM154" i="31" a="1"/>
  <c r="AM154" i="31"/>
  <c r="AN154" i="31"/>
  <c r="AM153" i="31" a="1"/>
  <c r="AM153" i="31"/>
  <c r="AN153" i="31"/>
  <c r="AO157" i="31" a="1"/>
  <c r="AO157" i="31"/>
  <c r="AP157" i="31"/>
  <c r="AO156" i="31" a="1"/>
  <c r="AO156" i="31"/>
  <c r="AP156" i="31"/>
  <c r="AO155" i="31" a="1"/>
  <c r="AO155" i="31"/>
  <c r="AP155" i="31"/>
  <c r="AO154" i="31" a="1"/>
  <c r="AO154" i="31"/>
  <c r="AP154" i="31"/>
  <c r="AO153" i="31" a="1"/>
  <c r="AO153" i="31"/>
  <c r="AP153" i="31"/>
  <c r="AQ157" i="31" a="1"/>
  <c r="AQ157" i="31"/>
  <c r="AR157" i="31"/>
  <c r="AQ156" i="31" a="1"/>
  <c r="AQ156" i="31"/>
  <c r="AR156" i="31"/>
  <c r="AQ155" i="31" a="1"/>
  <c r="AQ155" i="31"/>
  <c r="AR155" i="31"/>
  <c r="AQ154" i="31" a="1"/>
  <c r="AQ154" i="31"/>
  <c r="AR154" i="31"/>
  <c r="AQ153" i="31" a="1"/>
  <c r="AQ153" i="31"/>
  <c r="AR153" i="31"/>
  <c r="AS157" i="31" a="1"/>
  <c r="AS157" i="31"/>
  <c r="AT157" i="31"/>
  <c r="AS156" i="31" a="1"/>
  <c r="AS156" i="31"/>
  <c r="AT156" i="31"/>
  <c r="AS155" i="31" a="1"/>
  <c r="AS155" i="31"/>
  <c r="AT155" i="31"/>
  <c r="AS154" i="31" a="1"/>
  <c r="AS154" i="31"/>
  <c r="AT154" i="31"/>
  <c r="AS153" i="31" a="1"/>
  <c r="AS153" i="31"/>
  <c r="AT153" i="31"/>
  <c r="X166" i="31"/>
  <c r="Z166" i="31"/>
  <c r="AB166" i="31"/>
  <c r="AD166" i="31"/>
  <c r="AF166" i="31"/>
  <c r="AH166" i="31"/>
  <c r="AJ166" i="31"/>
  <c r="AL166" i="31"/>
  <c r="AN166" i="31"/>
  <c r="AP166" i="31"/>
  <c r="AR166" i="31"/>
  <c r="AT166" i="31"/>
  <c r="X167" i="31"/>
  <c r="Z167" i="31"/>
  <c r="AB167" i="31"/>
  <c r="AD167" i="31"/>
  <c r="AF167" i="31"/>
  <c r="AH167" i="31"/>
  <c r="AJ167" i="31"/>
  <c r="AL167" i="31"/>
  <c r="AN167" i="31"/>
  <c r="AP167" i="31"/>
  <c r="AR167" i="31"/>
  <c r="AT167" i="31"/>
  <c r="X168" i="31"/>
  <c r="Z168" i="31"/>
  <c r="AB168" i="31"/>
  <c r="AD168" i="31"/>
  <c r="AF168" i="31"/>
  <c r="AH168" i="31"/>
  <c r="AJ168" i="31"/>
  <c r="AL168" i="31"/>
  <c r="AN168" i="31"/>
  <c r="AP168" i="31"/>
  <c r="AR168" i="31"/>
  <c r="AT168" i="31"/>
  <c r="X169" i="31"/>
  <c r="Z169" i="31"/>
  <c r="AB169" i="31"/>
  <c r="AD169" i="31"/>
  <c r="AF169" i="31"/>
  <c r="AH169" i="31"/>
  <c r="AJ169" i="31"/>
  <c r="AL169" i="31"/>
  <c r="AN169" i="31"/>
  <c r="AP169" i="31"/>
  <c r="AR169" i="31"/>
  <c r="AT169" i="31"/>
  <c r="X170" i="31"/>
  <c r="Z170" i="31"/>
  <c r="AB170" i="31"/>
  <c r="AD170" i="31"/>
  <c r="AF170" i="31"/>
  <c r="AH170" i="31"/>
  <c r="AJ170" i="31"/>
  <c r="AL170" i="31"/>
  <c r="AN170" i="31"/>
  <c r="AP170" i="31"/>
  <c r="AR170" i="31"/>
  <c r="AT170" i="31"/>
  <c r="AN44" i="31"/>
  <c r="V125" i="16" a="1"/>
  <c r="V125" i="16"/>
  <c r="V128" i="16"/>
  <c r="AE59" i="31"/>
  <c r="W29" i="31"/>
  <c r="X44" i="31"/>
  <c r="AH60" i="31"/>
  <c r="AK44" i="31"/>
  <c r="AF59" i="31"/>
  <c r="W45" i="31"/>
  <c r="V147" i="16" a="1"/>
  <c r="V147" i="16"/>
  <c r="W30" i="31"/>
  <c r="W34" i="31"/>
  <c r="J9" i="31"/>
  <c r="AH61" i="31"/>
  <c r="AH65" i="31"/>
  <c r="AH66" i="31"/>
  <c r="Q9" i="31"/>
  <c r="X43" i="31"/>
  <c r="X42" i="31"/>
  <c r="X41" i="31"/>
  <c r="X40" i="31"/>
  <c r="W50" i="31"/>
  <c r="K9" i="31"/>
  <c r="I9" i="31"/>
  <c r="V150" i="16"/>
  <c r="AE60" i="31"/>
  <c r="E9" i="31"/>
  <c r="AF60" i="31"/>
  <c r="AK45" i="31"/>
  <c r="W46" i="31"/>
  <c r="W156" i="31" a="1"/>
  <c r="W156" i="31"/>
  <c r="X248" i="31"/>
  <c r="W155" i="31" a="1"/>
  <c r="W155" i="31"/>
  <c r="X247" i="31"/>
  <c r="W154" i="31" a="1"/>
  <c r="W154" i="31"/>
  <c r="X246" i="31"/>
  <c r="W153" i="31" a="1"/>
  <c r="W153" i="31"/>
  <c r="X245" i="31"/>
  <c r="X156" i="31"/>
  <c r="X155" i="31"/>
  <c r="X154" i="31"/>
  <c r="X153" i="31"/>
  <c r="AG111" i="31"/>
  <c r="AG131" i="31"/>
  <c r="AG132" i="31"/>
  <c r="R9" i="31"/>
</calcChain>
</file>

<file path=xl/sharedStrings.xml><?xml version="1.0" encoding="utf-8"?>
<sst xmlns="http://schemas.openxmlformats.org/spreadsheetml/2006/main" count="3494" uniqueCount="352">
  <si>
    <t>Reps</t>
  </si>
  <si>
    <t>RPE 10</t>
  </si>
  <si>
    <t>RPE 9</t>
  </si>
  <si>
    <t>RPE 8</t>
  </si>
  <si>
    <t>e1RM</t>
  </si>
  <si>
    <t>RPE 7</t>
  </si>
  <si>
    <t>RPE 6</t>
  </si>
  <si>
    <t>RPE 9,5</t>
  </si>
  <si>
    <t>RPE 8,5</t>
  </si>
  <si>
    <t>RPE 7,5</t>
  </si>
  <si>
    <t>RPE 6,5</t>
  </si>
  <si>
    <t>RPE</t>
  </si>
  <si>
    <t>1 @RPE 9</t>
  </si>
  <si>
    <t>1 @RPE 8</t>
  </si>
  <si>
    <t>1 @RPE 7</t>
  </si>
  <si>
    <t>2 @RPE 9</t>
  </si>
  <si>
    <t>2 @RPE 8</t>
  </si>
  <si>
    <t>2 @RPE 7</t>
  </si>
  <si>
    <t>3 @RPE 9</t>
  </si>
  <si>
    <t>3 @RPE 7</t>
  </si>
  <si>
    <t>3 @RPE 8</t>
  </si>
  <si>
    <t>4 @RPE 9</t>
  </si>
  <si>
    <t>4 @RPE 8</t>
  </si>
  <si>
    <t>4 @RPE 7</t>
  </si>
  <si>
    <t>5 @RPE 9</t>
  </si>
  <si>
    <t>5 @RPE 8</t>
  </si>
  <si>
    <t>5 @RPE 7</t>
  </si>
  <si>
    <t>6 @RPE 9</t>
  </si>
  <si>
    <t>6 @RPE 8</t>
  </si>
  <si>
    <t>6 @RPE 7</t>
  </si>
  <si>
    <t>7 @RPE 9</t>
  </si>
  <si>
    <t>7 @RPE 8</t>
  </si>
  <si>
    <t>7 @RPE 7</t>
  </si>
  <si>
    <t>8 @RPE 9</t>
  </si>
  <si>
    <t>8 @RPE 8</t>
  </si>
  <si>
    <t>8 @RPE 7</t>
  </si>
  <si>
    <t>9 @RPE 9</t>
  </si>
  <si>
    <t>9 @RPE 8</t>
  </si>
  <si>
    <t>10 @RPE 9</t>
  </si>
  <si>
    <t>9 @RPE 7</t>
  </si>
  <si>
    <t>10 @RPE 8</t>
  </si>
  <si>
    <t>10 @RPE 7</t>
  </si>
  <si>
    <t>Weight</t>
  </si>
  <si>
    <t>Squat</t>
  </si>
  <si>
    <t>Volume</t>
  </si>
  <si>
    <t>Bench</t>
  </si>
  <si>
    <t>Deadlift</t>
  </si>
  <si>
    <t>Day 1</t>
  </si>
  <si>
    <t>Day 2</t>
  </si>
  <si>
    <t>Day 3</t>
  </si>
  <si>
    <t>Day 4</t>
  </si>
  <si>
    <t>Reps @RPE</t>
  </si>
  <si>
    <t>Week 1</t>
  </si>
  <si>
    <t>Week 3</t>
  </si>
  <si>
    <t>Week 4</t>
  </si>
  <si>
    <t>Week 2</t>
  </si>
  <si>
    <t>e1RM :</t>
  </si>
  <si>
    <t>You are :</t>
  </si>
  <si>
    <t>GPP</t>
  </si>
  <si>
    <t>Training Plan Overview</t>
  </si>
  <si>
    <t>Week 1 Training Log</t>
  </si>
  <si>
    <t>Sets</t>
  </si>
  <si>
    <t>Average Intensity</t>
  </si>
  <si>
    <t>General Physical Prepardness (GPP)</t>
  </si>
  <si>
    <t>Log</t>
  </si>
  <si>
    <t>Wilks Points Calculator</t>
  </si>
  <si>
    <t>Man</t>
  </si>
  <si>
    <t>Bodyweight :</t>
  </si>
  <si>
    <t>Total Lifted Weight :</t>
  </si>
  <si>
    <t>Exercise Name</t>
  </si>
  <si>
    <t>Average
Intensity</t>
  </si>
  <si>
    <t>Relative
Intensity</t>
  </si>
  <si>
    <t>Frequency</t>
  </si>
  <si>
    <t>Day 5</t>
  </si>
  <si>
    <t>Day 6</t>
  </si>
  <si>
    <t>Day 7</t>
  </si>
  <si>
    <t>Week 2 Training Log</t>
  </si>
  <si>
    <t>Analysis per Lift</t>
  </si>
  <si>
    <t>Week 3 Training Log</t>
  </si>
  <si>
    <t>Week 4 Training Log</t>
  </si>
  <si>
    <t>Exercise 1</t>
  </si>
  <si>
    <t>Exercise 2</t>
  </si>
  <si>
    <t>Exercise 3</t>
  </si>
  <si>
    <t>eTotal</t>
  </si>
  <si>
    <t>Average Weight</t>
  </si>
  <si>
    <t>Sets x Reps @RPE / %</t>
  </si>
  <si>
    <t>Rest Periods</t>
  </si>
  <si>
    <t>Average
RPE</t>
  </si>
  <si>
    <t>Block Review</t>
  </si>
  <si>
    <t>Total/Average</t>
  </si>
  <si>
    <t>Average
Rep Range</t>
  </si>
  <si>
    <t>Comp
e1RM</t>
  </si>
  <si>
    <t>RPE 5,5</t>
  </si>
  <si>
    <t>Trop facile pour compter comme une vrai série</t>
  </si>
  <si>
    <t>Un peu trop lourd pour de l'échauffement?</t>
  </si>
  <si>
    <t>2 reps en réserve</t>
  </si>
  <si>
    <t>Rapide et facile comme un opener / 3 reps en réserve</t>
  </si>
  <si>
    <t>1 rep en réserve</t>
  </si>
  <si>
    <t>Peut-être 3 reps en réserve ou un peu plus de charge sur la barre</t>
  </si>
  <si>
    <t>Concernant l'échauffement</t>
  </si>
  <si>
    <t>IPF Points Calculator (Classic 3-Lift)</t>
  </si>
  <si>
    <t>Other(s)</t>
  </si>
  <si>
    <t>Indications</t>
  </si>
  <si>
    <t>Exercices</t>
  </si>
  <si>
    <t>Important Indications</t>
  </si>
  <si>
    <t>Informations</t>
  </si>
  <si>
    <t>Exposures</t>
  </si>
  <si>
    <t>Time To Peak</t>
  </si>
  <si>
    <t>Week</t>
  </si>
  <si>
    <t>sRPE</t>
  </si>
  <si>
    <t>Stress</t>
  </si>
  <si>
    <t>Sleep Quality</t>
  </si>
  <si>
    <t>sleep</t>
  </si>
  <si>
    <t>recovery</t>
  </si>
  <si>
    <t>stress</t>
  </si>
  <si>
    <t>Calculators</t>
  </si>
  <si>
    <t>RPE Chart (by default)</t>
  </si>
  <si>
    <t>Rep(s)</t>
  </si>
  <si>
    <t>Percentage</t>
  </si>
  <si>
    <t>10RM</t>
  </si>
  <si>
    <t>9RM</t>
  </si>
  <si>
    <t>8RM</t>
  </si>
  <si>
    <t>7RM</t>
  </si>
  <si>
    <t>6RM</t>
  </si>
  <si>
    <t>5RM</t>
  </si>
  <si>
    <t>4RM</t>
  </si>
  <si>
    <t>1RM</t>
  </si>
  <si>
    <t>2RM</t>
  </si>
  <si>
    <t>3RM</t>
  </si>
  <si>
    <t>11RM</t>
  </si>
  <si>
    <t>12RM</t>
  </si>
  <si>
    <t>13RM</t>
  </si>
  <si>
    <t>14RM</t>
  </si>
  <si>
    <t>15RM</t>
  </si>
  <si>
    <t>RM's</t>
  </si>
  <si>
    <t>Enter your
RM's (in kg)</t>
  </si>
  <si>
    <t>Percentages
of 1RM</t>
  </si>
  <si>
    <t>Custom RPE Chart (Squat)</t>
  </si>
  <si>
    <t>Custom RPE Chart (Bench)</t>
  </si>
  <si>
    <t>Custom RPE Chart (Deadlift)</t>
  </si>
  <si>
    <t>Comment progresser avec l'utilisation du RPE?</t>
  </si>
  <si>
    <t>Fatigue Stops</t>
  </si>
  <si>
    <t>Assez facile (comme une charge d'échauffement) / 4 reps en réserve</t>
  </si>
  <si>
    <t>Peut-être 2 reps en réserve ou un peu plus de charge sur la barre</t>
  </si>
  <si>
    <t>Peut-être 1 rep en réserve ou un peu plus de charge sur la barre</t>
  </si>
  <si>
    <t>Table des RPE (Rating of Perceived Exertion ou Taux d'Effort Perçu)</t>
  </si>
  <si>
    <t>Effort maximal (RM)</t>
  </si>
  <si>
    <t>Recovery</t>
  </si>
  <si>
    <t>Calorie</t>
  </si>
  <si>
    <t>Sleep</t>
  </si>
  <si>
    <t>Week 5</t>
  </si>
  <si>
    <t>Week 5 Training Log</t>
  </si>
  <si>
    <t>Week 6</t>
  </si>
  <si>
    <t>Week 6 Training Log</t>
  </si>
  <si>
    <t>Average</t>
  </si>
  <si>
    <t>Besoin d'aide? Sélectionnez le sujet qui vous intéresse dans la liste déroulante.</t>
  </si>
  <si>
    <t>Cliquez ici pour sélectionner dans la liste déroulante</t>
  </si>
  <si>
    <t xml:space="preserve">
Progresser avec les RPEs est assez simple, la progression se fait de façon linéaire ou ondulatoire. Evidemment, il est possible d'autoréguler la charge, le plus important étant de ne pas dépasser ou être en dessous des RPEs programmés (overshoot/undershoot). La progression se fait essentiellement par l'exploitation de l’estimated 1RM (e1RM), c'est-à-dire l'estimation de votre 1RM sur un exercice donné à un moment donné de votre block. La tendance générale de la courbe de votre e1RM doit être vers la hausse, autrement dit, votre e1RM doit augmenter de semaine en semaine, si ce n'est pas le cas durant une certaine période (entre 2/4 semaines), une révision de votre planification doit être faite. Venons-en au vif du sujet : comment gérer sa progression?
En général, il faut que l'écart entre le RPE planifié et celui réaliser à l'entrainement soit de 1. C'est-à-dire que si j'ai 4 répétitions @9 RPE de planifié, le RPE à l'entrainement doit être compris entre 8,5 et 9,5. Dans le cas où le RPE est de 8,5 (undershoot), j'augmente la charge de 1 à 3% pour la semaine d'après. Dans le cas où le RPE est de 9,5 (overshoot), je garde la même charge la semaine d'après et j'essaie d'être au bon RPE. Dans le cas, ou j'overshoot ou j'undershoot beaucoup trop (1+ RPE), je baisse/augmente la charge de 3 à 5%. Si je suis au bon RPE, j'augmente la charge de 1 à 2% la semaine d'après.
       Semaine 1     -1 RPE ou +     -0,5 RPE     Bon RPE     +0,5 RPE     +1 RPE ou +
Semaine 2         +3/5%            +1/3%        +1/2%         -1/3%            -3/5%</t>
  </si>
  <si>
    <t>GPP (General Physical Prepardness ou Préparation Physique Générale)</t>
  </si>
  <si>
    <t>Le but ici est d'augmenter/maintenir sa condition physique, sa capacité de travail et faire quelques 
exercices d'assistances qui n'interfèrent pas trop avec la récupération. Concernant le cardio, la table des RPE est :
RPE 6 : Plus ennuyant que dure, peut tenir une conversation avec des phrases entières.
RPE 7 : Effort facile, peut seulement parler en courtes phrases.
RPE 8 : Effort modéré, ne peut pas parler confortablement.
RPE 9 : Effort intense, effort quasiment maximal.
RPE 10 : Effort maximal, très dure voire impossible à maintenir.
Concernant le type d'exercices d'assistances, c'est essentiellement destiné à travailler le haut du dos, le tronc et les bras.
Aucuns exercices n'est meilleur qu'un autre, le choix se fait en fonction de l’athlète (ses préférences, ses antécédents etc..).
En général, le mieux est de choisir des exercices peu traumatisant pour la bas du dos (rowing machine, tractions etc..);
pour le tronc, dans l'ordre de préférence : Ab Wheel, Gainage ventral, Enroulement de bassin, Crunch etc..;
pour les bras : biceps curl (haltères, barres, poulies), Extensions triceps etc..</t>
  </si>
  <si>
    <t>L’échauffement a pour but de vous préparer à la tâche physique à venir. Il comprend des éléments généraux et spécifiques. Un échauffement général est une activité différente de celle que vous ferez pour votre entraînement (comme faire 5 minutes de cardio facile avant de commencer vos squats). Cependant, dans le cadre de l’entrainement en force, je ne recommande aucun échauffement général particulier, à condition que vous puissiez démarrer l'échauffement spécifique sans aucun problème. Je ne recommande pas non plus la pratique de mobilité/automassages (ou alors de façon légère et occasionnelle si vous en ressentez le besoin). La pratique d’étirements dynamiques est préférable. Un échauffement spécifique est très similaire ou identique à l'activité à venir et utilise une intensité croissante. Par exemple, effectuer des squats d’abord avec la barre vide, puis ajouter progressivement de la charge jusqu'à atteindre votre charge de travail. La recommandation est de faire autant de séries barre à vide qu'il n'en faut pour que vous vous sentiez prêt mentalement et physiquement avant de charger votre barre petit à petit.
Prenons l'exemple d'un athlète dont la programmation dit : 5 reps @6RPE; 5 reps @7RPE; 3 x 5 reps @8RPE. Pour cet athlète, les charges seront 5@6 @100kg; 5@7 @107,5kg et 5@8 @115kg.
Il fera donc 2-5 séries barre à vide ; 5 reps @40kg ; 5 reps @70kg ; 5 reps @85kg puis sa première séries de 5 reps @6RPE @100kg.</t>
  </si>
  <si>
    <t>Weekly
Frequency</t>
  </si>
  <si>
    <t>nReps</t>
  </si>
  <si>
    <t>nSets</t>
  </si>
  <si>
    <t>Week 7</t>
  </si>
  <si>
    <t>Week 7 Training Log</t>
  </si>
  <si>
    <t>Comp e1RM</t>
  </si>
  <si>
    <t>Fatigue Assessement &amp; Comments and Observations</t>
  </si>
  <si>
    <t>Comments and Observations</t>
  </si>
  <si>
    <t>Intensity</t>
  </si>
  <si>
    <t>Global Analysis</t>
  </si>
  <si>
    <t>In-depth Analysis</t>
  </si>
  <si>
    <t>Day-to-day Analysis</t>
  </si>
  <si>
    <t>Training Stress</t>
  </si>
  <si>
    <t>Exercise(s)
Performed</t>
  </si>
  <si>
    <t>Squat (Comp*)</t>
  </si>
  <si>
    <t>Bench (Comp*)</t>
  </si>
  <si>
    <t>Deadlift (Comp*)</t>
  </si>
  <si>
    <t>Accurate
e1RM*</t>
  </si>
  <si>
    <t>Time
To Peak*</t>
  </si>
  <si>
    <t>Exposures
To Peak*</t>
  </si>
  <si>
    <t>Exposures To Peak</t>
  </si>
  <si>
    <t>Average Rep Ranges</t>
  </si>
  <si>
    <t>Ranges</t>
  </si>
  <si>
    <t>Peak
e1RM*</t>
  </si>
  <si>
    <t>Peak</t>
  </si>
  <si>
    <t>Week 8</t>
  </si>
  <si>
    <t>Week 9</t>
  </si>
  <si>
    <t>Week 10</t>
  </si>
  <si>
    <t>Week 8 Training Log</t>
  </si>
  <si>
    <t>Week 9 Training Log</t>
  </si>
  <si>
    <t>Week 10 Training Log</t>
  </si>
  <si>
    <t>Movement Type</t>
  </si>
  <si>
    <t>Evolution</t>
  </si>
  <si>
    <t>Start</t>
  </si>
  <si>
    <t>End</t>
  </si>
  <si>
    <t>Mood</t>
  </si>
  <si>
    <t>Tiredness</t>
  </si>
  <si>
    <t>Bodyweight</t>
  </si>
  <si>
    <t>mood</t>
  </si>
  <si>
    <t>tiredness</t>
  </si>
  <si>
    <t>Load</t>
  </si>
  <si>
    <t>Estimated Total</t>
  </si>
  <si>
    <r>
      <t>Volume (</t>
    </r>
    <r>
      <rPr>
        <b/>
        <sz val="14"/>
        <color theme="4" tint="-0.249977111117893"/>
        <rFont val="Calibri"/>
        <family val="2"/>
        <scheme val="minor"/>
      </rPr>
      <t>Squat</t>
    </r>
    <r>
      <rPr>
        <b/>
        <sz val="14"/>
        <color theme="0"/>
        <rFont val="Calibri"/>
        <family val="2"/>
        <scheme val="minor"/>
      </rPr>
      <t xml:space="preserve">, </t>
    </r>
    <r>
      <rPr>
        <b/>
        <sz val="14"/>
        <color theme="5" tint="-0.249977111117893"/>
        <rFont val="Calibri"/>
        <family val="2"/>
        <scheme val="minor"/>
      </rPr>
      <t>Bench</t>
    </r>
    <r>
      <rPr>
        <b/>
        <sz val="14"/>
        <color theme="0"/>
        <rFont val="Calibri"/>
        <family val="2"/>
        <scheme val="minor"/>
      </rPr>
      <t xml:space="preserve">, </t>
    </r>
    <r>
      <rPr>
        <b/>
        <sz val="14"/>
        <color theme="9" tint="-0.249977111117893"/>
        <rFont val="Calibri"/>
        <family val="2"/>
        <scheme val="minor"/>
      </rPr>
      <t>Deadlift</t>
    </r>
    <r>
      <rPr>
        <b/>
        <sz val="14"/>
        <color theme="0"/>
        <rFont val="Calibri"/>
        <family val="2"/>
        <scheme val="minor"/>
      </rPr>
      <t>)</t>
    </r>
  </si>
  <si>
    <r>
      <t>nReps (</t>
    </r>
    <r>
      <rPr>
        <b/>
        <sz val="14"/>
        <color theme="4" tint="-0.249977111117893"/>
        <rFont val="Calibri"/>
        <family val="2"/>
        <scheme val="minor"/>
      </rPr>
      <t>Squat</t>
    </r>
    <r>
      <rPr>
        <b/>
        <sz val="14"/>
        <color theme="0"/>
        <rFont val="Calibri"/>
        <family val="2"/>
        <scheme val="minor"/>
      </rPr>
      <t xml:space="preserve">, </t>
    </r>
    <r>
      <rPr>
        <b/>
        <sz val="14"/>
        <color theme="5" tint="-0.249977111117893"/>
        <rFont val="Calibri"/>
        <family val="2"/>
        <scheme val="minor"/>
      </rPr>
      <t>Bench</t>
    </r>
    <r>
      <rPr>
        <b/>
        <sz val="14"/>
        <color theme="0"/>
        <rFont val="Calibri"/>
        <family val="2"/>
        <scheme val="minor"/>
      </rPr>
      <t xml:space="preserve">, </t>
    </r>
    <r>
      <rPr>
        <b/>
        <sz val="14"/>
        <color theme="9" tint="-0.249977111117893"/>
        <rFont val="Calibri"/>
        <family val="2"/>
        <scheme val="minor"/>
      </rPr>
      <t>Deadlift</t>
    </r>
    <r>
      <rPr>
        <b/>
        <sz val="14"/>
        <color theme="0"/>
        <rFont val="Calibri"/>
        <family val="2"/>
        <scheme val="minor"/>
      </rPr>
      <t>)</t>
    </r>
  </si>
  <si>
    <t>Rep Range</t>
  </si>
  <si>
    <t>Block
Length</t>
  </si>
  <si>
    <t>Weekly
Avg nSets</t>
  </si>
  <si>
    <t>Weekly
Avg nReps</t>
  </si>
  <si>
    <t>Weekly
Avg Volume</t>
  </si>
  <si>
    <t>Weekly Avg
Exposures</t>
  </si>
  <si>
    <t>Select Trends</t>
  </si>
  <si>
    <t>nSets Trends</t>
  </si>
  <si>
    <t>nReps Trends</t>
  </si>
  <si>
    <t>Volume Trends</t>
  </si>
  <si>
    <t>Load Trends</t>
  </si>
  <si>
    <t>Rep Range Trends</t>
  </si>
  <si>
    <t>Intensity Trends</t>
  </si>
  <si>
    <t>RPE Trends</t>
  </si>
  <si>
    <t>e1RM Trends</t>
  </si>
  <si>
    <t>Trends</t>
  </si>
  <si>
    <t>W1</t>
  </si>
  <si>
    <t>W2</t>
  </si>
  <si>
    <t>W3</t>
  </si>
  <si>
    <t>W4</t>
  </si>
  <si>
    <t>W5</t>
  </si>
  <si>
    <t>W6</t>
  </si>
  <si>
    <t>W7</t>
  </si>
  <si>
    <t>W8</t>
  </si>
  <si>
    <t>W9</t>
  </si>
  <si>
    <t>W10</t>
  </si>
  <si>
    <t>Back-off :</t>
  </si>
  <si>
    <t>Desire to
Train</t>
  </si>
  <si>
    <t>Perceived
Recovery</t>
  </si>
  <si>
    <t>Perceived
Stress</t>
  </si>
  <si>
    <t>Perceived
Tiredness</t>
  </si>
  <si>
    <t>e1RM
Change*</t>
  </si>
  <si>
    <t>Average / Change</t>
  </si>
  <si>
    <t>Session-RPE</t>
  </si>
  <si>
    <t>Fatigue Assessement</t>
  </si>
  <si>
    <t>e1RM % change</t>
  </si>
  <si>
    <t>Start 1</t>
  </si>
  <si>
    <t>Start 2</t>
  </si>
  <si>
    <t>Start 3</t>
  </si>
  <si>
    <t>Evolution 1</t>
  </si>
  <si>
    <t>Evolution 2</t>
  </si>
  <si>
    <t>Evolution 3</t>
  </si>
  <si>
    <t>Change 1</t>
  </si>
  <si>
    <t>Change 2</t>
  </si>
  <si>
    <t>Change 3</t>
  </si>
  <si>
    <t>CHANGE</t>
  </si>
  <si>
    <t>Low Stress</t>
  </si>
  <si>
    <t>Bike</t>
  </si>
  <si>
    <t>Competition Squat</t>
  </si>
  <si>
    <t>Competition Deadlift</t>
  </si>
  <si>
    <t>25min Steady State @6 RPE</t>
  </si>
  <si>
    <t>Squat, No Sleeves</t>
  </si>
  <si>
    <t>6-0-0 Deadlift</t>
  </si>
  <si>
    <t>▪ 5@6 RPE
▪ 5@7 RPE
▪ 5@8 RPE</t>
  </si>
  <si>
    <t>▪ 5@5 RPE
▪ 5@6 RPE
▪ 5@7 RPE</t>
  </si>
  <si>
    <t>▪ 4@7 RPE
▪ 4@8 RPE
▪ 4@9 RPE</t>
  </si>
  <si>
    <t>▪ 2@7 RPE
▪ 2@8 RPE
▪ 2@9 RPE</t>
  </si>
  <si>
    <t>Chest Supported Row</t>
  </si>
  <si>
    <t>7min AMRAP</t>
  </si>
  <si>
    <t>4-6min</t>
  </si>
  <si>
    <t>4-5min</t>
  </si>
  <si>
    <t>Ab Wheel</t>
  </si>
  <si>
    <t>Competition Bench</t>
  </si>
  <si>
    <t>2ct Paused Bench</t>
  </si>
  <si>
    <t>Low Spoto Bench (1ct)</t>
  </si>
  <si>
    <t>Soft Pause Bench</t>
  </si>
  <si>
    <t>▪ 6@6 RPE
▪ 6@7 RPE
▪ 6@8 RPE</t>
  </si>
  <si>
    <t>Biceps s/s Triceps</t>
  </si>
  <si>
    <t>4 x 10/12 @8 RPE</t>
  </si>
  <si>
    <t>Strict Pendlay Row</t>
  </si>
  <si>
    <t>3-0-3 Squat</t>
  </si>
  <si>
    <t>TnG Feet-Up Bench</t>
  </si>
  <si>
    <t>Romanian Deadlift</t>
  </si>
  <si>
    <t>▪ 10@6 RPE
▪ 10@8 RPE</t>
  </si>
  <si>
    <t>▪ 8@7 RPE
▪ 8@8 RPE
▪ 8@9 RPE</t>
  </si>
  <si>
    <t>▪ 10@7 RPE
▪ 10@8 RPE
▪ 10@9 RPE</t>
  </si>
  <si>
    <t>3-4min</t>
  </si>
  <si>
    <t>Developmental</t>
  </si>
  <si>
    <t>▪ 1@8 RPE
▪ 5 x 5@-19% from 1@8</t>
  </si>
  <si>
    <t>▪ 4@7 RPE
▪ 4@8 RPE
▪ 4@9 RPE
▪ 1/4 x 4@-7% from 4@9 (Fatigue Stop)</t>
  </si>
  <si>
    <t>▪ 2@7 RPE
▪ 2@8 RPE
▪ 2@9 RPE
▪ 4 x 2@7 RPE</t>
  </si>
  <si>
    <t>▪ 1@8 RPE
▪ 4 x 5@-19% of 1@8</t>
  </si>
  <si>
    <t>▪ 4@6 RPE
▪ 4@7 RPE
▪ 2 x 4@8 RPE</t>
  </si>
  <si>
    <t>3-0-3 Hack Squat</t>
  </si>
  <si>
    <t>▪ 10@6 RPE
▪ 3 x 10@8 RPE</t>
  </si>
  <si>
    <t>▪ 8@7 RPE
▪ 8@8 RPE
▪ 8@9 RPE
▪ 8@-5% of 8@9</t>
  </si>
  <si>
    <t>▪ 8@6 RPE
▪ 8@7 RPE
▪ 2 x 8@8 RPE</t>
  </si>
  <si>
    <t>▪ 10@7 RPE
▪ 10@8 RPE
▪ 10@9 RPE
▪ 10@-5% of 10@9</t>
  </si>
  <si>
    <t>3-0-0 Leg Press (SQT Stance)</t>
  </si>
  <si>
    <t>30min Steady State @6 RPE</t>
  </si>
  <si>
    <t>8min AMRAP</t>
  </si>
  <si>
    <t>6 x 10/12 @8 RPE</t>
  </si>
  <si>
    <t>40-45min</t>
  </si>
  <si>
    <t>35-45min</t>
  </si>
  <si>
    <t>30-35min</t>
  </si>
  <si>
    <t>20-25min</t>
  </si>
  <si>
    <t>30-40min</t>
  </si>
  <si>
    <t>20min</t>
  </si>
  <si>
    <t>Pivot</t>
  </si>
  <si>
    <t>Assault Bike</t>
  </si>
  <si>
    <t>20min Steady State @6 RPE</t>
  </si>
  <si>
    <t>▪ 1@8 RPE
▪ 4-0-0 Tempo : 3 x 4@67% e1RM</t>
  </si>
  <si>
    <t>▪ 1@8 RPE
▪ 4-0-1 Tempo : 2 x 4@7 RPE</t>
  </si>
  <si>
    <t>3 x 10@8 RPE</t>
  </si>
  <si>
    <t>3-5min</t>
  </si>
  <si>
    <t>5ct Paused Bench</t>
  </si>
  <si>
    <t>SSB Goodmorning</t>
  </si>
  <si>
    <t>4 x 10/12@8 RPE</t>
  </si>
  <si>
    <t>Reverse Grip Bench</t>
  </si>
  <si>
    <t>▪ 1@8 RPE
▪ 4@8 RPE
▪ 4@9 RPE</t>
  </si>
  <si>
    <t>Dumbbell Bench</t>
  </si>
  <si>
    <t>Weighted Pull-Ups</t>
  </si>
  <si>
    <t>▪ 3 x 10@8 RPE</t>
  </si>
  <si>
    <t>▪ AMRAP @50kg
▪ 2 x 10 @-17% of AMRAP</t>
  </si>
  <si>
    <t>▪ 3 x 7@8 RPE</t>
  </si>
  <si>
    <t>3min</t>
  </si>
  <si>
    <t>ok</t>
  </si>
  <si>
    <t>42@100/120kg</t>
  </si>
  <si>
    <t>48@BW</t>
  </si>
  <si>
    <t>No</t>
  </si>
  <si>
    <t>Wrist Pain on Squats so i did high bar on 303, i replace 303 by Hack Squat to keep both my wrist and my knee healthy.
Stressful week because of the new job and the move.
Not enough sleep during this week.</t>
  </si>
  <si>
    <t>120kg x 45</t>
  </si>
  <si>
    <t>BW+10kg x 37</t>
  </si>
  <si>
    <t>1ct</t>
  </si>
  <si>
    <t>120kg x 50</t>
  </si>
  <si>
    <t>BW+10kg x 43</t>
  </si>
  <si>
    <t>4 x 10 @14/30kg</t>
  </si>
  <si>
    <t>40@140kg</t>
  </si>
  <si>
    <t>36@BW+10kg</t>
  </si>
  <si>
    <t>Define Time To Peak - Developmental Block - StrengthDevelopment©2019</t>
  </si>
  <si>
    <t>02.09.19 - 13.10.19</t>
  </si>
  <si>
    <t>▪ 1@8 RPE
▪ 18-12-10 Squat : 1@8 RPE
▪ 2-0-0 SSB Squat : 2 x 4@7 RPE</t>
  </si>
  <si>
    <r>
      <rPr>
        <b/>
        <sz val="14"/>
        <color theme="4"/>
        <rFont val="Calibri"/>
        <family val="2"/>
        <scheme val="minor"/>
      </rPr>
      <t>Fatigue Levels</t>
    </r>
    <r>
      <rPr>
        <b/>
        <sz val="14"/>
        <color theme="0"/>
        <rFont val="Calibri"/>
        <family val="2"/>
        <scheme val="minor"/>
      </rPr>
      <t xml:space="preserve"> &amp; </t>
    </r>
    <r>
      <rPr>
        <b/>
        <sz val="14"/>
        <color theme="5"/>
        <rFont val="Calibri"/>
        <family val="2"/>
        <scheme val="minor"/>
      </rPr>
      <t>Training Stress</t>
    </r>
  </si>
  <si>
    <t>Select e1RM Trends</t>
  </si>
  <si>
    <t>e1RM Trends (comp)</t>
  </si>
  <si>
    <t>Competition Squat - e1RM</t>
  </si>
  <si>
    <t>Competition Bench - e1RM</t>
  </si>
  <si>
    <t>Competition Deadlift - e1RM</t>
  </si>
  <si>
    <t>Slot 1</t>
  </si>
  <si>
    <t>e1RM's of the block</t>
  </si>
  <si>
    <t>nSets of the block</t>
  </si>
  <si>
    <t>nReps of the block</t>
  </si>
  <si>
    <t>Volume of the block</t>
  </si>
  <si>
    <t>Rep Range of the block</t>
  </si>
  <si>
    <t>Intensity of the block</t>
  </si>
  <si>
    <t>RPE of the block</t>
  </si>
  <si>
    <t>Load of the block</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</si>
</sst>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3" formatCode="_-* #,##0.00\ _€_-;\-* #,##0.00\ _€_-;_-* &quot;-&quot;??\ _€_-;_-@_-"/>
    <numFmt numFmtId="164" formatCode="0&quot; Reps&quot;"/>
    <numFmt numFmtId="165" formatCode="0&quot; kg&quot;"/>
    <numFmt numFmtId="166" formatCode="0.0&quot; kg&quot;"/>
    <numFmt numFmtId="167" formatCode="0&quot; times&quot;"/>
    <numFmt numFmtId="168" formatCode="0.0&quot; RPE&quot;"/>
    <numFmt numFmtId="169" formatCode="0.0&quot; Reps&quot;"/>
    <numFmt numFmtId="170" formatCode="0.00&quot; Points&quot;"/>
    <numFmt numFmtId="171" formatCode="0&quot; Time(s)&quot;"/>
    <numFmt numFmtId="172" formatCode="0&quot; Week(s)&quot;"/>
    <numFmt numFmtId="173" formatCode="0.0%"/>
    <numFmt numFmtId="174" formatCode="\-0&quot; kg&quot;"/>
    <numFmt numFmtId="175" formatCode="0&quot; A.U&quot;"/>
    <numFmt numFmtId="176" formatCode="0&quot; RPE&quot;"/>
    <numFmt numFmtId="177" formatCode="0&quot; Sets&quot;"/>
    <numFmt numFmtId="178" formatCode="0.0"/>
  </numFmts>
  <fonts count="57" x14ac:knownFonts="1">
    <font>
      <sz val="11"/>
      <color theme="1"/>
      <name val="Calibri"/>
      <family val="2"/>
      <scheme val="minor"/>
    </font>
    <font>
      <sz val="11"/>
      <color theme="1"/>
      <name val="Calibri"/>
      <family val="2"/>
      <scheme val="minor"/>
    </font>
    <font>
      <sz val="12"/>
      <color theme="1"/>
      <name val="Calibri"/>
      <family val="2"/>
      <scheme val="minor"/>
    </font>
    <font>
      <sz val="14"/>
      <color theme="1"/>
      <name val="Calibri"/>
      <family val="2"/>
      <scheme val="minor"/>
    </font>
    <font>
      <b/>
      <sz val="16"/>
      <color theme="8" tint="-0.499984740745262"/>
      <name val="Calibri"/>
      <family val="2"/>
      <scheme val="minor"/>
    </font>
    <font>
      <u/>
      <sz val="11"/>
      <color theme="10"/>
      <name val="Calibri"/>
      <family val="2"/>
      <scheme val="minor"/>
    </font>
    <font>
      <b/>
      <sz val="12"/>
      <color theme="8" tint="-0.249977111117893"/>
      <name val="Calibri"/>
      <family val="2"/>
      <scheme val="minor"/>
    </font>
    <font>
      <b/>
      <sz val="11"/>
      <color theme="1"/>
      <name val="Calibri"/>
      <family val="2"/>
      <scheme val="minor"/>
    </font>
    <font>
      <b/>
      <sz val="11"/>
      <color theme="0"/>
      <name val="Calibri"/>
      <family val="2"/>
      <scheme val="minor"/>
    </font>
    <font>
      <sz val="11"/>
      <color theme="8" tint="0.79998168889431442"/>
      <name val="Calibri"/>
      <family val="2"/>
      <scheme val="minor"/>
    </font>
    <font>
      <sz val="11"/>
      <color theme="0"/>
      <name val="Calibri"/>
      <family val="2"/>
      <scheme val="minor"/>
    </font>
    <font>
      <sz val="11"/>
      <name val="Calibri"/>
      <family val="2"/>
      <scheme val="minor"/>
    </font>
    <font>
      <sz val="11"/>
      <color theme="8" tint="0.59999389629810485"/>
      <name val="Calibri"/>
      <family val="2"/>
      <scheme val="minor"/>
    </font>
    <font>
      <i/>
      <sz val="9"/>
      <color theme="1"/>
      <name val="Calibri"/>
      <family val="2"/>
      <scheme val="minor"/>
    </font>
    <font>
      <b/>
      <sz val="12"/>
      <color theme="0"/>
      <name val="Calibri"/>
      <family val="2"/>
      <scheme val="minor"/>
    </font>
    <font>
      <b/>
      <sz val="14"/>
      <color theme="0"/>
      <name val="Calibri"/>
      <family val="2"/>
      <scheme val="minor"/>
    </font>
    <font>
      <b/>
      <sz val="11"/>
      <name val="Calibri"/>
      <family val="2"/>
      <scheme val="minor"/>
    </font>
    <font>
      <b/>
      <i/>
      <sz val="11"/>
      <name val="Calibri"/>
      <family val="2"/>
      <scheme val="minor"/>
    </font>
    <font>
      <i/>
      <sz val="8"/>
      <color theme="1"/>
      <name val="Calibri"/>
      <family val="2"/>
      <scheme val="minor"/>
    </font>
    <font>
      <b/>
      <sz val="20"/>
      <color theme="0"/>
      <name val="Calibri"/>
      <family val="2"/>
      <scheme val="minor"/>
    </font>
    <font>
      <sz val="11"/>
      <color theme="1" tint="4.9989318521683403E-2"/>
      <name val="Calibri"/>
      <family val="2"/>
      <scheme val="minor"/>
    </font>
    <font>
      <b/>
      <sz val="11"/>
      <color theme="1" tint="4.9989318521683403E-2"/>
      <name val="Calibri"/>
      <family val="2"/>
      <scheme val="minor"/>
    </font>
    <font>
      <b/>
      <sz val="22"/>
      <color theme="0"/>
      <name val="Calibri"/>
      <family val="2"/>
      <scheme val="minor"/>
    </font>
    <font>
      <b/>
      <sz val="16"/>
      <color theme="0"/>
      <name val="Calibri"/>
      <family val="2"/>
      <scheme val="minor"/>
    </font>
    <font>
      <i/>
      <sz val="11"/>
      <color theme="8" tint="0.79998168889431442"/>
      <name val="Calibri"/>
      <family val="2"/>
      <scheme val="minor"/>
    </font>
    <font>
      <sz val="12"/>
      <color theme="0"/>
      <name val="Calibri"/>
      <family val="2"/>
      <scheme val="minor"/>
    </font>
    <font>
      <b/>
      <sz val="9"/>
      <color theme="0"/>
      <name val="Calibri"/>
      <family val="2"/>
      <scheme val="minor"/>
    </font>
    <font>
      <b/>
      <sz val="11"/>
      <color theme="8" tint="0.59999389629810485"/>
      <name val="Calibri"/>
      <family val="2"/>
      <scheme val="minor"/>
    </font>
    <font>
      <b/>
      <sz val="10"/>
      <color theme="0"/>
      <name val="Calibri"/>
      <family val="2"/>
      <scheme val="minor"/>
    </font>
    <font>
      <b/>
      <sz val="10"/>
      <color theme="0"/>
      <name val="Calibri"/>
      <family val="2"/>
    </font>
    <font>
      <sz val="10"/>
      <color theme="0"/>
      <name val="Calibri"/>
      <family val="2"/>
      <scheme val="minor"/>
    </font>
    <font>
      <b/>
      <i/>
      <sz val="12"/>
      <color theme="0"/>
      <name val="Calibri"/>
      <family val="2"/>
      <scheme val="minor"/>
    </font>
    <font>
      <b/>
      <sz val="10"/>
      <name val="Calibri"/>
      <family val="2"/>
      <scheme val="minor"/>
    </font>
    <font>
      <sz val="10"/>
      <name val="Calibri"/>
      <family val="2"/>
      <scheme val="minor"/>
    </font>
    <font>
      <sz val="11"/>
      <color rgb="FFFF0000"/>
      <name val="Calibri"/>
      <family val="2"/>
      <scheme val="minor"/>
    </font>
    <font>
      <b/>
      <sz val="10"/>
      <color theme="8" tint="-0.499984740745262"/>
      <name val="Calibri"/>
      <family val="2"/>
      <scheme val="minor"/>
    </font>
    <font>
      <sz val="11"/>
      <color theme="8" tint="-0.499984740745262"/>
      <name val="Calibri"/>
      <family val="2"/>
      <scheme val="minor"/>
    </font>
    <font>
      <b/>
      <sz val="11"/>
      <color theme="0"/>
      <name val="Calibri"/>
      <family val="2"/>
    </font>
    <font>
      <b/>
      <sz val="11"/>
      <color theme="8" tint="0.79998168889431442"/>
      <name val="Calibri"/>
      <family val="2"/>
      <scheme val="minor"/>
    </font>
    <font>
      <b/>
      <sz val="16"/>
      <color theme="8" tint="0.79998168889431442"/>
      <name val="Calibri"/>
      <family val="2"/>
      <scheme val="minor"/>
    </font>
    <font>
      <i/>
      <sz val="9"/>
      <color theme="8" tint="0.79998168889431442"/>
      <name val="Calibri"/>
      <family val="2"/>
      <scheme val="minor"/>
    </font>
    <font>
      <b/>
      <sz val="14"/>
      <color theme="8" tint="0.79998168889431442"/>
      <name val="Calibri"/>
      <family val="2"/>
      <scheme val="minor"/>
    </font>
    <font>
      <b/>
      <sz val="12"/>
      <color theme="8" tint="0.79998168889431442"/>
      <name val="Calibri"/>
      <family val="2"/>
      <scheme val="minor"/>
    </font>
    <font>
      <sz val="12"/>
      <color theme="8" tint="-0.249977111117893"/>
      <name val="Calibri"/>
      <family val="2"/>
      <scheme val="minor"/>
    </font>
    <font>
      <sz val="8"/>
      <color theme="1"/>
      <name val="Calibri"/>
      <family val="2"/>
      <scheme val="minor"/>
    </font>
    <font>
      <b/>
      <sz val="15"/>
      <color theme="0"/>
      <name val="Calibri"/>
      <family val="2"/>
      <scheme val="minor"/>
    </font>
    <font>
      <b/>
      <sz val="22"/>
      <color theme="8" tint="0.59999389629810485"/>
      <name val="Calibri"/>
      <family val="2"/>
      <scheme val="minor"/>
    </font>
    <font>
      <b/>
      <sz val="12"/>
      <color rgb="FFFF0000"/>
      <name val="Calibri"/>
      <family val="2"/>
      <scheme val="minor"/>
    </font>
    <font>
      <b/>
      <sz val="12"/>
      <color theme="8" tint="0.59999389629810485"/>
      <name val="Calibri"/>
      <family val="2"/>
      <scheme val="minor"/>
    </font>
    <font>
      <sz val="10"/>
      <name val="Calibri"/>
      <family val="2"/>
    </font>
    <font>
      <b/>
      <sz val="14"/>
      <color theme="4" tint="-0.249977111117893"/>
      <name val="Calibri"/>
      <family val="2"/>
      <scheme val="minor"/>
    </font>
    <font>
      <b/>
      <sz val="14"/>
      <color theme="5" tint="-0.249977111117893"/>
      <name val="Calibri"/>
      <family val="2"/>
      <scheme val="minor"/>
    </font>
    <font>
      <b/>
      <sz val="14"/>
      <color theme="9" tint="-0.249977111117893"/>
      <name val="Calibri"/>
      <family val="2"/>
      <scheme val="minor"/>
    </font>
    <font>
      <sz val="10"/>
      <color theme="1"/>
      <name val="Calibri"/>
      <family val="2"/>
      <scheme val="minor"/>
    </font>
    <font>
      <sz val="14"/>
      <name val="Calibri"/>
      <family val="2"/>
      <scheme val="minor"/>
    </font>
    <font>
      <b/>
      <sz val="14"/>
      <color theme="4"/>
      <name val="Calibri"/>
      <family val="2"/>
      <scheme val="minor"/>
    </font>
    <font>
      <b/>
      <sz val="14"/>
      <color theme="5"/>
      <name val="Calibri"/>
      <family val="2"/>
      <scheme val="minor"/>
    </font>
  </fonts>
  <fills count="8">
    <fill>
      <patternFill patternType="none"/>
    </fill>
    <fill>
      <patternFill patternType="gray125"/>
    </fill>
    <fill>
      <patternFill patternType="solid">
        <fgColor theme="8" tint="0.39997558519241921"/>
        <bgColor indexed="64"/>
      </patternFill>
    </fill>
    <fill>
      <patternFill patternType="solid">
        <fgColor theme="8" tint="0.59999389629810485"/>
        <bgColor indexed="64"/>
      </patternFill>
    </fill>
    <fill>
      <patternFill patternType="solid">
        <fgColor theme="8" tint="-0.499984740745262"/>
        <bgColor indexed="64"/>
      </patternFill>
    </fill>
    <fill>
      <patternFill patternType="solid">
        <fgColor theme="8" tint="-0.249977111117893"/>
        <bgColor indexed="64"/>
      </patternFill>
    </fill>
    <fill>
      <patternFill patternType="solid">
        <fgColor theme="3" tint="-0.499984740745262"/>
        <bgColor indexed="64"/>
      </patternFill>
    </fill>
    <fill>
      <patternFill patternType="solid">
        <fgColor theme="8"/>
        <bgColor indexed="64"/>
      </patternFill>
    </fill>
  </fills>
  <borders count="57">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medium">
        <color indexed="64"/>
      </right>
      <top style="thin">
        <color indexed="64"/>
      </top>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Dashed">
        <color theme="8" tint="0.59999389629810485"/>
      </right>
      <top/>
      <bottom style="medium">
        <color indexed="64"/>
      </bottom>
      <diagonal/>
    </border>
    <border>
      <left style="mediumDashed">
        <color theme="8" tint="0.59999389629810485"/>
      </left>
      <right style="mediumDashed">
        <color theme="8" tint="0.59999389629810485"/>
      </right>
      <top/>
      <bottom style="medium">
        <color indexed="64"/>
      </bottom>
      <diagonal/>
    </border>
    <border>
      <left style="mediumDashed">
        <color theme="8" tint="0.59999389629810485"/>
      </left>
      <right style="mediumDashed">
        <color theme="8" tint="0.59999389629810485"/>
      </right>
      <top style="mediumDashed">
        <color theme="8" tint="0.59999389629810485"/>
      </top>
      <bottom style="mediumDashed">
        <color theme="8" tint="0.59999389629810485"/>
      </bottom>
      <diagonal/>
    </border>
    <border>
      <left style="medium">
        <color indexed="64"/>
      </left>
      <right style="mediumDashed">
        <color theme="8" tint="0.59999389629810485"/>
      </right>
      <top style="mediumDashed">
        <color theme="8" tint="0.59999389629810485"/>
      </top>
      <bottom style="mediumDashed">
        <color theme="8" tint="0.59999389629810485"/>
      </bottom>
      <diagonal/>
    </border>
    <border>
      <left/>
      <right style="medium">
        <color indexed="64"/>
      </right>
      <top style="mediumDashed">
        <color theme="8" tint="0.59999389629810485"/>
      </top>
      <bottom style="mediumDashed">
        <color theme="8" tint="0.59999389629810485"/>
      </bottom>
      <diagonal/>
    </border>
    <border>
      <left style="mediumDashed">
        <color theme="8" tint="0.59999389629810485"/>
      </left>
      <right style="mediumDashed">
        <color indexed="64"/>
      </right>
      <top style="mediumDashed">
        <color theme="8" tint="0.59999389629810485"/>
      </top>
      <bottom style="mediumDashed">
        <color theme="8" tint="0.59999389629810485"/>
      </bottom>
      <diagonal/>
    </border>
    <border>
      <left style="mediumDashed">
        <color theme="8" tint="0.59999389629810485"/>
      </left>
      <right style="mediumDashed">
        <color indexed="64"/>
      </right>
      <top/>
      <bottom style="medium">
        <color indexed="64"/>
      </bottom>
      <diagonal/>
    </border>
    <border>
      <left style="medium">
        <color indexed="64"/>
      </left>
      <right style="mediumDashed">
        <color theme="8" tint="0.59999389629810485"/>
      </right>
      <top/>
      <bottom style="mediumDashed">
        <color theme="8" tint="0.59999389629810485"/>
      </bottom>
      <diagonal/>
    </border>
    <border>
      <left style="mediumDashed">
        <color theme="8" tint="0.59999389629810485"/>
      </left>
      <right style="mediumDashed">
        <color theme="8" tint="0.59999389629810485"/>
      </right>
      <top/>
      <bottom style="mediumDashed">
        <color theme="8" tint="0.59999389629810485"/>
      </bottom>
      <diagonal/>
    </border>
    <border>
      <left style="mediumDashed">
        <color theme="8" tint="0.59999389629810485"/>
      </left>
      <right style="mediumDashed">
        <color indexed="64"/>
      </right>
      <top/>
      <bottom style="mediumDashed">
        <color theme="8" tint="0.59999389629810485"/>
      </bottom>
      <diagonal/>
    </border>
    <border>
      <left/>
      <right style="medium">
        <color indexed="64"/>
      </right>
      <top/>
      <bottom style="mediumDashed">
        <color theme="8" tint="0.59999389629810485"/>
      </bottom>
      <diagonal/>
    </border>
    <border>
      <left/>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615">
    <xf numFmtId="0" fontId="0" fillId="0" borderId="0" xfId="0"/>
    <xf numFmtId="0" fontId="8" fillId="4" borderId="1" xfId="0" applyFont="1" applyFill="1" applyBorder="1" applyAlignment="1">
      <alignment horizontal="center" vertical="center"/>
    </xf>
    <xf numFmtId="0" fontId="8" fillId="4" borderId="22" xfId="0" applyFont="1" applyFill="1" applyBorder="1" applyAlignment="1">
      <alignment horizontal="center" vertical="center"/>
    </xf>
    <xf numFmtId="0" fontId="8" fillId="4" borderId="9" xfId="0" applyFont="1" applyFill="1" applyBorder="1" applyAlignment="1">
      <alignment horizontal="center" vertical="center" wrapText="1"/>
    </xf>
    <xf numFmtId="0" fontId="15" fillId="4" borderId="1" xfId="0" applyFont="1" applyFill="1" applyBorder="1" applyAlignment="1">
      <alignment horizontal="center" vertical="center"/>
    </xf>
    <xf numFmtId="0" fontId="15" fillId="4" borderId="5" xfId="0" applyFont="1" applyFill="1" applyBorder="1" applyAlignment="1">
      <alignment horizontal="center" vertical="center"/>
    </xf>
    <xf numFmtId="0" fontId="15" fillId="4" borderId="6" xfId="0" applyFont="1" applyFill="1" applyBorder="1" applyAlignment="1">
      <alignment horizontal="center" vertical="center"/>
    </xf>
    <xf numFmtId="0" fontId="15" fillId="4" borderId="7" xfId="0" applyFont="1" applyFill="1" applyBorder="1" applyAlignment="1">
      <alignment horizontal="center" vertical="center"/>
    </xf>
    <xf numFmtId="0" fontId="15" fillId="4" borderId="10" xfId="0" applyFont="1" applyFill="1" applyBorder="1" applyAlignment="1">
      <alignment horizontal="center" vertical="center"/>
    </xf>
    <xf numFmtId="0" fontId="15" fillId="4" borderId="13" xfId="0" applyFont="1" applyFill="1" applyBorder="1" applyAlignment="1">
      <alignment horizontal="center" vertical="center"/>
    </xf>
    <xf numFmtId="0" fontId="15" fillId="4" borderId="11" xfId="0" applyFont="1" applyFill="1" applyBorder="1" applyAlignment="1">
      <alignment horizontal="center" vertical="center"/>
    </xf>
    <xf numFmtId="0" fontId="15" fillId="4" borderId="15" xfId="0" applyFont="1" applyFill="1" applyBorder="1" applyAlignment="1">
      <alignment horizontal="center" vertical="center"/>
    </xf>
    <xf numFmtId="0" fontId="15" fillId="4" borderId="12" xfId="0" applyFont="1" applyFill="1" applyBorder="1" applyAlignment="1">
      <alignment horizontal="center" vertical="center"/>
    </xf>
    <xf numFmtId="0" fontId="15" fillId="4" borderId="14" xfId="0" applyFont="1" applyFill="1" applyBorder="1" applyAlignment="1">
      <alignment horizontal="center" vertical="center"/>
    </xf>
    <xf numFmtId="0" fontId="14" fillId="4" borderId="17" xfId="3" applyFont="1" applyFill="1" applyBorder="1" applyAlignment="1">
      <alignment horizontal="center" vertical="center"/>
    </xf>
    <xf numFmtId="9" fontId="14" fillId="4" borderId="23" xfId="2" applyFont="1" applyFill="1" applyBorder="1" applyAlignment="1">
      <alignment horizontal="center" vertical="center"/>
    </xf>
    <xf numFmtId="9" fontId="14" fillId="4" borderId="4" xfId="2" applyFont="1" applyFill="1" applyBorder="1" applyAlignment="1">
      <alignment horizontal="center" vertical="center"/>
    </xf>
    <xf numFmtId="9" fontId="14" fillId="4" borderId="23" xfId="2" applyNumberFormat="1" applyFont="1" applyFill="1" applyBorder="1" applyAlignment="1">
      <alignment horizontal="center" vertical="center"/>
    </xf>
    <xf numFmtId="0" fontId="35" fillId="2" borderId="46" xfId="0" applyFont="1" applyFill="1" applyBorder="1" applyAlignment="1">
      <alignment horizontal="center" vertical="center" wrapText="1"/>
    </xf>
    <xf numFmtId="0" fontId="35" fillId="2" borderId="51" xfId="0" applyFont="1" applyFill="1" applyBorder="1" applyAlignment="1">
      <alignment horizontal="center" vertical="center" wrapText="1"/>
    </xf>
    <xf numFmtId="165" fontId="2" fillId="2" borderId="0" xfId="0" applyNumberFormat="1" applyFont="1" applyFill="1" applyBorder="1" applyAlignment="1">
      <alignment horizontal="center" vertical="center"/>
    </xf>
    <xf numFmtId="165" fontId="2" fillId="2" borderId="2" xfId="0" applyNumberFormat="1" applyFont="1" applyFill="1" applyBorder="1" applyAlignment="1">
      <alignment horizontal="center" vertical="center"/>
    </xf>
    <xf numFmtId="165" fontId="15" fillId="4" borderId="6" xfId="0" applyNumberFormat="1" applyFont="1" applyFill="1" applyBorder="1" applyAlignment="1">
      <alignment horizontal="center" vertical="center"/>
    </xf>
    <xf numFmtId="165" fontId="15" fillId="4" borderId="7" xfId="0" applyNumberFormat="1" applyFont="1" applyFill="1" applyBorder="1" applyAlignment="1">
      <alignment horizontal="center" vertical="center"/>
    </xf>
    <xf numFmtId="165" fontId="0" fillId="5" borderId="0" xfId="0" applyNumberFormat="1" applyFont="1" applyFill="1" applyBorder="1" applyAlignment="1">
      <alignment horizontal="center" vertical="center"/>
    </xf>
    <xf numFmtId="165" fontId="0" fillId="5" borderId="3" xfId="0" applyNumberFormat="1" applyFont="1" applyFill="1" applyBorder="1" applyAlignment="1">
      <alignment horizontal="center" vertical="center"/>
    </xf>
    <xf numFmtId="0" fontId="8" fillId="4" borderId="17" xfId="0" applyFont="1" applyFill="1" applyBorder="1" applyAlignment="1">
      <alignment horizontal="center" vertical="center"/>
    </xf>
    <xf numFmtId="165" fontId="8" fillId="2" borderId="0" xfId="0" applyNumberFormat="1" applyFont="1" applyFill="1" applyBorder="1" applyAlignment="1">
      <alignment horizontal="center" vertical="center"/>
    </xf>
    <xf numFmtId="165" fontId="8" fillId="2" borderId="3" xfId="0" applyNumberFormat="1" applyFont="1" applyFill="1" applyBorder="1" applyAlignment="1">
      <alignment horizontal="center" vertical="center"/>
    </xf>
    <xf numFmtId="166" fontId="0" fillId="2" borderId="33" xfId="0" applyNumberFormat="1" applyFont="1" applyFill="1" applyBorder="1" applyAlignment="1">
      <alignment horizontal="center" vertical="center"/>
    </xf>
    <xf numFmtId="166" fontId="0" fillId="2" borderId="27" xfId="0" applyNumberFormat="1" applyFont="1" applyFill="1" applyBorder="1" applyAlignment="1">
      <alignment horizontal="center" vertical="center"/>
    </xf>
    <xf numFmtId="166" fontId="0" fillId="2" borderId="26" xfId="0" applyNumberFormat="1" applyFont="1" applyFill="1" applyBorder="1" applyAlignment="1">
      <alignment horizontal="center" vertical="center"/>
    </xf>
    <xf numFmtId="164" fontId="0" fillId="2" borderId="32" xfId="0" applyNumberFormat="1" applyFont="1" applyFill="1" applyBorder="1" applyAlignment="1">
      <alignment horizontal="center" vertical="center"/>
    </xf>
    <xf numFmtId="164" fontId="0" fillId="2" borderId="28" xfId="0" applyNumberFormat="1" applyFont="1" applyFill="1" applyBorder="1" applyAlignment="1">
      <alignment horizontal="center" vertical="center"/>
    </xf>
    <xf numFmtId="164" fontId="0" fillId="2" borderId="25" xfId="0" applyNumberFormat="1" applyFont="1" applyFill="1" applyBorder="1" applyAlignment="1">
      <alignment horizontal="center" vertical="center"/>
    </xf>
    <xf numFmtId="168" fontId="0" fillId="2" borderId="34" xfId="0" applyNumberFormat="1" applyFont="1" applyFill="1" applyBorder="1" applyAlignment="1">
      <alignment horizontal="center" vertical="center"/>
    </xf>
    <xf numFmtId="168" fontId="0" fillId="2" borderId="30" xfId="0" applyNumberFormat="1" applyFont="1" applyFill="1" applyBorder="1" applyAlignment="1">
      <alignment horizontal="center" vertical="center"/>
    </xf>
    <xf numFmtId="168" fontId="0" fillId="2" borderId="31" xfId="0" applyNumberFormat="1" applyFont="1" applyFill="1" applyBorder="1" applyAlignment="1">
      <alignment horizontal="center" vertical="center"/>
    </xf>
    <xf numFmtId="165" fontId="15" fillId="4" borderId="14" xfId="0" applyNumberFormat="1" applyFont="1" applyFill="1" applyBorder="1" applyAlignment="1">
      <alignment horizontal="center" vertical="center"/>
    </xf>
    <xf numFmtId="165" fontId="43" fillId="2" borderId="20" xfId="1" applyNumberFormat="1" applyFont="1" applyFill="1" applyBorder="1" applyAlignment="1">
      <alignment horizontal="center" vertical="center"/>
    </xf>
    <xf numFmtId="9" fontId="43" fillId="2" borderId="20" xfId="2" applyNumberFormat="1" applyFont="1" applyFill="1" applyBorder="1" applyAlignment="1">
      <alignment horizontal="center" vertical="center"/>
    </xf>
    <xf numFmtId="0" fontId="44" fillId="2" borderId="3" xfId="0" applyFont="1" applyFill="1" applyBorder="1" applyAlignment="1">
      <alignment horizontal="center" vertical="center"/>
    </xf>
    <xf numFmtId="177" fontId="8" fillId="5" borderId="9" xfId="0" applyNumberFormat="1" applyFont="1" applyFill="1" applyBorder="1" applyAlignment="1">
      <alignment horizontal="center" vertical="center"/>
    </xf>
    <xf numFmtId="0" fontId="10" fillId="6" borderId="0" xfId="0" applyFont="1" applyFill="1"/>
    <xf numFmtId="0" fontId="0" fillId="6" borderId="0" xfId="0" applyFill="1"/>
    <xf numFmtId="0" fontId="36" fillId="6" borderId="0" xfId="0" applyFont="1" applyFill="1"/>
    <xf numFmtId="0" fontId="22" fillId="6" borderId="0" xfId="0" applyFont="1" applyFill="1" applyAlignment="1">
      <alignment vertical="center"/>
    </xf>
    <xf numFmtId="0" fontId="11" fillId="6" borderId="0" xfId="0" applyFont="1" applyFill="1"/>
    <xf numFmtId="0" fontId="14" fillId="4" borderId="17" xfId="0" applyFont="1" applyFill="1" applyBorder="1" applyAlignment="1">
      <alignment horizontal="center" vertical="center"/>
    </xf>
    <xf numFmtId="0" fontId="14" fillId="4" borderId="18" xfId="0" applyFont="1" applyFill="1" applyBorder="1" applyAlignment="1">
      <alignment horizontal="center" vertical="center"/>
    </xf>
    <xf numFmtId="0" fontId="14" fillId="4" borderId="24" xfId="0" applyFont="1" applyFill="1" applyBorder="1" applyAlignment="1">
      <alignment horizontal="center" vertical="center"/>
    </xf>
    <xf numFmtId="0" fontId="8" fillId="4" borderId="18" xfId="0" applyFont="1" applyFill="1" applyBorder="1" applyAlignment="1">
      <alignment horizontal="center" vertical="center"/>
    </xf>
    <xf numFmtId="0" fontId="8" fillId="4" borderId="24" xfId="0" applyFont="1" applyFill="1" applyBorder="1" applyAlignment="1">
      <alignment horizontal="center" vertical="center"/>
    </xf>
    <xf numFmtId="0" fontId="8" fillId="4" borderId="23" xfId="0" applyFont="1" applyFill="1" applyBorder="1" applyAlignment="1">
      <alignment horizontal="center" vertical="center"/>
    </xf>
    <xf numFmtId="165" fontId="2" fillId="2" borderId="0" xfId="1" applyNumberFormat="1" applyFont="1" applyFill="1" applyBorder="1" applyAlignment="1">
      <alignment horizontal="center" vertical="center"/>
    </xf>
    <xf numFmtId="165" fontId="2" fillId="2" borderId="2" xfId="1" applyNumberFormat="1" applyFont="1" applyFill="1" applyBorder="1" applyAlignment="1">
      <alignment horizontal="center" vertical="center"/>
    </xf>
    <xf numFmtId="165" fontId="2" fillId="2" borderId="3" xfId="1" applyNumberFormat="1" applyFont="1" applyFill="1" applyBorder="1" applyAlignment="1">
      <alignment horizontal="center" vertical="center"/>
    </xf>
    <xf numFmtId="165" fontId="2" fillId="2" borderId="4" xfId="1" applyNumberFormat="1" applyFont="1" applyFill="1" applyBorder="1" applyAlignment="1">
      <alignment horizontal="center" vertical="center"/>
    </xf>
    <xf numFmtId="165" fontId="0" fillId="2" borderId="2" xfId="0" applyNumberFormat="1" applyFont="1" applyFill="1" applyBorder="1" applyAlignment="1">
      <alignment horizontal="center" vertical="center"/>
    </xf>
    <xf numFmtId="165" fontId="0" fillId="2" borderId="4" xfId="0" applyNumberFormat="1" applyFont="1" applyFill="1" applyBorder="1" applyAlignment="1">
      <alignment horizontal="center" vertical="center"/>
    </xf>
    <xf numFmtId="0" fontId="0" fillId="3" borderId="0" xfId="0" applyFill="1"/>
    <xf numFmtId="0" fontId="9" fillId="3" borderId="0" xfId="0" applyFont="1" applyFill="1"/>
    <xf numFmtId="0" fontId="10" fillId="3" borderId="0" xfId="0" applyFont="1" applyFill="1"/>
    <xf numFmtId="0" fontId="11" fillId="3" borderId="0" xfId="0" applyFont="1" applyFill="1"/>
    <xf numFmtId="0" fontId="12" fillId="3" borderId="0" xfId="0" applyFont="1" applyFill="1"/>
    <xf numFmtId="1" fontId="12" fillId="3" borderId="0" xfId="1" applyNumberFormat="1" applyFont="1" applyFill="1" applyBorder="1" applyAlignment="1">
      <alignment horizontal="center" vertical="center"/>
    </xf>
    <xf numFmtId="0" fontId="15" fillId="3" borderId="0" xfId="0" applyFont="1" applyFill="1" applyAlignment="1">
      <alignment vertical="center"/>
    </xf>
    <xf numFmtId="0" fontId="41" fillId="3" borderId="0" xfId="0" applyFont="1" applyFill="1" applyAlignment="1">
      <alignment vertical="center"/>
    </xf>
    <xf numFmtId="0" fontId="4" fillId="3" borderId="0" xfId="0" applyFont="1" applyFill="1"/>
    <xf numFmtId="0" fontId="38" fillId="3" borderId="0" xfId="0" applyFont="1" applyFill="1"/>
    <xf numFmtId="0" fontId="39" fillId="3" borderId="0" xfId="0" applyFont="1" applyFill="1" applyAlignment="1">
      <alignment vertical="center"/>
    </xf>
    <xf numFmtId="0" fontId="3" fillId="3" borderId="0" xfId="0" applyFont="1" applyFill="1"/>
    <xf numFmtId="0" fontId="9" fillId="3" borderId="0" xfId="0" applyFont="1" applyFill="1" applyBorder="1" applyAlignment="1">
      <alignment vertical="center"/>
    </xf>
    <xf numFmtId="9" fontId="9" fillId="3" borderId="0" xfId="2" applyFont="1" applyFill="1" applyBorder="1" applyAlignment="1">
      <alignment vertical="center"/>
    </xf>
    <xf numFmtId="0" fontId="9" fillId="3" borderId="0" xfId="0" applyFont="1" applyFill="1" applyBorder="1"/>
    <xf numFmtId="0" fontId="40" fillId="3" borderId="0" xfId="0" applyFont="1" applyFill="1" applyBorder="1" applyAlignment="1"/>
    <xf numFmtId="0" fontId="0" fillId="3" borderId="0" xfId="0" applyFill="1" applyBorder="1"/>
    <xf numFmtId="0" fontId="18" fillId="3" borderId="0" xfId="0" applyFont="1" applyFill="1" applyBorder="1" applyAlignment="1">
      <alignment horizontal="center" vertical="center"/>
    </xf>
    <xf numFmtId="0" fontId="41" fillId="3" borderId="0" xfId="0" applyFont="1" applyFill="1" applyBorder="1" applyAlignment="1">
      <alignment vertical="center"/>
    </xf>
    <xf numFmtId="1" fontId="12" fillId="3" borderId="0" xfId="0" applyNumberFormat="1" applyFont="1" applyFill="1" applyAlignment="1">
      <alignment horizontal="center" vertical="center"/>
    </xf>
    <xf numFmtId="165" fontId="2" fillId="5" borderId="0" xfId="1" applyNumberFormat="1" applyFont="1" applyFill="1" applyBorder="1" applyAlignment="1">
      <alignment horizontal="center" vertical="center"/>
    </xf>
    <xf numFmtId="165" fontId="2" fillId="7" borderId="0" xfId="1" applyNumberFormat="1" applyFont="1" applyFill="1" applyBorder="1" applyAlignment="1">
      <alignment horizontal="center" vertical="center"/>
    </xf>
    <xf numFmtId="1" fontId="12" fillId="3" borderId="0" xfId="0" applyNumberFormat="1" applyFont="1" applyFill="1" applyBorder="1" applyAlignment="1">
      <alignment horizontal="center" vertical="center"/>
    </xf>
    <xf numFmtId="0" fontId="23" fillId="3" borderId="22" xfId="0" applyFont="1" applyFill="1" applyBorder="1" applyAlignment="1">
      <alignment vertical="center"/>
    </xf>
    <xf numFmtId="165" fontId="2" fillId="7" borderId="3" xfId="1" applyNumberFormat="1" applyFont="1" applyFill="1" applyBorder="1" applyAlignment="1">
      <alignment horizontal="center" vertical="center"/>
    </xf>
    <xf numFmtId="0" fontId="2" fillId="3" borderId="0" xfId="0" applyFont="1" applyFill="1" applyAlignment="1">
      <alignment horizontal="center" vertical="center"/>
    </xf>
    <xf numFmtId="165" fontId="0" fillId="7" borderId="0" xfId="0" applyNumberFormat="1" applyFont="1" applyFill="1" applyBorder="1" applyAlignment="1">
      <alignment horizontal="center" vertical="center"/>
    </xf>
    <xf numFmtId="165" fontId="0" fillId="7" borderId="3" xfId="0" applyNumberFormat="1" applyFont="1" applyFill="1" applyBorder="1" applyAlignment="1">
      <alignment horizontal="center" vertical="center"/>
    </xf>
    <xf numFmtId="173" fontId="8" fillId="4" borderId="24" xfId="2" applyNumberFormat="1" applyFont="1" applyFill="1" applyBorder="1" applyAlignment="1">
      <alignment horizontal="center" vertical="center"/>
    </xf>
    <xf numFmtId="173" fontId="8" fillId="4" borderId="17" xfId="2" applyNumberFormat="1" applyFont="1" applyFill="1" applyBorder="1" applyAlignment="1">
      <alignment horizontal="center" vertical="center"/>
    </xf>
    <xf numFmtId="173" fontId="8" fillId="4" borderId="18" xfId="2" applyNumberFormat="1" applyFont="1" applyFill="1" applyBorder="1" applyAlignment="1">
      <alignment horizontal="center" vertical="center"/>
    </xf>
    <xf numFmtId="0" fontId="34" fillId="3" borderId="0" xfId="0" applyFont="1" applyFill="1"/>
    <xf numFmtId="0" fontId="46" fillId="6" borderId="0" xfId="0" applyFont="1" applyFill="1" applyAlignment="1">
      <alignment vertical="center"/>
    </xf>
    <xf numFmtId="0" fontId="12" fillId="6" borderId="0" xfId="0" applyFont="1" applyFill="1" applyAlignment="1">
      <alignment vertical="center"/>
    </xf>
    <xf numFmtId="0" fontId="12" fillId="6" borderId="0" xfId="0" applyFont="1" applyFill="1"/>
    <xf numFmtId="0" fontId="14" fillId="3" borderId="0" xfId="0" applyFont="1" applyFill="1" applyBorder="1" applyAlignment="1">
      <alignment vertical="center"/>
    </xf>
    <xf numFmtId="0" fontId="47" fillId="3" borderId="0" xfId="0" applyFont="1" applyFill="1" applyBorder="1" applyAlignment="1">
      <alignment vertical="center"/>
    </xf>
    <xf numFmtId="0" fontId="42" fillId="3" borderId="0" xfId="0" applyFont="1" applyFill="1" applyBorder="1" applyAlignment="1">
      <alignment vertical="center"/>
    </xf>
    <xf numFmtId="0" fontId="14" fillId="3" borderId="0" xfId="0" applyNumberFormat="1" applyFont="1" applyFill="1" applyBorder="1" applyAlignment="1">
      <alignment vertical="center"/>
    </xf>
    <xf numFmtId="0" fontId="14" fillId="3" borderId="0" xfId="0" applyFont="1" applyFill="1" applyAlignment="1">
      <alignment vertical="center"/>
    </xf>
    <xf numFmtId="0" fontId="47" fillId="3" borderId="0" xfId="0" applyFont="1" applyFill="1" applyAlignment="1">
      <alignment vertical="center"/>
    </xf>
    <xf numFmtId="0" fontId="42" fillId="3" borderId="0" xfId="0" applyFont="1" applyFill="1" applyAlignment="1">
      <alignment vertical="center"/>
    </xf>
    <xf numFmtId="0" fontId="48" fillId="3" borderId="0" xfId="0" applyFont="1" applyFill="1" applyBorder="1" applyAlignment="1">
      <alignment vertical="center"/>
    </xf>
    <xf numFmtId="0" fontId="12" fillId="3" borderId="0" xfId="0" applyFont="1" applyFill="1" applyAlignment="1"/>
    <xf numFmtId="0" fontId="0" fillId="3" borderId="0" xfId="0" applyFill="1" applyAlignment="1"/>
    <xf numFmtId="0" fontId="34" fillId="3" borderId="0" xfId="0" applyFont="1" applyFill="1" applyAlignment="1"/>
    <xf numFmtId="0" fontId="9" fillId="3" borderId="0" xfId="0" applyFont="1" applyFill="1" applyAlignment="1"/>
    <xf numFmtId="0" fontId="27" fillId="3" borderId="0" xfId="0" applyFont="1" applyFill="1" applyBorder="1" applyAlignment="1">
      <alignment vertical="center" wrapText="1"/>
    </xf>
    <xf numFmtId="0" fontId="34" fillId="3" borderId="0" xfId="0" applyFont="1" applyFill="1" applyBorder="1"/>
    <xf numFmtId="0" fontId="8" fillId="3" borderId="0" xfId="0" applyFont="1" applyFill="1" applyBorder="1" applyAlignment="1">
      <alignment horizontal="center" vertical="center"/>
    </xf>
    <xf numFmtId="0" fontId="16" fillId="3" borderId="0" xfId="0" applyFont="1" applyFill="1" applyBorder="1" applyAlignment="1">
      <alignment vertical="center"/>
    </xf>
    <xf numFmtId="0" fontId="17" fillId="3" borderId="0" xfId="0" applyFont="1" applyFill="1" applyBorder="1" applyAlignment="1">
      <alignment vertical="center"/>
    </xf>
    <xf numFmtId="165" fontId="24" fillId="3" borderId="0" xfId="0" applyNumberFormat="1" applyFont="1" applyFill="1" applyBorder="1" applyAlignment="1">
      <alignment horizontal="center" vertical="center"/>
    </xf>
    <xf numFmtId="0" fontId="19" fillId="3" borderId="0" xfId="0" applyFont="1" applyFill="1" applyBorder="1" applyAlignment="1">
      <alignment vertical="center" textRotation="90"/>
    </xf>
    <xf numFmtId="0" fontId="7" fillId="3" borderId="0" xfId="0" applyFont="1" applyFill="1" applyBorder="1" applyAlignment="1"/>
    <xf numFmtId="0" fontId="21" fillId="3" borderId="0" xfId="0" applyFont="1" applyFill="1" applyBorder="1" applyAlignment="1">
      <alignment vertical="center"/>
    </xf>
    <xf numFmtId="0" fontId="20" fillId="3" borderId="0" xfId="0" applyFont="1" applyFill="1" applyBorder="1" applyAlignment="1">
      <alignment vertical="center"/>
    </xf>
    <xf numFmtId="0" fontId="0" fillId="3" borderId="0" xfId="0" applyFont="1" applyFill="1" applyBorder="1" applyAlignment="1">
      <alignment vertical="center"/>
    </xf>
    <xf numFmtId="0" fontId="30" fillId="3" borderId="0" xfId="0" applyFont="1" applyFill="1" applyBorder="1" applyAlignment="1">
      <alignment vertical="center"/>
    </xf>
    <xf numFmtId="0" fontId="28" fillId="3" borderId="0" xfId="0" applyFont="1" applyFill="1" applyBorder="1" applyAlignment="1">
      <alignment vertical="center"/>
    </xf>
    <xf numFmtId="0" fontId="27" fillId="3" borderId="0" xfId="0" applyFont="1" applyFill="1" applyBorder="1" applyAlignment="1">
      <alignment vertical="center"/>
    </xf>
    <xf numFmtId="0" fontId="30" fillId="3" borderId="0" xfId="0" applyFont="1" applyFill="1" applyBorder="1" applyAlignment="1">
      <alignment vertical="center" wrapText="1"/>
    </xf>
    <xf numFmtId="0" fontId="6" fillId="3" borderId="0" xfId="0" applyFont="1" applyFill="1" applyBorder="1" applyAlignment="1">
      <alignment vertical="center"/>
    </xf>
    <xf numFmtId="0" fontId="7" fillId="3" borderId="0" xfId="0" applyFont="1" applyFill="1" applyBorder="1" applyAlignment="1">
      <alignment horizontal="center" vertical="center"/>
    </xf>
    <xf numFmtId="0" fontId="0" fillId="3" borderId="0" xfId="0" applyFill="1" applyBorder="1" applyAlignment="1">
      <alignment horizontal="center" vertical="center"/>
    </xf>
    <xf numFmtId="9" fontId="38" fillId="4" borderId="35" xfId="2" applyFont="1" applyFill="1" applyBorder="1" applyAlignment="1">
      <alignment horizontal="center" vertical="center"/>
    </xf>
    <xf numFmtId="9" fontId="38" fillId="4" borderId="29" xfId="2" applyFont="1" applyFill="1" applyBorder="1" applyAlignment="1">
      <alignment horizontal="center" vertical="center"/>
    </xf>
    <xf numFmtId="0" fontId="12" fillId="3" borderId="0" xfId="0" applyFont="1" applyFill="1" applyAlignment="1">
      <alignment vertical="center"/>
    </xf>
    <xf numFmtId="166" fontId="12" fillId="3" borderId="0" xfId="0" applyNumberFormat="1" applyFont="1" applyFill="1" applyAlignment="1">
      <alignment horizontal="center" vertical="center"/>
    </xf>
    <xf numFmtId="1" fontId="12" fillId="3" borderId="0" xfId="0" applyNumberFormat="1" applyFont="1" applyFill="1"/>
    <xf numFmtId="0" fontId="27" fillId="3" borderId="0" xfId="0" applyFont="1" applyFill="1" applyBorder="1" applyAlignment="1">
      <alignment horizontal="center" vertical="center"/>
    </xf>
    <xf numFmtId="176" fontId="12" fillId="3" borderId="0" xfId="0" applyNumberFormat="1" applyFont="1" applyFill="1" applyAlignment="1">
      <alignment horizontal="left" vertical="center"/>
    </xf>
    <xf numFmtId="164" fontId="12" fillId="3" borderId="0" xfId="0" applyNumberFormat="1" applyFont="1" applyFill="1" applyAlignment="1">
      <alignment horizontal="left" vertical="center"/>
    </xf>
    <xf numFmtId="0" fontId="8" fillId="4" borderId="23" xfId="0" applyFont="1" applyFill="1" applyBorder="1" applyAlignment="1">
      <alignment horizontal="center" vertical="center"/>
    </xf>
    <xf numFmtId="177" fontId="8" fillId="5" borderId="21" xfId="0" applyNumberFormat="1" applyFont="1" applyFill="1" applyBorder="1" applyAlignment="1">
      <alignment horizontal="center" vertical="center"/>
    </xf>
    <xf numFmtId="164" fontId="8" fillId="5" borderId="21" xfId="0" applyNumberFormat="1" applyFont="1" applyFill="1" applyBorder="1" applyAlignment="1">
      <alignment horizontal="center" vertical="center"/>
    </xf>
    <xf numFmtId="165" fontId="8" fillId="5" borderId="21" xfId="0" applyNumberFormat="1" applyFont="1" applyFill="1" applyBorder="1" applyAlignment="1">
      <alignment horizontal="center" vertical="center"/>
    </xf>
    <xf numFmtId="168" fontId="8" fillId="5" borderId="21" xfId="0" applyNumberFormat="1" applyFont="1" applyFill="1" applyBorder="1" applyAlignment="1">
      <alignment horizontal="center" vertical="center"/>
    </xf>
    <xf numFmtId="164" fontId="8" fillId="5" borderId="9" xfId="0" applyNumberFormat="1" applyFont="1" applyFill="1" applyBorder="1" applyAlignment="1">
      <alignment horizontal="center" vertical="center"/>
    </xf>
    <xf numFmtId="165" fontId="8" fillId="5" borderId="9" xfId="0" applyNumberFormat="1" applyFont="1" applyFill="1" applyBorder="1" applyAlignment="1">
      <alignment horizontal="center" vertical="center"/>
    </xf>
    <xf numFmtId="168" fontId="8" fillId="5" borderId="9" xfId="0" applyNumberFormat="1" applyFont="1" applyFill="1" applyBorder="1" applyAlignment="1">
      <alignment horizontal="center" vertical="center"/>
    </xf>
    <xf numFmtId="177" fontId="8" fillId="4" borderId="9" xfId="0" applyNumberFormat="1" applyFont="1" applyFill="1" applyBorder="1" applyAlignment="1">
      <alignment horizontal="center" vertical="center"/>
    </xf>
    <xf numFmtId="164" fontId="8" fillId="4" borderId="9" xfId="0" applyNumberFormat="1" applyFont="1" applyFill="1" applyBorder="1" applyAlignment="1">
      <alignment horizontal="center" vertical="center"/>
    </xf>
    <xf numFmtId="165" fontId="8" fillId="4" borderId="9" xfId="0" applyNumberFormat="1" applyFont="1" applyFill="1" applyBorder="1" applyAlignment="1">
      <alignment horizontal="center" vertical="center"/>
    </xf>
    <xf numFmtId="9" fontId="8" fillId="4" borderId="9" xfId="2" applyNumberFormat="1" applyFont="1" applyFill="1" applyBorder="1" applyAlignment="1">
      <alignment horizontal="center" vertical="center"/>
    </xf>
    <xf numFmtId="168" fontId="8" fillId="4" borderId="9" xfId="0" applyNumberFormat="1" applyFont="1" applyFill="1" applyBorder="1" applyAlignment="1">
      <alignment horizontal="center" vertical="center"/>
    </xf>
    <xf numFmtId="9" fontId="8" fillId="5" borderId="21" xfId="0" applyNumberFormat="1" applyFont="1" applyFill="1" applyBorder="1" applyAlignment="1">
      <alignment horizontal="center" vertical="center"/>
    </xf>
    <xf numFmtId="9" fontId="8" fillId="5" borderId="9" xfId="0" applyNumberFormat="1" applyFont="1" applyFill="1" applyBorder="1" applyAlignment="1">
      <alignment horizontal="center" vertical="center"/>
    </xf>
    <xf numFmtId="0" fontId="0" fillId="4" borderId="0" xfId="0" applyFill="1" applyBorder="1"/>
    <xf numFmtId="0" fontId="8" fillId="4" borderId="0" xfId="0" applyFont="1" applyFill="1" applyBorder="1" applyAlignment="1">
      <alignment vertical="center"/>
    </xf>
    <xf numFmtId="165" fontId="8" fillId="4" borderId="0" xfId="0" applyNumberFormat="1" applyFont="1" applyFill="1" applyBorder="1" applyAlignment="1">
      <alignment horizontal="center" vertical="center"/>
    </xf>
    <xf numFmtId="165" fontId="8" fillId="4" borderId="3" xfId="0" applyNumberFormat="1" applyFont="1" applyFill="1" applyBorder="1" applyAlignment="1">
      <alignment horizontal="center" vertical="center"/>
    </xf>
    <xf numFmtId="0" fontId="8" fillId="4" borderId="24" xfId="0" applyFont="1" applyFill="1" applyBorder="1" applyAlignment="1">
      <alignment horizontal="center" vertical="center"/>
    </xf>
    <xf numFmtId="0" fontId="8" fillId="4" borderId="18" xfId="0" applyFont="1" applyFill="1" applyBorder="1" applyAlignment="1">
      <alignment horizontal="center" vertical="center"/>
    </xf>
    <xf numFmtId="0" fontId="12" fillId="3" borderId="0" xfId="0" applyFont="1" applyFill="1" applyAlignment="1">
      <alignment horizontal="center" vertical="center"/>
    </xf>
    <xf numFmtId="169" fontId="8" fillId="5" borderId="21" xfId="0" applyNumberFormat="1" applyFont="1" applyFill="1" applyBorder="1" applyAlignment="1">
      <alignment horizontal="center" vertical="center"/>
    </xf>
    <xf numFmtId="169" fontId="8" fillId="5" borderId="9" xfId="0" applyNumberFormat="1" applyFont="1" applyFill="1" applyBorder="1" applyAlignment="1">
      <alignment horizontal="center" vertical="center"/>
    </xf>
    <xf numFmtId="169" fontId="8" fillId="4" borderId="9" xfId="2" applyNumberFormat="1" applyFont="1" applyFill="1" applyBorder="1" applyAlignment="1">
      <alignment horizontal="center" vertical="center"/>
    </xf>
    <xf numFmtId="0" fontId="33" fillId="3" borderId="0" xfId="0" applyFont="1" applyFill="1"/>
    <xf numFmtId="0" fontId="53" fillId="3" borderId="0" xfId="0" applyFont="1" applyFill="1"/>
    <xf numFmtId="0" fontId="28" fillId="6" borderId="0" xfId="0" applyFont="1" applyFill="1" applyAlignment="1">
      <alignment vertical="center"/>
    </xf>
    <xf numFmtId="0" fontId="33" fillId="6" borderId="0" xfId="0" applyFont="1" applyFill="1"/>
    <xf numFmtId="0" fontId="53" fillId="6" borderId="0" xfId="0" applyFont="1" applyFill="1"/>
    <xf numFmtId="0" fontId="28" fillId="3" borderId="0" xfId="0" applyFont="1" applyFill="1" applyAlignment="1">
      <alignment vertical="center"/>
    </xf>
    <xf numFmtId="0" fontId="33" fillId="3" borderId="22" xfId="0" applyFont="1" applyFill="1" applyBorder="1"/>
    <xf numFmtId="177" fontId="28" fillId="2" borderId="21" xfId="0" applyNumberFormat="1" applyFont="1" applyFill="1" applyBorder="1" applyAlignment="1">
      <alignment horizontal="center" vertical="center"/>
    </xf>
    <xf numFmtId="164" fontId="28" fillId="2" borderId="24" xfId="0" applyNumberFormat="1" applyFont="1" applyFill="1" applyBorder="1" applyAlignment="1">
      <alignment horizontal="center" vertical="center"/>
    </xf>
    <xf numFmtId="165" fontId="28" fillId="2" borderId="24" xfId="0" applyNumberFormat="1" applyFont="1" applyFill="1" applyBorder="1" applyAlignment="1">
      <alignment horizontal="center" vertical="center"/>
    </xf>
    <xf numFmtId="9" fontId="28" fillId="2" borderId="24" xfId="2" applyFont="1" applyFill="1" applyBorder="1" applyAlignment="1">
      <alignment horizontal="center" vertical="center"/>
    </xf>
    <xf numFmtId="168" fontId="28" fillId="2" borderId="24" xfId="2" applyNumberFormat="1" applyFont="1" applyFill="1" applyBorder="1" applyAlignment="1">
      <alignment horizontal="center" vertical="center"/>
    </xf>
    <xf numFmtId="165" fontId="33" fillId="3" borderId="0" xfId="0" applyNumberFormat="1" applyFont="1" applyFill="1"/>
    <xf numFmtId="169" fontId="28" fillId="2" borderId="24" xfId="0" applyNumberFormat="1" applyFont="1" applyFill="1" applyBorder="1" applyAlignment="1">
      <alignment horizontal="center" vertical="center"/>
    </xf>
    <xf numFmtId="0" fontId="28" fillId="2" borderId="20" xfId="0" applyNumberFormat="1" applyFont="1" applyFill="1" applyBorder="1" applyAlignment="1">
      <alignment horizontal="center" vertical="center"/>
    </xf>
    <xf numFmtId="165" fontId="28" fillId="2" borderId="1" xfId="0" applyNumberFormat="1" applyFont="1" applyFill="1" applyBorder="1" applyAlignment="1">
      <alignment horizontal="center" vertical="center"/>
    </xf>
    <xf numFmtId="0" fontId="28" fillId="2" borderId="9" xfId="0" applyNumberFormat="1" applyFont="1" applyFill="1" applyBorder="1" applyAlignment="1">
      <alignment horizontal="center" vertical="center"/>
    </xf>
    <xf numFmtId="177" fontId="28" fillId="2" borderId="9" xfId="0" applyNumberFormat="1" applyFont="1" applyFill="1" applyBorder="1" applyAlignment="1">
      <alignment horizontal="center" vertical="center"/>
    </xf>
    <xf numFmtId="164" fontId="28" fillId="2" borderId="1" xfId="0" applyNumberFormat="1" applyFont="1" applyFill="1" applyBorder="1" applyAlignment="1">
      <alignment horizontal="center" vertical="center"/>
    </xf>
    <xf numFmtId="169" fontId="28" fillId="2" borderId="1" xfId="0" applyNumberFormat="1" applyFont="1" applyFill="1" applyBorder="1" applyAlignment="1">
      <alignment horizontal="center" vertical="center"/>
    </xf>
    <xf numFmtId="9" fontId="28" fillId="2" borderId="1" xfId="2" applyFont="1" applyFill="1" applyBorder="1" applyAlignment="1">
      <alignment horizontal="center" vertical="center"/>
    </xf>
    <xf numFmtId="168" fontId="28" fillId="2" borderId="1" xfId="2" applyNumberFormat="1" applyFont="1" applyFill="1" applyBorder="1" applyAlignment="1">
      <alignment horizontal="center" vertical="center"/>
    </xf>
    <xf numFmtId="0" fontId="28" fillId="2" borderId="16" xfId="0" applyNumberFormat="1" applyFont="1" applyFill="1" applyBorder="1" applyAlignment="1">
      <alignment horizontal="center" vertical="center"/>
    </xf>
    <xf numFmtId="165" fontId="28" fillId="2" borderId="17" xfId="0" applyNumberFormat="1" applyFont="1" applyFill="1" applyBorder="1" applyAlignment="1">
      <alignment horizontal="center" vertical="center"/>
    </xf>
    <xf numFmtId="177" fontId="28" fillId="5" borderId="9" xfId="0" applyNumberFormat="1" applyFont="1" applyFill="1" applyBorder="1" applyAlignment="1">
      <alignment horizontal="center" vertical="center"/>
    </xf>
    <xf numFmtId="164" fontId="28" fillId="5" borderId="1" xfId="0" applyNumberFormat="1" applyFont="1" applyFill="1" applyBorder="1" applyAlignment="1">
      <alignment horizontal="center" vertical="center"/>
    </xf>
    <xf numFmtId="165" fontId="28" fillId="5" borderId="1" xfId="0" applyNumberFormat="1" applyFont="1" applyFill="1" applyBorder="1" applyAlignment="1">
      <alignment horizontal="center" vertical="center"/>
    </xf>
    <xf numFmtId="169" fontId="28" fillId="5" borderId="1" xfId="0" applyNumberFormat="1" applyFont="1" applyFill="1" applyBorder="1" applyAlignment="1">
      <alignment horizontal="center" vertical="center"/>
    </xf>
    <xf numFmtId="9" fontId="28" fillId="5" borderId="1" xfId="0" applyNumberFormat="1" applyFont="1" applyFill="1" applyBorder="1" applyAlignment="1">
      <alignment horizontal="center" vertical="center"/>
    </xf>
    <xf numFmtId="168" fontId="28" fillId="5" borderId="1" xfId="0" applyNumberFormat="1" applyFont="1" applyFill="1" applyBorder="1" applyAlignment="1">
      <alignment horizontal="center" vertical="center"/>
    </xf>
    <xf numFmtId="0" fontId="28" fillId="5" borderId="16" xfId="0" applyNumberFormat="1" applyFont="1" applyFill="1" applyBorder="1" applyAlignment="1">
      <alignment horizontal="center" vertical="center"/>
    </xf>
    <xf numFmtId="0" fontId="28" fillId="4" borderId="9" xfId="0" applyFont="1" applyFill="1" applyBorder="1" applyAlignment="1">
      <alignment horizontal="center" vertical="center" wrapText="1"/>
    </xf>
    <xf numFmtId="0" fontId="28" fillId="4" borderId="1" xfId="0" applyFont="1" applyFill="1" applyBorder="1" applyAlignment="1">
      <alignment horizontal="center" vertical="center"/>
    </xf>
    <xf numFmtId="0" fontId="28" fillId="4" borderId="1" xfId="0" applyFont="1" applyFill="1" applyBorder="1" applyAlignment="1">
      <alignment horizontal="center" vertical="center" wrapText="1"/>
    </xf>
    <xf numFmtId="0" fontId="28" fillId="4" borderId="9" xfId="0" applyFont="1" applyFill="1" applyBorder="1" applyAlignment="1">
      <alignment horizontal="center" vertical="center"/>
    </xf>
    <xf numFmtId="0" fontId="28" fillId="2" borderId="1" xfId="0" applyFont="1" applyFill="1" applyBorder="1" applyAlignment="1">
      <alignment horizontal="center" vertical="center"/>
    </xf>
    <xf numFmtId="177" fontId="28" fillId="2" borderId="1" xfId="0" applyNumberFormat="1" applyFont="1" applyFill="1" applyBorder="1" applyAlignment="1">
      <alignment horizontal="center" vertical="center"/>
    </xf>
    <xf numFmtId="9" fontId="28" fillId="2" borderId="1" xfId="0" applyNumberFormat="1" applyFont="1" applyFill="1" applyBorder="1" applyAlignment="1">
      <alignment horizontal="center" vertical="center"/>
    </xf>
    <xf numFmtId="168" fontId="28" fillId="2" borderId="1" xfId="0" applyNumberFormat="1" applyFont="1" applyFill="1" applyBorder="1" applyAlignment="1">
      <alignment horizontal="center" vertical="center"/>
    </xf>
    <xf numFmtId="175" fontId="28" fillId="2" borderId="9" xfId="0" applyNumberFormat="1" applyFont="1" applyFill="1" applyBorder="1" applyAlignment="1">
      <alignment horizontal="center" vertical="center"/>
    </xf>
    <xf numFmtId="0" fontId="28" fillId="2" borderId="18" xfId="0" applyFont="1" applyFill="1" applyBorder="1" applyAlignment="1">
      <alignment horizontal="center" vertical="center"/>
    </xf>
    <xf numFmtId="177" fontId="28" fillId="2" borderId="18" xfId="0" applyNumberFormat="1" applyFont="1" applyFill="1" applyBorder="1" applyAlignment="1">
      <alignment horizontal="center" vertical="center"/>
    </xf>
    <xf numFmtId="164" fontId="28" fillId="2" borderId="18" xfId="0" applyNumberFormat="1" applyFont="1" applyFill="1" applyBorder="1" applyAlignment="1">
      <alignment horizontal="center" vertical="center"/>
    </xf>
    <xf numFmtId="165" fontId="28" fillId="2" borderId="18" xfId="0" applyNumberFormat="1" applyFont="1" applyFill="1" applyBorder="1" applyAlignment="1">
      <alignment horizontal="center" vertical="center"/>
    </xf>
    <xf numFmtId="169" fontId="28" fillId="2" borderId="18" xfId="0" applyNumberFormat="1" applyFont="1" applyFill="1" applyBorder="1" applyAlignment="1">
      <alignment horizontal="center" vertical="center"/>
    </xf>
    <xf numFmtId="9" fontId="28" fillId="2" borderId="18" xfId="0" applyNumberFormat="1" applyFont="1" applyFill="1" applyBorder="1" applyAlignment="1">
      <alignment horizontal="center" vertical="center"/>
    </xf>
    <xf numFmtId="168" fontId="28" fillId="2" borderId="18" xfId="0" applyNumberFormat="1" applyFont="1" applyFill="1" applyBorder="1" applyAlignment="1">
      <alignment horizontal="center" vertical="center"/>
    </xf>
    <xf numFmtId="175" fontId="28" fillId="2" borderId="4" xfId="0" applyNumberFormat="1" applyFont="1" applyFill="1" applyBorder="1" applyAlignment="1">
      <alignment horizontal="center" vertical="center"/>
    </xf>
    <xf numFmtId="0" fontId="28" fillId="3" borderId="0" xfId="0" applyFont="1" applyFill="1" applyBorder="1" applyAlignment="1">
      <alignment horizontal="center" vertical="center"/>
    </xf>
    <xf numFmtId="164" fontId="28" fillId="3" borderId="0" xfId="0" applyNumberFormat="1" applyFont="1" applyFill="1" applyBorder="1" applyAlignment="1">
      <alignment horizontal="center" vertical="center"/>
    </xf>
    <xf numFmtId="165" fontId="28" fillId="3" borderId="0" xfId="0" applyNumberFormat="1" applyFont="1" applyFill="1" applyBorder="1" applyAlignment="1">
      <alignment horizontal="center" vertical="center"/>
    </xf>
    <xf numFmtId="9" fontId="28" fillId="3" borderId="20" xfId="2" applyFont="1" applyFill="1" applyBorder="1" applyAlignment="1">
      <alignment horizontal="center" vertical="center" wrapText="1"/>
    </xf>
    <xf numFmtId="9" fontId="28" fillId="3" borderId="0" xfId="2" applyFont="1" applyFill="1" applyBorder="1" applyAlignment="1">
      <alignment horizontal="center" vertical="center" wrapText="1"/>
    </xf>
    <xf numFmtId="0" fontId="33" fillId="3" borderId="0" xfId="0" applyFont="1" applyFill="1" applyBorder="1"/>
    <xf numFmtId="9" fontId="28" fillId="3" borderId="0" xfId="2" applyFont="1" applyFill="1" applyBorder="1" applyAlignment="1">
      <alignment horizontal="center" vertical="center"/>
    </xf>
    <xf numFmtId="0" fontId="32" fillId="3" borderId="0" xfId="0" applyFont="1" applyFill="1" applyAlignment="1">
      <alignment vertical="center"/>
    </xf>
    <xf numFmtId="0" fontId="53" fillId="3" borderId="0" xfId="0" applyFont="1" applyFill="1" applyBorder="1"/>
    <xf numFmtId="0" fontId="0" fillId="4" borderId="0" xfId="0" applyFill="1" applyBorder="1" applyAlignment="1"/>
    <xf numFmtId="0" fontId="0" fillId="4" borderId="20" xfId="0" applyFill="1" applyBorder="1" applyAlignment="1"/>
    <xf numFmtId="0" fontId="0" fillId="5" borderId="22" xfId="0" applyFill="1" applyBorder="1" applyAlignment="1"/>
    <xf numFmtId="0" fontId="0" fillId="5" borderId="0" xfId="0" applyFill="1" applyBorder="1" applyAlignment="1"/>
    <xf numFmtId="0" fontId="0" fillId="5" borderId="23" xfId="0" applyFill="1" applyBorder="1" applyAlignment="1"/>
    <xf numFmtId="0" fontId="0" fillId="5" borderId="3" xfId="0" applyFill="1" applyBorder="1" applyAlignment="1"/>
    <xf numFmtId="0" fontId="12" fillId="3" borderId="0" xfId="0" applyFont="1" applyFill="1" applyAlignment="1">
      <alignment horizontal="center" vertical="center"/>
    </xf>
    <xf numFmtId="165" fontId="14" fillId="3" borderId="0" xfId="1" applyNumberFormat="1" applyFont="1" applyFill="1" applyBorder="1" applyAlignment="1">
      <alignment horizontal="center" vertical="center"/>
    </xf>
    <xf numFmtId="174" fontId="30" fillId="3" borderId="0" xfId="0" applyNumberFormat="1" applyFont="1" applyFill="1" applyBorder="1" applyAlignment="1">
      <alignment horizontal="center" vertical="center"/>
    </xf>
    <xf numFmtId="165" fontId="14" fillId="4" borderId="21" xfId="1" applyNumberFormat="1" applyFont="1" applyFill="1" applyBorder="1" applyAlignment="1">
      <alignment horizontal="center" vertical="center"/>
    </xf>
    <xf numFmtId="174" fontId="30" fillId="4" borderId="4" xfId="0" applyNumberFormat="1" applyFont="1" applyFill="1" applyBorder="1" applyAlignment="1">
      <alignment horizontal="center" vertical="center"/>
    </xf>
    <xf numFmtId="178" fontId="12" fillId="3" borderId="0" xfId="0" applyNumberFormat="1" applyFont="1" applyFill="1" applyAlignment="1">
      <alignment horizontal="center" vertical="center"/>
    </xf>
    <xf numFmtId="173" fontId="8" fillId="4" borderId="9" xfId="2" applyNumberFormat="1" applyFont="1" applyFill="1" applyBorder="1" applyAlignment="1">
      <alignment horizontal="center" vertical="center"/>
    </xf>
    <xf numFmtId="0" fontId="8" fillId="4" borderId="23" xfId="0" applyFont="1" applyFill="1" applyBorder="1" applyAlignment="1">
      <alignment horizontal="center" vertical="center"/>
    </xf>
    <xf numFmtId="0" fontId="54" fillId="3" borderId="0" xfId="0" applyFont="1" applyFill="1" applyAlignment="1">
      <alignment vertical="center"/>
    </xf>
    <xf numFmtId="0" fontId="11" fillId="3" borderId="0" xfId="0" applyFont="1" applyFill="1" applyAlignment="1">
      <alignment horizontal="center" vertical="center"/>
    </xf>
    <xf numFmtId="9" fontId="16" fillId="3" borderId="0" xfId="2" applyFont="1" applyFill="1" applyBorder="1" applyAlignment="1">
      <alignment vertical="center"/>
    </xf>
    <xf numFmtId="10" fontId="11" fillId="3" borderId="0" xfId="0" applyNumberFormat="1" applyFont="1" applyFill="1" applyAlignment="1">
      <alignment horizontal="center" vertical="center"/>
    </xf>
    <xf numFmtId="10" fontId="11" fillId="3" borderId="0" xfId="0" applyNumberFormat="1" applyFont="1" applyFill="1"/>
    <xf numFmtId="0" fontId="16" fillId="3" borderId="0" xfId="0" applyFont="1" applyFill="1" applyBorder="1" applyAlignment="1">
      <alignment vertical="center" wrapText="1"/>
    </xf>
    <xf numFmtId="9" fontId="11" fillId="3" borderId="0" xfId="0" applyNumberFormat="1" applyFont="1" applyFill="1" applyAlignment="1">
      <alignment horizontal="center" vertical="center"/>
    </xf>
    <xf numFmtId="9" fontId="11" fillId="3" borderId="0" xfId="2" applyNumberFormat="1" applyFont="1" applyFill="1" applyAlignment="1">
      <alignment horizontal="center" vertical="center"/>
    </xf>
    <xf numFmtId="9" fontId="11" fillId="3" borderId="0" xfId="2" applyNumberFormat="1" applyFont="1" applyFill="1"/>
    <xf numFmtId="9" fontId="11" fillId="3" borderId="0" xfId="2" applyFont="1" applyFill="1" applyAlignment="1">
      <alignment horizontal="center" vertical="center"/>
    </xf>
    <xf numFmtId="9" fontId="11" fillId="3" borderId="0" xfId="2" applyFont="1" applyFill="1"/>
    <xf numFmtId="0" fontId="16" fillId="3" borderId="0" xfId="2" applyNumberFormat="1" applyFont="1" applyFill="1" applyBorder="1" applyAlignment="1">
      <alignment horizontal="center" vertical="center"/>
    </xf>
    <xf numFmtId="0" fontId="11" fillId="3" borderId="0" xfId="0" applyFont="1" applyFill="1" applyAlignment="1">
      <alignment horizontal="center"/>
    </xf>
    <xf numFmtId="165" fontId="11" fillId="3" borderId="0" xfId="0" applyNumberFormat="1" applyFont="1" applyFill="1" applyAlignment="1">
      <alignment horizontal="center"/>
    </xf>
    <xf numFmtId="168" fontId="11" fillId="3" borderId="0" xfId="0" applyNumberFormat="1" applyFont="1" applyFill="1" applyAlignment="1">
      <alignment horizontal="center"/>
    </xf>
    <xf numFmtId="9" fontId="11" fillId="3" borderId="0" xfId="0" applyNumberFormat="1" applyFont="1" applyFill="1" applyAlignment="1">
      <alignment horizontal="center"/>
    </xf>
    <xf numFmtId="169" fontId="11" fillId="3" borderId="0" xfId="0" applyNumberFormat="1" applyFont="1" applyFill="1" applyAlignment="1">
      <alignment horizontal="center" vertical="center"/>
    </xf>
    <xf numFmtId="0" fontId="11" fillId="3" borderId="0" xfId="0" applyNumberFormat="1" applyFont="1" applyFill="1" applyAlignment="1">
      <alignment horizontal="center" vertical="center"/>
    </xf>
    <xf numFmtId="165" fontId="11" fillId="3" borderId="0" xfId="0" applyNumberFormat="1" applyFont="1" applyFill="1" applyAlignment="1">
      <alignment horizontal="center" vertical="center"/>
    </xf>
    <xf numFmtId="1" fontId="11" fillId="3" borderId="0" xfId="0" applyNumberFormat="1" applyFont="1" applyFill="1" applyAlignment="1">
      <alignment horizontal="center" vertical="center"/>
    </xf>
    <xf numFmtId="1" fontId="11" fillId="3" borderId="0" xfId="0" applyNumberFormat="1" applyFont="1" applyFill="1" applyAlignment="1">
      <alignment vertical="center"/>
    </xf>
    <xf numFmtId="0" fontId="11" fillId="3" borderId="0" xfId="0" applyNumberFormat="1" applyFont="1" applyFill="1" applyAlignment="1">
      <alignment vertical="center"/>
    </xf>
    <xf numFmtId="165" fontId="11" fillId="3" borderId="0" xfId="0" applyNumberFormat="1" applyFont="1" applyFill="1"/>
    <xf numFmtId="0" fontId="11" fillId="3" borderId="0" xfId="0" applyFont="1" applyFill="1" applyBorder="1" applyAlignment="1">
      <alignment vertical="center"/>
    </xf>
    <xf numFmtId="0" fontId="11" fillId="3" borderId="0" xfId="0" applyFont="1" applyFill="1" applyAlignment="1"/>
    <xf numFmtId="0" fontId="11" fillId="3" borderId="0" xfId="0" applyFont="1" applyFill="1" applyBorder="1" applyAlignment="1">
      <alignment horizontal="center" vertical="center"/>
    </xf>
    <xf numFmtId="165" fontId="11" fillId="3" borderId="0" xfId="0" applyNumberFormat="1" applyFont="1" applyFill="1" applyBorder="1" applyAlignment="1">
      <alignment horizontal="center" vertical="center"/>
    </xf>
    <xf numFmtId="165" fontId="11" fillId="3" borderId="0" xfId="2" applyNumberFormat="1" applyFont="1" applyFill="1" applyAlignment="1">
      <alignment horizontal="center" vertical="center"/>
    </xf>
    <xf numFmtId="164" fontId="11" fillId="3" borderId="0" xfId="2" applyNumberFormat="1" applyFont="1" applyFill="1" applyAlignment="1">
      <alignment horizontal="center" vertical="center"/>
    </xf>
    <xf numFmtId="167" fontId="11" fillId="3" borderId="0" xfId="2" applyNumberFormat="1" applyFont="1" applyFill="1"/>
    <xf numFmtId="2" fontId="11" fillId="3" borderId="0" xfId="0" applyNumberFormat="1" applyFont="1" applyFill="1" applyAlignment="1">
      <alignment horizontal="center" vertical="center"/>
    </xf>
    <xf numFmtId="0" fontId="11" fillId="3" borderId="0" xfId="2" applyNumberFormat="1" applyFont="1" applyFill="1"/>
    <xf numFmtId="166" fontId="11" fillId="3" borderId="0" xfId="0" applyNumberFormat="1" applyFont="1" applyFill="1" applyAlignment="1">
      <alignment horizontal="center" vertical="center"/>
    </xf>
    <xf numFmtId="165" fontId="11" fillId="3" borderId="0" xfId="0" applyNumberFormat="1" applyFont="1" applyFill="1" applyBorder="1" applyAlignment="1">
      <alignment vertical="center"/>
    </xf>
    <xf numFmtId="0" fontId="11" fillId="3" borderId="0" xfId="0" applyNumberFormat="1" applyFont="1" applyFill="1" applyBorder="1" applyAlignment="1">
      <alignment horizontal="center" vertical="center"/>
    </xf>
    <xf numFmtId="177" fontId="11" fillId="3" borderId="0" xfId="2" applyNumberFormat="1" applyFont="1" applyFill="1" applyAlignment="1">
      <alignment horizontal="center" vertical="center"/>
    </xf>
    <xf numFmtId="20" fontId="11" fillId="3" borderId="0" xfId="0" applyNumberFormat="1" applyFont="1" applyFill="1"/>
    <xf numFmtId="173" fontId="11" fillId="3" borderId="0" xfId="2" applyNumberFormat="1" applyFont="1" applyFill="1" applyAlignment="1">
      <alignment vertical="center"/>
    </xf>
    <xf numFmtId="0" fontId="8" fillId="5" borderId="0" xfId="0" applyFont="1" applyFill="1" applyBorder="1" applyAlignment="1">
      <alignment horizontal="center" vertical="center"/>
    </xf>
    <xf numFmtId="0" fontId="0" fillId="3" borderId="0" xfId="0" applyFill="1" applyAlignment="1">
      <alignment horizontal="center" vertical="center"/>
    </xf>
    <xf numFmtId="165" fontId="8" fillId="5" borderId="0" xfId="0" applyNumberFormat="1" applyFont="1" applyFill="1" applyBorder="1" applyAlignment="1">
      <alignment vertical="center"/>
    </xf>
    <xf numFmtId="165" fontId="8" fillId="5" borderId="2" xfId="0" applyNumberFormat="1" applyFont="1" applyFill="1" applyBorder="1" applyAlignment="1">
      <alignment vertical="center"/>
    </xf>
    <xf numFmtId="0" fontId="8" fillId="5" borderId="3" xfId="0" applyFont="1" applyFill="1" applyBorder="1" applyAlignment="1">
      <alignment horizontal="center" vertical="center"/>
    </xf>
    <xf numFmtId="165" fontId="8" fillId="5" borderId="3" xfId="0" applyNumberFormat="1" applyFont="1" applyFill="1" applyBorder="1" applyAlignment="1">
      <alignment vertical="center"/>
    </xf>
    <xf numFmtId="165" fontId="8" fillId="5" borderId="4" xfId="0" applyNumberFormat="1" applyFont="1" applyFill="1" applyBorder="1" applyAlignment="1">
      <alignment vertical="center"/>
    </xf>
    <xf numFmtId="178" fontId="11" fillId="3" borderId="0" xfId="0" applyNumberFormat="1" applyFont="1" applyFill="1" applyAlignment="1">
      <alignment horizontal="center" vertical="center"/>
    </xf>
    <xf numFmtId="1" fontId="11" fillId="3" borderId="0" xfId="0" applyNumberFormat="1" applyFont="1" applyFill="1" applyAlignment="1">
      <alignment horizontal="center" vertical="center"/>
    </xf>
    <xf numFmtId="0" fontId="8" fillId="4" borderId="40" xfId="0" applyFont="1" applyFill="1" applyBorder="1" applyAlignment="1">
      <alignment horizontal="center" vertical="center"/>
    </xf>
    <xf numFmtId="0" fontId="8" fillId="4" borderId="39" xfId="0" applyFont="1" applyFill="1" applyBorder="1" applyAlignment="1">
      <alignment horizontal="center" vertical="center"/>
    </xf>
    <xf numFmtId="0" fontId="8" fillId="4" borderId="41" xfId="0" applyFont="1" applyFill="1" applyBorder="1" applyAlignment="1">
      <alignment horizontal="center" vertical="center"/>
    </xf>
    <xf numFmtId="0" fontId="28" fillId="4" borderId="40" xfId="0" applyFont="1" applyFill="1" applyBorder="1" applyAlignment="1">
      <alignment horizontal="center" vertical="center"/>
    </xf>
    <xf numFmtId="0" fontId="28" fillId="4" borderId="39" xfId="0" applyFont="1" applyFill="1" applyBorder="1" applyAlignment="1">
      <alignment horizontal="center" vertical="center"/>
    </xf>
    <xf numFmtId="0" fontId="28" fillId="4" borderId="41" xfId="0" applyFont="1" applyFill="1" applyBorder="1" applyAlignment="1">
      <alignment horizontal="center" vertical="center"/>
    </xf>
    <xf numFmtId="0" fontId="32" fillId="2" borderId="40" xfId="3" applyFont="1" applyFill="1" applyBorder="1" applyAlignment="1">
      <alignment horizontal="center" vertical="center"/>
    </xf>
    <xf numFmtId="0" fontId="32" fillId="2" borderId="39" xfId="3" applyFont="1" applyFill="1" applyBorder="1" applyAlignment="1">
      <alignment horizontal="center" vertical="center"/>
    </xf>
    <xf numFmtId="0" fontId="32" fillId="2" borderId="41" xfId="3" applyFont="1" applyFill="1" applyBorder="1" applyAlignment="1">
      <alignment horizontal="center" vertical="center"/>
    </xf>
    <xf numFmtId="0" fontId="33" fillId="2" borderId="46" xfId="0" applyFont="1" applyFill="1" applyBorder="1" applyAlignment="1">
      <alignment horizontal="center" vertical="center" wrapText="1"/>
    </xf>
    <xf numFmtId="0" fontId="33" fillId="2" borderId="49" xfId="0" applyFont="1" applyFill="1" applyBorder="1" applyAlignment="1">
      <alignment horizontal="center" vertical="center" wrapText="1"/>
    </xf>
    <xf numFmtId="0" fontId="33" fillId="2" borderId="50" xfId="0" applyFont="1" applyFill="1" applyBorder="1" applyAlignment="1">
      <alignment horizontal="center" vertical="center" wrapText="1"/>
    </xf>
    <xf numFmtId="0" fontId="33" fillId="2" borderId="22" xfId="0" applyFont="1" applyFill="1" applyBorder="1" applyAlignment="1">
      <alignment horizontal="center" vertical="center" wrapText="1"/>
    </xf>
    <xf numFmtId="0" fontId="33" fillId="2" borderId="0" xfId="0" applyFont="1" applyFill="1" applyBorder="1" applyAlignment="1">
      <alignment horizontal="center" vertical="center" wrapText="1"/>
    </xf>
    <xf numFmtId="0" fontId="33" fillId="2" borderId="2" xfId="0" applyFont="1" applyFill="1" applyBorder="1" applyAlignment="1">
      <alignment horizontal="center" vertical="center" wrapText="1"/>
    </xf>
    <xf numFmtId="0" fontId="33" fillId="2" borderId="37" xfId="0" applyFont="1" applyFill="1" applyBorder="1" applyAlignment="1">
      <alignment horizontal="center" vertical="center" wrapText="1"/>
    </xf>
    <xf numFmtId="0" fontId="33" fillId="2" borderId="36" xfId="0" applyFont="1" applyFill="1" applyBorder="1" applyAlignment="1">
      <alignment horizontal="center" vertical="center" wrapText="1"/>
    </xf>
    <xf numFmtId="0" fontId="33" fillId="2" borderId="38" xfId="0" applyFont="1" applyFill="1" applyBorder="1" applyAlignment="1">
      <alignment horizontal="center" vertical="center" wrapText="1"/>
    </xf>
    <xf numFmtId="0" fontId="49" fillId="2" borderId="46" xfId="3" applyFont="1" applyFill="1" applyBorder="1" applyAlignment="1">
      <alignment horizontal="center" vertical="center" wrapText="1"/>
    </xf>
    <xf numFmtId="0" fontId="49" fillId="2" borderId="49" xfId="3" applyFont="1" applyFill="1" applyBorder="1" applyAlignment="1">
      <alignment horizontal="center" vertical="center" wrapText="1"/>
    </xf>
    <xf numFmtId="0" fontId="49" fillId="2" borderId="50" xfId="3" applyFont="1" applyFill="1" applyBorder="1" applyAlignment="1">
      <alignment horizontal="center" vertical="center" wrapText="1"/>
    </xf>
    <xf numFmtId="0" fontId="49" fillId="2" borderId="22" xfId="3" applyFont="1" applyFill="1" applyBorder="1" applyAlignment="1">
      <alignment horizontal="center" vertical="center" wrapText="1"/>
    </xf>
    <xf numFmtId="0" fontId="49" fillId="2" borderId="0" xfId="3" applyFont="1" applyFill="1" applyBorder="1" applyAlignment="1">
      <alignment horizontal="center" vertical="center" wrapText="1"/>
    </xf>
    <xf numFmtId="0" fontId="49" fillId="2" borderId="2" xfId="3" applyFont="1" applyFill="1" applyBorder="1" applyAlignment="1">
      <alignment horizontal="center" vertical="center" wrapText="1"/>
    </xf>
    <xf numFmtId="0" fontId="49" fillId="2" borderId="37" xfId="3" applyFont="1" applyFill="1" applyBorder="1" applyAlignment="1">
      <alignment horizontal="center" vertical="center" wrapText="1"/>
    </xf>
    <xf numFmtId="0" fontId="49" fillId="2" borderId="36" xfId="3" applyFont="1" applyFill="1" applyBorder="1" applyAlignment="1">
      <alignment horizontal="center" vertical="center" wrapText="1"/>
    </xf>
    <xf numFmtId="0" fontId="49" fillId="2" borderId="38" xfId="3" applyFont="1" applyFill="1" applyBorder="1" applyAlignment="1">
      <alignment horizontal="center" vertical="center" wrapText="1"/>
    </xf>
    <xf numFmtId="0" fontId="33" fillId="2" borderId="46" xfId="0" applyFont="1" applyFill="1" applyBorder="1" applyAlignment="1">
      <alignment horizontal="center" vertical="center"/>
    </xf>
    <xf numFmtId="0" fontId="33" fillId="2" borderId="49" xfId="0" applyFont="1" applyFill="1" applyBorder="1" applyAlignment="1">
      <alignment horizontal="center" vertical="center"/>
    </xf>
    <xf numFmtId="0" fontId="33" fillId="2" borderId="50" xfId="0" applyFont="1" applyFill="1" applyBorder="1" applyAlignment="1">
      <alignment horizontal="center" vertical="center"/>
    </xf>
    <xf numFmtId="0" fontId="33" fillId="2" borderId="22" xfId="0" applyFont="1" applyFill="1" applyBorder="1" applyAlignment="1">
      <alignment horizontal="center" vertical="center"/>
    </xf>
    <xf numFmtId="0" fontId="33" fillId="2" borderId="0" xfId="0" applyFont="1" applyFill="1" applyBorder="1" applyAlignment="1">
      <alignment horizontal="center" vertical="center"/>
    </xf>
    <xf numFmtId="0" fontId="33" fillId="2" borderId="2" xfId="0" applyFont="1" applyFill="1" applyBorder="1" applyAlignment="1">
      <alignment horizontal="center" vertical="center"/>
    </xf>
    <xf numFmtId="0" fontId="33" fillId="2" borderId="23" xfId="0" applyFont="1" applyFill="1" applyBorder="1" applyAlignment="1">
      <alignment horizontal="center" vertical="center"/>
    </xf>
    <xf numFmtId="0" fontId="33" fillId="2" borderId="3" xfId="0" applyFont="1" applyFill="1" applyBorder="1" applyAlignment="1">
      <alignment horizontal="center" vertical="center"/>
    </xf>
    <xf numFmtId="0" fontId="33" fillId="2" borderId="4" xfId="0" applyFont="1" applyFill="1" applyBorder="1" applyAlignment="1">
      <alignment horizontal="center" vertical="center"/>
    </xf>
    <xf numFmtId="0" fontId="33" fillId="2" borderId="39" xfId="0" applyFont="1" applyFill="1" applyBorder="1" applyAlignment="1">
      <alignment horizontal="center" vertical="center" wrapText="1"/>
    </xf>
    <xf numFmtId="0" fontId="33" fillId="2" borderId="41" xfId="0" applyFont="1" applyFill="1" applyBorder="1" applyAlignment="1">
      <alignment horizontal="center" vertical="center" wrapText="1"/>
    </xf>
    <xf numFmtId="0" fontId="33" fillId="2" borderId="52" xfId="0" applyFont="1" applyFill="1" applyBorder="1" applyAlignment="1">
      <alignment horizontal="center" vertical="center" wrapText="1"/>
    </xf>
    <xf numFmtId="0" fontId="33" fillId="2" borderId="53" xfId="0" applyFont="1" applyFill="1" applyBorder="1" applyAlignment="1">
      <alignment horizontal="center" vertical="center" wrapText="1"/>
    </xf>
    <xf numFmtId="0" fontId="33" fillId="2" borderId="37" xfId="0" applyFont="1" applyFill="1" applyBorder="1" applyAlignment="1">
      <alignment horizontal="center" vertical="center"/>
    </xf>
    <xf numFmtId="0" fontId="33" fillId="2" borderId="36" xfId="0" applyFont="1" applyFill="1" applyBorder="1" applyAlignment="1">
      <alignment horizontal="center" vertical="center"/>
    </xf>
    <xf numFmtId="0" fontId="33" fillId="2" borderId="38" xfId="0" applyFont="1" applyFill="1" applyBorder="1" applyAlignment="1">
      <alignment horizontal="center" vertical="center"/>
    </xf>
    <xf numFmtId="0" fontId="26" fillId="4" borderId="24" xfId="0" applyFont="1" applyFill="1" applyBorder="1" applyAlignment="1">
      <alignment horizontal="center" vertical="center"/>
    </xf>
    <xf numFmtId="0" fontId="26" fillId="4" borderId="17" xfId="0" applyFont="1" applyFill="1" applyBorder="1" applyAlignment="1">
      <alignment horizontal="center" vertical="center"/>
    </xf>
    <xf numFmtId="0" fontId="26" fillId="4" borderId="18" xfId="0" applyFont="1" applyFill="1" applyBorder="1" applyAlignment="1">
      <alignment horizontal="center" vertical="center"/>
    </xf>
    <xf numFmtId="0" fontId="14" fillId="4" borderId="19" xfId="0" applyFont="1" applyFill="1" applyBorder="1" applyAlignment="1">
      <alignment horizontal="center" vertical="center"/>
    </xf>
    <xf numFmtId="0" fontId="14" fillId="4" borderId="20" xfId="0" applyFont="1" applyFill="1" applyBorder="1" applyAlignment="1">
      <alignment horizontal="center" vertical="center"/>
    </xf>
    <xf numFmtId="0" fontId="14" fillId="4" borderId="21" xfId="0" applyFont="1" applyFill="1" applyBorder="1" applyAlignment="1">
      <alignment horizontal="center" vertical="center"/>
    </xf>
    <xf numFmtId="0" fontId="14" fillId="4" borderId="22" xfId="0" applyFont="1" applyFill="1" applyBorder="1" applyAlignment="1">
      <alignment horizontal="center" vertical="center"/>
    </xf>
    <xf numFmtId="0" fontId="14" fillId="4" borderId="0" xfId="0" applyFont="1" applyFill="1" applyBorder="1" applyAlignment="1">
      <alignment horizontal="center" vertical="center"/>
    </xf>
    <xf numFmtId="0" fontId="14" fillId="4" borderId="2" xfId="0" applyFont="1" applyFill="1" applyBorder="1" applyAlignment="1">
      <alignment horizontal="center" vertical="center"/>
    </xf>
    <xf numFmtId="0" fontId="14" fillId="4" borderId="23" xfId="0" applyFont="1" applyFill="1" applyBorder="1" applyAlignment="1">
      <alignment horizontal="center" vertical="center"/>
    </xf>
    <xf numFmtId="0" fontId="14" fillId="4" borderId="3" xfId="0" applyFont="1" applyFill="1" applyBorder="1" applyAlignment="1">
      <alignment horizontal="center" vertical="center"/>
    </xf>
    <xf numFmtId="0" fontId="14" fillId="4" borderId="4" xfId="0" applyFont="1" applyFill="1" applyBorder="1" applyAlignment="1">
      <alignment horizontal="center" vertical="center"/>
    </xf>
    <xf numFmtId="0" fontId="19" fillId="4" borderId="17" xfId="0" applyFont="1" applyFill="1" applyBorder="1" applyAlignment="1">
      <alignment horizontal="center" vertical="center" textRotation="90"/>
    </xf>
    <xf numFmtId="0" fontId="19" fillId="4" borderId="18" xfId="0" applyFont="1" applyFill="1" applyBorder="1" applyAlignment="1">
      <alignment horizontal="center" vertical="center" textRotation="90"/>
    </xf>
    <xf numFmtId="0" fontId="8" fillId="4" borderId="54" xfId="0" applyFont="1" applyFill="1" applyBorder="1" applyAlignment="1">
      <alignment horizontal="center" vertical="center"/>
    </xf>
    <xf numFmtId="0" fontId="8" fillId="4" borderId="55" xfId="0" applyFont="1" applyFill="1" applyBorder="1" applyAlignment="1">
      <alignment horizontal="center" vertical="center"/>
    </xf>
    <xf numFmtId="0" fontId="8" fillId="4" borderId="56" xfId="0" applyFont="1" applyFill="1" applyBorder="1" applyAlignment="1">
      <alignment horizontal="center" vertical="center"/>
    </xf>
    <xf numFmtId="0" fontId="29" fillId="4" borderId="54" xfId="0" applyFont="1" applyFill="1" applyBorder="1" applyAlignment="1">
      <alignment horizontal="center" vertical="center" wrapText="1"/>
    </xf>
    <xf numFmtId="0" fontId="29" fillId="4" borderId="55" xfId="0" applyFont="1" applyFill="1" applyBorder="1" applyAlignment="1">
      <alignment horizontal="center" vertical="center" wrapText="1"/>
    </xf>
    <xf numFmtId="0" fontId="29" fillId="4" borderId="56" xfId="0" applyFont="1" applyFill="1" applyBorder="1" applyAlignment="1">
      <alignment horizontal="center" vertical="center" wrapText="1"/>
    </xf>
    <xf numFmtId="0" fontId="19" fillId="4" borderId="24" xfId="0" applyFont="1" applyFill="1" applyBorder="1" applyAlignment="1">
      <alignment horizontal="center" vertical="center" textRotation="90"/>
    </xf>
    <xf numFmtId="0" fontId="13" fillId="3" borderId="0" xfId="0" applyFont="1" applyFill="1" applyAlignment="1">
      <alignment horizontal="center" vertical="center"/>
    </xf>
    <xf numFmtId="0" fontId="22" fillId="4" borderId="0" xfId="0" applyFont="1" applyFill="1" applyBorder="1" applyAlignment="1">
      <alignment horizontal="center" vertical="center"/>
    </xf>
    <xf numFmtId="0" fontId="45" fillId="6" borderId="0" xfId="0" applyFont="1" applyFill="1" applyAlignment="1">
      <alignment horizontal="center" vertical="center"/>
    </xf>
    <xf numFmtId="0" fontId="10" fillId="6" borderId="0" xfId="0" applyFont="1" applyFill="1" applyAlignment="1">
      <alignment horizontal="center" vertical="center"/>
    </xf>
    <xf numFmtId="0" fontId="8" fillId="4" borderId="37" xfId="0" applyFont="1" applyFill="1" applyBorder="1" applyAlignment="1">
      <alignment horizontal="center" vertical="center"/>
    </xf>
    <xf numFmtId="0" fontId="8" fillId="4" borderId="36" xfId="0" applyFont="1" applyFill="1" applyBorder="1" applyAlignment="1">
      <alignment horizontal="center" vertical="center"/>
    </xf>
    <xf numFmtId="0" fontId="8" fillId="4" borderId="38" xfId="0" applyFont="1" applyFill="1" applyBorder="1" applyAlignment="1">
      <alignment horizontal="center" vertical="center"/>
    </xf>
    <xf numFmtId="0" fontId="33" fillId="2" borderId="49" xfId="3" applyFont="1" applyFill="1" applyBorder="1" applyAlignment="1">
      <alignment horizontal="center" vertical="center"/>
    </xf>
    <xf numFmtId="0" fontId="33" fillId="2" borderId="50" xfId="3" applyFont="1" applyFill="1" applyBorder="1" applyAlignment="1">
      <alignment horizontal="center" vertical="center"/>
    </xf>
    <xf numFmtId="0" fontId="33" fillId="2" borderId="22" xfId="3" applyFont="1" applyFill="1" applyBorder="1" applyAlignment="1">
      <alignment horizontal="center" vertical="center"/>
    </xf>
    <xf numFmtId="0" fontId="33" fillId="2" borderId="0" xfId="3" applyFont="1" applyFill="1" applyBorder="1" applyAlignment="1">
      <alignment horizontal="center" vertical="center"/>
    </xf>
    <xf numFmtId="0" fontId="33" fillId="2" borderId="2" xfId="3" applyFont="1" applyFill="1" applyBorder="1" applyAlignment="1">
      <alignment horizontal="center" vertical="center"/>
    </xf>
    <xf numFmtId="0" fontId="33" fillId="2" borderId="37" xfId="3" applyFont="1" applyFill="1" applyBorder="1" applyAlignment="1">
      <alignment horizontal="center" vertical="center"/>
    </xf>
    <xf numFmtId="0" fontId="33" fillId="2" borderId="36" xfId="3" applyFont="1" applyFill="1" applyBorder="1" applyAlignment="1">
      <alignment horizontal="center" vertical="center"/>
    </xf>
    <xf numFmtId="0" fontId="33" fillId="2" borderId="38" xfId="3" applyFont="1" applyFill="1" applyBorder="1" applyAlignment="1">
      <alignment horizontal="center" vertical="center"/>
    </xf>
    <xf numFmtId="0" fontId="27" fillId="3" borderId="0" xfId="0" applyFont="1" applyFill="1" applyBorder="1" applyAlignment="1">
      <alignment horizontal="center" vertical="center" wrapText="1"/>
    </xf>
    <xf numFmtId="0" fontId="15" fillId="4" borderId="19" xfId="0" applyFont="1" applyFill="1" applyBorder="1" applyAlignment="1">
      <alignment horizontal="center" vertical="center"/>
    </xf>
    <xf numFmtId="0" fontId="15" fillId="4" borderId="20" xfId="0" applyFont="1" applyFill="1" applyBorder="1" applyAlignment="1">
      <alignment horizontal="center" vertical="center"/>
    </xf>
    <xf numFmtId="0" fontId="15" fillId="4" borderId="21" xfId="0" applyFont="1" applyFill="1" applyBorder="1" applyAlignment="1">
      <alignment horizontal="center" vertical="center"/>
    </xf>
    <xf numFmtId="0" fontId="15" fillId="4" borderId="23" xfId="0" applyFont="1" applyFill="1" applyBorder="1" applyAlignment="1">
      <alignment horizontal="center" vertical="center"/>
    </xf>
    <xf numFmtId="0" fontId="15" fillId="4" borderId="3" xfId="0" applyFont="1" applyFill="1" applyBorder="1" applyAlignment="1">
      <alignment horizontal="center" vertical="center"/>
    </xf>
    <xf numFmtId="0" fontId="15" fillId="4" borderId="4" xfId="0" applyFont="1" applyFill="1" applyBorder="1" applyAlignment="1">
      <alignment horizontal="center" vertical="center"/>
    </xf>
    <xf numFmtId="0" fontId="27" fillId="3" borderId="0" xfId="0" applyFont="1" applyFill="1" applyBorder="1" applyAlignment="1">
      <alignment horizontal="center" vertical="top" wrapText="1"/>
    </xf>
    <xf numFmtId="0" fontId="8" fillId="5" borderId="19" xfId="0" applyFont="1" applyFill="1" applyBorder="1" applyAlignment="1">
      <alignment horizontal="center" vertical="center" wrapText="1"/>
    </xf>
    <xf numFmtId="0" fontId="8" fillId="5" borderId="20" xfId="0" applyFont="1" applyFill="1" applyBorder="1" applyAlignment="1">
      <alignment horizontal="center" vertical="center" wrapText="1"/>
    </xf>
    <xf numFmtId="0" fontId="8" fillId="5" borderId="21" xfId="0" applyFont="1" applyFill="1" applyBorder="1" applyAlignment="1">
      <alignment horizontal="center" vertical="center" wrapText="1"/>
    </xf>
    <xf numFmtId="0" fontId="8" fillId="5" borderId="22" xfId="0" applyFont="1" applyFill="1" applyBorder="1" applyAlignment="1">
      <alignment horizontal="center" vertical="center" wrapText="1"/>
    </xf>
    <xf numFmtId="0" fontId="8" fillId="5" borderId="0"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23" xfId="0" applyFont="1" applyFill="1" applyBorder="1" applyAlignment="1">
      <alignment horizontal="center" vertical="center" wrapText="1"/>
    </xf>
    <xf numFmtId="0" fontId="8" fillId="5" borderId="3"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48" fillId="3" borderId="0" xfId="0" applyFont="1" applyFill="1" applyBorder="1" applyAlignment="1">
      <alignment horizontal="center" vertical="center"/>
    </xf>
    <xf numFmtId="0" fontId="14" fillId="4" borderId="17" xfId="0" applyFont="1" applyFill="1" applyBorder="1" applyAlignment="1">
      <alignment horizontal="center" vertical="center"/>
    </xf>
    <xf numFmtId="0" fontId="14" fillId="5" borderId="22" xfId="0" applyFont="1" applyFill="1" applyBorder="1" applyAlignment="1">
      <alignment horizontal="center" vertical="center"/>
    </xf>
    <xf numFmtId="0" fontId="14" fillId="5" borderId="0" xfId="0" applyFont="1" applyFill="1" applyBorder="1" applyAlignment="1">
      <alignment horizontal="center" vertical="center"/>
    </xf>
    <xf numFmtId="0" fontId="14" fillId="5" borderId="2" xfId="0" applyFont="1" applyFill="1" applyBorder="1" applyAlignment="1">
      <alignment horizontal="center" vertical="center"/>
    </xf>
    <xf numFmtId="0" fontId="14" fillId="4" borderId="17" xfId="0" applyNumberFormat="1" applyFont="1" applyFill="1" applyBorder="1" applyAlignment="1">
      <alignment horizontal="center" vertical="center"/>
    </xf>
    <xf numFmtId="0" fontId="14" fillId="4" borderId="18" xfId="0" applyFont="1" applyFill="1" applyBorder="1" applyAlignment="1">
      <alignment horizontal="center" vertical="center"/>
    </xf>
    <xf numFmtId="0" fontId="14" fillId="5" borderId="23" xfId="0" applyFont="1" applyFill="1" applyBorder="1" applyAlignment="1">
      <alignment horizontal="center" vertical="center"/>
    </xf>
    <xf numFmtId="0" fontId="14" fillId="5" borderId="3" xfId="0" applyFont="1" applyFill="1" applyBorder="1" applyAlignment="1">
      <alignment horizontal="center" vertical="center"/>
    </xf>
    <xf numFmtId="0" fontId="14" fillId="5" borderId="4" xfId="0" applyFont="1" applyFill="1" applyBorder="1" applyAlignment="1">
      <alignment horizontal="center" vertical="center"/>
    </xf>
    <xf numFmtId="0" fontId="25" fillId="5" borderId="19" xfId="0" applyFont="1" applyFill="1" applyBorder="1" applyAlignment="1">
      <alignment horizontal="center" vertical="center"/>
    </xf>
    <xf numFmtId="0" fontId="25" fillId="5" borderId="20" xfId="0" applyFont="1" applyFill="1" applyBorder="1" applyAlignment="1">
      <alignment horizontal="center" vertical="center"/>
    </xf>
    <xf numFmtId="0" fontId="25" fillId="5" borderId="21" xfId="0" applyFont="1" applyFill="1" applyBorder="1" applyAlignment="1">
      <alignment horizontal="center" vertical="center"/>
    </xf>
    <xf numFmtId="0" fontId="25" fillId="5" borderId="22" xfId="0" applyFont="1" applyFill="1" applyBorder="1" applyAlignment="1">
      <alignment horizontal="center" vertical="center"/>
    </xf>
    <xf numFmtId="0" fontId="25" fillId="5" borderId="0" xfId="0" applyFont="1" applyFill="1" applyBorder="1" applyAlignment="1">
      <alignment horizontal="center" vertical="center"/>
    </xf>
    <xf numFmtId="0" fontId="25" fillId="5" borderId="2" xfId="0" applyFont="1" applyFill="1" applyBorder="1" applyAlignment="1">
      <alignment horizontal="center" vertical="center"/>
    </xf>
    <xf numFmtId="0" fontId="25" fillId="5" borderId="23" xfId="0" applyFont="1" applyFill="1" applyBorder="1" applyAlignment="1">
      <alignment horizontal="center" vertical="center"/>
    </xf>
    <xf numFmtId="0" fontId="25" fillId="5" borderId="3" xfId="0" applyFont="1" applyFill="1" applyBorder="1" applyAlignment="1">
      <alignment horizontal="center" vertical="center"/>
    </xf>
    <xf numFmtId="0" fontId="25" fillId="5" borderId="4" xfId="0" applyFont="1" applyFill="1" applyBorder="1" applyAlignment="1">
      <alignment horizontal="center" vertical="center"/>
    </xf>
    <xf numFmtId="0" fontId="22" fillId="6" borderId="0" xfId="0" applyFont="1" applyFill="1" applyAlignment="1">
      <alignment horizontal="center" vertical="center"/>
    </xf>
    <xf numFmtId="0" fontId="14" fillId="4" borderId="24" xfId="0" applyFont="1" applyFill="1" applyBorder="1" applyAlignment="1">
      <alignment horizontal="center" vertical="center"/>
    </xf>
    <xf numFmtId="0" fontId="15" fillId="4" borderId="22" xfId="0" applyFont="1" applyFill="1" applyBorder="1" applyAlignment="1">
      <alignment horizontal="center" vertical="center"/>
    </xf>
    <xf numFmtId="0" fontId="15" fillId="4" borderId="0" xfId="0" applyFont="1" applyFill="1" applyBorder="1" applyAlignment="1">
      <alignment horizontal="center" vertical="center"/>
    </xf>
    <xf numFmtId="0" fontId="15" fillId="4" borderId="2" xfId="0" applyFont="1" applyFill="1" applyBorder="1" applyAlignment="1">
      <alignment horizontal="center" vertical="center"/>
    </xf>
    <xf numFmtId="0" fontId="12" fillId="3" borderId="0" xfId="0" applyFont="1" applyFill="1" applyBorder="1" applyAlignment="1">
      <alignment horizontal="center"/>
    </xf>
    <xf numFmtId="165" fontId="15" fillId="4" borderId="21" xfId="1" applyNumberFormat="1" applyFont="1" applyFill="1" applyBorder="1" applyAlignment="1">
      <alignment horizontal="center" vertical="center"/>
    </xf>
    <xf numFmtId="165" fontId="15" fillId="4" borderId="4" xfId="1" applyNumberFormat="1" applyFont="1" applyFill="1" applyBorder="1" applyAlignment="1">
      <alignment horizontal="center" vertical="center"/>
    </xf>
    <xf numFmtId="0" fontId="8" fillId="4" borderId="24" xfId="0" applyFont="1" applyFill="1" applyBorder="1" applyAlignment="1">
      <alignment horizontal="center" vertical="center" wrapText="1"/>
    </xf>
    <xf numFmtId="0" fontId="8" fillId="4" borderId="18" xfId="0" applyFont="1" applyFill="1" applyBorder="1" applyAlignment="1">
      <alignment horizontal="center" vertical="center"/>
    </xf>
    <xf numFmtId="170" fontId="14" fillId="4" borderId="19" xfId="0" applyNumberFormat="1" applyFont="1" applyFill="1" applyBorder="1" applyAlignment="1">
      <alignment horizontal="center" vertical="center"/>
    </xf>
    <xf numFmtId="170" fontId="14" fillId="4" borderId="20" xfId="0" applyNumberFormat="1" applyFont="1" applyFill="1" applyBorder="1" applyAlignment="1">
      <alignment horizontal="center" vertical="center"/>
    </xf>
    <xf numFmtId="170" fontId="14" fillId="4" borderId="21" xfId="0" applyNumberFormat="1" applyFont="1" applyFill="1" applyBorder="1" applyAlignment="1">
      <alignment horizontal="center" vertical="center"/>
    </xf>
    <xf numFmtId="170" fontId="14" fillId="4" borderId="23" xfId="0" applyNumberFormat="1" applyFont="1" applyFill="1" applyBorder="1" applyAlignment="1">
      <alignment horizontal="center" vertical="center"/>
    </xf>
    <xf numFmtId="170" fontId="14" fillId="4" borderId="3" xfId="0" applyNumberFormat="1" applyFont="1" applyFill="1" applyBorder="1" applyAlignment="1">
      <alignment horizontal="center" vertical="center"/>
    </xf>
    <xf numFmtId="170" fontId="14" fillId="4" borderId="4" xfId="0" applyNumberFormat="1" applyFont="1" applyFill="1" applyBorder="1" applyAlignment="1">
      <alignment horizontal="center" vertical="center"/>
    </xf>
    <xf numFmtId="0" fontId="31" fillId="2" borderId="20" xfId="0" applyFont="1" applyFill="1" applyBorder="1" applyAlignment="1">
      <alignment horizontal="center" vertical="center"/>
    </xf>
    <xf numFmtId="0" fontId="31" fillId="2" borderId="21" xfId="0" applyFont="1" applyFill="1" applyBorder="1" applyAlignment="1">
      <alignment horizontal="center" vertical="center"/>
    </xf>
    <xf numFmtId="0" fontId="31" fillId="2" borderId="3" xfId="0" applyFont="1" applyFill="1" applyBorder="1" applyAlignment="1">
      <alignment horizontal="center" vertical="center"/>
    </xf>
    <xf numFmtId="0" fontId="31" fillId="2" borderId="4" xfId="0" applyFont="1" applyFill="1" applyBorder="1" applyAlignment="1">
      <alignment horizontal="center" vertical="center"/>
    </xf>
    <xf numFmtId="166" fontId="31" fillId="2" borderId="20" xfId="0" applyNumberFormat="1" applyFont="1" applyFill="1" applyBorder="1" applyAlignment="1">
      <alignment horizontal="center" vertical="center"/>
    </xf>
    <xf numFmtId="166" fontId="31" fillId="2" borderId="21" xfId="0" applyNumberFormat="1" applyFont="1" applyFill="1" applyBorder="1" applyAlignment="1">
      <alignment horizontal="center" vertical="center"/>
    </xf>
    <xf numFmtId="166" fontId="31" fillId="2" borderId="3" xfId="0" applyNumberFormat="1" applyFont="1" applyFill="1" applyBorder="1" applyAlignment="1">
      <alignment horizontal="center" vertical="center"/>
    </xf>
    <xf numFmtId="166" fontId="31" fillId="2" borderId="4" xfId="0" applyNumberFormat="1" applyFont="1" applyFill="1" applyBorder="1" applyAlignment="1">
      <alignment horizontal="center" vertical="center"/>
    </xf>
    <xf numFmtId="165" fontId="31" fillId="2" borderId="20" xfId="0" applyNumberFormat="1" applyFont="1" applyFill="1" applyBorder="1" applyAlignment="1">
      <alignment horizontal="center" vertical="center"/>
    </xf>
    <xf numFmtId="165" fontId="31" fillId="2" borderId="21" xfId="0" applyNumberFormat="1" applyFont="1" applyFill="1" applyBorder="1" applyAlignment="1">
      <alignment horizontal="center" vertical="center"/>
    </xf>
    <xf numFmtId="165" fontId="31" fillId="2" borderId="3" xfId="0" applyNumberFormat="1" applyFont="1" applyFill="1" applyBorder="1" applyAlignment="1">
      <alignment horizontal="center" vertical="center"/>
    </xf>
    <xf numFmtId="165" fontId="31" fillId="2" borderId="4" xfId="0" applyNumberFormat="1" applyFont="1" applyFill="1" applyBorder="1" applyAlignment="1">
      <alignment horizontal="center" vertical="center"/>
    </xf>
    <xf numFmtId="0" fontId="12" fillId="3" borderId="0" xfId="0" applyFont="1" applyFill="1" applyAlignment="1">
      <alignment horizontal="center"/>
    </xf>
    <xf numFmtId="0" fontId="8" fillId="4" borderId="24" xfId="0" applyFont="1" applyFill="1" applyBorder="1" applyAlignment="1">
      <alignment horizontal="center" vertical="center"/>
    </xf>
    <xf numFmtId="165" fontId="8" fillId="4" borderId="21" xfId="0" applyNumberFormat="1" applyFont="1" applyFill="1" applyBorder="1" applyAlignment="1">
      <alignment horizontal="center" vertical="center"/>
    </xf>
    <xf numFmtId="165" fontId="8" fillId="4" borderId="4" xfId="0" applyNumberFormat="1" applyFont="1" applyFill="1" applyBorder="1" applyAlignment="1">
      <alignment horizontal="center" vertical="center"/>
    </xf>
    <xf numFmtId="0" fontId="23" fillId="6" borderId="19" xfId="0" applyFont="1" applyFill="1" applyBorder="1" applyAlignment="1">
      <alignment horizontal="center" vertical="center"/>
    </xf>
    <xf numFmtId="0" fontId="23" fillId="6" borderId="21" xfId="0" applyFont="1" applyFill="1" applyBorder="1" applyAlignment="1">
      <alignment horizontal="center" vertical="center"/>
    </xf>
    <xf numFmtId="0" fontId="23" fillId="6" borderId="22" xfId="0" applyFont="1" applyFill="1" applyBorder="1" applyAlignment="1">
      <alignment horizontal="center" vertical="center"/>
    </xf>
    <xf numFmtId="0" fontId="23" fillId="6" borderId="2" xfId="0" applyFont="1" applyFill="1" applyBorder="1" applyAlignment="1">
      <alignment horizontal="center" vertical="center"/>
    </xf>
    <xf numFmtId="0" fontId="23" fillId="6" borderId="23" xfId="0" applyFont="1" applyFill="1" applyBorder="1" applyAlignment="1">
      <alignment horizontal="center" vertical="center"/>
    </xf>
    <xf numFmtId="0" fontId="23" fillId="6" borderId="4" xfId="0" applyFont="1" applyFill="1" applyBorder="1" applyAlignment="1">
      <alignment horizontal="center" vertical="center"/>
    </xf>
    <xf numFmtId="0" fontId="22" fillId="6" borderId="19" xfId="0" applyFont="1" applyFill="1" applyBorder="1" applyAlignment="1">
      <alignment horizontal="center" vertical="center"/>
    </xf>
    <xf numFmtId="0" fontId="22" fillId="6" borderId="20" xfId="0" applyFont="1" applyFill="1" applyBorder="1" applyAlignment="1">
      <alignment horizontal="center" vertical="center"/>
    </xf>
    <xf numFmtId="0" fontId="22" fillId="6" borderId="21" xfId="0" applyFont="1" applyFill="1" applyBorder="1" applyAlignment="1">
      <alignment horizontal="center" vertical="center"/>
    </xf>
    <xf numFmtId="0" fontId="22" fillId="6" borderId="22" xfId="0" applyFont="1" applyFill="1" applyBorder="1" applyAlignment="1">
      <alignment horizontal="center" vertical="center"/>
    </xf>
    <xf numFmtId="0" fontId="22" fillId="6" borderId="0" xfId="0" applyFont="1" applyFill="1" applyBorder="1" applyAlignment="1">
      <alignment horizontal="center" vertical="center"/>
    </xf>
    <xf numFmtId="0" fontId="22" fillId="6" borderId="2" xfId="0" applyFont="1" applyFill="1" applyBorder="1" applyAlignment="1">
      <alignment horizontal="center" vertical="center"/>
    </xf>
    <xf numFmtId="0" fontId="22" fillId="6" borderId="23" xfId="0" applyFont="1" applyFill="1" applyBorder="1" applyAlignment="1">
      <alignment horizontal="center" vertical="center"/>
    </xf>
    <xf numFmtId="0" fontId="22" fillId="6" borderId="3" xfId="0" applyFont="1" applyFill="1" applyBorder="1" applyAlignment="1">
      <alignment horizontal="center" vertical="center"/>
    </xf>
    <xf numFmtId="0" fontId="22" fillId="6" borderId="4" xfId="0" applyFont="1" applyFill="1" applyBorder="1" applyAlignment="1">
      <alignment horizontal="center" vertical="center"/>
    </xf>
    <xf numFmtId="0" fontId="8" fillId="4" borderId="19" xfId="0" applyFont="1" applyFill="1" applyBorder="1" applyAlignment="1">
      <alignment horizontal="center" vertical="center"/>
    </xf>
    <xf numFmtId="0" fontId="8" fillId="4" borderId="20" xfId="0" applyFont="1" applyFill="1" applyBorder="1" applyAlignment="1">
      <alignment horizontal="center" vertical="center"/>
    </xf>
    <xf numFmtId="0" fontId="8" fillId="4" borderId="21" xfId="0" applyFont="1" applyFill="1" applyBorder="1" applyAlignment="1">
      <alignment horizontal="center" vertical="center"/>
    </xf>
    <xf numFmtId="0" fontId="10" fillId="5" borderId="19" xfId="0" applyFont="1" applyFill="1" applyBorder="1" applyAlignment="1">
      <alignment horizontal="center" vertical="center"/>
    </xf>
    <xf numFmtId="0" fontId="10" fillId="5" borderId="20" xfId="0" applyFont="1" applyFill="1" applyBorder="1" applyAlignment="1">
      <alignment horizontal="center" vertical="center"/>
    </xf>
    <xf numFmtId="0" fontId="10" fillId="5" borderId="21" xfId="0" applyFont="1" applyFill="1" applyBorder="1" applyAlignment="1">
      <alignment horizontal="center" vertical="center"/>
    </xf>
    <xf numFmtId="0" fontId="10" fillId="5" borderId="22" xfId="0" applyFont="1" applyFill="1" applyBorder="1" applyAlignment="1">
      <alignment horizontal="center" vertical="center"/>
    </xf>
    <xf numFmtId="0" fontId="10" fillId="5" borderId="0" xfId="0" applyFont="1" applyFill="1" applyBorder="1" applyAlignment="1">
      <alignment horizontal="center" vertical="center"/>
    </xf>
    <xf numFmtId="0" fontId="10" fillId="5" borderId="2" xfId="0" applyFont="1" applyFill="1" applyBorder="1" applyAlignment="1">
      <alignment horizontal="center" vertical="center"/>
    </xf>
    <xf numFmtId="0" fontId="10" fillId="5" borderId="23" xfId="0" applyFont="1" applyFill="1" applyBorder="1" applyAlignment="1">
      <alignment horizontal="center" vertical="center"/>
    </xf>
    <xf numFmtId="0" fontId="10" fillId="5" borderId="3" xfId="0" applyFont="1" applyFill="1" applyBorder="1" applyAlignment="1">
      <alignment horizontal="center" vertical="center"/>
    </xf>
    <xf numFmtId="0" fontId="10" fillId="5" borderId="4" xfId="0" applyFont="1" applyFill="1" applyBorder="1" applyAlignment="1">
      <alignment horizontal="center" vertical="center"/>
    </xf>
    <xf numFmtId="165" fontId="14" fillId="4" borderId="17" xfId="0" applyNumberFormat="1" applyFont="1" applyFill="1" applyBorder="1" applyAlignment="1">
      <alignment horizontal="center" vertical="center"/>
    </xf>
    <xf numFmtId="165" fontId="14" fillId="4" borderId="18" xfId="0" applyNumberFormat="1" applyFont="1" applyFill="1" applyBorder="1" applyAlignment="1">
      <alignment horizontal="center" vertical="center"/>
    </xf>
    <xf numFmtId="0" fontId="8" fillId="4" borderId="19" xfId="0" applyFont="1" applyFill="1" applyBorder="1" applyAlignment="1">
      <alignment horizontal="center" vertical="center" wrapText="1"/>
    </xf>
    <xf numFmtId="0" fontId="8" fillId="4" borderId="23" xfId="0" applyFont="1" applyFill="1" applyBorder="1" applyAlignment="1">
      <alignment horizontal="center" vertical="center"/>
    </xf>
    <xf numFmtId="164" fontId="8" fillId="4" borderId="21" xfId="0" applyNumberFormat="1" applyFont="1" applyFill="1" applyBorder="1" applyAlignment="1">
      <alignment horizontal="center" vertical="center"/>
    </xf>
    <xf numFmtId="164" fontId="8" fillId="4" borderId="4" xfId="0" applyNumberFormat="1" applyFont="1" applyFill="1" applyBorder="1" applyAlignment="1">
      <alignment horizontal="center" vertical="center"/>
    </xf>
    <xf numFmtId="0" fontId="8" fillId="4" borderId="3" xfId="0" applyFont="1" applyFill="1" applyBorder="1" applyAlignment="1">
      <alignment horizontal="center" vertical="center"/>
    </xf>
    <xf numFmtId="9" fontId="8" fillId="4" borderId="20" xfId="0" applyNumberFormat="1" applyFont="1" applyFill="1" applyBorder="1" applyAlignment="1">
      <alignment horizontal="center" vertical="center" wrapText="1"/>
    </xf>
    <xf numFmtId="0" fontId="8" fillId="4" borderId="21"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8" fillId="4" borderId="4" xfId="0" applyFont="1" applyFill="1" applyBorder="1" applyAlignment="1">
      <alignment horizontal="center" vertical="center" wrapText="1"/>
    </xf>
    <xf numFmtId="9" fontId="8" fillId="4" borderId="20" xfId="2" applyFont="1" applyFill="1" applyBorder="1" applyAlignment="1">
      <alignment horizontal="center" vertical="center"/>
    </xf>
    <xf numFmtId="9" fontId="8" fillId="4" borderId="3" xfId="2" applyFont="1" applyFill="1" applyBorder="1" applyAlignment="1">
      <alignment horizontal="center" vertical="center"/>
    </xf>
    <xf numFmtId="0" fontId="10" fillId="5" borderId="42" xfId="0" applyFont="1" applyFill="1" applyBorder="1" applyAlignment="1">
      <alignment horizontal="center" vertical="center" wrapText="1"/>
    </xf>
    <xf numFmtId="0" fontId="10" fillId="5" borderId="20" xfId="0" applyFont="1" applyFill="1" applyBorder="1" applyAlignment="1">
      <alignment horizontal="center" vertical="center" wrapText="1"/>
    </xf>
    <xf numFmtId="0" fontId="10" fillId="5" borderId="21" xfId="0" applyFont="1" applyFill="1" applyBorder="1" applyAlignment="1">
      <alignment horizontal="center" vertical="center" wrapText="1"/>
    </xf>
    <xf numFmtId="0" fontId="10" fillId="5" borderId="43" xfId="0" applyFont="1" applyFill="1" applyBorder="1" applyAlignment="1">
      <alignment horizontal="center" vertical="center" wrapText="1"/>
    </xf>
    <xf numFmtId="0" fontId="10" fillId="5" borderId="0"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37" fillId="4" borderId="19" xfId="0" applyFont="1" applyFill="1" applyBorder="1" applyAlignment="1">
      <alignment horizontal="center" vertical="center" wrapText="1"/>
    </xf>
    <xf numFmtId="0" fontId="37" fillId="4" borderId="21" xfId="0" applyFont="1" applyFill="1" applyBorder="1" applyAlignment="1">
      <alignment horizontal="center" vertical="center" wrapText="1"/>
    </xf>
    <xf numFmtId="0" fontId="37" fillId="4" borderId="22" xfId="0" applyFont="1" applyFill="1" applyBorder="1" applyAlignment="1">
      <alignment horizontal="center" vertical="center" wrapText="1"/>
    </xf>
    <xf numFmtId="0" fontId="37" fillId="4" borderId="2" xfId="0" applyFont="1" applyFill="1" applyBorder="1" applyAlignment="1">
      <alignment horizontal="center" vertical="center" wrapText="1"/>
    </xf>
    <xf numFmtId="0" fontId="37" fillId="4" borderId="23" xfId="0" applyFont="1" applyFill="1" applyBorder="1" applyAlignment="1">
      <alignment horizontal="center" vertical="center" wrapText="1"/>
    </xf>
    <xf numFmtId="0" fontId="37" fillId="4" borderId="4" xfId="0" applyFont="1" applyFill="1" applyBorder="1" applyAlignment="1">
      <alignment horizontal="center" vertical="center" wrapText="1"/>
    </xf>
    <xf numFmtId="0" fontId="8" fillId="4" borderId="4" xfId="0" applyFont="1" applyFill="1" applyBorder="1" applyAlignment="1">
      <alignment horizontal="center" vertical="center"/>
    </xf>
    <xf numFmtId="0" fontId="23" fillId="4" borderId="0" xfId="0" applyFont="1" applyFill="1" applyAlignment="1">
      <alignment horizontal="center" vertical="center"/>
    </xf>
    <xf numFmtId="9" fontId="8" fillId="4" borderId="19" xfId="0" applyNumberFormat="1" applyFont="1" applyFill="1" applyBorder="1" applyAlignment="1">
      <alignment horizontal="center" vertical="center" wrapText="1"/>
    </xf>
    <xf numFmtId="9" fontId="8" fillId="4" borderId="23" xfId="0" applyNumberFormat="1" applyFont="1" applyFill="1" applyBorder="1" applyAlignment="1">
      <alignment horizontal="center" vertical="center" wrapText="1"/>
    </xf>
    <xf numFmtId="175" fontId="8" fillId="4" borderId="21" xfId="0" applyNumberFormat="1" applyFont="1" applyFill="1" applyBorder="1" applyAlignment="1">
      <alignment horizontal="center" vertical="center" wrapText="1"/>
    </xf>
    <xf numFmtId="175" fontId="8" fillId="4" borderId="4" xfId="0" applyNumberFormat="1" applyFont="1" applyFill="1" applyBorder="1" applyAlignment="1">
      <alignment horizontal="center" vertical="center" wrapText="1"/>
    </xf>
    <xf numFmtId="0" fontId="0" fillId="2" borderId="19" xfId="0" applyFont="1" applyFill="1" applyBorder="1" applyAlignment="1">
      <alignment horizontal="center" vertical="center"/>
    </xf>
    <xf numFmtId="0" fontId="0" fillId="2" borderId="20"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0" xfId="0" applyFont="1" applyFill="1" applyBorder="1" applyAlignment="1">
      <alignment horizontal="center" vertical="center"/>
    </xf>
    <xf numFmtId="0" fontId="0" fillId="2" borderId="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3" xfId="0" applyFont="1" applyFill="1" applyBorder="1" applyAlignment="1">
      <alignment horizontal="center" vertical="center"/>
    </xf>
    <xf numFmtId="0" fontId="0" fillId="2" borderId="4" xfId="0" applyFont="1" applyFill="1" applyBorder="1" applyAlignment="1">
      <alignment horizontal="center" vertical="center"/>
    </xf>
    <xf numFmtId="0" fontId="8" fillId="4" borderId="23" xfId="0" applyFont="1" applyFill="1" applyBorder="1" applyAlignment="1">
      <alignment horizontal="center" vertical="center" wrapText="1"/>
    </xf>
    <xf numFmtId="0" fontId="8" fillId="2" borderId="24" xfId="0" applyFont="1" applyFill="1" applyBorder="1" applyAlignment="1">
      <alignment horizontal="center" vertical="center"/>
    </xf>
    <xf numFmtId="0" fontId="8" fillId="2" borderId="18" xfId="0" applyFont="1" applyFill="1" applyBorder="1" applyAlignment="1">
      <alignment horizontal="center" vertical="center"/>
    </xf>
    <xf numFmtId="166" fontId="8" fillId="2" borderId="24" xfId="0" applyNumberFormat="1" applyFont="1" applyFill="1" applyBorder="1" applyAlignment="1">
      <alignment horizontal="center" vertical="center"/>
    </xf>
    <xf numFmtId="166" fontId="8" fillId="2" borderId="18" xfId="0" applyNumberFormat="1" applyFont="1" applyFill="1" applyBorder="1" applyAlignment="1">
      <alignment horizontal="center" vertical="center"/>
    </xf>
    <xf numFmtId="0" fontId="8" fillId="2" borderId="19" xfId="0" applyFont="1" applyFill="1" applyBorder="1" applyAlignment="1">
      <alignment horizontal="center" vertical="center" wrapText="1"/>
    </xf>
    <xf numFmtId="0" fontId="8" fillId="2" borderId="20" xfId="0" applyFont="1" applyFill="1" applyBorder="1" applyAlignment="1">
      <alignment horizontal="center" vertical="center"/>
    </xf>
    <xf numFmtId="0" fontId="8" fillId="2" borderId="21" xfId="0" applyFont="1" applyFill="1" applyBorder="1" applyAlignment="1">
      <alignment horizontal="center" vertical="center"/>
    </xf>
    <xf numFmtId="0" fontId="8" fillId="2" borderId="22" xfId="0" applyFont="1" applyFill="1" applyBorder="1" applyAlignment="1">
      <alignment horizontal="center" vertical="center"/>
    </xf>
    <xf numFmtId="0" fontId="8" fillId="2" borderId="0"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23"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8" fillId="4" borderId="18" xfId="0" applyFont="1" applyFill="1" applyBorder="1" applyAlignment="1">
      <alignment horizontal="center" vertical="center" wrapText="1"/>
    </xf>
    <xf numFmtId="0" fontId="8" fillId="2" borderId="19" xfId="0" applyFont="1" applyFill="1" applyBorder="1" applyAlignment="1">
      <alignment horizontal="center" vertical="center"/>
    </xf>
    <xf numFmtId="0" fontId="28" fillId="4" borderId="8" xfId="0" applyFont="1" applyFill="1" applyBorder="1" applyAlignment="1">
      <alignment horizontal="center" vertical="center"/>
    </xf>
    <xf numFmtId="0" fontId="28" fillId="4" borderId="16" xfId="0" applyFont="1" applyFill="1" applyBorder="1" applyAlignment="1">
      <alignment horizontal="center" vertical="center"/>
    </xf>
    <xf numFmtId="0" fontId="28" fillId="4" borderId="9" xfId="0" applyFont="1" applyFill="1" applyBorder="1" applyAlignment="1">
      <alignment horizontal="center" vertical="center"/>
    </xf>
    <xf numFmtId="0" fontId="15" fillId="4" borderId="8" xfId="0" applyFont="1" applyFill="1" applyBorder="1" applyAlignment="1">
      <alignment horizontal="center" vertical="center"/>
    </xf>
    <xf numFmtId="0" fontId="15" fillId="4" borderId="16" xfId="0" applyFont="1" applyFill="1" applyBorder="1" applyAlignment="1">
      <alignment horizontal="center" vertical="center"/>
    </xf>
    <xf numFmtId="0" fontId="15" fillId="4" borderId="9" xfId="0" applyFont="1" applyFill="1" applyBorder="1" applyAlignment="1">
      <alignment horizontal="center" vertical="center"/>
    </xf>
    <xf numFmtId="0" fontId="28" fillId="5" borderId="8" xfId="0" applyFont="1" applyFill="1" applyBorder="1" applyAlignment="1">
      <alignment horizontal="center" vertical="center"/>
    </xf>
    <xf numFmtId="0" fontId="28" fillId="5" borderId="9" xfId="0" applyFont="1" applyFill="1" applyBorder="1" applyAlignment="1">
      <alignment horizontal="center" vertical="center"/>
    </xf>
    <xf numFmtId="0" fontId="23" fillId="4" borderId="48" xfId="0" applyFont="1" applyFill="1" applyBorder="1" applyAlignment="1">
      <alignment horizontal="center" vertical="center"/>
    </xf>
    <xf numFmtId="0" fontId="23" fillId="4" borderId="49" xfId="0" applyFont="1" applyFill="1" applyBorder="1" applyAlignment="1">
      <alignment horizontal="center" vertical="center"/>
    </xf>
    <xf numFmtId="0" fontId="23" fillId="4" borderId="47" xfId="0" applyFont="1" applyFill="1" applyBorder="1" applyAlignment="1">
      <alignment horizontal="center" vertical="center"/>
    </xf>
    <xf numFmtId="0" fontId="23" fillId="4" borderId="45" xfId="0" applyFont="1" applyFill="1" applyBorder="1" applyAlignment="1">
      <alignment horizontal="center" vertical="center"/>
    </xf>
    <xf numFmtId="0" fontId="23" fillId="4" borderId="36" xfId="0" applyFont="1" applyFill="1" applyBorder="1" applyAlignment="1">
      <alignment horizontal="center" vertical="center"/>
    </xf>
    <xf numFmtId="0" fontId="23" fillId="4" borderId="44" xfId="0" applyFont="1" applyFill="1" applyBorder="1" applyAlignment="1">
      <alignment horizontal="center" vertical="center"/>
    </xf>
    <xf numFmtId="0" fontId="28" fillId="4" borderId="19" xfId="0" applyFont="1" applyFill="1" applyBorder="1" applyAlignment="1">
      <alignment horizontal="center" vertical="center"/>
    </xf>
    <xf numFmtId="0" fontId="28" fillId="4" borderId="20" xfId="0" applyFont="1" applyFill="1" applyBorder="1" applyAlignment="1">
      <alignment horizontal="center" vertical="center"/>
    </xf>
    <xf numFmtId="0" fontId="28" fillId="4" borderId="21" xfId="0" applyFont="1" applyFill="1" applyBorder="1" applyAlignment="1">
      <alignment horizontal="center" vertical="center"/>
    </xf>
    <xf numFmtId="0" fontId="28" fillId="4" borderId="23" xfId="0" applyFont="1" applyFill="1" applyBorder="1" applyAlignment="1">
      <alignment horizontal="center" vertical="center"/>
    </xf>
    <xf numFmtId="0" fontId="28" fillId="4" borderId="3" xfId="0" applyFont="1" applyFill="1" applyBorder="1" applyAlignment="1">
      <alignment horizontal="center" vertical="center"/>
    </xf>
    <xf numFmtId="0" fontId="28" fillId="4" borderId="4" xfId="0" applyFont="1" applyFill="1" applyBorder="1" applyAlignment="1">
      <alignment horizontal="center" vertical="center"/>
    </xf>
    <xf numFmtId="0" fontId="28" fillId="4" borderId="24" xfId="0" applyFont="1" applyFill="1" applyBorder="1" applyAlignment="1">
      <alignment horizontal="center" vertical="center"/>
    </xf>
    <xf numFmtId="0" fontId="28" fillId="4" borderId="18" xfId="0" applyFont="1" applyFill="1" applyBorder="1" applyAlignment="1">
      <alignment horizontal="center" vertical="center"/>
    </xf>
    <xf numFmtId="0" fontId="28" fillId="4" borderId="24" xfId="0" applyFont="1" applyFill="1" applyBorder="1" applyAlignment="1">
      <alignment horizontal="center" vertical="center" wrapText="1"/>
    </xf>
    <xf numFmtId="0" fontId="28" fillId="4" borderId="18" xfId="0" applyFont="1" applyFill="1" applyBorder="1" applyAlignment="1">
      <alignment horizontal="center" vertical="center" wrapText="1"/>
    </xf>
    <xf numFmtId="0" fontId="28" fillId="4" borderId="22" xfId="0" applyFont="1" applyFill="1" applyBorder="1" applyAlignment="1">
      <alignment horizontal="center" vertical="center"/>
    </xf>
    <xf numFmtId="0" fontId="28" fillId="4" borderId="2" xfId="0" applyFont="1" applyFill="1" applyBorder="1" applyAlignment="1">
      <alignment horizontal="center" vertical="center"/>
    </xf>
    <xf numFmtId="0" fontId="28" fillId="4" borderId="19" xfId="0" applyFont="1" applyFill="1" applyBorder="1" applyAlignment="1">
      <alignment horizontal="center" vertical="center" wrapText="1"/>
    </xf>
    <xf numFmtId="0" fontId="28" fillId="4" borderId="0" xfId="0" applyFont="1" applyFill="1" applyBorder="1" applyAlignment="1">
      <alignment horizontal="center" vertical="center" wrapText="1"/>
    </xf>
    <xf numFmtId="165" fontId="28" fillId="3" borderId="0" xfId="0" applyNumberFormat="1" applyFont="1" applyFill="1" applyBorder="1" applyAlignment="1">
      <alignment horizontal="center" vertical="center"/>
    </xf>
    <xf numFmtId="0" fontId="28" fillId="3" borderId="0" xfId="0" applyFont="1" applyFill="1" applyBorder="1" applyAlignment="1">
      <alignment horizontal="center" vertical="center"/>
    </xf>
    <xf numFmtId="9" fontId="28" fillId="3" borderId="20" xfId="2" applyFont="1" applyFill="1" applyBorder="1" applyAlignment="1">
      <alignment horizontal="center" vertical="center" wrapText="1"/>
    </xf>
    <xf numFmtId="9" fontId="28" fillId="3" borderId="0" xfId="2" applyFont="1" applyFill="1" applyBorder="1" applyAlignment="1">
      <alignment horizontal="center" vertical="center" wrapText="1"/>
    </xf>
    <xf numFmtId="164" fontId="28" fillId="3" borderId="0" xfId="0" applyNumberFormat="1" applyFont="1" applyFill="1" applyBorder="1" applyAlignment="1">
      <alignment horizontal="center" vertical="center"/>
    </xf>
    <xf numFmtId="178" fontId="8" fillId="5" borderId="24" xfId="0" applyNumberFormat="1" applyFont="1" applyFill="1" applyBorder="1" applyAlignment="1">
      <alignment horizontal="center" vertical="center" wrapText="1"/>
    </xf>
    <xf numFmtId="178" fontId="8" fillId="5" borderId="18" xfId="0" applyNumberFormat="1" applyFont="1" applyFill="1" applyBorder="1" applyAlignment="1">
      <alignment horizontal="center" vertical="center" wrapText="1"/>
    </xf>
    <xf numFmtId="175" fontId="8" fillId="5" borderId="24" xfId="2" applyNumberFormat="1" applyFont="1" applyFill="1" applyBorder="1" applyAlignment="1">
      <alignment horizontal="center" vertical="center"/>
    </xf>
    <xf numFmtId="175" fontId="8" fillId="5" borderId="18" xfId="2" applyNumberFormat="1" applyFont="1" applyFill="1" applyBorder="1" applyAlignment="1">
      <alignment horizontal="center" vertical="center"/>
    </xf>
    <xf numFmtId="173" fontId="11" fillId="3" borderId="0" xfId="2" applyNumberFormat="1" applyFont="1" applyFill="1" applyAlignment="1">
      <alignment horizontal="center" vertical="center"/>
    </xf>
    <xf numFmtId="1" fontId="11" fillId="3" borderId="0" xfId="0" applyNumberFormat="1" applyFont="1" applyFill="1" applyAlignment="1">
      <alignment horizontal="center" vertical="center"/>
    </xf>
    <xf numFmtId="0" fontId="0" fillId="5" borderId="0" xfId="0" applyFill="1" applyBorder="1" applyAlignment="1">
      <alignment horizontal="center"/>
    </xf>
    <xf numFmtId="0" fontId="0" fillId="5" borderId="2" xfId="0" applyFill="1" applyBorder="1" applyAlignment="1">
      <alignment horizontal="center"/>
    </xf>
    <xf numFmtId="0" fontId="0" fillId="5" borderId="3" xfId="0" applyFill="1" applyBorder="1" applyAlignment="1">
      <alignment horizontal="center"/>
    </xf>
    <xf numFmtId="0" fontId="0" fillId="5" borderId="4" xfId="0" applyFill="1" applyBorder="1" applyAlignment="1">
      <alignment horizontal="center"/>
    </xf>
    <xf numFmtId="178" fontId="11" fillId="3" borderId="0" xfId="0" applyNumberFormat="1" applyFont="1" applyFill="1" applyAlignment="1">
      <alignment horizontal="center" vertical="center"/>
    </xf>
    <xf numFmtId="165" fontId="11" fillId="3" borderId="0" xfId="0" applyNumberFormat="1" applyFont="1" applyFill="1" applyBorder="1" applyAlignment="1">
      <alignment horizontal="center" vertical="center"/>
    </xf>
    <xf numFmtId="0" fontId="11" fillId="3" borderId="0" xfId="0" applyFont="1" applyFill="1" applyAlignment="1">
      <alignment horizontal="center" vertical="center"/>
    </xf>
    <xf numFmtId="0" fontId="11" fillId="3" borderId="0" xfId="0" applyFont="1" applyFill="1" applyBorder="1" applyAlignment="1">
      <alignment horizontal="center"/>
    </xf>
    <xf numFmtId="0" fontId="11" fillId="3" borderId="0" xfId="0" applyNumberFormat="1" applyFont="1" applyFill="1" applyBorder="1" applyAlignment="1">
      <alignment horizontal="center" vertical="center"/>
    </xf>
    <xf numFmtId="0" fontId="8" fillId="5" borderId="24" xfId="0" applyFont="1" applyFill="1" applyBorder="1" applyAlignment="1">
      <alignment horizontal="center" vertical="center"/>
    </xf>
    <xf numFmtId="0" fontId="8" fillId="5" borderId="18" xfId="0" applyFont="1" applyFill="1" applyBorder="1" applyAlignment="1">
      <alignment horizontal="center" vertical="center"/>
    </xf>
    <xf numFmtId="171" fontId="8" fillId="5" borderId="24" xfId="0" applyNumberFormat="1" applyFont="1" applyFill="1" applyBorder="1" applyAlignment="1">
      <alignment horizontal="center" vertical="center"/>
    </xf>
    <xf numFmtId="171" fontId="8" fillId="5" borderId="18" xfId="0" applyNumberFormat="1" applyFont="1" applyFill="1" applyBorder="1" applyAlignment="1">
      <alignment horizontal="center" vertical="center"/>
    </xf>
    <xf numFmtId="165" fontId="8" fillId="5" borderId="24" xfId="0" applyNumberFormat="1" applyFont="1" applyFill="1" applyBorder="1" applyAlignment="1">
      <alignment horizontal="center" vertical="center"/>
    </xf>
    <xf numFmtId="165" fontId="8" fillId="5" borderId="18" xfId="0" applyNumberFormat="1" applyFont="1" applyFill="1" applyBorder="1" applyAlignment="1">
      <alignment horizontal="center" vertical="center"/>
    </xf>
    <xf numFmtId="172" fontId="8" fillId="5" borderId="24" xfId="0" applyNumberFormat="1" applyFont="1" applyFill="1" applyBorder="1" applyAlignment="1">
      <alignment horizontal="center" vertical="center"/>
    </xf>
    <xf numFmtId="172" fontId="8" fillId="5" borderId="17" xfId="0" applyNumberFormat="1" applyFont="1" applyFill="1" applyBorder="1" applyAlignment="1">
      <alignment horizontal="center" vertical="center"/>
    </xf>
    <xf numFmtId="172" fontId="8" fillId="5" borderId="18" xfId="0" applyNumberFormat="1" applyFont="1" applyFill="1" applyBorder="1" applyAlignment="1">
      <alignment horizontal="center" vertical="center"/>
    </xf>
    <xf numFmtId="164" fontId="8" fillId="5" borderId="24" xfId="0" applyNumberFormat="1" applyFont="1" applyFill="1" applyBorder="1" applyAlignment="1">
      <alignment horizontal="center" vertical="center"/>
    </xf>
    <xf numFmtId="164" fontId="8" fillId="5" borderId="18" xfId="0" applyNumberFormat="1" applyFont="1" applyFill="1" applyBorder="1" applyAlignment="1">
      <alignment horizontal="center" vertical="center"/>
    </xf>
    <xf numFmtId="1" fontId="8" fillId="5" borderId="24" xfId="0" applyNumberFormat="1" applyFont="1" applyFill="1" applyBorder="1" applyAlignment="1">
      <alignment horizontal="center" vertical="center"/>
    </xf>
    <xf numFmtId="1" fontId="8" fillId="5" borderId="18" xfId="0" applyNumberFormat="1" applyFont="1" applyFill="1" applyBorder="1" applyAlignment="1">
      <alignment horizontal="center" vertical="center"/>
    </xf>
    <xf numFmtId="9" fontId="8" fillId="5" borderId="24" xfId="0" applyNumberFormat="1" applyFont="1" applyFill="1" applyBorder="1" applyAlignment="1">
      <alignment horizontal="center" vertical="center"/>
    </xf>
    <xf numFmtId="9" fontId="8" fillId="5" borderId="18" xfId="0" applyNumberFormat="1" applyFont="1" applyFill="1" applyBorder="1" applyAlignment="1">
      <alignment horizontal="center" vertical="center"/>
    </xf>
    <xf numFmtId="168" fontId="8" fillId="5" borderId="24" xfId="0" applyNumberFormat="1" applyFont="1" applyFill="1" applyBorder="1" applyAlignment="1">
      <alignment horizontal="center" vertical="center"/>
    </xf>
    <xf numFmtId="168" fontId="8" fillId="5" borderId="18" xfId="0" applyNumberFormat="1" applyFont="1" applyFill="1" applyBorder="1" applyAlignment="1">
      <alignment horizontal="center" vertical="center"/>
    </xf>
    <xf numFmtId="177" fontId="8" fillId="5" borderId="24" xfId="0" applyNumberFormat="1" applyFont="1" applyFill="1" applyBorder="1" applyAlignment="1">
      <alignment horizontal="center" vertical="center"/>
    </xf>
    <xf numFmtId="177" fontId="8" fillId="5" borderId="18" xfId="0" applyNumberFormat="1" applyFont="1" applyFill="1" applyBorder="1" applyAlignment="1">
      <alignment horizontal="center" vertical="center"/>
    </xf>
    <xf numFmtId="0" fontId="11" fillId="3" borderId="0" xfId="0" applyFont="1" applyFill="1" applyAlignment="1">
      <alignment horizontal="center"/>
    </xf>
    <xf numFmtId="0" fontId="8" fillId="4" borderId="8" xfId="0" applyFont="1" applyFill="1" applyBorder="1" applyAlignment="1">
      <alignment horizontal="center" vertical="center"/>
    </xf>
    <xf numFmtId="0" fontId="8" fillId="4" borderId="9" xfId="0" applyFont="1" applyFill="1" applyBorder="1" applyAlignment="1">
      <alignment horizontal="center" vertical="center"/>
    </xf>
    <xf numFmtId="0" fontId="15" fillId="4" borderId="19" xfId="0" applyFont="1" applyFill="1" applyBorder="1" applyAlignment="1">
      <alignment horizontal="center" vertical="center" wrapText="1"/>
    </xf>
    <xf numFmtId="0" fontId="15" fillId="4" borderId="20" xfId="0" applyFont="1" applyFill="1" applyBorder="1" applyAlignment="1">
      <alignment horizontal="center" vertical="center" wrapText="1"/>
    </xf>
    <xf numFmtId="0" fontId="15" fillId="4" borderId="21" xfId="0" applyFont="1" applyFill="1" applyBorder="1" applyAlignment="1">
      <alignment horizontal="center" vertical="center" wrapText="1"/>
    </xf>
    <xf numFmtId="0" fontId="15" fillId="4" borderId="23" xfId="0" applyFont="1" applyFill="1" applyBorder="1" applyAlignment="1">
      <alignment horizontal="center" vertical="center" wrapText="1"/>
    </xf>
    <xf numFmtId="0" fontId="15" fillId="4" borderId="3"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4" fillId="4" borderId="8" xfId="0" applyFont="1" applyFill="1" applyBorder="1" applyAlignment="1">
      <alignment horizontal="center" vertical="center"/>
    </xf>
    <xf numFmtId="0" fontId="14" fillId="4" borderId="16" xfId="0" applyFont="1" applyFill="1" applyBorder="1" applyAlignment="1">
      <alignment horizontal="center" vertical="center"/>
    </xf>
    <xf numFmtId="0" fontId="14" fillId="4" borderId="9" xfId="0" applyFont="1" applyFill="1" applyBorder="1" applyAlignment="1">
      <alignment horizontal="center" vertical="center"/>
    </xf>
    <xf numFmtId="175" fontId="8" fillId="5" borderId="24" xfId="0" applyNumberFormat="1" applyFont="1" applyFill="1" applyBorder="1" applyAlignment="1">
      <alignment horizontal="center" vertical="center"/>
    </xf>
    <xf numFmtId="175" fontId="8" fillId="5" borderId="18" xfId="0" applyNumberFormat="1" applyFont="1" applyFill="1" applyBorder="1" applyAlignment="1">
      <alignment horizontal="center" vertical="center"/>
    </xf>
    <xf numFmtId="175" fontId="8" fillId="4" borderId="24" xfId="0" applyNumberFormat="1" applyFont="1" applyFill="1" applyBorder="1" applyAlignment="1">
      <alignment horizontal="center" vertical="center"/>
    </xf>
    <xf numFmtId="175" fontId="8" fillId="4" borderId="18" xfId="0" applyNumberFormat="1" applyFont="1" applyFill="1" applyBorder="1" applyAlignment="1">
      <alignment horizontal="center" vertical="center"/>
    </xf>
    <xf numFmtId="0" fontId="0" fillId="5" borderId="22" xfId="0" applyFill="1" applyBorder="1" applyAlignment="1">
      <alignment horizontal="center" vertical="center"/>
    </xf>
    <xf numFmtId="0" fontId="0" fillId="5" borderId="0" xfId="0" applyFill="1" applyBorder="1" applyAlignment="1">
      <alignment horizontal="center" vertical="center"/>
    </xf>
    <xf numFmtId="0" fontId="0" fillId="5" borderId="23" xfId="0" applyFill="1" applyBorder="1" applyAlignment="1">
      <alignment horizontal="center" vertical="center"/>
    </xf>
    <xf numFmtId="0" fontId="0" fillId="5" borderId="3" xfId="0" applyFill="1" applyBorder="1" applyAlignment="1">
      <alignment horizontal="center" vertical="center"/>
    </xf>
    <xf numFmtId="0" fontId="0" fillId="5" borderId="19" xfId="0" applyFill="1" applyBorder="1" applyAlignment="1">
      <alignment horizontal="center"/>
    </xf>
    <xf numFmtId="0" fontId="0" fillId="5" borderId="20" xfId="0" applyFill="1" applyBorder="1" applyAlignment="1">
      <alignment horizontal="center"/>
    </xf>
    <xf numFmtId="0" fontId="0" fillId="5" borderId="21" xfId="0" applyFill="1" applyBorder="1" applyAlignment="1">
      <alignment horizontal="center"/>
    </xf>
    <xf numFmtId="0" fontId="0" fillId="5" borderId="22" xfId="0" applyFill="1" applyBorder="1" applyAlignment="1">
      <alignment horizontal="center"/>
    </xf>
    <xf numFmtId="0" fontId="0" fillId="5" borderId="23" xfId="0" applyFill="1" applyBorder="1" applyAlignment="1">
      <alignment horizontal="center"/>
    </xf>
    <xf numFmtId="0" fontId="23" fillId="5" borderId="19" xfId="0" applyFont="1" applyFill="1" applyBorder="1" applyAlignment="1">
      <alignment horizontal="center" vertical="center"/>
    </xf>
    <xf numFmtId="0" fontId="23" fillId="5" borderId="20" xfId="0" applyFont="1" applyFill="1" applyBorder="1" applyAlignment="1">
      <alignment horizontal="center" vertical="center"/>
    </xf>
    <xf numFmtId="0" fontId="23" fillId="5" borderId="21" xfId="0" applyFont="1" applyFill="1" applyBorder="1" applyAlignment="1">
      <alignment horizontal="center" vertical="center"/>
    </xf>
    <xf numFmtId="0" fontId="23" fillId="5" borderId="22" xfId="0" applyFont="1" applyFill="1" applyBorder="1" applyAlignment="1">
      <alignment horizontal="center" vertical="center"/>
    </xf>
    <xf numFmtId="0" fontId="23" fillId="5" borderId="0" xfId="0" applyFont="1" applyFill="1" applyBorder="1" applyAlignment="1">
      <alignment horizontal="center" vertical="center"/>
    </xf>
    <xf numFmtId="0" fontId="23" fillId="5" borderId="2" xfId="0" applyFont="1" applyFill="1" applyBorder="1" applyAlignment="1">
      <alignment horizontal="center" vertical="center"/>
    </xf>
    <xf numFmtId="0" fontId="23" fillId="5" borderId="23" xfId="0" applyFont="1" applyFill="1" applyBorder="1" applyAlignment="1">
      <alignment horizontal="center" vertical="center"/>
    </xf>
    <xf numFmtId="0" fontId="23" fillId="5" borderId="3" xfId="0" applyFont="1" applyFill="1" applyBorder="1" applyAlignment="1">
      <alignment horizontal="center" vertical="center"/>
    </xf>
    <xf numFmtId="0" fontId="23" fillId="5" borderId="4" xfId="0" applyFont="1" applyFill="1" applyBorder="1" applyAlignment="1">
      <alignment horizontal="center" vertical="center"/>
    </xf>
    <xf numFmtId="0" fontId="32" fillId="3" borderId="0" xfId="0" applyFont="1" applyFill="1" applyBorder="1" applyAlignment="1">
      <alignment vertical="center"/>
    </xf>
    <xf numFmtId="0" fontId="11" fillId="3" borderId="0" xfId="0" applyNumberFormat="1" applyFont="1" applyFill="1"/>
    <xf numFmtId="0" fontId="12" fillId="3" borderId="0" xfId="0" applyNumberFormat="1" applyFont="1" applyFill="1"/>
    <xf numFmtId="0" fontId="11" fillId="3" borderId="0" xfId="2" applyNumberFormat="1" applyFont="1" applyFill="1" applyAlignment="1">
      <alignment horizontal="center" vertical="center"/>
    </xf>
    <xf numFmtId="0" fontId="0" fillId="3" borderId="0" xfId="0" applyNumberFormat="1" applyFill="1"/>
    <xf numFmtId="0" fontId="11" fillId="3" borderId="0" xfId="0" applyNumberFormat="1" applyFont="1" applyFill="1" applyAlignment="1"/>
    <xf numFmtId="0" fontId="0" fillId="3" borderId="0" xfId="0" applyFill="1" applyAlignment="1">
      <alignment horizontal="center"/>
    </xf>
    <xf numFmtId="178" fontId="0" fillId="3" borderId="0" xfId="0" applyNumberFormat="1" applyFill="1" applyAlignment="1">
      <alignment horizontal="center" vertical="center"/>
    </xf>
  </cellXfs>
  <cellStyles count="4">
    <cellStyle name="Lien hypertexte" xfId="3" builtinId="8"/>
    <cellStyle name="Milliers" xfId="1" builtinId="3"/>
    <cellStyle name="Normal" xfId="0" builtinId="0"/>
    <cellStyle name="Pourcentage" xfId="2" builtinId="5"/>
  </cellStyles>
  <dxfs count="7">
    <dxf>
      <font>
        <b/>
        <i val="0"/>
        <color theme="9"/>
      </font>
      <numFmt numFmtId="173" formatCode="0.0%"/>
    </dxf>
    <dxf>
      <font>
        <b/>
        <i val="0"/>
        <color rgb="FF800000"/>
      </font>
    </dxf>
    <dxf>
      <font>
        <b/>
        <i val="0"/>
        <color rgb="FF800000"/>
      </font>
    </dxf>
    <dxf>
      <font>
        <b/>
        <i val="0"/>
        <color theme="9"/>
      </font>
      <numFmt numFmtId="179" formatCode="&quot;+&quot;0&quot; kg&quot;"/>
    </dxf>
    <dxf>
      <font>
        <b/>
        <i val="0"/>
        <color rgb="FF800000"/>
      </font>
    </dxf>
    <dxf>
      <font>
        <b/>
        <i val="0"/>
        <color theme="9"/>
      </font>
      <numFmt numFmtId="179" formatCode="&quot;+&quot;0&quot; kg&quot;"/>
    </dxf>
    <dxf>
      <font>
        <b/>
        <i val="0"/>
        <color rgb="FF800000"/>
      </font>
    </dxf>
  </dxfs>
  <tableStyles count="0" defaultTableStyle="TableStyleMedium2" defaultPivotStyle="PivotStyleLight16"/>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3.7630803112548336E-2"/>
          <c:y val="1.6739929104582382E-2"/>
          <c:w val="0.96236919688745171"/>
          <c:h val="0.92779596173058543"/>
        </c:manualLayout>
      </c:layout>
      <c:barChart>
        <c:barDir val="col"/>
        <c:grouping val="clustered"/>
        <c:varyColors val="0"/>
        <c:ser>
          <c:idx val="0"/>
          <c:order val="0"/>
          <c:spPr>
            <a:solidFill>
              <a:schemeClr val="accent1"/>
            </a:solidFill>
            <a:ln>
              <a:noFill/>
            </a:ln>
            <a:effectLst>
              <a:softEdge rad="0"/>
            </a:effectLst>
          </c:spPr>
          <c:invertIfNegative val="0"/>
          <c:cat>
            <c:strRef>
              <c:f>'Block Review'!$Z$9:$AI$9</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Review'!$Z$16:$AI$16</c:f>
              <c:numCache>
                <c:formatCode>0%</c:formatCode>
                <c:ptCount val="10"/>
                <c:pt idx="0">
                  <c:v>0.56666666666666665</c:v>
                </c:pt>
                <c:pt idx="1">
                  <c:v>0.47599999999999998</c:v>
                </c:pt>
                <c:pt idx="2">
                  <c:v>0.52400000000000002</c:v>
                </c:pt>
                <c:pt idx="3">
                  <c:v>0.54666666666666663</c:v>
                </c:pt>
                <c:pt idx="4">
                  <c:v>0.4</c:v>
                </c:pt>
                <c:pt idx="5">
                  <c:v>0.38666666666666666</c:v>
                </c:pt>
                <c:pt idx="6">
                  <c:v>0</c:v>
                </c:pt>
                <c:pt idx="7">
                  <c:v>0</c:v>
                </c:pt>
                <c:pt idx="8">
                  <c:v>0</c:v>
                </c:pt>
                <c:pt idx="9">
                  <c:v>0</c:v>
                </c:pt>
              </c:numCache>
            </c:numRef>
          </c:val>
        </c:ser>
        <c:ser>
          <c:idx val="1"/>
          <c:order val="1"/>
          <c:tx>
            <c:v>Série 2</c:v>
          </c:tx>
          <c:spPr>
            <a:solidFill>
              <a:schemeClr val="accent2"/>
            </a:solidFill>
            <a:ln w="25400">
              <a:noFill/>
            </a:ln>
            <a:effectLst/>
          </c:spPr>
          <c:invertIfNegative val="0"/>
          <c:cat>
            <c:strRef>
              <c:f>'Block Review'!$Z$9:$AI$9</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Review'!$Z$18:$AI$18</c:f>
              <c:numCache>
                <c:formatCode>0%</c:formatCode>
                <c:ptCount val="10"/>
                <c:pt idx="0">
                  <c:v>0.43333333333333302</c:v>
                </c:pt>
                <c:pt idx="1">
                  <c:v>0.59999999999999964</c:v>
                </c:pt>
                <c:pt idx="2">
                  <c:v>0.63333333333333297</c:v>
                </c:pt>
                <c:pt idx="3">
                  <c:v>0.59999999999999964</c:v>
                </c:pt>
                <c:pt idx="4">
                  <c:v>0.59999999999999964</c:v>
                </c:pt>
                <c:pt idx="5">
                  <c:v>0.46666666666666634</c:v>
                </c:pt>
                <c:pt idx="6">
                  <c:v>0</c:v>
                </c:pt>
                <c:pt idx="7" formatCode="General">
                  <c:v>0</c:v>
                </c:pt>
                <c:pt idx="8" formatCode="General">
                  <c:v>0</c:v>
                </c:pt>
                <c:pt idx="9" formatCode="General">
                  <c:v>0</c:v>
                </c:pt>
              </c:numCache>
            </c:numRef>
          </c:val>
        </c:ser>
        <c:dLbls>
          <c:showLegendKey val="0"/>
          <c:showVal val="0"/>
          <c:showCatName val="0"/>
          <c:showSerName val="0"/>
          <c:showPercent val="0"/>
          <c:showBubbleSize val="0"/>
        </c:dLbls>
        <c:gapWidth val="150"/>
        <c:axId val="-1188642128"/>
        <c:axId val="-1188645392"/>
      </c:barChart>
      <c:catAx>
        <c:axId val="-1188642128"/>
        <c:scaling>
          <c:orientation val="minMax"/>
        </c:scaling>
        <c:delete val="0"/>
        <c:axPos val="b"/>
        <c:numFmt formatCode="General" sourceLinked="1"/>
        <c:majorTickMark val="out"/>
        <c:minorTickMark val="none"/>
        <c:tickLblPos val="nextTo"/>
        <c:spPr>
          <a:solidFill>
            <a:schemeClr val="accent5">
              <a:lumMod val="75000"/>
            </a:schemeClr>
          </a:solidFill>
          <a:ln w="9525" cap="flat" cmpd="sng" algn="ctr">
            <a:noFill/>
            <a:round/>
          </a:ln>
          <a:effectLst/>
        </c:spPr>
        <c:txPr>
          <a:bodyPr rot="-6000000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fr-FR"/>
          </a:p>
        </c:txPr>
        <c:crossAx val="-1188645392"/>
        <c:crosses val="autoZero"/>
        <c:auto val="1"/>
        <c:lblAlgn val="ctr"/>
        <c:lblOffset val="100"/>
        <c:noMultiLvlLbl val="0"/>
      </c:catAx>
      <c:valAx>
        <c:axId val="-1188645392"/>
        <c:scaling>
          <c:orientation val="minMax"/>
        </c:scaling>
        <c:delete val="0"/>
        <c:axPos val="l"/>
        <c:majorGridlines>
          <c:spPr>
            <a:ln w="9525" cap="flat" cmpd="sng" algn="ctr">
              <a:solidFill>
                <a:schemeClr val="bg1"/>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fr-FR"/>
          </a:p>
        </c:txPr>
        <c:crossAx val="-1188642128"/>
        <c:crosses val="autoZero"/>
        <c:crossBetween val="between"/>
      </c:valAx>
      <c:spPr>
        <a:solidFill>
          <a:schemeClr val="accent5">
            <a:lumMod val="60000"/>
            <a:lumOff val="40000"/>
          </a:schemeClr>
        </a:solidFill>
        <a:ln>
          <a:noFill/>
        </a:ln>
        <a:effectLst/>
      </c:spPr>
    </c:plotArea>
    <c:plotVisOnly val="1"/>
    <c:dispBlanksAs val="zero"/>
    <c:showDLblsOverMax val="0"/>
  </c:chart>
  <c:spPr>
    <a:solidFill>
      <a:schemeClr val="accent5">
        <a:lumMod val="75000"/>
      </a:schemeClr>
    </a:solid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2056014508825292E-2"/>
          <c:y val="1.6945020073595336E-2"/>
          <c:w val="0.94794398549117476"/>
          <c:h val="0.92513345964665894"/>
        </c:manualLayout>
      </c:layout>
      <c:lineChart>
        <c:grouping val="standard"/>
        <c:varyColors val="0"/>
        <c:ser>
          <c:idx val="0"/>
          <c:order val="0"/>
          <c:spPr>
            <a:ln w="28575" cap="rnd">
              <a:solidFill>
                <a:schemeClr val="accent5">
                  <a:lumMod val="50000"/>
                </a:schemeClr>
              </a:solidFill>
              <a:round/>
            </a:ln>
            <a:effectLst/>
          </c:spPr>
          <c:marker>
            <c:symbol val="circle"/>
            <c:size val="5"/>
            <c:spPr>
              <a:solidFill>
                <a:schemeClr val="bg1"/>
              </a:solidFill>
              <a:ln w="9525">
                <a:solidFill>
                  <a:schemeClr val="accent5">
                    <a:lumMod val="50000"/>
                  </a:schemeClr>
                </a:solidFill>
              </a:ln>
              <a:effectLst/>
            </c:spPr>
          </c:marker>
          <c:cat>
            <c:strRef>
              <c:f>'Block Review'!$U$113:$U$122</c:f>
              <c:strCache>
                <c:ptCount val="10"/>
                <c:pt idx="0">
                  <c:v>W1</c:v>
                </c:pt>
                <c:pt idx="1">
                  <c:v>W2</c:v>
                </c:pt>
                <c:pt idx="2">
                  <c:v>W3</c:v>
                </c:pt>
                <c:pt idx="3">
                  <c:v>W4</c:v>
                </c:pt>
                <c:pt idx="4">
                  <c:v>W5</c:v>
                </c:pt>
                <c:pt idx="5">
                  <c:v>W6</c:v>
                </c:pt>
                <c:pt idx="6">
                  <c:v>W7</c:v>
                </c:pt>
                <c:pt idx="7">
                  <c:v>W8</c:v>
                </c:pt>
                <c:pt idx="8">
                  <c:v>W9</c:v>
                </c:pt>
                <c:pt idx="9">
                  <c:v>W10</c:v>
                </c:pt>
              </c:strCache>
            </c:strRef>
          </c:cat>
          <c:val>
            <c:numRef>
              <c:f>'Block Review'!$AD$113:$AD$122</c:f>
              <c:numCache>
                <c:formatCode>0.00</c:formatCode>
                <c:ptCount val="10"/>
                <c:pt idx="0">
                  <c:v>196</c:v>
                </c:pt>
                <c:pt idx="1">
                  <c:v>216</c:v>
                </c:pt>
                <c:pt idx="2">
                  <c:v>211</c:v>
                </c:pt>
                <c:pt idx="3">
                  <c:v>218</c:v>
                </c:pt>
                <c:pt idx="4">
                  <c:v>232</c:v>
                </c:pt>
                <c:pt idx="5">
                  <c:v>281</c:v>
                </c:pt>
                <c:pt idx="6">
                  <c:v>#N/A</c:v>
                </c:pt>
                <c:pt idx="7">
                  <c:v>#N/A</c:v>
                </c:pt>
                <c:pt idx="8">
                  <c:v>#N/A</c:v>
                </c:pt>
                <c:pt idx="9">
                  <c:v>#N/A</c:v>
                </c:pt>
              </c:numCache>
            </c:numRef>
          </c:val>
          <c:smooth val="0"/>
        </c:ser>
        <c:dLbls>
          <c:showLegendKey val="0"/>
          <c:showVal val="0"/>
          <c:showCatName val="0"/>
          <c:showSerName val="0"/>
          <c:showPercent val="0"/>
          <c:showBubbleSize val="0"/>
        </c:dLbls>
        <c:marker val="1"/>
        <c:smooth val="0"/>
        <c:axId val="-1188642672"/>
        <c:axId val="-1188639952"/>
      </c:lineChart>
      <c:catAx>
        <c:axId val="-11886426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650" b="1" i="0" u="none" strike="noStrike" kern="1200" baseline="0">
                <a:solidFill>
                  <a:schemeClr val="bg1"/>
                </a:solidFill>
                <a:latin typeface="+mn-lt"/>
                <a:ea typeface="+mn-ea"/>
                <a:cs typeface="+mn-cs"/>
              </a:defRPr>
            </a:pPr>
            <a:endParaRPr lang="fr-FR"/>
          </a:p>
        </c:txPr>
        <c:crossAx val="-1188639952"/>
        <c:crosses val="autoZero"/>
        <c:auto val="1"/>
        <c:lblAlgn val="ctr"/>
        <c:lblOffset val="100"/>
        <c:noMultiLvlLbl val="0"/>
      </c:catAx>
      <c:valAx>
        <c:axId val="-1188639952"/>
        <c:scaling>
          <c:orientation val="minMax"/>
        </c:scaling>
        <c:delete val="0"/>
        <c:axPos val="l"/>
        <c:majorGridlines>
          <c:spPr>
            <a:ln w="9525" cap="flat" cmpd="sng" algn="ctr">
              <a:solidFill>
                <a:schemeClr val="accent5">
                  <a:lumMod val="20000"/>
                  <a:lumOff val="80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650" b="1" i="0" u="none" strike="noStrike" kern="1200" baseline="0">
                <a:solidFill>
                  <a:schemeClr val="bg1"/>
                </a:solidFill>
                <a:latin typeface="+mn-lt"/>
                <a:ea typeface="+mn-ea"/>
                <a:cs typeface="+mn-cs"/>
              </a:defRPr>
            </a:pPr>
            <a:endParaRPr lang="fr-FR"/>
          </a:p>
        </c:txPr>
        <c:crossAx val="-1188642672"/>
        <c:crosses val="autoZero"/>
        <c:crossBetween val="between"/>
      </c:valAx>
      <c:spPr>
        <a:solidFill>
          <a:schemeClr val="accent5">
            <a:lumMod val="60000"/>
            <a:lumOff val="40000"/>
          </a:schemeClr>
        </a:solidFill>
        <a:ln>
          <a:noFill/>
        </a:ln>
        <a:effectLst/>
      </c:spPr>
    </c:plotArea>
    <c:plotVisOnly val="1"/>
    <c:dispBlanksAs val="gap"/>
    <c:showDLblsOverMax val="0"/>
  </c:chart>
  <c:spPr>
    <a:solidFill>
      <a:schemeClr val="accent5">
        <a:lumMod val="75000"/>
      </a:schemeClr>
    </a:solid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105969231198154E-2"/>
          <c:y val="1.7418349380492394E-2"/>
          <c:w val="0.95489403076880186"/>
          <c:h val="0.92428265322518122"/>
        </c:manualLayout>
      </c:layout>
      <c:lineChart>
        <c:grouping val="standard"/>
        <c:varyColors val="0"/>
        <c:ser>
          <c:idx val="0"/>
          <c:order val="0"/>
          <c:spPr>
            <a:ln w="28575" cap="rnd">
              <a:solidFill>
                <a:schemeClr val="accent5">
                  <a:lumMod val="50000"/>
                </a:schemeClr>
              </a:solidFill>
              <a:round/>
            </a:ln>
            <a:effectLst/>
          </c:spPr>
          <c:marker>
            <c:symbol val="circle"/>
            <c:size val="5"/>
            <c:spPr>
              <a:solidFill>
                <a:schemeClr val="bg1"/>
              </a:solidFill>
              <a:ln w="9525">
                <a:solidFill>
                  <a:schemeClr val="accent5">
                    <a:lumMod val="5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fr-FR"/>
              </a:p>
            </c:txPr>
            <c:dLblPos val="b"/>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'Block Review'!$AD$54:$AD$63</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Review'!$AF$54:$AF$63</c:f>
              <c:numCache>
                <c:formatCode>0" kg"</c:formatCode>
                <c:ptCount val="10"/>
                <c:pt idx="0">
                  <c:v>628</c:v>
                </c:pt>
                <c:pt idx="1">
                  <c:v>644</c:v>
                </c:pt>
                <c:pt idx="2">
                  <c:v>354</c:v>
                </c:pt>
                <c:pt idx="3">
                  <c:v>633</c:v>
                </c:pt>
                <c:pt idx="4">
                  <c:v>653</c:v>
                </c:pt>
                <c:pt idx="5">
                  <c:v>514</c:v>
                </c:pt>
                <c:pt idx="6">
                  <c:v>#N/A</c:v>
                </c:pt>
                <c:pt idx="7">
                  <c:v>#N/A</c:v>
                </c:pt>
                <c:pt idx="8">
                  <c:v>#N/A</c:v>
                </c:pt>
                <c:pt idx="9">
                  <c:v>#N/A</c:v>
                </c:pt>
              </c:numCache>
            </c:numRef>
          </c:val>
          <c:smooth val="0"/>
        </c:ser>
        <c:dLbls>
          <c:showLegendKey val="0"/>
          <c:showVal val="0"/>
          <c:showCatName val="0"/>
          <c:showSerName val="0"/>
          <c:showPercent val="0"/>
          <c:showBubbleSize val="0"/>
        </c:dLbls>
        <c:marker val="1"/>
        <c:smooth val="0"/>
        <c:axId val="-1355076560"/>
        <c:axId val="-1169869920"/>
      </c:lineChart>
      <c:catAx>
        <c:axId val="-13550765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1" i="0" u="none" strike="noStrike" kern="1200" baseline="0">
                <a:solidFill>
                  <a:schemeClr val="bg1"/>
                </a:solidFill>
                <a:latin typeface="+mn-lt"/>
                <a:ea typeface="+mn-ea"/>
                <a:cs typeface="+mn-cs"/>
              </a:defRPr>
            </a:pPr>
            <a:endParaRPr lang="fr-FR"/>
          </a:p>
        </c:txPr>
        <c:crossAx val="-1169869920"/>
        <c:crosses val="autoZero"/>
        <c:auto val="1"/>
        <c:lblAlgn val="ctr"/>
        <c:lblOffset val="100"/>
        <c:noMultiLvlLbl val="0"/>
      </c:catAx>
      <c:valAx>
        <c:axId val="-1169869920"/>
        <c:scaling>
          <c:orientation val="minMax"/>
        </c:scaling>
        <c:delete val="0"/>
        <c:axPos val="l"/>
        <c:majorGridlines>
          <c:spPr>
            <a:ln w="9525" cap="flat" cmpd="sng" algn="ctr">
              <a:solidFill>
                <a:schemeClr val="accent5">
                  <a:lumMod val="40000"/>
                  <a:lumOff val="60000"/>
                </a:schemeClr>
              </a:solidFill>
              <a:round/>
            </a:ln>
            <a:effectLst/>
          </c:spPr>
        </c:majorGridlines>
        <c:numFmt formatCode="0&quot; kg&quot;" sourceLinked="0"/>
        <c:majorTickMark val="none"/>
        <c:minorTickMark val="none"/>
        <c:tickLblPos val="nextTo"/>
        <c:spPr>
          <a:noFill/>
          <a:ln>
            <a:noFill/>
          </a:ln>
          <a:effectLst/>
        </c:spPr>
        <c:txPr>
          <a:bodyPr rot="-60000000" spcFirstLastPara="1" vertOverflow="ellipsis" vert="horz" wrap="square" anchor="ctr" anchorCtr="1"/>
          <a:lstStyle/>
          <a:p>
            <a:pPr>
              <a:defRPr sz="800" b="1" i="0" u="none" strike="noStrike" kern="1200" baseline="0">
                <a:solidFill>
                  <a:schemeClr val="bg1"/>
                </a:solidFill>
                <a:latin typeface="+mn-lt"/>
                <a:ea typeface="+mn-ea"/>
                <a:cs typeface="+mn-cs"/>
              </a:defRPr>
            </a:pPr>
            <a:endParaRPr lang="fr-FR"/>
          </a:p>
        </c:txPr>
        <c:crossAx val="-1355076560"/>
        <c:crosses val="autoZero"/>
        <c:crossBetween val="between"/>
      </c:valAx>
      <c:spPr>
        <a:solidFill>
          <a:schemeClr val="accent5">
            <a:lumMod val="60000"/>
            <a:lumOff val="40000"/>
          </a:schemeClr>
        </a:solidFill>
        <a:ln>
          <a:noFill/>
        </a:ln>
        <a:effectLst/>
      </c:spPr>
    </c:plotArea>
    <c:plotVisOnly val="1"/>
    <c:dispBlanksAs val="gap"/>
    <c:showDLblsOverMax val="0"/>
  </c:chart>
  <c:spPr>
    <a:solidFill>
      <a:schemeClr val="accent5">
        <a:lumMod val="75000"/>
      </a:schemeClr>
    </a:solidFill>
    <a:ln w="12700" cap="flat" cmpd="sng" algn="ctr">
      <a:noFill/>
      <a:round/>
    </a:ln>
    <a:effectLst/>
  </c:spPr>
  <c:txPr>
    <a:bodyPr/>
    <a:lstStyle/>
    <a:p>
      <a:pPr>
        <a:defRPr/>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845494568339487E-2"/>
          <c:y val="1.745570833585517E-2"/>
          <c:w val="0.95415450543166047"/>
          <c:h val="0.92412025431374845"/>
        </c:manualLayout>
      </c:layout>
      <c:lineChart>
        <c:grouping val="standard"/>
        <c:varyColors val="0"/>
        <c:ser>
          <c:idx val="0"/>
          <c:order val="0"/>
          <c:tx>
            <c:strRef>
              <c:f>'Block Review'!$W$54</c:f>
              <c:strCache>
                <c:ptCount val="1"/>
                <c:pt idx="0">
                  <c:v>Squat</c:v>
                </c:pt>
              </c:strCache>
            </c:strRef>
          </c:tx>
          <c:spPr>
            <a:ln w="28575" cap="rnd">
              <a:solidFill>
                <a:schemeClr val="accent1">
                  <a:lumMod val="75000"/>
                </a:schemeClr>
              </a:solidFill>
              <a:round/>
            </a:ln>
            <a:effectLst/>
          </c:spPr>
          <c:marker>
            <c:symbol val="circle"/>
            <c:size val="5"/>
            <c:spPr>
              <a:solidFill>
                <a:schemeClr val="bg1"/>
              </a:solidFill>
              <a:ln w="9525">
                <a:solidFill>
                  <a:schemeClr val="accent1">
                    <a:lumMod val="75000"/>
                  </a:schemeClr>
                </a:solidFill>
              </a:ln>
              <a:effectLst/>
            </c:spPr>
          </c:marker>
          <c:cat>
            <c:strRef>
              <c:f>'Block Review'!$V$55:$V$64</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Review'!$X$55:$X$64</c:f>
              <c:numCache>
                <c:formatCode>0" kg"</c:formatCode>
                <c:ptCount val="10"/>
                <c:pt idx="0">
                  <c:v>6805</c:v>
                </c:pt>
                <c:pt idx="1">
                  <c:v>13815</c:v>
                </c:pt>
                <c:pt idx="2">
                  <c:v>7652.5</c:v>
                </c:pt>
                <c:pt idx="3">
                  <c:v>8690</c:v>
                </c:pt>
                <c:pt idx="4">
                  <c:v>7340</c:v>
                </c:pt>
                <c:pt idx="5">
                  <c:v>1557.5</c:v>
                </c:pt>
                <c:pt idx="6">
                  <c:v>#N/A</c:v>
                </c:pt>
                <c:pt idx="7">
                  <c:v>#N/A</c:v>
                </c:pt>
                <c:pt idx="8">
                  <c:v>#N/A</c:v>
                </c:pt>
                <c:pt idx="9">
                  <c:v>#N/A</c:v>
                </c:pt>
              </c:numCache>
            </c:numRef>
          </c:val>
          <c:smooth val="0"/>
        </c:ser>
        <c:ser>
          <c:idx val="1"/>
          <c:order val="1"/>
          <c:tx>
            <c:strRef>
              <c:f>'Block Review'!$Y$54</c:f>
              <c:strCache>
                <c:ptCount val="1"/>
                <c:pt idx="0">
                  <c:v>Bench</c:v>
                </c:pt>
              </c:strCache>
            </c:strRef>
          </c:tx>
          <c:spPr>
            <a:ln w="28575" cap="rnd">
              <a:solidFill>
                <a:schemeClr val="accent2">
                  <a:lumMod val="75000"/>
                </a:schemeClr>
              </a:solidFill>
              <a:round/>
            </a:ln>
            <a:effectLst/>
          </c:spPr>
          <c:marker>
            <c:symbol val="circle"/>
            <c:size val="5"/>
            <c:spPr>
              <a:solidFill>
                <a:schemeClr val="bg1"/>
              </a:solidFill>
              <a:ln w="9525">
                <a:solidFill>
                  <a:schemeClr val="accent2">
                    <a:lumMod val="75000"/>
                  </a:schemeClr>
                </a:solidFill>
              </a:ln>
              <a:effectLst/>
            </c:spPr>
          </c:marker>
          <c:cat>
            <c:strRef>
              <c:f>'Block Review'!$V$55:$V$64</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Review'!$Z$55:$Z$64</c:f>
              <c:numCache>
                <c:formatCode>0" kg"</c:formatCode>
                <c:ptCount val="10"/>
                <c:pt idx="0">
                  <c:v>7560</c:v>
                </c:pt>
                <c:pt idx="1">
                  <c:v>11980</c:v>
                </c:pt>
                <c:pt idx="2">
                  <c:v>12675</c:v>
                </c:pt>
                <c:pt idx="3">
                  <c:v>12305</c:v>
                </c:pt>
                <c:pt idx="4">
                  <c:v>11562.5</c:v>
                </c:pt>
                <c:pt idx="5">
                  <c:v>1987.5</c:v>
                </c:pt>
                <c:pt idx="6">
                  <c:v>#N/A</c:v>
                </c:pt>
                <c:pt idx="7">
                  <c:v>#N/A</c:v>
                </c:pt>
                <c:pt idx="8">
                  <c:v>#N/A</c:v>
                </c:pt>
                <c:pt idx="9">
                  <c:v>#N/A</c:v>
                </c:pt>
              </c:numCache>
            </c:numRef>
          </c:val>
          <c:smooth val="0"/>
        </c:ser>
        <c:ser>
          <c:idx val="2"/>
          <c:order val="2"/>
          <c:tx>
            <c:strRef>
              <c:f>'Block Review'!$AA$54</c:f>
              <c:strCache>
                <c:ptCount val="1"/>
                <c:pt idx="0">
                  <c:v>Deadlift</c:v>
                </c:pt>
              </c:strCache>
            </c:strRef>
          </c:tx>
          <c:spPr>
            <a:ln w="28575" cap="rnd">
              <a:solidFill>
                <a:schemeClr val="accent6">
                  <a:lumMod val="75000"/>
                </a:schemeClr>
              </a:solidFill>
              <a:round/>
            </a:ln>
            <a:effectLst/>
          </c:spPr>
          <c:marker>
            <c:symbol val="circle"/>
            <c:size val="5"/>
            <c:spPr>
              <a:solidFill>
                <a:schemeClr val="bg1"/>
              </a:solidFill>
              <a:ln w="9525">
                <a:solidFill>
                  <a:schemeClr val="accent6">
                    <a:lumMod val="75000"/>
                  </a:schemeClr>
                </a:solidFill>
              </a:ln>
              <a:effectLst/>
            </c:spPr>
          </c:marker>
          <c:cat>
            <c:strRef>
              <c:f>'Block Review'!$V$55:$V$64</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Review'!$AB$55:$AB$64</c:f>
              <c:numCache>
                <c:formatCode>0" kg"</c:formatCode>
                <c:ptCount val="10"/>
                <c:pt idx="0">
                  <c:v>8100</c:v>
                </c:pt>
                <c:pt idx="1">
                  <c:v>13745</c:v>
                </c:pt>
                <c:pt idx="2">
                  <c:v>14947.5</c:v>
                </c:pt>
                <c:pt idx="3">
                  <c:v>13760</c:v>
                </c:pt>
                <c:pt idx="4">
                  <c:v>15642.5</c:v>
                </c:pt>
                <c:pt idx="5">
                  <c:v>2422.5</c:v>
                </c:pt>
                <c:pt idx="6">
                  <c:v>#N/A</c:v>
                </c:pt>
                <c:pt idx="7">
                  <c:v>#N/A</c:v>
                </c:pt>
                <c:pt idx="8">
                  <c:v>#N/A</c:v>
                </c:pt>
                <c:pt idx="9">
                  <c:v>#N/A</c:v>
                </c:pt>
              </c:numCache>
            </c:numRef>
          </c:val>
          <c:smooth val="0"/>
        </c:ser>
        <c:dLbls>
          <c:showLegendKey val="0"/>
          <c:showVal val="0"/>
          <c:showCatName val="0"/>
          <c:showSerName val="0"/>
          <c:showPercent val="0"/>
          <c:showBubbleSize val="0"/>
        </c:dLbls>
        <c:marker val="1"/>
        <c:smooth val="0"/>
        <c:axId val="-1169868288"/>
        <c:axId val="-1169855232"/>
      </c:lineChart>
      <c:catAx>
        <c:axId val="-11698682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1" i="0" u="none" strike="noStrike" kern="1200" baseline="0">
                <a:solidFill>
                  <a:schemeClr val="bg1"/>
                </a:solidFill>
                <a:latin typeface="+mn-lt"/>
                <a:ea typeface="+mn-ea"/>
                <a:cs typeface="+mn-cs"/>
              </a:defRPr>
            </a:pPr>
            <a:endParaRPr lang="fr-FR"/>
          </a:p>
        </c:txPr>
        <c:crossAx val="-1169855232"/>
        <c:crosses val="autoZero"/>
        <c:auto val="1"/>
        <c:lblAlgn val="ctr"/>
        <c:lblOffset val="100"/>
        <c:noMultiLvlLbl val="0"/>
      </c:catAx>
      <c:valAx>
        <c:axId val="-1169855232"/>
        <c:scaling>
          <c:orientation val="minMax"/>
        </c:scaling>
        <c:delete val="0"/>
        <c:axPos val="l"/>
        <c:majorGridlines>
          <c:spPr>
            <a:ln w="9525" cap="flat" cmpd="sng" algn="ctr">
              <a:solidFill>
                <a:schemeClr val="accent5">
                  <a:lumMod val="40000"/>
                  <a:lumOff val="60000"/>
                </a:schemeClr>
              </a:solidFill>
              <a:round/>
            </a:ln>
            <a:effectLst/>
          </c:spPr>
        </c:majorGridlines>
        <c:numFmt formatCode="0&quot; kg&quot;" sourceLinked="1"/>
        <c:majorTickMark val="none"/>
        <c:minorTickMark val="none"/>
        <c:tickLblPos val="nextTo"/>
        <c:spPr>
          <a:noFill/>
          <a:ln>
            <a:noFill/>
          </a:ln>
          <a:effectLst/>
        </c:spPr>
        <c:txPr>
          <a:bodyPr rot="-60000000" spcFirstLastPara="1" vertOverflow="ellipsis" vert="horz" wrap="square" anchor="ctr" anchorCtr="1"/>
          <a:lstStyle/>
          <a:p>
            <a:pPr>
              <a:defRPr sz="800" b="1" i="0" u="none" strike="noStrike" kern="1200" baseline="0">
                <a:solidFill>
                  <a:schemeClr val="bg1"/>
                </a:solidFill>
                <a:latin typeface="+mn-lt"/>
                <a:ea typeface="+mn-ea"/>
                <a:cs typeface="+mn-cs"/>
              </a:defRPr>
            </a:pPr>
            <a:endParaRPr lang="fr-FR"/>
          </a:p>
        </c:txPr>
        <c:crossAx val="-1169868288"/>
        <c:crosses val="autoZero"/>
        <c:crossBetween val="between"/>
      </c:valAx>
      <c:spPr>
        <a:solidFill>
          <a:schemeClr val="accent5">
            <a:lumMod val="60000"/>
            <a:lumOff val="40000"/>
          </a:schemeClr>
        </a:solidFill>
        <a:ln>
          <a:noFill/>
        </a:ln>
        <a:effectLst/>
      </c:spPr>
    </c:plotArea>
    <c:plotVisOnly val="1"/>
    <c:dispBlanksAs val="gap"/>
    <c:showDLblsOverMax val="0"/>
  </c:chart>
  <c:spPr>
    <a:solidFill>
      <a:schemeClr val="accent5">
        <a:lumMod val="75000"/>
      </a:schemeClr>
    </a:solidFill>
    <a:ln w="12700" cap="flat" cmpd="sng" algn="ctr">
      <a:noFill/>
      <a:round/>
    </a:ln>
    <a:effectLst/>
  </c:spPr>
  <c:txPr>
    <a:bodyPr/>
    <a:lstStyle/>
    <a:p>
      <a:pPr>
        <a:defRPr/>
      </a:pPr>
      <a:endParaRPr lang="fr-F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2049763157218496E-2"/>
          <c:y val="1.8189781184629741E-2"/>
          <c:w val="0.93795023684278156"/>
          <c:h val="0.92092924882669047"/>
        </c:manualLayout>
      </c:layout>
      <c:lineChart>
        <c:grouping val="standard"/>
        <c:varyColors val="0"/>
        <c:ser>
          <c:idx val="0"/>
          <c:order val="0"/>
          <c:tx>
            <c:strRef>
              <c:f>'Block Review'!$W$68</c:f>
              <c:strCache>
                <c:ptCount val="1"/>
                <c:pt idx="0">
                  <c:v>Squat</c:v>
                </c:pt>
              </c:strCache>
            </c:strRef>
          </c:tx>
          <c:spPr>
            <a:ln w="28575" cap="rnd">
              <a:solidFill>
                <a:schemeClr val="accent1">
                  <a:lumMod val="75000"/>
                </a:schemeClr>
              </a:solidFill>
              <a:round/>
            </a:ln>
            <a:effectLst/>
          </c:spPr>
          <c:marker>
            <c:symbol val="circle"/>
            <c:size val="5"/>
            <c:spPr>
              <a:solidFill>
                <a:schemeClr val="bg1"/>
              </a:solidFill>
              <a:ln w="9525">
                <a:solidFill>
                  <a:schemeClr val="accent1">
                    <a:lumMod val="75000"/>
                  </a:schemeClr>
                </a:solidFill>
              </a:ln>
              <a:effectLst/>
            </c:spPr>
          </c:marker>
          <c:cat>
            <c:strRef>
              <c:f>'Block Review'!$V$69:$V$78</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Review'!$X$69:$X$78</c:f>
              <c:numCache>
                <c:formatCode>0" Reps"</c:formatCode>
                <c:ptCount val="10"/>
                <c:pt idx="0">
                  <c:v>51</c:v>
                </c:pt>
                <c:pt idx="1">
                  <c:v>86</c:v>
                </c:pt>
                <c:pt idx="2">
                  <c:v>46</c:v>
                </c:pt>
                <c:pt idx="3">
                  <c:v>50</c:v>
                </c:pt>
                <c:pt idx="4">
                  <c:v>42</c:v>
                </c:pt>
                <c:pt idx="5">
                  <c:v>10</c:v>
                </c:pt>
                <c:pt idx="6">
                  <c:v>#N/A</c:v>
                </c:pt>
                <c:pt idx="7">
                  <c:v>#N/A</c:v>
                </c:pt>
                <c:pt idx="8">
                  <c:v>#N/A</c:v>
                </c:pt>
                <c:pt idx="9">
                  <c:v>#N/A</c:v>
                </c:pt>
              </c:numCache>
            </c:numRef>
          </c:val>
          <c:smooth val="0"/>
        </c:ser>
        <c:ser>
          <c:idx val="1"/>
          <c:order val="1"/>
          <c:tx>
            <c:strRef>
              <c:f>'Block Review'!$Y$68</c:f>
              <c:strCache>
                <c:ptCount val="1"/>
                <c:pt idx="0">
                  <c:v>Bench</c:v>
                </c:pt>
              </c:strCache>
            </c:strRef>
          </c:tx>
          <c:spPr>
            <a:ln w="28575" cap="rnd">
              <a:solidFill>
                <a:schemeClr val="accent2">
                  <a:lumMod val="75000"/>
                </a:schemeClr>
              </a:solidFill>
              <a:round/>
            </a:ln>
            <a:effectLst/>
          </c:spPr>
          <c:marker>
            <c:symbol val="circle"/>
            <c:size val="5"/>
            <c:spPr>
              <a:solidFill>
                <a:schemeClr val="bg1"/>
              </a:solidFill>
              <a:ln w="9525">
                <a:solidFill>
                  <a:schemeClr val="accent2">
                    <a:lumMod val="75000"/>
                  </a:schemeClr>
                </a:solidFill>
              </a:ln>
              <a:effectLst/>
            </c:spPr>
          </c:marker>
          <c:cat>
            <c:strRef>
              <c:f>'Block Review'!$V$69:$V$78</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Review'!$Z$69:$Z$78</c:f>
              <c:numCache>
                <c:formatCode>0" Reps"</c:formatCode>
                <c:ptCount val="10"/>
                <c:pt idx="0">
                  <c:v>75</c:v>
                </c:pt>
                <c:pt idx="1">
                  <c:v>117</c:v>
                </c:pt>
                <c:pt idx="2">
                  <c:v>120</c:v>
                </c:pt>
                <c:pt idx="3">
                  <c:v>116</c:v>
                </c:pt>
                <c:pt idx="4">
                  <c:v>105</c:v>
                </c:pt>
                <c:pt idx="5">
                  <c:v>32</c:v>
                </c:pt>
                <c:pt idx="6">
                  <c:v>#N/A</c:v>
                </c:pt>
                <c:pt idx="7">
                  <c:v>#N/A</c:v>
                </c:pt>
                <c:pt idx="8">
                  <c:v>#N/A</c:v>
                </c:pt>
                <c:pt idx="9">
                  <c:v>#N/A</c:v>
                </c:pt>
              </c:numCache>
            </c:numRef>
          </c:val>
          <c:smooth val="0"/>
        </c:ser>
        <c:ser>
          <c:idx val="2"/>
          <c:order val="2"/>
          <c:tx>
            <c:strRef>
              <c:f>'Block Review'!$AA$68</c:f>
              <c:strCache>
                <c:ptCount val="1"/>
                <c:pt idx="0">
                  <c:v>Deadlift</c:v>
                </c:pt>
              </c:strCache>
            </c:strRef>
          </c:tx>
          <c:spPr>
            <a:ln w="28575" cap="rnd">
              <a:solidFill>
                <a:schemeClr val="accent6">
                  <a:lumMod val="75000"/>
                </a:schemeClr>
              </a:solidFill>
              <a:round/>
            </a:ln>
            <a:effectLst/>
          </c:spPr>
          <c:marker>
            <c:symbol val="circle"/>
            <c:size val="5"/>
            <c:spPr>
              <a:solidFill>
                <a:schemeClr val="bg1"/>
              </a:solidFill>
              <a:ln w="9525">
                <a:solidFill>
                  <a:schemeClr val="accent6">
                    <a:lumMod val="75000"/>
                  </a:schemeClr>
                </a:solidFill>
              </a:ln>
              <a:effectLst/>
            </c:spPr>
          </c:marker>
          <c:cat>
            <c:strRef>
              <c:f>'Block Review'!$V$69:$V$78</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Review'!$AB$69:$AB$78</c:f>
              <c:numCache>
                <c:formatCode>0" Reps"</c:formatCode>
                <c:ptCount val="10"/>
                <c:pt idx="0">
                  <c:v>45</c:v>
                </c:pt>
                <c:pt idx="1">
                  <c:v>72</c:v>
                </c:pt>
                <c:pt idx="2">
                  <c:v>80</c:v>
                </c:pt>
                <c:pt idx="3">
                  <c:v>68</c:v>
                </c:pt>
                <c:pt idx="4">
                  <c:v>80</c:v>
                </c:pt>
                <c:pt idx="5">
                  <c:v>13</c:v>
                </c:pt>
                <c:pt idx="6">
                  <c:v>#N/A</c:v>
                </c:pt>
                <c:pt idx="7">
                  <c:v>#N/A</c:v>
                </c:pt>
                <c:pt idx="8">
                  <c:v>#N/A</c:v>
                </c:pt>
                <c:pt idx="9">
                  <c:v>#N/A</c:v>
                </c:pt>
              </c:numCache>
            </c:numRef>
          </c:val>
          <c:smooth val="0"/>
        </c:ser>
        <c:dLbls>
          <c:showLegendKey val="0"/>
          <c:showVal val="0"/>
          <c:showCatName val="0"/>
          <c:showSerName val="0"/>
          <c:showPercent val="0"/>
          <c:showBubbleSize val="0"/>
        </c:dLbls>
        <c:marker val="1"/>
        <c:smooth val="0"/>
        <c:axId val="-1169864480"/>
        <c:axId val="-1169859040"/>
      </c:lineChart>
      <c:catAx>
        <c:axId val="-11698644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1" i="0" u="none" strike="noStrike" kern="1200" baseline="0">
                <a:solidFill>
                  <a:schemeClr val="bg1"/>
                </a:solidFill>
                <a:latin typeface="+mn-lt"/>
                <a:ea typeface="+mn-ea"/>
                <a:cs typeface="+mn-cs"/>
              </a:defRPr>
            </a:pPr>
            <a:endParaRPr lang="fr-FR"/>
          </a:p>
        </c:txPr>
        <c:crossAx val="-1169859040"/>
        <c:crosses val="autoZero"/>
        <c:auto val="1"/>
        <c:lblAlgn val="ctr"/>
        <c:lblOffset val="100"/>
        <c:noMultiLvlLbl val="0"/>
      </c:catAx>
      <c:valAx>
        <c:axId val="-1169859040"/>
        <c:scaling>
          <c:orientation val="minMax"/>
        </c:scaling>
        <c:delete val="0"/>
        <c:axPos val="l"/>
        <c:majorGridlines>
          <c:spPr>
            <a:ln w="9525" cap="flat" cmpd="sng" algn="ctr">
              <a:solidFill>
                <a:schemeClr val="accent5">
                  <a:lumMod val="40000"/>
                  <a:lumOff val="60000"/>
                </a:schemeClr>
              </a:solidFill>
              <a:round/>
            </a:ln>
            <a:effectLst/>
          </c:spPr>
        </c:majorGridlines>
        <c:numFmt formatCode="0&quot; Reps&quot;" sourceLinked="1"/>
        <c:majorTickMark val="none"/>
        <c:minorTickMark val="none"/>
        <c:tickLblPos val="nextTo"/>
        <c:spPr>
          <a:noFill/>
          <a:ln>
            <a:noFill/>
          </a:ln>
          <a:effectLst/>
        </c:spPr>
        <c:txPr>
          <a:bodyPr rot="-60000000" spcFirstLastPara="1" vertOverflow="ellipsis" vert="horz" wrap="square" anchor="ctr" anchorCtr="1"/>
          <a:lstStyle/>
          <a:p>
            <a:pPr>
              <a:defRPr sz="800" b="1" i="0" u="none" strike="noStrike" kern="1200" baseline="0">
                <a:solidFill>
                  <a:schemeClr val="bg1"/>
                </a:solidFill>
                <a:latin typeface="+mn-lt"/>
                <a:ea typeface="+mn-ea"/>
                <a:cs typeface="+mn-cs"/>
              </a:defRPr>
            </a:pPr>
            <a:endParaRPr lang="fr-FR"/>
          </a:p>
        </c:txPr>
        <c:crossAx val="-1169864480"/>
        <c:crosses val="autoZero"/>
        <c:crossBetween val="between"/>
      </c:valAx>
      <c:spPr>
        <a:solidFill>
          <a:schemeClr val="accent5">
            <a:lumMod val="60000"/>
            <a:lumOff val="40000"/>
          </a:schemeClr>
        </a:solidFill>
        <a:ln>
          <a:noFill/>
        </a:ln>
        <a:effectLst/>
      </c:spPr>
    </c:plotArea>
    <c:plotVisOnly val="1"/>
    <c:dispBlanksAs val="gap"/>
    <c:showDLblsOverMax val="0"/>
  </c:chart>
  <c:spPr>
    <a:solidFill>
      <a:schemeClr val="accent5">
        <a:lumMod val="75000"/>
      </a:schemeClr>
    </a:solidFill>
    <a:ln w="12700" cap="flat" cmpd="sng" algn="ctr">
      <a:noFill/>
      <a:round/>
    </a:ln>
    <a:effectLst/>
  </c:spPr>
  <c:txPr>
    <a:bodyPr/>
    <a:lstStyle/>
    <a:p>
      <a:pPr>
        <a:defRPr/>
      </a:pPr>
      <a:endParaRPr lang="fr-F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8216751319256979E-2"/>
          <c:y val="1.8003391169024226E-2"/>
          <c:w val="0.94178324868074303"/>
          <c:h val="0.92173948389194715"/>
        </c:manualLayout>
      </c:layout>
      <c:lineChart>
        <c:grouping val="standard"/>
        <c:varyColors val="0"/>
        <c:ser>
          <c:idx val="0"/>
          <c:order val="0"/>
          <c:tx>
            <c:strRef>
              <c:f>'Block Review'!$W$82:$X$82</c:f>
              <c:strCache>
                <c:ptCount val="1"/>
                <c:pt idx="0">
                  <c:v>Average Weight</c:v>
                </c:pt>
              </c:strCache>
            </c:strRef>
          </c:tx>
          <c:spPr>
            <a:ln w="28575" cap="rnd">
              <a:solidFill>
                <a:schemeClr val="accent5">
                  <a:lumMod val="50000"/>
                </a:schemeClr>
              </a:solidFill>
              <a:round/>
            </a:ln>
            <a:effectLst/>
          </c:spPr>
          <c:marker>
            <c:symbol val="circle"/>
            <c:size val="5"/>
            <c:spPr>
              <a:solidFill>
                <a:schemeClr val="bg1"/>
              </a:solidFill>
              <a:ln w="9525">
                <a:solidFill>
                  <a:schemeClr val="accent5">
                    <a:lumMod val="50000"/>
                  </a:schemeClr>
                </a:solidFill>
              </a:ln>
              <a:effectLst/>
            </c:spPr>
          </c:marker>
          <c:cat>
            <c:strRef>
              <c:f>'Block Review'!$W$83:$W$92</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Review'!$Y$83:$Y$92</c:f>
              <c:numCache>
                <c:formatCode>0.0" kg"</c:formatCode>
                <c:ptCount val="10"/>
                <c:pt idx="0">
                  <c:v>80.449999999999989</c:v>
                </c:pt>
                <c:pt idx="1">
                  <c:v>80.099999999999994</c:v>
                </c:pt>
                <c:pt idx="2">
                  <c:v>81.7</c:v>
                </c:pt>
                <c:pt idx="3">
                  <c:v>81.5</c:v>
                </c:pt>
                <c:pt idx="4">
                  <c:v>82.1</c:v>
                </c:pt>
                <c:pt idx="5">
                  <c:v>#N/A</c:v>
                </c:pt>
                <c:pt idx="6">
                  <c:v>#N/A</c:v>
                </c:pt>
                <c:pt idx="7">
                  <c:v>#N/A</c:v>
                </c:pt>
                <c:pt idx="8">
                  <c:v>#N/A</c:v>
                </c:pt>
                <c:pt idx="9">
                  <c:v>#N/A</c:v>
                </c:pt>
              </c:numCache>
            </c:numRef>
          </c:val>
          <c:smooth val="0"/>
        </c:ser>
        <c:dLbls>
          <c:showLegendKey val="0"/>
          <c:showVal val="0"/>
          <c:showCatName val="0"/>
          <c:showSerName val="0"/>
          <c:showPercent val="0"/>
          <c:showBubbleSize val="0"/>
        </c:dLbls>
        <c:marker val="1"/>
        <c:smooth val="0"/>
        <c:axId val="-1169858496"/>
        <c:axId val="-1169854688"/>
      </c:lineChart>
      <c:catAx>
        <c:axId val="-11698584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1" i="0" u="none" strike="noStrike" kern="1200" baseline="0">
                <a:solidFill>
                  <a:schemeClr val="bg1"/>
                </a:solidFill>
                <a:latin typeface="+mn-lt"/>
                <a:ea typeface="+mn-ea"/>
                <a:cs typeface="+mn-cs"/>
              </a:defRPr>
            </a:pPr>
            <a:endParaRPr lang="fr-FR"/>
          </a:p>
        </c:txPr>
        <c:crossAx val="-1169854688"/>
        <c:crosses val="autoZero"/>
        <c:auto val="1"/>
        <c:lblAlgn val="ctr"/>
        <c:lblOffset val="100"/>
        <c:noMultiLvlLbl val="0"/>
      </c:catAx>
      <c:valAx>
        <c:axId val="-1169854688"/>
        <c:scaling>
          <c:orientation val="minMax"/>
        </c:scaling>
        <c:delete val="0"/>
        <c:axPos val="l"/>
        <c:majorGridlines>
          <c:spPr>
            <a:ln w="9525" cap="flat" cmpd="sng" algn="ctr">
              <a:solidFill>
                <a:schemeClr val="accent5">
                  <a:lumMod val="40000"/>
                  <a:lumOff val="60000"/>
                </a:schemeClr>
              </a:solidFill>
              <a:round/>
            </a:ln>
            <a:effectLst/>
          </c:spPr>
        </c:majorGridlines>
        <c:numFmt formatCode="0.0&quot; kg&quot;" sourceLinked="1"/>
        <c:majorTickMark val="none"/>
        <c:minorTickMark val="none"/>
        <c:tickLblPos val="nextTo"/>
        <c:spPr>
          <a:noFill/>
          <a:ln>
            <a:noFill/>
          </a:ln>
          <a:effectLst/>
        </c:spPr>
        <c:txPr>
          <a:bodyPr rot="-60000000" spcFirstLastPara="1" vertOverflow="ellipsis" vert="horz" wrap="square" anchor="ctr" anchorCtr="1"/>
          <a:lstStyle/>
          <a:p>
            <a:pPr>
              <a:defRPr sz="800" b="1" i="0" u="none" strike="noStrike" kern="1200" baseline="0">
                <a:solidFill>
                  <a:schemeClr val="bg1"/>
                </a:solidFill>
                <a:latin typeface="+mn-lt"/>
                <a:ea typeface="+mn-ea"/>
                <a:cs typeface="+mn-cs"/>
              </a:defRPr>
            </a:pPr>
            <a:endParaRPr lang="fr-FR"/>
          </a:p>
        </c:txPr>
        <c:crossAx val="-1169858496"/>
        <c:crosses val="autoZero"/>
        <c:crossBetween val="between"/>
      </c:valAx>
      <c:spPr>
        <a:solidFill>
          <a:schemeClr val="accent5">
            <a:lumMod val="60000"/>
            <a:lumOff val="40000"/>
          </a:schemeClr>
        </a:solidFill>
        <a:ln>
          <a:noFill/>
        </a:ln>
        <a:effectLst/>
      </c:spPr>
    </c:plotArea>
    <c:plotVisOnly val="1"/>
    <c:dispBlanksAs val="gap"/>
    <c:showDLblsOverMax val="0"/>
  </c:chart>
  <c:spPr>
    <a:solidFill>
      <a:schemeClr val="accent5">
        <a:lumMod val="75000"/>
      </a:schemeClr>
    </a:solidFill>
    <a:ln w="12700" cap="flat" cmpd="sng" algn="ctr">
      <a:noFill/>
      <a:round/>
    </a:ln>
    <a:effectLst/>
  </c:spPr>
  <c:txPr>
    <a:bodyPr/>
    <a:lstStyle/>
    <a:p>
      <a:pPr>
        <a:defRPr/>
      </a:pPr>
      <a:endParaRPr lang="fr-FR"/>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
          <c:y val="0"/>
          <c:w val="1"/>
          <c:h val="0.93713897161818505"/>
        </c:manualLayout>
      </c:layout>
      <c:lineChart>
        <c:grouping val="standard"/>
        <c:varyColors val="0"/>
        <c:ser>
          <c:idx val="0"/>
          <c:order val="0"/>
          <c:tx>
            <c:strRef>
              <c:f>'Block Review'!$AN$38</c:f>
              <c:strCache>
                <c:ptCount val="1"/>
                <c:pt idx="0">
                  <c:v>Trends</c:v>
                </c:pt>
              </c:strCache>
            </c:strRef>
          </c:tx>
          <c:spPr>
            <a:ln w="28575" cap="rnd">
              <a:solidFill>
                <a:schemeClr val="accent5">
                  <a:lumMod val="50000"/>
                </a:schemeClr>
              </a:solidFill>
              <a:round/>
            </a:ln>
            <a:effectLst/>
          </c:spPr>
          <c:marker>
            <c:symbol val="circle"/>
            <c:size val="5"/>
            <c:spPr>
              <a:solidFill>
                <a:schemeClr val="bg1"/>
              </a:solidFill>
              <a:ln w="9525">
                <a:solidFill>
                  <a:schemeClr val="accent5">
                    <a:lumMod val="5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fr-FR"/>
              </a:p>
            </c:txPr>
            <c:dLblPos val="b"/>
            <c:showLegendKey val="0"/>
            <c:showVal val="1"/>
            <c:showCatName val="0"/>
            <c:showSerName val="0"/>
            <c:showPercent val="0"/>
            <c:showBubbleSize val="0"/>
            <c:separator>. </c:separator>
            <c:showLeaderLines val="0"/>
            <c:extLst>
              <c:ext xmlns:c15="http://schemas.microsoft.com/office/drawing/2012/chart" uri="{CE6537A1-D6FC-4f65-9D91-7224C49458BB}">
                <c15:layout/>
                <c15:showLeaderLines val="0"/>
              </c:ext>
            </c:extLst>
          </c:dLbls>
          <c:cat>
            <c:strRef>
              <c:f>'Block Review'!$AJ$39:$AJ$48</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Review'!$AN$39:$AN$48</c:f>
              <c:numCache>
                <c:formatCode>0" kg"</c:formatCode>
                <c:ptCount val="10"/>
                <c:pt idx="0">
                  <c:v>135</c:v>
                </c:pt>
                <c:pt idx="1">
                  <c:v>142</c:v>
                </c:pt>
                <c:pt idx="2">
                  <c:v>143</c:v>
                </c:pt>
                <c:pt idx="3">
                  <c:v>142</c:v>
                </c:pt>
                <c:pt idx="4">
                  <c:v>140</c:v>
                </c:pt>
                <c:pt idx="5">
                  <c:v>#N/A</c:v>
                </c:pt>
                <c:pt idx="6">
                  <c:v>#N/A</c:v>
                </c:pt>
                <c:pt idx="7">
                  <c:v>#N/A</c:v>
                </c:pt>
                <c:pt idx="8">
                  <c:v>#N/A</c:v>
                </c:pt>
                <c:pt idx="9">
                  <c:v>#N/A</c:v>
                </c:pt>
              </c:numCache>
            </c:numRef>
          </c:val>
          <c:smooth val="0"/>
        </c:ser>
        <c:dLbls>
          <c:dLblPos val="t"/>
          <c:showLegendKey val="0"/>
          <c:showVal val="1"/>
          <c:showCatName val="0"/>
          <c:showSerName val="0"/>
          <c:showPercent val="0"/>
          <c:showBubbleSize val="0"/>
        </c:dLbls>
        <c:marker val="1"/>
        <c:smooth val="0"/>
        <c:axId val="-1169857952"/>
        <c:axId val="-1169862848"/>
      </c:lineChart>
      <c:catAx>
        <c:axId val="-11698579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fr-FR"/>
          </a:p>
        </c:txPr>
        <c:crossAx val="-1169862848"/>
        <c:crosses val="autoZero"/>
        <c:auto val="1"/>
        <c:lblAlgn val="ctr"/>
        <c:lblOffset val="100"/>
        <c:noMultiLvlLbl val="0"/>
      </c:catAx>
      <c:valAx>
        <c:axId val="-1169862848"/>
        <c:scaling>
          <c:orientation val="minMax"/>
        </c:scaling>
        <c:delete val="1"/>
        <c:axPos val="l"/>
        <c:majorGridlines>
          <c:spPr>
            <a:ln w="9525" cap="flat" cmpd="sng" algn="ctr">
              <a:solidFill>
                <a:schemeClr val="tx1">
                  <a:lumMod val="15000"/>
                  <a:lumOff val="85000"/>
                </a:schemeClr>
              </a:solidFill>
              <a:round/>
            </a:ln>
            <a:effectLst/>
          </c:spPr>
        </c:majorGridlines>
        <c:numFmt formatCode="0&quot; kg&quot;" sourceLinked="1"/>
        <c:majorTickMark val="none"/>
        <c:minorTickMark val="none"/>
        <c:tickLblPos val="nextTo"/>
        <c:crossAx val="-1169857952"/>
        <c:crosses val="autoZero"/>
        <c:crossBetween val="between"/>
      </c:valAx>
      <c:spPr>
        <a:solidFill>
          <a:schemeClr val="accent5">
            <a:lumMod val="60000"/>
            <a:lumOff val="40000"/>
          </a:schemeClr>
        </a:solidFill>
        <a:ln>
          <a:noFill/>
        </a:ln>
        <a:effectLst/>
      </c:spPr>
    </c:plotArea>
    <c:plotVisOnly val="1"/>
    <c:dispBlanksAs val="gap"/>
    <c:showDLblsOverMax val="0"/>
  </c:chart>
  <c:spPr>
    <a:solidFill>
      <a:schemeClr val="accent5">
        <a:lumMod val="75000"/>
      </a:schemeClr>
    </a:solid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2.pn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editAs="oneCell">
    <xdr:from>
      <xdr:col>0</xdr:col>
      <xdr:colOff>411480</xdr:colOff>
      <xdr:row>1</xdr:row>
      <xdr:rowOff>53340</xdr:rowOff>
    </xdr:from>
    <xdr:to>
      <xdr:col>3</xdr:col>
      <xdr:colOff>365760</xdr:colOff>
      <xdr:row>13</xdr:row>
      <xdr:rowOff>45720</xdr:rowOff>
    </xdr:to>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11480" y="243840"/>
          <a:ext cx="2278380" cy="22783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30480</xdr:rowOff>
    </xdr:from>
    <xdr:to>
      <xdr:col>1</xdr:col>
      <xdr:colOff>213360</xdr:colOff>
      <xdr:row>5</xdr:row>
      <xdr:rowOff>182880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30480"/>
          <a:ext cx="1127760" cy="112776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15240</xdr:colOff>
      <xdr:row>0</xdr:row>
      <xdr:rowOff>76200</xdr:rowOff>
    </xdr:from>
    <xdr:to>
      <xdr:col>3</xdr:col>
      <xdr:colOff>769620</xdr:colOff>
      <xdr:row>8</xdr:row>
      <xdr:rowOff>99060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3480" y="76200"/>
          <a:ext cx="1546860" cy="154686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15240</xdr:colOff>
      <xdr:row>0</xdr:row>
      <xdr:rowOff>76200</xdr:rowOff>
    </xdr:from>
    <xdr:to>
      <xdr:col>3</xdr:col>
      <xdr:colOff>769620</xdr:colOff>
      <xdr:row>8</xdr:row>
      <xdr:rowOff>99060</xdr:rowOff>
    </xdr:to>
    <xdr:pic>
      <xdr:nvPicPr>
        <xdr:cNvPr id="5" name="Image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3480" y="76200"/>
          <a:ext cx="1546860" cy="154686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15240</xdr:colOff>
      <xdr:row>0</xdr:row>
      <xdr:rowOff>76200</xdr:rowOff>
    </xdr:from>
    <xdr:to>
      <xdr:col>3</xdr:col>
      <xdr:colOff>769620</xdr:colOff>
      <xdr:row>8</xdr:row>
      <xdr:rowOff>99060</xdr:rowOff>
    </xdr:to>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3480" y="76200"/>
          <a:ext cx="1546860" cy="154686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15240</xdr:colOff>
      <xdr:row>0</xdr:row>
      <xdr:rowOff>76200</xdr:rowOff>
    </xdr:from>
    <xdr:to>
      <xdr:col>3</xdr:col>
      <xdr:colOff>769620</xdr:colOff>
      <xdr:row>8</xdr:row>
      <xdr:rowOff>99060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3480" y="76200"/>
          <a:ext cx="1546860" cy="154686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15240</xdr:colOff>
      <xdr:row>0</xdr:row>
      <xdr:rowOff>76200</xdr:rowOff>
    </xdr:from>
    <xdr:to>
      <xdr:col>3</xdr:col>
      <xdr:colOff>769620</xdr:colOff>
      <xdr:row>8</xdr:row>
      <xdr:rowOff>99060</xdr:rowOff>
    </xdr:to>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3480" y="76200"/>
          <a:ext cx="1546860" cy="154686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15240</xdr:colOff>
      <xdr:row>0</xdr:row>
      <xdr:rowOff>76200</xdr:rowOff>
    </xdr:from>
    <xdr:to>
      <xdr:col>3</xdr:col>
      <xdr:colOff>769620</xdr:colOff>
      <xdr:row>8</xdr:row>
      <xdr:rowOff>99060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3480" y="76200"/>
          <a:ext cx="1546860" cy="154686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15240</xdr:colOff>
      <xdr:row>0</xdr:row>
      <xdr:rowOff>76200</xdr:rowOff>
    </xdr:from>
    <xdr:to>
      <xdr:col>3</xdr:col>
      <xdr:colOff>769620</xdr:colOff>
      <xdr:row>8</xdr:row>
      <xdr:rowOff>99060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3480" y="76200"/>
          <a:ext cx="1546860" cy="154686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15240</xdr:colOff>
      <xdr:row>0</xdr:row>
      <xdr:rowOff>76200</xdr:rowOff>
    </xdr:from>
    <xdr:to>
      <xdr:col>3</xdr:col>
      <xdr:colOff>769620</xdr:colOff>
      <xdr:row>8</xdr:row>
      <xdr:rowOff>99060</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3480" y="76200"/>
          <a:ext cx="1546860" cy="154686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15240</xdr:colOff>
      <xdr:row>0</xdr:row>
      <xdr:rowOff>76200</xdr:rowOff>
    </xdr:from>
    <xdr:to>
      <xdr:col>3</xdr:col>
      <xdr:colOff>769620</xdr:colOff>
      <xdr:row>8</xdr:row>
      <xdr:rowOff>99060</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3480" y="76200"/>
          <a:ext cx="1546860" cy="154686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15240</xdr:colOff>
      <xdr:row>0</xdr:row>
      <xdr:rowOff>76200</xdr:rowOff>
    </xdr:from>
    <xdr:to>
      <xdr:col>3</xdr:col>
      <xdr:colOff>769620</xdr:colOff>
      <xdr:row>8</xdr:row>
      <xdr:rowOff>99060</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3480" y="76200"/>
          <a:ext cx="1546860" cy="154686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30480</xdr:rowOff>
    </xdr:from>
    <xdr:to>
      <xdr:col>1</xdr:col>
      <xdr:colOff>335280</xdr:colOff>
      <xdr:row>6</xdr:row>
      <xdr:rowOff>15240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30480"/>
          <a:ext cx="1127760" cy="112776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30480</xdr:rowOff>
    </xdr:from>
    <xdr:to>
      <xdr:col>2</xdr:col>
      <xdr:colOff>228600</xdr:colOff>
      <xdr:row>6</xdr:row>
      <xdr:rowOff>15240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30480"/>
          <a:ext cx="1158240" cy="112776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xdr:from>
      <xdr:col>8</xdr:col>
      <xdr:colOff>93133</xdr:colOff>
      <xdr:row>47</xdr:row>
      <xdr:rowOff>59267</xdr:rowOff>
    </xdr:from>
    <xdr:to>
      <xdr:col>17</xdr:col>
      <xdr:colOff>713509</xdr:colOff>
      <xdr:row>68</xdr:row>
      <xdr:rowOff>118534</xdr:rowOff>
    </xdr:to>
    <xdr:graphicFrame macro="">
      <xdr:nvGraphicFramePr>
        <xdr:cNvPr id="9" name="Graphique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30480</xdr:rowOff>
    </xdr:from>
    <xdr:to>
      <xdr:col>2</xdr:col>
      <xdr:colOff>229961</xdr:colOff>
      <xdr:row>6</xdr:row>
      <xdr:rowOff>47897</xdr:rowOff>
    </xdr:to>
    <xdr:pic>
      <xdr:nvPicPr>
        <xdr:cNvPr id="10" name="Image 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30480"/>
          <a:ext cx="1127760" cy="1127760"/>
        </a:xfrm>
        <a:prstGeom prst="rect">
          <a:avLst/>
        </a:prstGeom>
      </xdr:spPr>
    </xdr:pic>
    <xdr:clientData/>
  </xdr:twoCellAnchor>
  <xdr:twoCellAnchor>
    <xdr:from>
      <xdr:col>12</xdr:col>
      <xdr:colOff>30480</xdr:colOff>
      <xdr:row>32</xdr:row>
      <xdr:rowOff>60960</xdr:rowOff>
    </xdr:from>
    <xdr:to>
      <xdr:col>17</xdr:col>
      <xdr:colOff>731520</xdr:colOff>
      <xdr:row>42</xdr:row>
      <xdr:rowOff>220980</xdr:rowOff>
    </xdr:to>
    <xdr:graphicFrame macro="">
      <xdr:nvGraphicFramePr>
        <xdr:cNvPr id="11" name="Graphique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60268</xdr:colOff>
      <xdr:row>73</xdr:row>
      <xdr:rowOff>38794</xdr:rowOff>
    </xdr:from>
    <xdr:to>
      <xdr:col>8</xdr:col>
      <xdr:colOff>741218</xdr:colOff>
      <xdr:row>91</xdr:row>
      <xdr:rowOff>107373</xdr:rowOff>
    </xdr:to>
    <xdr:graphicFrame macro="">
      <xdr:nvGraphicFramePr>
        <xdr:cNvPr id="12" name="Graphique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65117</xdr:colOff>
      <xdr:row>73</xdr:row>
      <xdr:rowOff>59575</xdr:rowOff>
    </xdr:from>
    <xdr:to>
      <xdr:col>17</xdr:col>
      <xdr:colOff>748146</xdr:colOff>
      <xdr:row>91</xdr:row>
      <xdr:rowOff>120535</xdr:rowOff>
    </xdr:to>
    <xdr:graphicFrame macro="">
      <xdr:nvGraphicFramePr>
        <xdr:cNvPr id="13" name="Graphique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55418</xdr:colOff>
      <xdr:row>94</xdr:row>
      <xdr:rowOff>62345</xdr:rowOff>
    </xdr:from>
    <xdr:to>
      <xdr:col>8</xdr:col>
      <xdr:colOff>727727</xdr:colOff>
      <xdr:row>112</xdr:row>
      <xdr:rowOff>118492</xdr:rowOff>
    </xdr:to>
    <xdr:graphicFrame macro="">
      <xdr:nvGraphicFramePr>
        <xdr:cNvPr id="14" name="Graphique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10</xdr:col>
      <xdr:colOff>36022</xdr:colOff>
      <xdr:row>94</xdr:row>
      <xdr:rowOff>45026</xdr:rowOff>
    </xdr:from>
    <xdr:to>
      <xdr:col>17</xdr:col>
      <xdr:colOff>734291</xdr:colOff>
      <xdr:row>112</xdr:row>
      <xdr:rowOff>136466</xdr:rowOff>
    </xdr:to>
    <xdr:graphicFrame macro="">
      <xdr:nvGraphicFramePr>
        <xdr:cNvPr id="15" name="Graphique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68580</xdr:colOff>
      <xdr:row>18</xdr:row>
      <xdr:rowOff>57150</xdr:rowOff>
    </xdr:from>
    <xdr:to>
      <xdr:col>17</xdr:col>
      <xdr:colOff>716280</xdr:colOff>
      <xdr:row>27</xdr:row>
      <xdr:rowOff>304800</xdr:rowOff>
    </xdr:to>
    <xdr:graphicFrame macro="">
      <xdr:nvGraphicFramePr>
        <xdr:cNvPr id="5" name="Graphique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8" tint="-0.499984740745262"/>
  </sheetPr>
  <dimension ref="A1:AZ306"/>
  <sheetViews>
    <sheetView showGridLines="0" topLeftCell="A65" zoomScaleNormal="100" workbookViewId="0">
      <selection activeCell="F75" sqref="F75:H79"/>
    </sheetView>
  </sheetViews>
  <sheetFormatPr baseColWidth="10" defaultRowHeight="14.4" x14ac:dyDescent="0.3"/>
  <cols>
    <col min="1" max="1" width="10.77734375" style="60" customWidth="1"/>
    <col min="2" max="16384" width="11.5546875" style="60"/>
  </cols>
  <sheetData>
    <row r="1" spans="1:52" ht="15" customHeight="1" x14ac:dyDescent="0.3"/>
    <row r="2" spans="1:52" ht="15" customHeight="1" x14ac:dyDescent="0.3">
      <c r="B2" s="340"/>
      <c r="C2" s="340"/>
      <c r="D2" s="340"/>
      <c r="E2" s="340"/>
      <c r="F2" s="340"/>
      <c r="G2" s="340"/>
      <c r="H2" s="340"/>
      <c r="I2" s="340"/>
      <c r="J2" s="340"/>
      <c r="K2" s="340"/>
      <c r="L2" s="340"/>
      <c r="M2" s="340"/>
      <c r="N2" s="340"/>
      <c r="O2" s="340"/>
      <c r="P2" s="340"/>
      <c r="Q2" s="340"/>
    </row>
    <row r="3" spans="1:52" ht="15" customHeight="1" x14ac:dyDescent="0.3">
      <c r="A3" s="342" t="s">
        <v>334</v>
      </c>
      <c r="B3" s="342"/>
      <c r="C3" s="342"/>
      <c r="D3" s="342"/>
      <c r="E3" s="342"/>
      <c r="F3" s="342"/>
      <c r="G3" s="342"/>
      <c r="H3" s="342"/>
      <c r="I3" s="342"/>
      <c r="J3" s="342"/>
      <c r="K3" s="342"/>
      <c r="L3" s="342"/>
      <c r="M3" s="342"/>
      <c r="N3" s="342"/>
      <c r="O3" s="342"/>
      <c r="P3" s="342"/>
      <c r="Q3" s="342"/>
      <c r="R3" s="342"/>
      <c r="S3" s="43"/>
      <c r="T3" s="43"/>
      <c r="U3" s="43"/>
      <c r="V3" s="43"/>
      <c r="W3" s="43"/>
      <c r="X3" s="43"/>
      <c r="Y3" s="43"/>
      <c r="Z3" s="44"/>
      <c r="AA3" s="44"/>
      <c r="AB3" s="44"/>
      <c r="AC3" s="44"/>
      <c r="AD3" s="44"/>
      <c r="AE3" s="44"/>
      <c r="AF3" s="44"/>
      <c r="AG3" s="44"/>
      <c r="AH3" s="44"/>
      <c r="AI3" s="44"/>
      <c r="AJ3" s="44"/>
      <c r="AK3" s="44"/>
      <c r="AL3" s="44"/>
      <c r="AM3" s="44"/>
      <c r="AN3" s="44"/>
      <c r="AO3" s="44"/>
      <c r="AP3" s="44"/>
      <c r="AQ3" s="44"/>
      <c r="AR3" s="44"/>
      <c r="AS3" s="44"/>
      <c r="AT3" s="44"/>
      <c r="AU3" s="44"/>
      <c r="AV3" s="44"/>
      <c r="AW3" s="44"/>
      <c r="AX3" s="44"/>
      <c r="AY3" s="44"/>
      <c r="AZ3" s="44"/>
    </row>
    <row r="4" spans="1:52" ht="15" customHeight="1" x14ac:dyDescent="0.3">
      <c r="A4" s="343" t="s">
        <v>335</v>
      </c>
      <c r="B4" s="343"/>
      <c r="C4" s="343"/>
      <c r="D4" s="343"/>
      <c r="E4" s="343"/>
      <c r="F4" s="343"/>
      <c r="G4" s="343"/>
      <c r="H4" s="343"/>
      <c r="I4" s="343"/>
      <c r="J4" s="343"/>
      <c r="K4" s="343"/>
      <c r="L4" s="343"/>
      <c r="M4" s="343"/>
      <c r="N4" s="343"/>
      <c r="O4" s="343"/>
      <c r="P4" s="343"/>
      <c r="Q4" s="343"/>
      <c r="R4" s="343"/>
      <c r="S4" s="43"/>
      <c r="T4" s="43"/>
      <c r="U4" s="43"/>
      <c r="V4" s="43"/>
      <c r="W4" s="43"/>
      <c r="X4" s="43"/>
      <c r="Y4" s="43"/>
      <c r="Z4" s="44"/>
      <c r="AA4" s="44"/>
      <c r="AB4" s="44"/>
      <c r="AC4" s="44"/>
      <c r="AD4" s="44"/>
      <c r="AE4" s="44"/>
      <c r="AF4" s="44"/>
      <c r="AG4" s="44"/>
      <c r="AH4" s="44"/>
      <c r="AI4" s="44"/>
      <c r="AJ4" s="44"/>
      <c r="AK4" s="44"/>
      <c r="AL4" s="44"/>
      <c r="AM4" s="44"/>
      <c r="AN4" s="44"/>
      <c r="AO4" s="44"/>
      <c r="AP4" s="44"/>
      <c r="AQ4" s="44"/>
      <c r="AR4" s="44"/>
      <c r="AS4" s="44"/>
      <c r="AT4" s="44"/>
      <c r="AU4" s="44"/>
      <c r="AV4" s="44"/>
      <c r="AW4" s="44"/>
      <c r="AX4" s="44"/>
      <c r="AY4" s="44"/>
      <c r="AZ4" s="44"/>
    </row>
    <row r="5" spans="1:52" ht="15" customHeight="1" x14ac:dyDescent="0.3"/>
    <row r="6" spans="1:52" ht="15" customHeight="1" x14ac:dyDescent="0.3">
      <c r="N6" s="109"/>
      <c r="O6" s="109"/>
    </row>
    <row r="7" spans="1:52" ht="15" customHeight="1" x14ac:dyDescent="0.3">
      <c r="A7" s="76"/>
      <c r="B7" s="341" t="s">
        <v>59</v>
      </c>
      <c r="C7" s="341"/>
      <c r="D7" s="341"/>
      <c r="E7" s="341"/>
      <c r="F7" s="341"/>
      <c r="G7" s="341"/>
      <c r="H7" s="341"/>
      <c r="I7" s="341"/>
      <c r="J7" s="341"/>
      <c r="K7" s="341"/>
      <c r="L7" s="341"/>
      <c r="M7" s="341"/>
      <c r="N7" s="341"/>
      <c r="O7" s="341"/>
      <c r="P7" s="341"/>
      <c r="Q7" s="341"/>
    </row>
    <row r="8" spans="1:52" ht="15" customHeight="1" x14ac:dyDescent="0.3">
      <c r="A8" s="76"/>
      <c r="B8" s="341"/>
      <c r="C8" s="341"/>
      <c r="D8" s="341"/>
      <c r="E8" s="341"/>
      <c r="F8" s="341"/>
      <c r="G8" s="341"/>
      <c r="H8" s="341"/>
      <c r="I8" s="341"/>
      <c r="J8" s="341"/>
      <c r="K8" s="341"/>
      <c r="L8" s="341"/>
      <c r="M8" s="341"/>
      <c r="N8" s="341"/>
      <c r="O8" s="341"/>
      <c r="P8" s="341"/>
      <c r="Q8" s="341"/>
    </row>
    <row r="9" spans="1:52" ht="15" customHeight="1" x14ac:dyDescent="0.3">
      <c r="A9" s="76"/>
      <c r="B9" s="341"/>
      <c r="C9" s="341"/>
      <c r="D9" s="341"/>
      <c r="E9" s="341"/>
      <c r="F9" s="341"/>
      <c r="G9" s="341"/>
      <c r="H9" s="341"/>
      <c r="I9" s="341"/>
      <c r="J9" s="341"/>
      <c r="K9" s="341"/>
      <c r="L9" s="341"/>
      <c r="M9" s="341"/>
      <c r="N9" s="341"/>
      <c r="O9" s="341"/>
      <c r="P9" s="341"/>
      <c r="Q9" s="341"/>
    </row>
    <row r="10" spans="1:52" ht="15" customHeight="1" x14ac:dyDescent="0.3">
      <c r="A10" s="76"/>
      <c r="B10" s="110"/>
      <c r="C10" s="110"/>
      <c r="D10" s="110"/>
      <c r="E10" s="110"/>
      <c r="F10" s="111"/>
      <c r="G10" s="111"/>
      <c r="H10" s="110"/>
      <c r="I10" s="110"/>
      <c r="J10" s="110"/>
      <c r="K10" s="110"/>
      <c r="N10" s="109"/>
      <c r="O10" s="112"/>
    </row>
    <row r="11" spans="1:52" ht="15" customHeight="1" thickBot="1" x14ac:dyDescent="0.35">
      <c r="A11" s="76"/>
      <c r="B11" s="76"/>
      <c r="C11" s="76"/>
      <c r="D11" s="76"/>
      <c r="E11" s="76"/>
      <c r="F11" s="76"/>
      <c r="G11" s="76"/>
      <c r="H11" s="76"/>
      <c r="I11" s="76"/>
      <c r="J11" s="76"/>
      <c r="K11" s="76"/>
    </row>
    <row r="12" spans="1:52" ht="15" customHeight="1" x14ac:dyDescent="0.3">
      <c r="A12" s="76"/>
      <c r="B12" s="319" t="s">
        <v>251</v>
      </c>
      <c r="C12" s="322" t="s">
        <v>47</v>
      </c>
      <c r="D12" s="323"/>
      <c r="E12" s="324"/>
      <c r="F12" s="322" t="s">
        <v>48</v>
      </c>
      <c r="G12" s="323"/>
      <c r="H12" s="324"/>
      <c r="I12" s="322" t="s">
        <v>58</v>
      </c>
      <c r="J12" s="323"/>
      <c r="K12" s="324"/>
      <c r="L12" s="322" t="s">
        <v>49</v>
      </c>
      <c r="M12" s="323"/>
      <c r="N12" s="324"/>
      <c r="O12" s="322" t="s">
        <v>50</v>
      </c>
      <c r="P12" s="323"/>
      <c r="Q12" s="324"/>
    </row>
    <row r="13" spans="1:52" ht="15" customHeight="1" x14ac:dyDescent="0.3">
      <c r="A13" s="76"/>
      <c r="B13" s="320"/>
      <c r="C13" s="325"/>
      <c r="D13" s="326"/>
      <c r="E13" s="327"/>
      <c r="F13" s="325"/>
      <c r="G13" s="326"/>
      <c r="H13" s="327"/>
      <c r="I13" s="325"/>
      <c r="J13" s="326"/>
      <c r="K13" s="327"/>
      <c r="L13" s="325"/>
      <c r="M13" s="326"/>
      <c r="N13" s="327"/>
      <c r="O13" s="325"/>
      <c r="P13" s="326"/>
      <c r="Q13" s="327"/>
    </row>
    <row r="14" spans="1:52" ht="15" customHeight="1" thickBot="1" x14ac:dyDescent="0.35">
      <c r="A14" s="76"/>
      <c r="B14" s="321"/>
      <c r="C14" s="328"/>
      <c r="D14" s="329"/>
      <c r="E14" s="330"/>
      <c r="F14" s="328"/>
      <c r="G14" s="329"/>
      <c r="H14" s="330"/>
      <c r="I14" s="328"/>
      <c r="J14" s="329"/>
      <c r="K14" s="330"/>
      <c r="L14" s="328"/>
      <c r="M14" s="329"/>
      <c r="N14" s="330"/>
      <c r="O14" s="328"/>
      <c r="P14" s="329"/>
      <c r="Q14" s="330"/>
    </row>
    <row r="15" spans="1:52" ht="15" customHeight="1" x14ac:dyDescent="0.3">
      <c r="A15" s="76"/>
      <c r="B15" s="339" t="s">
        <v>52</v>
      </c>
      <c r="C15" s="333" t="s">
        <v>80</v>
      </c>
      <c r="D15" s="334"/>
      <c r="E15" s="335"/>
      <c r="F15" s="333" t="s">
        <v>80</v>
      </c>
      <c r="G15" s="334"/>
      <c r="H15" s="335"/>
      <c r="I15" s="336" t="s">
        <v>252</v>
      </c>
      <c r="J15" s="337"/>
      <c r="K15" s="338"/>
      <c r="L15" s="333" t="s">
        <v>80</v>
      </c>
      <c r="M15" s="334"/>
      <c r="N15" s="335"/>
      <c r="O15" s="333" t="s">
        <v>80</v>
      </c>
      <c r="P15" s="334"/>
      <c r="Q15" s="335"/>
    </row>
    <row r="16" spans="1:52" ht="15" customHeight="1" x14ac:dyDescent="0.3">
      <c r="A16" s="76"/>
      <c r="B16" s="331"/>
      <c r="C16" s="282" t="s">
        <v>253</v>
      </c>
      <c r="D16" s="283"/>
      <c r="E16" s="284"/>
      <c r="F16" s="282" t="s">
        <v>254</v>
      </c>
      <c r="G16" s="283"/>
      <c r="H16" s="284"/>
      <c r="I16" s="285" t="s">
        <v>255</v>
      </c>
      <c r="J16" s="286"/>
      <c r="K16" s="287"/>
      <c r="L16" s="282" t="s">
        <v>256</v>
      </c>
      <c r="M16" s="283"/>
      <c r="N16" s="284"/>
      <c r="O16" s="282" t="s">
        <v>257</v>
      </c>
      <c r="P16" s="283"/>
      <c r="Q16" s="284"/>
    </row>
    <row r="17" spans="1:17" ht="15" customHeight="1" x14ac:dyDescent="0.3">
      <c r="A17" s="76"/>
      <c r="B17" s="331"/>
      <c r="C17" s="294" t="s">
        <v>258</v>
      </c>
      <c r="D17" s="295"/>
      <c r="E17" s="296"/>
      <c r="F17" s="294" t="s">
        <v>259</v>
      </c>
      <c r="G17" s="295"/>
      <c r="H17" s="296"/>
      <c r="I17" s="288"/>
      <c r="J17" s="289"/>
      <c r="K17" s="290"/>
      <c r="L17" s="294" t="s">
        <v>260</v>
      </c>
      <c r="M17" s="295"/>
      <c r="N17" s="296"/>
      <c r="O17" s="294" t="s">
        <v>261</v>
      </c>
      <c r="P17" s="295"/>
      <c r="Q17" s="296"/>
    </row>
    <row r="18" spans="1:17" ht="15" customHeight="1" x14ac:dyDescent="0.3">
      <c r="A18" s="76"/>
      <c r="B18" s="331"/>
      <c r="C18" s="297"/>
      <c r="D18" s="298"/>
      <c r="E18" s="299"/>
      <c r="F18" s="297"/>
      <c r="G18" s="298"/>
      <c r="H18" s="299"/>
      <c r="I18" s="291"/>
      <c r="J18" s="292"/>
      <c r="K18" s="293"/>
      <c r="L18" s="297"/>
      <c r="M18" s="298"/>
      <c r="N18" s="299"/>
      <c r="O18" s="297"/>
      <c r="P18" s="298"/>
      <c r="Q18" s="299"/>
    </row>
    <row r="19" spans="1:17" ht="15" customHeight="1" x14ac:dyDescent="0.3">
      <c r="A19" s="76"/>
      <c r="B19" s="331"/>
      <c r="C19" s="297"/>
      <c r="D19" s="298"/>
      <c r="E19" s="299"/>
      <c r="F19" s="297"/>
      <c r="G19" s="298"/>
      <c r="H19" s="299"/>
      <c r="I19" s="279" t="s">
        <v>262</v>
      </c>
      <c r="J19" s="280"/>
      <c r="K19" s="281"/>
      <c r="L19" s="297"/>
      <c r="M19" s="298"/>
      <c r="N19" s="299"/>
      <c r="O19" s="297"/>
      <c r="P19" s="298"/>
      <c r="Q19" s="299"/>
    </row>
    <row r="20" spans="1:17" ht="15" customHeight="1" x14ac:dyDescent="0.3">
      <c r="A20" s="76"/>
      <c r="B20" s="331"/>
      <c r="C20" s="297"/>
      <c r="D20" s="298"/>
      <c r="E20" s="299"/>
      <c r="F20" s="297"/>
      <c r="G20" s="298"/>
      <c r="H20" s="299"/>
      <c r="I20" s="285" t="s">
        <v>263</v>
      </c>
      <c r="J20" s="286"/>
      <c r="K20" s="287"/>
      <c r="L20" s="297"/>
      <c r="M20" s="298"/>
      <c r="N20" s="299"/>
      <c r="O20" s="297"/>
      <c r="P20" s="298"/>
      <c r="Q20" s="299"/>
    </row>
    <row r="21" spans="1:17" ht="15" customHeight="1" x14ac:dyDescent="0.3">
      <c r="A21" s="76"/>
      <c r="B21" s="331"/>
      <c r="C21" s="300"/>
      <c r="D21" s="301"/>
      <c r="E21" s="302"/>
      <c r="F21" s="300"/>
      <c r="G21" s="301"/>
      <c r="H21" s="302"/>
      <c r="I21" s="288"/>
      <c r="J21" s="289"/>
      <c r="K21" s="290"/>
      <c r="L21" s="300"/>
      <c r="M21" s="301"/>
      <c r="N21" s="302"/>
      <c r="O21" s="300"/>
      <c r="P21" s="301"/>
      <c r="Q21" s="302"/>
    </row>
    <row r="22" spans="1:17" ht="15" customHeight="1" x14ac:dyDescent="0.3">
      <c r="A22" s="76"/>
      <c r="B22" s="331"/>
      <c r="C22" s="18" t="s">
        <v>86</v>
      </c>
      <c r="D22" s="312" t="s">
        <v>264</v>
      </c>
      <c r="E22" s="313"/>
      <c r="F22" s="18" t="s">
        <v>86</v>
      </c>
      <c r="G22" s="312" t="s">
        <v>264</v>
      </c>
      <c r="H22" s="313"/>
      <c r="I22" s="291"/>
      <c r="J22" s="292"/>
      <c r="K22" s="293"/>
      <c r="L22" s="18" t="s">
        <v>86</v>
      </c>
      <c r="M22" s="312" t="s">
        <v>264</v>
      </c>
      <c r="N22" s="313"/>
      <c r="O22" s="18" t="s">
        <v>86</v>
      </c>
      <c r="P22" s="312" t="s">
        <v>265</v>
      </c>
      <c r="Q22" s="313"/>
    </row>
    <row r="23" spans="1:17" ht="15" customHeight="1" x14ac:dyDescent="0.3">
      <c r="A23" s="76"/>
      <c r="B23" s="331"/>
      <c r="C23" s="276" t="s">
        <v>81</v>
      </c>
      <c r="D23" s="277"/>
      <c r="E23" s="278"/>
      <c r="F23" s="276" t="s">
        <v>81</v>
      </c>
      <c r="G23" s="277"/>
      <c r="H23" s="278"/>
      <c r="I23" s="279" t="s">
        <v>266</v>
      </c>
      <c r="J23" s="280"/>
      <c r="K23" s="281"/>
      <c r="L23" s="276" t="s">
        <v>81</v>
      </c>
      <c r="M23" s="277"/>
      <c r="N23" s="278"/>
      <c r="O23" s="276" t="s">
        <v>81</v>
      </c>
      <c r="P23" s="277"/>
      <c r="Q23" s="278"/>
    </row>
    <row r="24" spans="1:17" ht="15" customHeight="1" x14ac:dyDescent="0.3">
      <c r="A24" s="76"/>
      <c r="B24" s="331"/>
      <c r="C24" s="282" t="s">
        <v>267</v>
      </c>
      <c r="D24" s="283"/>
      <c r="E24" s="284"/>
      <c r="F24" s="282" t="s">
        <v>268</v>
      </c>
      <c r="G24" s="283"/>
      <c r="H24" s="284"/>
      <c r="I24" s="303" t="s">
        <v>263</v>
      </c>
      <c r="J24" s="304"/>
      <c r="K24" s="305"/>
      <c r="L24" s="282" t="s">
        <v>269</v>
      </c>
      <c r="M24" s="283"/>
      <c r="N24" s="284"/>
      <c r="O24" s="282" t="s">
        <v>270</v>
      </c>
      <c r="P24" s="283"/>
      <c r="Q24" s="284"/>
    </row>
    <row r="25" spans="1:17" ht="15" customHeight="1" x14ac:dyDescent="0.3">
      <c r="A25" s="76"/>
      <c r="B25" s="331"/>
      <c r="C25" s="294" t="s">
        <v>271</v>
      </c>
      <c r="D25" s="295"/>
      <c r="E25" s="296"/>
      <c r="F25" s="294" t="s">
        <v>260</v>
      </c>
      <c r="G25" s="295"/>
      <c r="H25" s="296"/>
      <c r="I25" s="306"/>
      <c r="J25" s="307"/>
      <c r="K25" s="308"/>
      <c r="L25" s="294" t="s">
        <v>260</v>
      </c>
      <c r="M25" s="295"/>
      <c r="N25" s="296"/>
      <c r="O25" s="294" t="s">
        <v>260</v>
      </c>
      <c r="P25" s="295"/>
      <c r="Q25" s="296"/>
    </row>
    <row r="26" spans="1:17" ht="15" customHeight="1" x14ac:dyDescent="0.3">
      <c r="A26" s="76"/>
      <c r="B26" s="331"/>
      <c r="C26" s="297"/>
      <c r="D26" s="298"/>
      <c r="E26" s="299"/>
      <c r="F26" s="297"/>
      <c r="G26" s="298"/>
      <c r="H26" s="299"/>
      <c r="I26" s="316"/>
      <c r="J26" s="317"/>
      <c r="K26" s="318"/>
      <c r="L26" s="297"/>
      <c r="M26" s="298"/>
      <c r="N26" s="299"/>
      <c r="O26" s="297"/>
      <c r="P26" s="298"/>
      <c r="Q26" s="299"/>
    </row>
    <row r="27" spans="1:17" ht="15" customHeight="1" x14ac:dyDescent="0.3">
      <c r="A27" s="76"/>
      <c r="B27" s="331"/>
      <c r="C27" s="297"/>
      <c r="D27" s="298"/>
      <c r="E27" s="299"/>
      <c r="F27" s="297"/>
      <c r="G27" s="298"/>
      <c r="H27" s="299"/>
      <c r="I27" s="279" t="s">
        <v>272</v>
      </c>
      <c r="J27" s="280"/>
      <c r="K27" s="281"/>
      <c r="L27" s="297"/>
      <c r="M27" s="298"/>
      <c r="N27" s="299"/>
      <c r="O27" s="297"/>
      <c r="P27" s="298"/>
      <c r="Q27" s="299"/>
    </row>
    <row r="28" spans="1:17" ht="15" customHeight="1" x14ac:dyDescent="0.3">
      <c r="A28" s="76"/>
      <c r="B28" s="331"/>
      <c r="C28" s="297"/>
      <c r="D28" s="298"/>
      <c r="E28" s="299"/>
      <c r="F28" s="297"/>
      <c r="G28" s="298"/>
      <c r="H28" s="299"/>
      <c r="I28" s="285" t="s">
        <v>273</v>
      </c>
      <c r="J28" s="286"/>
      <c r="K28" s="287"/>
      <c r="L28" s="297"/>
      <c r="M28" s="298"/>
      <c r="N28" s="299"/>
      <c r="O28" s="297"/>
      <c r="P28" s="298"/>
      <c r="Q28" s="299"/>
    </row>
    <row r="29" spans="1:17" ht="15" customHeight="1" x14ac:dyDescent="0.3">
      <c r="A29" s="76"/>
      <c r="B29" s="331"/>
      <c r="C29" s="300"/>
      <c r="D29" s="301"/>
      <c r="E29" s="302"/>
      <c r="F29" s="300"/>
      <c r="G29" s="301"/>
      <c r="H29" s="302"/>
      <c r="I29" s="288"/>
      <c r="J29" s="289"/>
      <c r="K29" s="290"/>
      <c r="L29" s="300"/>
      <c r="M29" s="301"/>
      <c r="N29" s="302"/>
      <c r="O29" s="300"/>
      <c r="P29" s="301"/>
      <c r="Q29" s="302"/>
    </row>
    <row r="30" spans="1:17" ht="15" customHeight="1" x14ac:dyDescent="0.3">
      <c r="A30" s="76"/>
      <c r="B30" s="331"/>
      <c r="C30" s="18" t="s">
        <v>86</v>
      </c>
      <c r="D30" s="312" t="s">
        <v>265</v>
      </c>
      <c r="E30" s="313"/>
      <c r="F30" s="18" t="s">
        <v>86</v>
      </c>
      <c r="G30" s="312" t="s">
        <v>265</v>
      </c>
      <c r="H30" s="313"/>
      <c r="I30" s="291"/>
      <c r="J30" s="292"/>
      <c r="K30" s="293"/>
      <c r="L30" s="18" t="s">
        <v>86</v>
      </c>
      <c r="M30" s="312" t="s">
        <v>265</v>
      </c>
      <c r="N30" s="313"/>
      <c r="O30" s="18" t="s">
        <v>86</v>
      </c>
      <c r="P30" s="312" t="s">
        <v>265</v>
      </c>
      <c r="Q30" s="313"/>
    </row>
    <row r="31" spans="1:17" ht="15" customHeight="1" x14ac:dyDescent="0.3">
      <c r="A31" s="76"/>
      <c r="B31" s="331"/>
      <c r="C31" s="276" t="s">
        <v>82</v>
      </c>
      <c r="D31" s="277"/>
      <c r="E31" s="278"/>
      <c r="F31" s="276" t="s">
        <v>82</v>
      </c>
      <c r="G31" s="277"/>
      <c r="H31" s="278"/>
      <c r="I31" s="279"/>
      <c r="J31" s="280"/>
      <c r="K31" s="281"/>
      <c r="L31" s="276" t="s">
        <v>82</v>
      </c>
      <c r="M31" s="277"/>
      <c r="N31" s="278"/>
      <c r="O31" s="276" t="s">
        <v>82</v>
      </c>
      <c r="P31" s="277"/>
      <c r="Q31" s="278"/>
    </row>
    <row r="32" spans="1:17" ht="15" customHeight="1" x14ac:dyDescent="0.3">
      <c r="A32" s="76"/>
      <c r="B32" s="331"/>
      <c r="C32" s="282" t="s">
        <v>274</v>
      </c>
      <c r="D32" s="283"/>
      <c r="E32" s="284"/>
      <c r="F32" s="282" t="s">
        <v>275</v>
      </c>
      <c r="G32" s="283"/>
      <c r="H32" s="284"/>
      <c r="I32" s="285"/>
      <c r="J32" s="286"/>
      <c r="K32" s="287"/>
      <c r="L32" s="282" t="s">
        <v>276</v>
      </c>
      <c r="M32" s="283"/>
      <c r="N32" s="284"/>
      <c r="O32" s="282" t="s">
        <v>277</v>
      </c>
      <c r="P32" s="283"/>
      <c r="Q32" s="284"/>
    </row>
    <row r="33" spans="1:17" ht="15" customHeight="1" x14ac:dyDescent="0.3">
      <c r="A33" s="76"/>
      <c r="B33" s="331"/>
      <c r="C33" s="294" t="s">
        <v>278</v>
      </c>
      <c r="D33" s="295"/>
      <c r="E33" s="296"/>
      <c r="F33" s="294" t="s">
        <v>279</v>
      </c>
      <c r="G33" s="295"/>
      <c r="H33" s="296"/>
      <c r="I33" s="288"/>
      <c r="J33" s="289"/>
      <c r="K33" s="290"/>
      <c r="L33" s="294" t="s">
        <v>279</v>
      </c>
      <c r="M33" s="295"/>
      <c r="N33" s="296"/>
      <c r="O33" s="294" t="s">
        <v>280</v>
      </c>
      <c r="P33" s="295"/>
      <c r="Q33" s="296"/>
    </row>
    <row r="34" spans="1:17" ht="15" customHeight="1" x14ac:dyDescent="0.3">
      <c r="A34" s="76"/>
      <c r="B34" s="331"/>
      <c r="C34" s="297"/>
      <c r="D34" s="298"/>
      <c r="E34" s="299"/>
      <c r="F34" s="297"/>
      <c r="G34" s="298"/>
      <c r="H34" s="299"/>
      <c r="I34" s="291"/>
      <c r="J34" s="292"/>
      <c r="K34" s="293"/>
      <c r="L34" s="297"/>
      <c r="M34" s="298"/>
      <c r="N34" s="299"/>
      <c r="O34" s="297"/>
      <c r="P34" s="298"/>
      <c r="Q34" s="299"/>
    </row>
    <row r="35" spans="1:17" ht="15" customHeight="1" x14ac:dyDescent="0.3">
      <c r="A35" s="76"/>
      <c r="B35" s="331"/>
      <c r="C35" s="297"/>
      <c r="D35" s="298"/>
      <c r="E35" s="299"/>
      <c r="F35" s="297"/>
      <c r="G35" s="298"/>
      <c r="H35" s="299"/>
      <c r="I35" s="279" t="s">
        <v>101</v>
      </c>
      <c r="J35" s="280"/>
      <c r="K35" s="281"/>
      <c r="L35" s="297"/>
      <c r="M35" s="298"/>
      <c r="N35" s="299"/>
      <c r="O35" s="297"/>
      <c r="P35" s="298"/>
      <c r="Q35" s="299"/>
    </row>
    <row r="36" spans="1:17" ht="15" customHeight="1" x14ac:dyDescent="0.3">
      <c r="A36" s="76"/>
      <c r="B36" s="331"/>
      <c r="C36" s="297"/>
      <c r="D36" s="298"/>
      <c r="E36" s="299"/>
      <c r="F36" s="297"/>
      <c r="G36" s="298"/>
      <c r="H36" s="299"/>
      <c r="I36" s="303"/>
      <c r="J36" s="304"/>
      <c r="K36" s="305"/>
      <c r="L36" s="297"/>
      <c r="M36" s="298"/>
      <c r="N36" s="299"/>
      <c r="O36" s="297"/>
      <c r="P36" s="298"/>
      <c r="Q36" s="299"/>
    </row>
    <row r="37" spans="1:17" ht="15" customHeight="1" x14ac:dyDescent="0.3">
      <c r="A37" s="76"/>
      <c r="B37" s="331"/>
      <c r="C37" s="300"/>
      <c r="D37" s="301"/>
      <c r="E37" s="302"/>
      <c r="F37" s="300"/>
      <c r="G37" s="301"/>
      <c r="H37" s="302"/>
      <c r="I37" s="306"/>
      <c r="J37" s="307"/>
      <c r="K37" s="308"/>
      <c r="L37" s="300"/>
      <c r="M37" s="301"/>
      <c r="N37" s="302"/>
      <c r="O37" s="300"/>
      <c r="P37" s="301"/>
      <c r="Q37" s="302"/>
    </row>
    <row r="38" spans="1:17" ht="15" customHeight="1" thickBot="1" x14ac:dyDescent="0.35">
      <c r="B38" s="332"/>
      <c r="C38" s="19" t="s">
        <v>86</v>
      </c>
      <c r="D38" s="314" t="s">
        <v>281</v>
      </c>
      <c r="E38" s="315"/>
      <c r="F38" s="19" t="s">
        <v>86</v>
      </c>
      <c r="G38" s="314" t="s">
        <v>281</v>
      </c>
      <c r="H38" s="315"/>
      <c r="I38" s="309"/>
      <c r="J38" s="310"/>
      <c r="K38" s="311"/>
      <c r="L38" s="19" t="s">
        <v>86</v>
      </c>
      <c r="M38" s="314" t="s">
        <v>281</v>
      </c>
      <c r="N38" s="315"/>
      <c r="O38" s="19" t="s">
        <v>86</v>
      </c>
      <c r="P38" s="314" t="s">
        <v>281</v>
      </c>
      <c r="Q38" s="315"/>
    </row>
    <row r="39" spans="1:17" ht="15" customHeight="1" x14ac:dyDescent="0.3">
      <c r="B39" s="113"/>
      <c r="C39" s="95"/>
      <c r="D39" s="95"/>
      <c r="E39" s="95"/>
      <c r="F39" s="95"/>
      <c r="G39" s="95"/>
      <c r="H39" s="95"/>
      <c r="I39" s="95"/>
      <c r="J39" s="95"/>
      <c r="K39" s="95"/>
      <c r="L39" s="95"/>
      <c r="M39" s="95"/>
      <c r="N39" s="95"/>
      <c r="O39" s="95"/>
      <c r="P39" s="95"/>
      <c r="Q39" s="95"/>
    </row>
    <row r="40" spans="1:17" ht="15" customHeight="1" thickBot="1" x14ac:dyDescent="0.35">
      <c r="B40" s="113"/>
      <c r="C40" s="95"/>
      <c r="D40" s="95"/>
      <c r="E40" s="95"/>
      <c r="F40" s="95"/>
      <c r="G40" s="95"/>
      <c r="H40" s="95"/>
      <c r="I40" s="95"/>
      <c r="J40" s="95"/>
      <c r="K40" s="95"/>
      <c r="L40" s="95"/>
      <c r="M40" s="95"/>
      <c r="N40" s="95"/>
      <c r="O40" s="95"/>
      <c r="P40" s="95"/>
      <c r="Q40" s="95"/>
    </row>
    <row r="41" spans="1:17" ht="15" customHeight="1" x14ac:dyDescent="0.3">
      <c r="B41" s="319" t="s">
        <v>282</v>
      </c>
      <c r="C41" s="322" t="s">
        <v>47</v>
      </c>
      <c r="D41" s="323"/>
      <c r="E41" s="324"/>
      <c r="F41" s="322" t="s">
        <v>48</v>
      </c>
      <c r="G41" s="323"/>
      <c r="H41" s="324"/>
      <c r="I41" s="322" t="s">
        <v>58</v>
      </c>
      <c r="J41" s="323"/>
      <c r="K41" s="324"/>
      <c r="L41" s="322" t="s">
        <v>49</v>
      </c>
      <c r="M41" s="323"/>
      <c r="N41" s="324"/>
      <c r="O41" s="322" t="s">
        <v>50</v>
      </c>
      <c r="P41" s="323"/>
      <c r="Q41" s="324"/>
    </row>
    <row r="42" spans="1:17" ht="15" customHeight="1" x14ac:dyDescent="0.3">
      <c r="B42" s="320"/>
      <c r="C42" s="325"/>
      <c r="D42" s="326"/>
      <c r="E42" s="327"/>
      <c r="F42" s="325"/>
      <c r="G42" s="326"/>
      <c r="H42" s="327"/>
      <c r="I42" s="325"/>
      <c r="J42" s="326"/>
      <c r="K42" s="327"/>
      <c r="L42" s="325"/>
      <c r="M42" s="326"/>
      <c r="N42" s="327"/>
      <c r="O42" s="325"/>
      <c r="P42" s="326"/>
      <c r="Q42" s="327"/>
    </row>
    <row r="43" spans="1:17" ht="15" customHeight="1" thickBot="1" x14ac:dyDescent="0.35">
      <c r="B43" s="321"/>
      <c r="C43" s="328"/>
      <c r="D43" s="329"/>
      <c r="E43" s="330"/>
      <c r="F43" s="328"/>
      <c r="G43" s="329"/>
      <c r="H43" s="330"/>
      <c r="I43" s="328"/>
      <c r="J43" s="329"/>
      <c r="K43" s="330"/>
      <c r="L43" s="328"/>
      <c r="M43" s="329"/>
      <c r="N43" s="330"/>
      <c r="O43" s="328"/>
      <c r="P43" s="329"/>
      <c r="Q43" s="330"/>
    </row>
    <row r="44" spans="1:17" ht="15" customHeight="1" x14ac:dyDescent="0.3">
      <c r="B44" s="339" t="s">
        <v>55</v>
      </c>
      <c r="C44" s="333" t="s">
        <v>80</v>
      </c>
      <c r="D44" s="334"/>
      <c r="E44" s="335"/>
      <c r="F44" s="333" t="s">
        <v>80</v>
      </c>
      <c r="G44" s="334"/>
      <c r="H44" s="335"/>
      <c r="I44" s="336" t="s">
        <v>252</v>
      </c>
      <c r="J44" s="337"/>
      <c r="K44" s="338"/>
      <c r="L44" s="333" t="s">
        <v>80</v>
      </c>
      <c r="M44" s="334"/>
      <c r="N44" s="335"/>
      <c r="O44" s="333" t="s">
        <v>80</v>
      </c>
      <c r="P44" s="334"/>
      <c r="Q44" s="335"/>
    </row>
    <row r="45" spans="1:17" ht="15" customHeight="1" x14ac:dyDescent="0.3">
      <c r="B45" s="331"/>
      <c r="C45" s="282" t="s">
        <v>253</v>
      </c>
      <c r="D45" s="283"/>
      <c r="E45" s="284"/>
      <c r="F45" s="282" t="s">
        <v>254</v>
      </c>
      <c r="G45" s="283"/>
      <c r="H45" s="284"/>
      <c r="I45" s="285" t="s">
        <v>255</v>
      </c>
      <c r="J45" s="286"/>
      <c r="K45" s="287"/>
      <c r="L45" s="282" t="s">
        <v>256</v>
      </c>
      <c r="M45" s="283"/>
      <c r="N45" s="284"/>
      <c r="O45" s="282" t="s">
        <v>257</v>
      </c>
      <c r="P45" s="283"/>
      <c r="Q45" s="284"/>
    </row>
    <row r="46" spans="1:17" ht="15" customHeight="1" x14ac:dyDescent="0.3">
      <c r="B46" s="331"/>
      <c r="C46" s="294" t="s">
        <v>283</v>
      </c>
      <c r="D46" s="295"/>
      <c r="E46" s="296"/>
      <c r="F46" s="294" t="s">
        <v>283</v>
      </c>
      <c r="G46" s="295"/>
      <c r="H46" s="296"/>
      <c r="I46" s="288"/>
      <c r="J46" s="289"/>
      <c r="K46" s="290"/>
      <c r="L46" s="294" t="s">
        <v>284</v>
      </c>
      <c r="M46" s="295"/>
      <c r="N46" s="296"/>
      <c r="O46" s="294" t="s">
        <v>285</v>
      </c>
      <c r="P46" s="295"/>
      <c r="Q46" s="296"/>
    </row>
    <row r="47" spans="1:17" ht="15" customHeight="1" x14ac:dyDescent="0.3">
      <c r="B47" s="331"/>
      <c r="C47" s="297"/>
      <c r="D47" s="298"/>
      <c r="E47" s="299"/>
      <c r="F47" s="297"/>
      <c r="G47" s="298"/>
      <c r="H47" s="299"/>
      <c r="I47" s="291"/>
      <c r="J47" s="292"/>
      <c r="K47" s="293"/>
      <c r="L47" s="297"/>
      <c r="M47" s="298"/>
      <c r="N47" s="299"/>
      <c r="O47" s="297"/>
      <c r="P47" s="298"/>
      <c r="Q47" s="299"/>
    </row>
    <row r="48" spans="1:17" ht="15" customHeight="1" x14ac:dyDescent="0.3">
      <c r="B48" s="331"/>
      <c r="C48" s="297"/>
      <c r="D48" s="298"/>
      <c r="E48" s="299"/>
      <c r="F48" s="297"/>
      <c r="G48" s="298"/>
      <c r="H48" s="299"/>
      <c r="I48" s="279" t="s">
        <v>262</v>
      </c>
      <c r="J48" s="280"/>
      <c r="K48" s="281"/>
      <c r="L48" s="297"/>
      <c r="M48" s="298"/>
      <c r="N48" s="299"/>
      <c r="O48" s="297"/>
      <c r="P48" s="298"/>
      <c r="Q48" s="299"/>
    </row>
    <row r="49" spans="2:19" ht="15" customHeight="1" x14ac:dyDescent="0.3">
      <c r="B49" s="331"/>
      <c r="C49" s="297"/>
      <c r="D49" s="298"/>
      <c r="E49" s="299"/>
      <c r="F49" s="297"/>
      <c r="G49" s="298"/>
      <c r="H49" s="299"/>
      <c r="I49" s="285" t="s">
        <v>263</v>
      </c>
      <c r="J49" s="286"/>
      <c r="K49" s="287"/>
      <c r="L49" s="297"/>
      <c r="M49" s="298"/>
      <c r="N49" s="299"/>
      <c r="O49" s="297"/>
      <c r="P49" s="298"/>
      <c r="Q49" s="299"/>
    </row>
    <row r="50" spans="2:19" ht="15" customHeight="1" x14ac:dyDescent="0.3">
      <c r="B50" s="331"/>
      <c r="C50" s="300"/>
      <c r="D50" s="301"/>
      <c r="E50" s="302"/>
      <c r="F50" s="300"/>
      <c r="G50" s="301"/>
      <c r="H50" s="302"/>
      <c r="I50" s="288"/>
      <c r="J50" s="289"/>
      <c r="K50" s="290"/>
      <c r="L50" s="300"/>
      <c r="M50" s="301"/>
      <c r="N50" s="302"/>
      <c r="O50" s="300"/>
      <c r="P50" s="301"/>
      <c r="Q50" s="302"/>
    </row>
    <row r="51" spans="2:19" ht="15" customHeight="1" x14ac:dyDescent="0.3">
      <c r="B51" s="331"/>
      <c r="C51" s="18" t="s">
        <v>86</v>
      </c>
      <c r="D51" s="312" t="s">
        <v>264</v>
      </c>
      <c r="E51" s="313"/>
      <c r="F51" s="18" t="s">
        <v>86</v>
      </c>
      <c r="G51" s="312" t="s">
        <v>264</v>
      </c>
      <c r="H51" s="313"/>
      <c r="I51" s="291"/>
      <c r="J51" s="292"/>
      <c r="K51" s="293"/>
      <c r="L51" s="18" t="s">
        <v>86</v>
      </c>
      <c r="M51" s="312" t="s">
        <v>264</v>
      </c>
      <c r="N51" s="313"/>
      <c r="O51" s="18" t="s">
        <v>86</v>
      </c>
      <c r="P51" s="312" t="s">
        <v>265</v>
      </c>
      <c r="Q51" s="313"/>
    </row>
    <row r="52" spans="2:19" ht="15" customHeight="1" x14ac:dyDescent="0.3">
      <c r="B52" s="331"/>
      <c r="C52" s="276" t="s">
        <v>81</v>
      </c>
      <c r="D52" s="277"/>
      <c r="E52" s="278"/>
      <c r="F52" s="276" t="s">
        <v>81</v>
      </c>
      <c r="G52" s="277"/>
      <c r="H52" s="278"/>
      <c r="I52" s="279" t="s">
        <v>266</v>
      </c>
      <c r="J52" s="280"/>
      <c r="K52" s="281"/>
      <c r="L52" s="276" t="s">
        <v>81</v>
      </c>
      <c r="M52" s="277"/>
      <c r="N52" s="278"/>
      <c r="O52" s="276" t="s">
        <v>81</v>
      </c>
      <c r="P52" s="277"/>
      <c r="Q52" s="278"/>
    </row>
    <row r="53" spans="2:19" ht="15" customHeight="1" x14ac:dyDescent="0.3">
      <c r="B53" s="331"/>
      <c r="C53" s="282" t="s">
        <v>267</v>
      </c>
      <c r="D53" s="283"/>
      <c r="E53" s="284"/>
      <c r="F53" s="282" t="s">
        <v>268</v>
      </c>
      <c r="G53" s="283"/>
      <c r="H53" s="284"/>
      <c r="I53" s="303" t="s">
        <v>263</v>
      </c>
      <c r="J53" s="304"/>
      <c r="K53" s="305"/>
      <c r="L53" s="282" t="s">
        <v>269</v>
      </c>
      <c r="M53" s="283"/>
      <c r="N53" s="284"/>
      <c r="O53" s="282" t="s">
        <v>270</v>
      </c>
      <c r="P53" s="283"/>
      <c r="Q53" s="284"/>
    </row>
    <row r="54" spans="2:19" ht="15" customHeight="1" x14ac:dyDescent="0.3">
      <c r="B54" s="331"/>
      <c r="C54" s="294" t="s">
        <v>286</v>
      </c>
      <c r="D54" s="295"/>
      <c r="E54" s="296"/>
      <c r="F54" s="294" t="s">
        <v>287</v>
      </c>
      <c r="G54" s="295"/>
      <c r="H54" s="296"/>
      <c r="I54" s="306"/>
      <c r="J54" s="307"/>
      <c r="K54" s="308"/>
      <c r="L54" s="294" t="s">
        <v>284</v>
      </c>
      <c r="M54" s="295"/>
      <c r="N54" s="296"/>
      <c r="O54" s="294" t="s">
        <v>284</v>
      </c>
      <c r="P54" s="295"/>
      <c r="Q54" s="296"/>
    </row>
    <row r="55" spans="2:19" ht="15" customHeight="1" x14ac:dyDescent="0.3">
      <c r="B55" s="331"/>
      <c r="C55" s="297"/>
      <c r="D55" s="298"/>
      <c r="E55" s="299"/>
      <c r="F55" s="297"/>
      <c r="G55" s="298"/>
      <c r="H55" s="299"/>
      <c r="I55" s="316"/>
      <c r="J55" s="317"/>
      <c r="K55" s="318"/>
      <c r="L55" s="297"/>
      <c r="M55" s="298"/>
      <c r="N55" s="299"/>
      <c r="O55" s="297"/>
      <c r="P55" s="298"/>
      <c r="Q55" s="299"/>
    </row>
    <row r="56" spans="2:19" ht="15" customHeight="1" x14ac:dyDescent="0.3">
      <c r="B56" s="331"/>
      <c r="C56" s="297"/>
      <c r="D56" s="298"/>
      <c r="E56" s="299"/>
      <c r="F56" s="297"/>
      <c r="G56" s="298"/>
      <c r="H56" s="299"/>
      <c r="I56" s="279" t="s">
        <v>272</v>
      </c>
      <c r="J56" s="280"/>
      <c r="K56" s="281"/>
      <c r="L56" s="297"/>
      <c r="M56" s="298"/>
      <c r="N56" s="299"/>
      <c r="O56" s="297"/>
      <c r="P56" s="298"/>
      <c r="Q56" s="299"/>
    </row>
    <row r="57" spans="2:19" ht="15" customHeight="1" x14ac:dyDescent="0.3">
      <c r="B57" s="331"/>
      <c r="C57" s="297"/>
      <c r="D57" s="298"/>
      <c r="E57" s="299"/>
      <c r="F57" s="297"/>
      <c r="G57" s="298"/>
      <c r="H57" s="299"/>
      <c r="I57" s="285" t="s">
        <v>273</v>
      </c>
      <c r="J57" s="286"/>
      <c r="K57" s="287"/>
      <c r="L57" s="297"/>
      <c r="M57" s="298"/>
      <c r="N57" s="299"/>
      <c r="O57" s="297"/>
      <c r="P57" s="298"/>
      <c r="Q57" s="299"/>
    </row>
    <row r="58" spans="2:19" ht="15" customHeight="1" x14ac:dyDescent="0.3">
      <c r="B58" s="331"/>
      <c r="C58" s="300"/>
      <c r="D58" s="301"/>
      <c r="E58" s="302"/>
      <c r="F58" s="300"/>
      <c r="G58" s="301"/>
      <c r="H58" s="302"/>
      <c r="I58" s="288"/>
      <c r="J58" s="289"/>
      <c r="K58" s="290"/>
      <c r="L58" s="300"/>
      <c r="M58" s="301"/>
      <c r="N58" s="302"/>
      <c r="O58" s="300"/>
      <c r="P58" s="301"/>
      <c r="Q58" s="302"/>
    </row>
    <row r="59" spans="2:19" ht="15" customHeight="1" x14ac:dyDescent="0.3">
      <c r="B59" s="331"/>
      <c r="C59" s="18" t="s">
        <v>86</v>
      </c>
      <c r="D59" s="312" t="s">
        <v>265</v>
      </c>
      <c r="E59" s="313"/>
      <c r="F59" s="18" t="s">
        <v>86</v>
      </c>
      <c r="G59" s="312" t="s">
        <v>265</v>
      </c>
      <c r="H59" s="313"/>
      <c r="I59" s="291"/>
      <c r="J59" s="292"/>
      <c r="K59" s="293"/>
      <c r="L59" s="18" t="s">
        <v>86</v>
      </c>
      <c r="M59" s="312" t="s">
        <v>265</v>
      </c>
      <c r="N59" s="313"/>
      <c r="O59" s="18" t="s">
        <v>86</v>
      </c>
      <c r="P59" s="312" t="s">
        <v>265</v>
      </c>
      <c r="Q59" s="313"/>
    </row>
    <row r="60" spans="2:19" ht="15" customHeight="1" x14ac:dyDescent="0.3">
      <c r="B60" s="331"/>
      <c r="C60" s="276" t="s">
        <v>82</v>
      </c>
      <c r="D60" s="277"/>
      <c r="E60" s="278"/>
      <c r="F60" s="276" t="s">
        <v>82</v>
      </c>
      <c r="G60" s="277"/>
      <c r="H60" s="278"/>
      <c r="I60" s="279"/>
      <c r="J60" s="280"/>
      <c r="K60" s="281"/>
      <c r="L60" s="276" t="s">
        <v>82</v>
      </c>
      <c r="M60" s="277"/>
      <c r="N60" s="278"/>
      <c r="O60" s="276" t="s">
        <v>82</v>
      </c>
      <c r="P60" s="277"/>
      <c r="Q60" s="278"/>
      <c r="R60" s="114"/>
      <c r="S60" s="114"/>
    </row>
    <row r="61" spans="2:19" ht="15" customHeight="1" x14ac:dyDescent="0.3">
      <c r="B61" s="331"/>
      <c r="C61" s="282" t="s">
        <v>274</v>
      </c>
      <c r="D61" s="283"/>
      <c r="E61" s="284"/>
      <c r="F61" s="282" t="s">
        <v>288</v>
      </c>
      <c r="G61" s="283"/>
      <c r="H61" s="284"/>
      <c r="I61" s="285"/>
      <c r="J61" s="286"/>
      <c r="K61" s="287"/>
      <c r="L61" s="282" t="s">
        <v>276</v>
      </c>
      <c r="M61" s="283"/>
      <c r="N61" s="284"/>
      <c r="O61" s="282" t="s">
        <v>277</v>
      </c>
      <c r="P61" s="283"/>
      <c r="Q61" s="284"/>
      <c r="R61" s="114"/>
      <c r="S61" s="114"/>
    </row>
    <row r="62" spans="2:19" ht="15" customHeight="1" x14ac:dyDescent="0.3">
      <c r="B62" s="331"/>
      <c r="C62" s="294" t="s">
        <v>289</v>
      </c>
      <c r="D62" s="295"/>
      <c r="E62" s="296"/>
      <c r="F62" s="294" t="s">
        <v>290</v>
      </c>
      <c r="G62" s="295"/>
      <c r="H62" s="296"/>
      <c r="I62" s="288"/>
      <c r="J62" s="289"/>
      <c r="K62" s="290"/>
      <c r="L62" s="294" t="s">
        <v>291</v>
      </c>
      <c r="M62" s="295"/>
      <c r="N62" s="296"/>
      <c r="O62" s="294" t="s">
        <v>292</v>
      </c>
      <c r="P62" s="295"/>
      <c r="Q62" s="296"/>
      <c r="R62" s="114"/>
      <c r="S62" s="114"/>
    </row>
    <row r="63" spans="2:19" ht="15" customHeight="1" x14ac:dyDescent="0.3">
      <c r="B63" s="331"/>
      <c r="C63" s="297"/>
      <c r="D63" s="298"/>
      <c r="E63" s="299"/>
      <c r="F63" s="297"/>
      <c r="G63" s="298"/>
      <c r="H63" s="299"/>
      <c r="I63" s="291"/>
      <c r="J63" s="292"/>
      <c r="K63" s="293"/>
      <c r="L63" s="297"/>
      <c r="M63" s="298"/>
      <c r="N63" s="299"/>
      <c r="O63" s="297"/>
      <c r="P63" s="298"/>
      <c r="Q63" s="299"/>
      <c r="R63" s="114"/>
      <c r="S63" s="114"/>
    </row>
    <row r="64" spans="2:19" ht="15" customHeight="1" x14ac:dyDescent="0.3">
      <c r="B64" s="331"/>
      <c r="C64" s="297"/>
      <c r="D64" s="298"/>
      <c r="E64" s="299"/>
      <c r="F64" s="297"/>
      <c r="G64" s="298"/>
      <c r="H64" s="299"/>
      <c r="I64" s="279" t="s">
        <v>101</v>
      </c>
      <c r="J64" s="280"/>
      <c r="K64" s="281"/>
      <c r="L64" s="297"/>
      <c r="M64" s="298"/>
      <c r="N64" s="299"/>
      <c r="O64" s="297"/>
      <c r="P64" s="298"/>
      <c r="Q64" s="299"/>
      <c r="R64" s="114"/>
      <c r="S64" s="114"/>
    </row>
    <row r="65" spans="2:19" ht="15" customHeight="1" x14ac:dyDescent="0.3">
      <c r="B65" s="331"/>
      <c r="C65" s="297"/>
      <c r="D65" s="298"/>
      <c r="E65" s="299"/>
      <c r="F65" s="297"/>
      <c r="G65" s="298"/>
      <c r="H65" s="299"/>
      <c r="I65" s="303"/>
      <c r="J65" s="304"/>
      <c r="K65" s="305"/>
      <c r="L65" s="297"/>
      <c r="M65" s="298"/>
      <c r="N65" s="299"/>
      <c r="O65" s="297"/>
      <c r="P65" s="298"/>
      <c r="Q65" s="299"/>
      <c r="R65" s="114"/>
      <c r="S65" s="114"/>
    </row>
    <row r="66" spans="2:19" ht="15" customHeight="1" x14ac:dyDescent="0.3">
      <c r="B66" s="331"/>
      <c r="C66" s="300"/>
      <c r="D66" s="301"/>
      <c r="E66" s="302"/>
      <c r="F66" s="300"/>
      <c r="G66" s="301"/>
      <c r="H66" s="302"/>
      <c r="I66" s="306"/>
      <c r="J66" s="307"/>
      <c r="K66" s="308"/>
      <c r="L66" s="300"/>
      <c r="M66" s="301"/>
      <c r="N66" s="302"/>
      <c r="O66" s="300"/>
      <c r="P66" s="301"/>
      <c r="Q66" s="302"/>
      <c r="R66" s="114"/>
      <c r="S66" s="114"/>
    </row>
    <row r="67" spans="2:19" ht="15" customHeight="1" thickBot="1" x14ac:dyDescent="0.35">
      <c r="B67" s="332"/>
      <c r="C67" s="19" t="s">
        <v>86</v>
      </c>
      <c r="D67" s="314" t="s">
        <v>281</v>
      </c>
      <c r="E67" s="315"/>
      <c r="F67" s="19" t="s">
        <v>86</v>
      </c>
      <c r="G67" s="314" t="s">
        <v>281</v>
      </c>
      <c r="H67" s="315"/>
      <c r="I67" s="309"/>
      <c r="J67" s="310"/>
      <c r="K67" s="311"/>
      <c r="L67" s="19" t="s">
        <v>86</v>
      </c>
      <c r="M67" s="314" t="s">
        <v>281</v>
      </c>
      <c r="N67" s="315"/>
      <c r="O67" s="19" t="s">
        <v>86</v>
      </c>
      <c r="P67" s="314" t="s">
        <v>281</v>
      </c>
      <c r="Q67" s="315"/>
      <c r="R67" s="114"/>
      <c r="S67" s="114"/>
    </row>
    <row r="68" spans="2:19" ht="15" customHeight="1" x14ac:dyDescent="0.3">
      <c r="B68" s="113"/>
      <c r="C68" s="95"/>
      <c r="D68" s="95"/>
      <c r="E68" s="95"/>
      <c r="F68" s="95"/>
      <c r="G68" s="95"/>
      <c r="H68" s="95"/>
      <c r="I68" s="95"/>
      <c r="J68" s="95"/>
      <c r="K68" s="95"/>
      <c r="L68" s="95"/>
      <c r="M68" s="95"/>
      <c r="N68" s="95"/>
      <c r="O68" s="95"/>
      <c r="P68" s="95"/>
      <c r="Q68" s="95"/>
      <c r="R68" s="114"/>
      <c r="S68" s="114"/>
    </row>
    <row r="69" spans="2:19" ht="15" customHeight="1" thickBot="1" x14ac:dyDescent="0.35">
      <c r="B69" s="113"/>
      <c r="C69" s="115"/>
      <c r="D69" s="115"/>
      <c r="E69" s="115"/>
      <c r="F69" s="116"/>
      <c r="G69" s="116"/>
      <c r="H69" s="116"/>
      <c r="I69" s="117"/>
      <c r="J69" s="117"/>
      <c r="K69" s="117"/>
      <c r="L69" s="117"/>
      <c r="M69" s="117"/>
      <c r="N69" s="117"/>
      <c r="O69" s="117"/>
      <c r="P69" s="117"/>
      <c r="Q69" s="117"/>
      <c r="R69" s="114"/>
      <c r="S69" s="114"/>
    </row>
    <row r="70" spans="2:19" ht="15" customHeight="1" x14ac:dyDescent="0.3">
      <c r="B70" s="319" t="s">
        <v>282</v>
      </c>
      <c r="C70" s="322" t="s">
        <v>47</v>
      </c>
      <c r="D70" s="323"/>
      <c r="E70" s="324"/>
      <c r="F70" s="322" t="s">
        <v>48</v>
      </c>
      <c r="G70" s="323"/>
      <c r="H70" s="324"/>
      <c r="I70" s="322" t="s">
        <v>58</v>
      </c>
      <c r="J70" s="323"/>
      <c r="K70" s="324"/>
      <c r="L70" s="322" t="s">
        <v>49</v>
      </c>
      <c r="M70" s="323"/>
      <c r="N70" s="324"/>
      <c r="O70" s="322" t="s">
        <v>50</v>
      </c>
      <c r="P70" s="323"/>
      <c r="Q70" s="324"/>
      <c r="R70" s="114"/>
      <c r="S70" s="114"/>
    </row>
    <row r="71" spans="2:19" ht="15" customHeight="1" x14ac:dyDescent="0.3">
      <c r="B71" s="320"/>
      <c r="C71" s="325"/>
      <c r="D71" s="326"/>
      <c r="E71" s="327"/>
      <c r="F71" s="325"/>
      <c r="G71" s="326"/>
      <c r="H71" s="327"/>
      <c r="I71" s="325"/>
      <c r="J71" s="326"/>
      <c r="K71" s="327"/>
      <c r="L71" s="325"/>
      <c r="M71" s="326"/>
      <c r="N71" s="327"/>
      <c r="O71" s="325"/>
      <c r="P71" s="326"/>
      <c r="Q71" s="327"/>
      <c r="R71" s="114"/>
      <c r="S71" s="114"/>
    </row>
    <row r="72" spans="2:19" ht="15" customHeight="1" thickBot="1" x14ac:dyDescent="0.35">
      <c r="B72" s="321"/>
      <c r="C72" s="328"/>
      <c r="D72" s="329"/>
      <c r="E72" s="330"/>
      <c r="F72" s="328"/>
      <c r="G72" s="329"/>
      <c r="H72" s="330"/>
      <c r="I72" s="328"/>
      <c r="J72" s="329"/>
      <c r="K72" s="330"/>
      <c r="L72" s="328"/>
      <c r="M72" s="329"/>
      <c r="N72" s="330"/>
      <c r="O72" s="328"/>
      <c r="P72" s="329"/>
      <c r="Q72" s="330"/>
      <c r="R72" s="114"/>
      <c r="S72" s="114"/>
    </row>
    <row r="73" spans="2:19" ht="15" customHeight="1" x14ac:dyDescent="0.3">
      <c r="B73" s="339" t="s">
        <v>53</v>
      </c>
      <c r="C73" s="333" t="s">
        <v>80</v>
      </c>
      <c r="D73" s="334"/>
      <c r="E73" s="335"/>
      <c r="F73" s="333" t="s">
        <v>80</v>
      </c>
      <c r="G73" s="334"/>
      <c r="H73" s="335"/>
      <c r="I73" s="336" t="s">
        <v>252</v>
      </c>
      <c r="J73" s="337"/>
      <c r="K73" s="338"/>
      <c r="L73" s="333" t="s">
        <v>80</v>
      </c>
      <c r="M73" s="334"/>
      <c r="N73" s="335"/>
      <c r="O73" s="333" t="s">
        <v>80</v>
      </c>
      <c r="P73" s="334"/>
      <c r="Q73" s="335"/>
      <c r="R73" s="114"/>
      <c r="S73" s="114"/>
    </row>
    <row r="74" spans="2:19" ht="15" customHeight="1" x14ac:dyDescent="0.3">
      <c r="B74" s="331"/>
      <c r="C74" s="282" t="s">
        <v>253</v>
      </c>
      <c r="D74" s="283"/>
      <c r="E74" s="284"/>
      <c r="F74" s="282" t="s">
        <v>254</v>
      </c>
      <c r="G74" s="283"/>
      <c r="H74" s="284"/>
      <c r="I74" s="285" t="s">
        <v>255</v>
      </c>
      <c r="J74" s="286"/>
      <c r="K74" s="287"/>
      <c r="L74" s="282" t="s">
        <v>256</v>
      </c>
      <c r="M74" s="283"/>
      <c r="N74" s="284"/>
      <c r="O74" s="282" t="s">
        <v>257</v>
      </c>
      <c r="P74" s="283"/>
      <c r="Q74" s="284"/>
      <c r="R74" s="114"/>
      <c r="S74" s="114"/>
    </row>
    <row r="75" spans="2:19" ht="15" customHeight="1" x14ac:dyDescent="0.3">
      <c r="B75" s="331"/>
      <c r="C75" s="294" t="s">
        <v>283</v>
      </c>
      <c r="D75" s="295"/>
      <c r="E75" s="296"/>
      <c r="F75" s="294" t="s">
        <v>283</v>
      </c>
      <c r="G75" s="295"/>
      <c r="H75" s="296"/>
      <c r="I75" s="288"/>
      <c r="J75" s="289"/>
      <c r="K75" s="290"/>
      <c r="L75" s="294" t="s">
        <v>284</v>
      </c>
      <c r="M75" s="295"/>
      <c r="N75" s="296"/>
      <c r="O75" s="294" t="s">
        <v>285</v>
      </c>
      <c r="P75" s="295"/>
      <c r="Q75" s="296"/>
      <c r="R75" s="114"/>
      <c r="S75" s="114"/>
    </row>
    <row r="76" spans="2:19" ht="15" customHeight="1" x14ac:dyDescent="0.3">
      <c r="B76" s="331"/>
      <c r="C76" s="297"/>
      <c r="D76" s="298"/>
      <c r="E76" s="299"/>
      <c r="F76" s="297"/>
      <c r="G76" s="298"/>
      <c r="H76" s="299"/>
      <c r="I76" s="291"/>
      <c r="J76" s="292"/>
      <c r="K76" s="293"/>
      <c r="L76" s="297"/>
      <c r="M76" s="298"/>
      <c r="N76" s="299"/>
      <c r="O76" s="297"/>
      <c r="P76" s="298"/>
      <c r="Q76" s="299"/>
      <c r="R76" s="114"/>
      <c r="S76" s="114"/>
    </row>
    <row r="77" spans="2:19" ht="15" customHeight="1" x14ac:dyDescent="0.3">
      <c r="B77" s="331"/>
      <c r="C77" s="297"/>
      <c r="D77" s="298"/>
      <c r="E77" s="299"/>
      <c r="F77" s="297"/>
      <c r="G77" s="298"/>
      <c r="H77" s="299"/>
      <c r="I77" s="279" t="s">
        <v>262</v>
      </c>
      <c r="J77" s="280"/>
      <c r="K77" s="281"/>
      <c r="L77" s="297"/>
      <c r="M77" s="298"/>
      <c r="N77" s="299"/>
      <c r="O77" s="297"/>
      <c r="P77" s="298"/>
      <c r="Q77" s="299"/>
      <c r="R77" s="114"/>
      <c r="S77" s="114"/>
    </row>
    <row r="78" spans="2:19" ht="15" customHeight="1" x14ac:dyDescent="0.3">
      <c r="B78" s="331"/>
      <c r="C78" s="297"/>
      <c r="D78" s="298"/>
      <c r="E78" s="299"/>
      <c r="F78" s="297"/>
      <c r="G78" s="298"/>
      <c r="H78" s="299"/>
      <c r="I78" s="285" t="s">
        <v>263</v>
      </c>
      <c r="J78" s="286"/>
      <c r="K78" s="287"/>
      <c r="L78" s="297"/>
      <c r="M78" s="298"/>
      <c r="N78" s="299"/>
      <c r="O78" s="297"/>
      <c r="P78" s="298"/>
      <c r="Q78" s="299"/>
      <c r="R78" s="114"/>
      <c r="S78" s="114"/>
    </row>
    <row r="79" spans="2:19" ht="15" customHeight="1" x14ac:dyDescent="0.3">
      <c r="B79" s="331"/>
      <c r="C79" s="300"/>
      <c r="D79" s="301"/>
      <c r="E79" s="302"/>
      <c r="F79" s="300"/>
      <c r="G79" s="301"/>
      <c r="H79" s="302"/>
      <c r="I79" s="288"/>
      <c r="J79" s="289"/>
      <c r="K79" s="290"/>
      <c r="L79" s="300"/>
      <c r="M79" s="301"/>
      <c r="N79" s="302"/>
      <c r="O79" s="300"/>
      <c r="P79" s="301"/>
      <c r="Q79" s="302"/>
      <c r="R79" s="114"/>
      <c r="S79" s="114"/>
    </row>
    <row r="80" spans="2:19" ht="15" customHeight="1" x14ac:dyDescent="0.3">
      <c r="B80" s="331"/>
      <c r="C80" s="18" t="s">
        <v>86</v>
      </c>
      <c r="D80" s="312" t="s">
        <v>264</v>
      </c>
      <c r="E80" s="313"/>
      <c r="F80" s="18" t="s">
        <v>86</v>
      </c>
      <c r="G80" s="312" t="s">
        <v>264</v>
      </c>
      <c r="H80" s="313"/>
      <c r="I80" s="291"/>
      <c r="J80" s="292"/>
      <c r="K80" s="293"/>
      <c r="L80" s="18" t="s">
        <v>86</v>
      </c>
      <c r="M80" s="312" t="s">
        <v>264</v>
      </c>
      <c r="N80" s="313"/>
      <c r="O80" s="18" t="s">
        <v>86</v>
      </c>
      <c r="P80" s="312" t="s">
        <v>265</v>
      </c>
      <c r="Q80" s="313"/>
      <c r="R80" s="114"/>
      <c r="S80" s="114"/>
    </row>
    <row r="81" spans="2:19" ht="15" customHeight="1" x14ac:dyDescent="0.3">
      <c r="B81" s="331"/>
      <c r="C81" s="276" t="s">
        <v>81</v>
      </c>
      <c r="D81" s="277"/>
      <c r="E81" s="278"/>
      <c r="F81" s="276" t="s">
        <v>81</v>
      </c>
      <c r="G81" s="277"/>
      <c r="H81" s="278"/>
      <c r="I81" s="279" t="s">
        <v>266</v>
      </c>
      <c r="J81" s="280"/>
      <c r="K81" s="281"/>
      <c r="L81" s="276" t="s">
        <v>81</v>
      </c>
      <c r="M81" s="277"/>
      <c r="N81" s="278"/>
      <c r="O81" s="276" t="s">
        <v>81</v>
      </c>
      <c r="P81" s="277"/>
      <c r="Q81" s="278"/>
      <c r="R81" s="114"/>
      <c r="S81" s="114"/>
    </row>
    <row r="82" spans="2:19" ht="15" customHeight="1" x14ac:dyDescent="0.3">
      <c r="B82" s="331"/>
      <c r="C82" s="282" t="s">
        <v>267</v>
      </c>
      <c r="D82" s="283"/>
      <c r="E82" s="284"/>
      <c r="F82" s="282" t="s">
        <v>268</v>
      </c>
      <c r="G82" s="283"/>
      <c r="H82" s="284"/>
      <c r="I82" s="303" t="s">
        <v>263</v>
      </c>
      <c r="J82" s="304"/>
      <c r="K82" s="305"/>
      <c r="L82" s="282" t="s">
        <v>269</v>
      </c>
      <c r="M82" s="283"/>
      <c r="N82" s="284"/>
      <c r="O82" s="282" t="s">
        <v>270</v>
      </c>
      <c r="P82" s="283"/>
      <c r="Q82" s="284"/>
      <c r="R82" s="114"/>
      <c r="S82" s="114"/>
    </row>
    <row r="83" spans="2:19" ht="15" customHeight="1" x14ac:dyDescent="0.3">
      <c r="B83" s="331"/>
      <c r="C83" s="294" t="s">
        <v>286</v>
      </c>
      <c r="D83" s="295"/>
      <c r="E83" s="296"/>
      <c r="F83" s="294" t="s">
        <v>287</v>
      </c>
      <c r="G83" s="295"/>
      <c r="H83" s="296"/>
      <c r="I83" s="306"/>
      <c r="J83" s="307"/>
      <c r="K83" s="308"/>
      <c r="L83" s="294" t="s">
        <v>284</v>
      </c>
      <c r="M83" s="295"/>
      <c r="N83" s="296"/>
      <c r="O83" s="294" t="s">
        <v>284</v>
      </c>
      <c r="P83" s="295"/>
      <c r="Q83" s="296"/>
      <c r="R83" s="114"/>
      <c r="S83" s="114"/>
    </row>
    <row r="84" spans="2:19" ht="15" customHeight="1" x14ac:dyDescent="0.3">
      <c r="B84" s="331"/>
      <c r="C84" s="297"/>
      <c r="D84" s="298"/>
      <c r="E84" s="299"/>
      <c r="F84" s="297"/>
      <c r="G84" s="298"/>
      <c r="H84" s="299"/>
      <c r="I84" s="316"/>
      <c r="J84" s="317"/>
      <c r="K84" s="318"/>
      <c r="L84" s="297"/>
      <c r="M84" s="298"/>
      <c r="N84" s="299"/>
      <c r="O84" s="297"/>
      <c r="P84" s="298"/>
      <c r="Q84" s="299"/>
      <c r="R84" s="114"/>
      <c r="S84" s="114"/>
    </row>
    <row r="85" spans="2:19" ht="15" customHeight="1" x14ac:dyDescent="0.3">
      <c r="B85" s="331"/>
      <c r="C85" s="297"/>
      <c r="D85" s="298"/>
      <c r="E85" s="299"/>
      <c r="F85" s="297"/>
      <c r="G85" s="298"/>
      <c r="H85" s="299"/>
      <c r="I85" s="279" t="s">
        <v>272</v>
      </c>
      <c r="J85" s="280"/>
      <c r="K85" s="281"/>
      <c r="L85" s="297"/>
      <c r="M85" s="298"/>
      <c r="N85" s="299"/>
      <c r="O85" s="297"/>
      <c r="P85" s="298"/>
      <c r="Q85" s="299"/>
      <c r="R85" s="114"/>
      <c r="S85" s="114"/>
    </row>
    <row r="86" spans="2:19" ht="15" customHeight="1" x14ac:dyDescent="0.3">
      <c r="B86" s="331"/>
      <c r="C86" s="297"/>
      <c r="D86" s="298"/>
      <c r="E86" s="299"/>
      <c r="F86" s="297"/>
      <c r="G86" s="298"/>
      <c r="H86" s="299"/>
      <c r="I86" s="285" t="s">
        <v>273</v>
      </c>
      <c r="J86" s="286"/>
      <c r="K86" s="287"/>
      <c r="L86" s="297"/>
      <c r="M86" s="298"/>
      <c r="N86" s="299"/>
      <c r="O86" s="297"/>
      <c r="P86" s="298"/>
      <c r="Q86" s="299"/>
      <c r="R86" s="114"/>
      <c r="S86" s="114"/>
    </row>
    <row r="87" spans="2:19" ht="15" customHeight="1" x14ac:dyDescent="0.3">
      <c r="B87" s="331"/>
      <c r="C87" s="300"/>
      <c r="D87" s="301"/>
      <c r="E87" s="302"/>
      <c r="F87" s="300"/>
      <c r="G87" s="301"/>
      <c r="H87" s="302"/>
      <c r="I87" s="288"/>
      <c r="J87" s="289"/>
      <c r="K87" s="290"/>
      <c r="L87" s="300"/>
      <c r="M87" s="301"/>
      <c r="N87" s="302"/>
      <c r="O87" s="300"/>
      <c r="P87" s="301"/>
      <c r="Q87" s="302"/>
      <c r="R87" s="114"/>
      <c r="S87" s="114"/>
    </row>
    <row r="88" spans="2:19" ht="15" customHeight="1" x14ac:dyDescent="0.3">
      <c r="B88" s="331"/>
      <c r="C88" s="18" t="s">
        <v>86</v>
      </c>
      <c r="D88" s="312" t="s">
        <v>265</v>
      </c>
      <c r="E88" s="313"/>
      <c r="F88" s="18" t="s">
        <v>86</v>
      </c>
      <c r="G88" s="312" t="s">
        <v>265</v>
      </c>
      <c r="H88" s="313"/>
      <c r="I88" s="291"/>
      <c r="J88" s="292"/>
      <c r="K88" s="293"/>
      <c r="L88" s="18" t="s">
        <v>86</v>
      </c>
      <c r="M88" s="312" t="s">
        <v>265</v>
      </c>
      <c r="N88" s="313"/>
      <c r="O88" s="18" t="s">
        <v>86</v>
      </c>
      <c r="P88" s="312" t="s">
        <v>265</v>
      </c>
      <c r="Q88" s="313"/>
      <c r="R88" s="114"/>
      <c r="S88" s="114"/>
    </row>
    <row r="89" spans="2:19" ht="15" customHeight="1" x14ac:dyDescent="0.3">
      <c r="B89" s="331"/>
      <c r="C89" s="276" t="s">
        <v>82</v>
      </c>
      <c r="D89" s="277"/>
      <c r="E89" s="278"/>
      <c r="F89" s="276" t="s">
        <v>82</v>
      </c>
      <c r="G89" s="277"/>
      <c r="H89" s="278"/>
      <c r="I89" s="279"/>
      <c r="J89" s="280"/>
      <c r="K89" s="281"/>
      <c r="L89" s="276" t="s">
        <v>82</v>
      </c>
      <c r="M89" s="277"/>
      <c r="N89" s="278"/>
      <c r="O89" s="276" t="s">
        <v>82</v>
      </c>
      <c r="P89" s="277"/>
      <c r="Q89" s="278"/>
      <c r="R89" s="114"/>
      <c r="S89" s="114"/>
    </row>
    <row r="90" spans="2:19" ht="15" customHeight="1" x14ac:dyDescent="0.3">
      <c r="B90" s="331"/>
      <c r="C90" s="282" t="s">
        <v>274</v>
      </c>
      <c r="D90" s="283"/>
      <c r="E90" s="284"/>
      <c r="F90" s="282" t="s">
        <v>277</v>
      </c>
      <c r="G90" s="283"/>
      <c r="H90" s="284"/>
      <c r="I90" s="285"/>
      <c r="J90" s="286"/>
      <c r="K90" s="287"/>
      <c r="L90" s="282" t="s">
        <v>276</v>
      </c>
      <c r="M90" s="283"/>
      <c r="N90" s="284"/>
      <c r="O90" s="282" t="s">
        <v>293</v>
      </c>
      <c r="P90" s="283"/>
      <c r="Q90" s="284"/>
      <c r="R90" s="114"/>
      <c r="S90" s="114"/>
    </row>
    <row r="91" spans="2:19" ht="15" customHeight="1" x14ac:dyDescent="0.3">
      <c r="B91" s="331"/>
      <c r="C91" s="294" t="s">
        <v>289</v>
      </c>
      <c r="D91" s="295"/>
      <c r="E91" s="296"/>
      <c r="F91" s="294" t="s">
        <v>292</v>
      </c>
      <c r="G91" s="295"/>
      <c r="H91" s="296"/>
      <c r="I91" s="288"/>
      <c r="J91" s="289"/>
      <c r="K91" s="290"/>
      <c r="L91" s="294" t="s">
        <v>291</v>
      </c>
      <c r="M91" s="295"/>
      <c r="N91" s="296"/>
      <c r="O91" s="294" t="s">
        <v>290</v>
      </c>
      <c r="P91" s="295"/>
      <c r="Q91" s="296"/>
      <c r="R91" s="114"/>
      <c r="S91" s="114"/>
    </row>
    <row r="92" spans="2:19" ht="15" customHeight="1" x14ac:dyDescent="0.3">
      <c r="B92" s="331"/>
      <c r="C92" s="297"/>
      <c r="D92" s="298"/>
      <c r="E92" s="299"/>
      <c r="F92" s="297"/>
      <c r="G92" s="298"/>
      <c r="H92" s="299"/>
      <c r="I92" s="291"/>
      <c r="J92" s="292"/>
      <c r="K92" s="293"/>
      <c r="L92" s="297"/>
      <c r="M92" s="298"/>
      <c r="N92" s="299"/>
      <c r="O92" s="297"/>
      <c r="P92" s="298"/>
      <c r="Q92" s="299"/>
      <c r="R92" s="114"/>
      <c r="S92" s="114"/>
    </row>
    <row r="93" spans="2:19" ht="15" customHeight="1" x14ac:dyDescent="0.3">
      <c r="B93" s="331"/>
      <c r="C93" s="297"/>
      <c r="D93" s="298"/>
      <c r="E93" s="299"/>
      <c r="F93" s="297"/>
      <c r="G93" s="298"/>
      <c r="H93" s="299"/>
      <c r="I93" s="279" t="s">
        <v>101</v>
      </c>
      <c r="J93" s="280"/>
      <c r="K93" s="281"/>
      <c r="L93" s="297"/>
      <c r="M93" s="298"/>
      <c r="N93" s="299"/>
      <c r="O93" s="297"/>
      <c r="P93" s="298"/>
      <c r="Q93" s="299"/>
      <c r="R93" s="114"/>
      <c r="S93" s="114"/>
    </row>
    <row r="94" spans="2:19" ht="15" customHeight="1" x14ac:dyDescent="0.3">
      <c r="B94" s="331"/>
      <c r="C94" s="297"/>
      <c r="D94" s="298"/>
      <c r="E94" s="299"/>
      <c r="F94" s="297"/>
      <c r="G94" s="298"/>
      <c r="H94" s="299"/>
      <c r="I94" s="303"/>
      <c r="J94" s="304"/>
      <c r="K94" s="305"/>
      <c r="L94" s="297"/>
      <c r="M94" s="298"/>
      <c r="N94" s="299"/>
      <c r="O94" s="297"/>
      <c r="P94" s="298"/>
      <c r="Q94" s="299"/>
      <c r="R94" s="114"/>
      <c r="S94" s="114"/>
    </row>
    <row r="95" spans="2:19" ht="15" customHeight="1" x14ac:dyDescent="0.3">
      <c r="B95" s="331"/>
      <c r="C95" s="300"/>
      <c r="D95" s="301"/>
      <c r="E95" s="302"/>
      <c r="F95" s="300"/>
      <c r="G95" s="301"/>
      <c r="H95" s="302"/>
      <c r="I95" s="306"/>
      <c r="J95" s="307"/>
      <c r="K95" s="308"/>
      <c r="L95" s="300"/>
      <c r="M95" s="301"/>
      <c r="N95" s="302"/>
      <c r="O95" s="300"/>
      <c r="P95" s="301"/>
      <c r="Q95" s="302"/>
      <c r="R95" s="114"/>
      <c r="S95" s="114"/>
    </row>
    <row r="96" spans="2:19" ht="15" customHeight="1" thickBot="1" x14ac:dyDescent="0.35">
      <c r="B96" s="332"/>
      <c r="C96" s="19" t="s">
        <v>86</v>
      </c>
      <c r="D96" s="314" t="s">
        <v>281</v>
      </c>
      <c r="E96" s="315"/>
      <c r="F96" s="19" t="s">
        <v>86</v>
      </c>
      <c r="G96" s="314" t="s">
        <v>281</v>
      </c>
      <c r="H96" s="315"/>
      <c r="I96" s="309"/>
      <c r="J96" s="310"/>
      <c r="K96" s="311"/>
      <c r="L96" s="19" t="s">
        <v>86</v>
      </c>
      <c r="M96" s="314" t="s">
        <v>281</v>
      </c>
      <c r="N96" s="315"/>
      <c r="O96" s="19" t="s">
        <v>86</v>
      </c>
      <c r="P96" s="314" t="s">
        <v>281</v>
      </c>
      <c r="Q96" s="315"/>
    </row>
    <row r="97" spans="2:17" ht="15" customHeight="1" x14ac:dyDescent="0.3">
      <c r="B97" s="113"/>
      <c r="C97" s="115"/>
      <c r="D97" s="115"/>
      <c r="E97" s="115"/>
      <c r="F97" s="116"/>
      <c r="G97" s="116"/>
      <c r="H97" s="116"/>
      <c r="I97" s="117"/>
      <c r="J97" s="117"/>
      <c r="K97" s="117"/>
      <c r="L97" s="117"/>
      <c r="M97" s="117"/>
      <c r="N97" s="117"/>
      <c r="O97" s="117"/>
      <c r="P97" s="117"/>
      <c r="Q97" s="117"/>
    </row>
    <row r="98" spans="2:17" ht="15" customHeight="1" thickBot="1" x14ac:dyDescent="0.35">
      <c r="B98" s="113"/>
      <c r="C98" s="115"/>
      <c r="D98" s="115"/>
      <c r="E98" s="115"/>
      <c r="F98" s="116"/>
      <c r="G98" s="116"/>
      <c r="H98" s="116"/>
      <c r="I98" s="117"/>
      <c r="J98" s="117"/>
      <c r="K98" s="117"/>
      <c r="L98" s="117"/>
      <c r="M98" s="117"/>
      <c r="N98" s="117"/>
      <c r="O98" s="117"/>
      <c r="P98" s="117"/>
      <c r="Q98" s="117"/>
    </row>
    <row r="99" spans="2:17" ht="15" customHeight="1" x14ac:dyDescent="0.3">
      <c r="B99" s="319" t="s">
        <v>282</v>
      </c>
      <c r="C99" s="322" t="s">
        <v>47</v>
      </c>
      <c r="D99" s="323"/>
      <c r="E99" s="324"/>
      <c r="F99" s="322" t="s">
        <v>48</v>
      </c>
      <c r="G99" s="323"/>
      <c r="H99" s="324"/>
      <c r="I99" s="322" t="s">
        <v>58</v>
      </c>
      <c r="J99" s="323"/>
      <c r="K99" s="324"/>
      <c r="L99" s="322" t="s">
        <v>49</v>
      </c>
      <c r="M99" s="323"/>
      <c r="N99" s="324"/>
      <c r="O99" s="322" t="s">
        <v>50</v>
      </c>
      <c r="P99" s="323"/>
      <c r="Q99" s="324"/>
    </row>
    <row r="100" spans="2:17" ht="15" customHeight="1" x14ac:dyDescent="0.3">
      <c r="B100" s="320"/>
      <c r="C100" s="325"/>
      <c r="D100" s="326"/>
      <c r="E100" s="327"/>
      <c r="F100" s="325"/>
      <c r="G100" s="326"/>
      <c r="H100" s="327"/>
      <c r="I100" s="325"/>
      <c r="J100" s="326"/>
      <c r="K100" s="327"/>
      <c r="L100" s="325"/>
      <c r="M100" s="326"/>
      <c r="N100" s="327"/>
      <c r="O100" s="325"/>
      <c r="P100" s="326"/>
      <c r="Q100" s="327"/>
    </row>
    <row r="101" spans="2:17" ht="15" customHeight="1" thickBot="1" x14ac:dyDescent="0.35">
      <c r="B101" s="321"/>
      <c r="C101" s="328"/>
      <c r="D101" s="329"/>
      <c r="E101" s="330"/>
      <c r="F101" s="328"/>
      <c r="G101" s="329"/>
      <c r="H101" s="330"/>
      <c r="I101" s="328"/>
      <c r="J101" s="329"/>
      <c r="K101" s="330"/>
      <c r="L101" s="328"/>
      <c r="M101" s="329"/>
      <c r="N101" s="330"/>
      <c r="O101" s="328"/>
      <c r="P101" s="329"/>
      <c r="Q101" s="330"/>
    </row>
    <row r="102" spans="2:17" ht="15" customHeight="1" x14ac:dyDescent="0.3">
      <c r="B102" s="339" t="s">
        <v>54</v>
      </c>
      <c r="C102" s="333" t="s">
        <v>80</v>
      </c>
      <c r="D102" s="334"/>
      <c r="E102" s="335"/>
      <c r="F102" s="333" t="s">
        <v>80</v>
      </c>
      <c r="G102" s="334"/>
      <c r="H102" s="335"/>
      <c r="I102" s="336" t="s">
        <v>252</v>
      </c>
      <c r="J102" s="337"/>
      <c r="K102" s="338"/>
      <c r="L102" s="333" t="s">
        <v>80</v>
      </c>
      <c r="M102" s="334"/>
      <c r="N102" s="335"/>
      <c r="O102" s="333" t="s">
        <v>80</v>
      </c>
      <c r="P102" s="334"/>
      <c r="Q102" s="335"/>
    </row>
    <row r="103" spans="2:17" ht="15" customHeight="1" x14ac:dyDescent="0.3">
      <c r="B103" s="331"/>
      <c r="C103" s="282" t="s">
        <v>253</v>
      </c>
      <c r="D103" s="283"/>
      <c r="E103" s="284"/>
      <c r="F103" s="282" t="s">
        <v>254</v>
      </c>
      <c r="G103" s="283"/>
      <c r="H103" s="284"/>
      <c r="I103" s="285" t="s">
        <v>294</v>
      </c>
      <c r="J103" s="286"/>
      <c r="K103" s="287"/>
      <c r="L103" s="282" t="s">
        <v>256</v>
      </c>
      <c r="M103" s="283"/>
      <c r="N103" s="284"/>
      <c r="O103" s="282" t="s">
        <v>257</v>
      </c>
      <c r="P103" s="283"/>
      <c r="Q103" s="284"/>
    </row>
    <row r="104" spans="2:17" ht="15" customHeight="1" x14ac:dyDescent="0.3">
      <c r="B104" s="331"/>
      <c r="C104" s="294" t="s">
        <v>283</v>
      </c>
      <c r="D104" s="295"/>
      <c r="E104" s="296"/>
      <c r="F104" s="294" t="s">
        <v>283</v>
      </c>
      <c r="G104" s="295"/>
      <c r="H104" s="296"/>
      <c r="I104" s="288"/>
      <c r="J104" s="289"/>
      <c r="K104" s="290"/>
      <c r="L104" s="294" t="s">
        <v>284</v>
      </c>
      <c r="M104" s="295"/>
      <c r="N104" s="296"/>
      <c r="O104" s="294" t="s">
        <v>285</v>
      </c>
      <c r="P104" s="295"/>
      <c r="Q104" s="296"/>
    </row>
    <row r="105" spans="2:17" ht="15" customHeight="1" x14ac:dyDescent="0.3">
      <c r="B105" s="331"/>
      <c r="C105" s="297"/>
      <c r="D105" s="298"/>
      <c r="E105" s="299"/>
      <c r="F105" s="297"/>
      <c r="G105" s="298"/>
      <c r="H105" s="299"/>
      <c r="I105" s="291"/>
      <c r="J105" s="292"/>
      <c r="K105" s="293"/>
      <c r="L105" s="297"/>
      <c r="M105" s="298"/>
      <c r="N105" s="299"/>
      <c r="O105" s="297"/>
      <c r="P105" s="298"/>
      <c r="Q105" s="299"/>
    </row>
    <row r="106" spans="2:17" ht="15" customHeight="1" x14ac:dyDescent="0.3">
      <c r="B106" s="331"/>
      <c r="C106" s="297"/>
      <c r="D106" s="298"/>
      <c r="E106" s="299"/>
      <c r="F106" s="297"/>
      <c r="G106" s="298"/>
      <c r="H106" s="299"/>
      <c r="I106" s="279" t="s">
        <v>262</v>
      </c>
      <c r="J106" s="280"/>
      <c r="K106" s="281"/>
      <c r="L106" s="297"/>
      <c r="M106" s="298"/>
      <c r="N106" s="299"/>
      <c r="O106" s="297"/>
      <c r="P106" s="298"/>
      <c r="Q106" s="299"/>
    </row>
    <row r="107" spans="2:17" ht="15" customHeight="1" x14ac:dyDescent="0.3">
      <c r="B107" s="331"/>
      <c r="C107" s="297"/>
      <c r="D107" s="298"/>
      <c r="E107" s="299"/>
      <c r="F107" s="297"/>
      <c r="G107" s="298"/>
      <c r="H107" s="299"/>
      <c r="I107" s="285" t="s">
        <v>295</v>
      </c>
      <c r="J107" s="286"/>
      <c r="K107" s="287"/>
      <c r="L107" s="297"/>
      <c r="M107" s="298"/>
      <c r="N107" s="299"/>
      <c r="O107" s="297"/>
      <c r="P107" s="298"/>
      <c r="Q107" s="299"/>
    </row>
    <row r="108" spans="2:17" ht="15" customHeight="1" x14ac:dyDescent="0.3">
      <c r="B108" s="331"/>
      <c r="C108" s="300"/>
      <c r="D108" s="301"/>
      <c r="E108" s="302"/>
      <c r="F108" s="300"/>
      <c r="G108" s="301"/>
      <c r="H108" s="302"/>
      <c r="I108" s="288"/>
      <c r="J108" s="289"/>
      <c r="K108" s="290"/>
      <c r="L108" s="300"/>
      <c r="M108" s="301"/>
      <c r="N108" s="302"/>
      <c r="O108" s="300"/>
      <c r="P108" s="301"/>
      <c r="Q108" s="302"/>
    </row>
    <row r="109" spans="2:17" ht="15" customHeight="1" x14ac:dyDescent="0.3">
      <c r="B109" s="331"/>
      <c r="C109" s="18" t="s">
        <v>86</v>
      </c>
      <c r="D109" s="312" t="s">
        <v>264</v>
      </c>
      <c r="E109" s="313"/>
      <c r="F109" s="18" t="s">
        <v>86</v>
      </c>
      <c r="G109" s="312" t="s">
        <v>264</v>
      </c>
      <c r="H109" s="313"/>
      <c r="I109" s="291"/>
      <c r="J109" s="292"/>
      <c r="K109" s="293"/>
      <c r="L109" s="18" t="s">
        <v>86</v>
      </c>
      <c r="M109" s="312" t="s">
        <v>264</v>
      </c>
      <c r="N109" s="313"/>
      <c r="O109" s="18" t="s">
        <v>86</v>
      </c>
      <c r="P109" s="312" t="s">
        <v>265</v>
      </c>
      <c r="Q109" s="313"/>
    </row>
    <row r="110" spans="2:17" ht="15" customHeight="1" x14ac:dyDescent="0.3">
      <c r="B110" s="331"/>
      <c r="C110" s="276" t="s">
        <v>81</v>
      </c>
      <c r="D110" s="277"/>
      <c r="E110" s="278"/>
      <c r="F110" s="276" t="s">
        <v>81</v>
      </c>
      <c r="G110" s="277"/>
      <c r="H110" s="278"/>
      <c r="I110" s="279" t="s">
        <v>266</v>
      </c>
      <c r="J110" s="280"/>
      <c r="K110" s="281"/>
      <c r="L110" s="276" t="s">
        <v>81</v>
      </c>
      <c r="M110" s="277"/>
      <c r="N110" s="278"/>
      <c r="O110" s="276" t="s">
        <v>81</v>
      </c>
      <c r="P110" s="277"/>
      <c r="Q110" s="278"/>
    </row>
    <row r="111" spans="2:17" ht="15" customHeight="1" x14ac:dyDescent="0.3">
      <c r="B111" s="331"/>
      <c r="C111" s="282" t="s">
        <v>267</v>
      </c>
      <c r="D111" s="283"/>
      <c r="E111" s="284"/>
      <c r="F111" s="282" t="s">
        <v>268</v>
      </c>
      <c r="G111" s="283"/>
      <c r="H111" s="284"/>
      <c r="I111" s="303" t="s">
        <v>295</v>
      </c>
      <c r="J111" s="304"/>
      <c r="K111" s="305"/>
      <c r="L111" s="282" t="s">
        <v>269</v>
      </c>
      <c r="M111" s="283"/>
      <c r="N111" s="284"/>
      <c r="O111" s="282" t="s">
        <v>270</v>
      </c>
      <c r="P111" s="283"/>
      <c r="Q111" s="284"/>
    </row>
    <row r="112" spans="2:17" ht="15" customHeight="1" x14ac:dyDescent="0.3">
      <c r="B112" s="331"/>
      <c r="C112" s="294" t="s">
        <v>286</v>
      </c>
      <c r="D112" s="295"/>
      <c r="E112" s="296"/>
      <c r="F112" s="294" t="s">
        <v>287</v>
      </c>
      <c r="G112" s="295"/>
      <c r="H112" s="296"/>
      <c r="I112" s="306"/>
      <c r="J112" s="307"/>
      <c r="K112" s="308"/>
      <c r="L112" s="294" t="s">
        <v>284</v>
      </c>
      <c r="M112" s="295"/>
      <c r="N112" s="296"/>
      <c r="O112" s="294" t="s">
        <v>284</v>
      </c>
      <c r="P112" s="295"/>
      <c r="Q112" s="296"/>
    </row>
    <row r="113" spans="2:17" ht="15" customHeight="1" x14ac:dyDescent="0.3">
      <c r="B113" s="331"/>
      <c r="C113" s="297"/>
      <c r="D113" s="298"/>
      <c r="E113" s="299"/>
      <c r="F113" s="297"/>
      <c r="G113" s="298"/>
      <c r="H113" s="299"/>
      <c r="I113" s="316"/>
      <c r="J113" s="317"/>
      <c r="K113" s="318"/>
      <c r="L113" s="297"/>
      <c r="M113" s="298"/>
      <c r="N113" s="299"/>
      <c r="O113" s="297"/>
      <c r="P113" s="298"/>
      <c r="Q113" s="299"/>
    </row>
    <row r="114" spans="2:17" ht="15" customHeight="1" x14ac:dyDescent="0.3">
      <c r="B114" s="331"/>
      <c r="C114" s="297"/>
      <c r="D114" s="298"/>
      <c r="E114" s="299"/>
      <c r="F114" s="297"/>
      <c r="G114" s="298"/>
      <c r="H114" s="299"/>
      <c r="I114" s="279" t="s">
        <v>272</v>
      </c>
      <c r="J114" s="280"/>
      <c r="K114" s="281"/>
      <c r="L114" s="297"/>
      <c r="M114" s="298"/>
      <c r="N114" s="299"/>
      <c r="O114" s="297"/>
      <c r="P114" s="298"/>
      <c r="Q114" s="299"/>
    </row>
    <row r="115" spans="2:17" ht="15" customHeight="1" x14ac:dyDescent="0.3">
      <c r="B115" s="331"/>
      <c r="C115" s="297"/>
      <c r="D115" s="298"/>
      <c r="E115" s="299"/>
      <c r="F115" s="297"/>
      <c r="G115" s="298"/>
      <c r="H115" s="299"/>
      <c r="I115" s="285" t="s">
        <v>296</v>
      </c>
      <c r="J115" s="286"/>
      <c r="K115" s="287"/>
      <c r="L115" s="297"/>
      <c r="M115" s="298"/>
      <c r="N115" s="299"/>
      <c r="O115" s="297"/>
      <c r="P115" s="298"/>
      <c r="Q115" s="299"/>
    </row>
    <row r="116" spans="2:17" ht="15" customHeight="1" x14ac:dyDescent="0.3">
      <c r="B116" s="331"/>
      <c r="C116" s="300"/>
      <c r="D116" s="301"/>
      <c r="E116" s="302"/>
      <c r="F116" s="300"/>
      <c r="G116" s="301"/>
      <c r="H116" s="302"/>
      <c r="I116" s="288"/>
      <c r="J116" s="289"/>
      <c r="K116" s="290"/>
      <c r="L116" s="300"/>
      <c r="M116" s="301"/>
      <c r="N116" s="302"/>
      <c r="O116" s="300"/>
      <c r="P116" s="301"/>
      <c r="Q116" s="302"/>
    </row>
    <row r="117" spans="2:17" ht="15" customHeight="1" x14ac:dyDescent="0.3">
      <c r="B117" s="331"/>
      <c r="C117" s="18" t="s">
        <v>86</v>
      </c>
      <c r="D117" s="312" t="s">
        <v>265</v>
      </c>
      <c r="E117" s="313"/>
      <c r="F117" s="18" t="s">
        <v>86</v>
      </c>
      <c r="G117" s="312" t="s">
        <v>265</v>
      </c>
      <c r="H117" s="313"/>
      <c r="I117" s="291"/>
      <c r="J117" s="292"/>
      <c r="K117" s="293"/>
      <c r="L117" s="18" t="s">
        <v>86</v>
      </c>
      <c r="M117" s="312" t="s">
        <v>265</v>
      </c>
      <c r="N117" s="313"/>
      <c r="O117" s="18" t="s">
        <v>86</v>
      </c>
      <c r="P117" s="312" t="s">
        <v>265</v>
      </c>
      <c r="Q117" s="313"/>
    </row>
    <row r="118" spans="2:17" ht="15" customHeight="1" x14ac:dyDescent="0.3">
      <c r="B118" s="331"/>
      <c r="C118" s="276" t="s">
        <v>82</v>
      </c>
      <c r="D118" s="277"/>
      <c r="E118" s="278"/>
      <c r="F118" s="276" t="s">
        <v>82</v>
      </c>
      <c r="G118" s="277"/>
      <c r="H118" s="278"/>
      <c r="I118" s="279"/>
      <c r="J118" s="280"/>
      <c r="K118" s="281"/>
      <c r="L118" s="276" t="s">
        <v>82</v>
      </c>
      <c r="M118" s="277"/>
      <c r="N118" s="278"/>
      <c r="O118" s="276" t="s">
        <v>82</v>
      </c>
      <c r="P118" s="277"/>
      <c r="Q118" s="278"/>
    </row>
    <row r="119" spans="2:17" ht="15" customHeight="1" x14ac:dyDescent="0.3">
      <c r="B119" s="331"/>
      <c r="C119" s="282" t="s">
        <v>274</v>
      </c>
      <c r="D119" s="283"/>
      <c r="E119" s="284"/>
      <c r="F119" s="282" t="s">
        <v>277</v>
      </c>
      <c r="G119" s="283"/>
      <c r="H119" s="284"/>
      <c r="I119" s="285"/>
      <c r="J119" s="286"/>
      <c r="K119" s="287"/>
      <c r="L119" s="282" t="s">
        <v>276</v>
      </c>
      <c r="M119" s="283"/>
      <c r="N119" s="284"/>
      <c r="O119" s="282" t="s">
        <v>293</v>
      </c>
      <c r="P119" s="283"/>
      <c r="Q119" s="284"/>
    </row>
    <row r="120" spans="2:17" ht="15" customHeight="1" x14ac:dyDescent="0.3">
      <c r="B120" s="331"/>
      <c r="C120" s="294" t="s">
        <v>289</v>
      </c>
      <c r="D120" s="295"/>
      <c r="E120" s="296"/>
      <c r="F120" s="294" t="s">
        <v>292</v>
      </c>
      <c r="G120" s="295"/>
      <c r="H120" s="296"/>
      <c r="I120" s="288"/>
      <c r="J120" s="289"/>
      <c r="K120" s="290"/>
      <c r="L120" s="294" t="s">
        <v>291</v>
      </c>
      <c r="M120" s="295"/>
      <c r="N120" s="296"/>
      <c r="O120" s="294" t="s">
        <v>290</v>
      </c>
      <c r="P120" s="295"/>
      <c r="Q120" s="296"/>
    </row>
    <row r="121" spans="2:17" ht="15" customHeight="1" x14ac:dyDescent="0.3">
      <c r="B121" s="331"/>
      <c r="C121" s="297"/>
      <c r="D121" s="298"/>
      <c r="E121" s="299"/>
      <c r="F121" s="297"/>
      <c r="G121" s="298"/>
      <c r="H121" s="299"/>
      <c r="I121" s="291"/>
      <c r="J121" s="292"/>
      <c r="K121" s="293"/>
      <c r="L121" s="297"/>
      <c r="M121" s="298"/>
      <c r="N121" s="299"/>
      <c r="O121" s="297"/>
      <c r="P121" s="298"/>
      <c r="Q121" s="299"/>
    </row>
    <row r="122" spans="2:17" ht="15" customHeight="1" x14ac:dyDescent="0.3">
      <c r="B122" s="331"/>
      <c r="C122" s="297"/>
      <c r="D122" s="298"/>
      <c r="E122" s="299"/>
      <c r="F122" s="297"/>
      <c r="G122" s="298"/>
      <c r="H122" s="299"/>
      <c r="I122" s="279" t="s">
        <v>101</v>
      </c>
      <c r="J122" s="280"/>
      <c r="K122" s="281"/>
      <c r="L122" s="297"/>
      <c r="M122" s="298"/>
      <c r="N122" s="299"/>
      <c r="O122" s="297"/>
      <c r="P122" s="298"/>
      <c r="Q122" s="299"/>
    </row>
    <row r="123" spans="2:17" ht="15" customHeight="1" x14ac:dyDescent="0.3">
      <c r="B123" s="331"/>
      <c r="C123" s="297"/>
      <c r="D123" s="298"/>
      <c r="E123" s="299"/>
      <c r="F123" s="297"/>
      <c r="G123" s="298"/>
      <c r="H123" s="299"/>
      <c r="I123" s="303"/>
      <c r="J123" s="304"/>
      <c r="K123" s="305"/>
      <c r="L123" s="297"/>
      <c r="M123" s="298"/>
      <c r="N123" s="299"/>
      <c r="O123" s="297"/>
      <c r="P123" s="298"/>
      <c r="Q123" s="299"/>
    </row>
    <row r="124" spans="2:17" ht="15" customHeight="1" x14ac:dyDescent="0.3">
      <c r="B124" s="331"/>
      <c r="C124" s="300"/>
      <c r="D124" s="301"/>
      <c r="E124" s="302"/>
      <c r="F124" s="300"/>
      <c r="G124" s="301"/>
      <c r="H124" s="302"/>
      <c r="I124" s="306"/>
      <c r="J124" s="307"/>
      <c r="K124" s="308"/>
      <c r="L124" s="300"/>
      <c r="M124" s="301"/>
      <c r="N124" s="302"/>
      <c r="O124" s="300"/>
      <c r="P124" s="301"/>
      <c r="Q124" s="302"/>
    </row>
    <row r="125" spans="2:17" ht="15" customHeight="1" thickBot="1" x14ac:dyDescent="0.35">
      <c r="B125" s="332"/>
      <c r="C125" s="19" t="s">
        <v>86</v>
      </c>
      <c r="D125" s="314" t="s">
        <v>281</v>
      </c>
      <c r="E125" s="315"/>
      <c r="F125" s="19" t="s">
        <v>86</v>
      </c>
      <c r="G125" s="314" t="s">
        <v>281</v>
      </c>
      <c r="H125" s="315"/>
      <c r="I125" s="309"/>
      <c r="J125" s="310"/>
      <c r="K125" s="311"/>
      <c r="L125" s="19" t="s">
        <v>86</v>
      </c>
      <c r="M125" s="314" t="s">
        <v>281</v>
      </c>
      <c r="N125" s="315"/>
      <c r="O125" s="19" t="s">
        <v>86</v>
      </c>
      <c r="P125" s="314" t="s">
        <v>281</v>
      </c>
      <c r="Q125" s="315"/>
    </row>
    <row r="126" spans="2:17" ht="15" customHeight="1" x14ac:dyDescent="0.3">
      <c r="B126" s="113"/>
      <c r="C126" s="115"/>
      <c r="D126" s="115"/>
      <c r="E126" s="115"/>
      <c r="F126" s="116"/>
      <c r="G126" s="116"/>
      <c r="H126" s="116"/>
      <c r="I126" s="117"/>
      <c r="J126" s="117"/>
      <c r="K126" s="117"/>
      <c r="L126" s="117"/>
      <c r="M126" s="117"/>
      <c r="N126" s="117"/>
      <c r="O126" s="117"/>
      <c r="P126" s="117"/>
      <c r="Q126" s="117"/>
    </row>
    <row r="127" spans="2:17" ht="15" customHeight="1" thickBot="1" x14ac:dyDescent="0.35">
      <c r="B127" s="113"/>
      <c r="C127" s="115"/>
      <c r="D127" s="115"/>
      <c r="E127" s="115"/>
      <c r="F127" s="116"/>
      <c r="G127" s="116"/>
      <c r="H127" s="116"/>
      <c r="I127" s="117"/>
      <c r="J127" s="117"/>
      <c r="K127" s="117"/>
      <c r="L127" s="117"/>
      <c r="M127" s="117"/>
      <c r="N127" s="117"/>
      <c r="O127" s="117"/>
      <c r="P127" s="117"/>
      <c r="Q127" s="117"/>
    </row>
    <row r="128" spans="2:17" ht="15" customHeight="1" x14ac:dyDescent="0.3">
      <c r="B128" s="319" t="s">
        <v>282</v>
      </c>
      <c r="C128" s="322" t="s">
        <v>47</v>
      </c>
      <c r="D128" s="323"/>
      <c r="E128" s="324"/>
      <c r="F128" s="322" t="s">
        <v>48</v>
      </c>
      <c r="G128" s="323"/>
      <c r="H128" s="324"/>
      <c r="I128" s="322" t="s">
        <v>58</v>
      </c>
      <c r="J128" s="323"/>
      <c r="K128" s="324"/>
      <c r="L128" s="322" t="s">
        <v>49</v>
      </c>
      <c r="M128" s="323"/>
      <c r="N128" s="324"/>
      <c r="O128" s="322" t="s">
        <v>50</v>
      </c>
      <c r="P128" s="323"/>
      <c r="Q128" s="324"/>
    </row>
    <row r="129" spans="2:17" ht="15" customHeight="1" x14ac:dyDescent="0.3">
      <c r="B129" s="320"/>
      <c r="C129" s="325"/>
      <c r="D129" s="326"/>
      <c r="E129" s="327"/>
      <c r="F129" s="325"/>
      <c r="G129" s="326"/>
      <c r="H129" s="327"/>
      <c r="I129" s="325"/>
      <c r="J129" s="326"/>
      <c r="K129" s="327"/>
      <c r="L129" s="325"/>
      <c r="M129" s="326"/>
      <c r="N129" s="327"/>
      <c r="O129" s="325"/>
      <c r="P129" s="326"/>
      <c r="Q129" s="327"/>
    </row>
    <row r="130" spans="2:17" ht="15" customHeight="1" thickBot="1" x14ac:dyDescent="0.35">
      <c r="B130" s="321"/>
      <c r="C130" s="328"/>
      <c r="D130" s="329"/>
      <c r="E130" s="330"/>
      <c r="F130" s="328"/>
      <c r="G130" s="329"/>
      <c r="H130" s="330"/>
      <c r="I130" s="328"/>
      <c r="J130" s="329"/>
      <c r="K130" s="330"/>
      <c r="L130" s="328"/>
      <c r="M130" s="329"/>
      <c r="N130" s="330"/>
      <c r="O130" s="328"/>
      <c r="P130" s="329"/>
      <c r="Q130" s="330"/>
    </row>
    <row r="131" spans="2:17" ht="15" customHeight="1" x14ac:dyDescent="0.3">
      <c r="B131" s="339" t="s">
        <v>150</v>
      </c>
      <c r="C131" s="333" t="s">
        <v>80</v>
      </c>
      <c r="D131" s="334"/>
      <c r="E131" s="335"/>
      <c r="F131" s="333" t="s">
        <v>80</v>
      </c>
      <c r="G131" s="334"/>
      <c r="H131" s="335"/>
      <c r="I131" s="336" t="s">
        <v>252</v>
      </c>
      <c r="J131" s="337"/>
      <c r="K131" s="338"/>
      <c r="L131" s="333" t="s">
        <v>80</v>
      </c>
      <c r="M131" s="334"/>
      <c r="N131" s="335"/>
      <c r="O131" s="333" t="s">
        <v>80</v>
      </c>
      <c r="P131" s="334"/>
      <c r="Q131" s="335"/>
    </row>
    <row r="132" spans="2:17" ht="15" customHeight="1" x14ac:dyDescent="0.3">
      <c r="B132" s="331"/>
      <c r="C132" s="282" t="s">
        <v>253</v>
      </c>
      <c r="D132" s="283"/>
      <c r="E132" s="284"/>
      <c r="F132" s="282" t="s">
        <v>254</v>
      </c>
      <c r="G132" s="283"/>
      <c r="H132" s="284"/>
      <c r="I132" s="285" t="s">
        <v>294</v>
      </c>
      <c r="J132" s="286"/>
      <c r="K132" s="287"/>
      <c r="L132" s="282" t="s">
        <v>256</v>
      </c>
      <c r="M132" s="283"/>
      <c r="N132" s="284"/>
      <c r="O132" s="282" t="s">
        <v>257</v>
      </c>
      <c r="P132" s="283"/>
      <c r="Q132" s="284"/>
    </row>
    <row r="133" spans="2:17" ht="15" customHeight="1" x14ac:dyDescent="0.3">
      <c r="B133" s="331"/>
      <c r="C133" s="294" t="s">
        <v>283</v>
      </c>
      <c r="D133" s="295"/>
      <c r="E133" s="296"/>
      <c r="F133" s="294" t="s">
        <v>283</v>
      </c>
      <c r="G133" s="295"/>
      <c r="H133" s="296"/>
      <c r="I133" s="288"/>
      <c r="J133" s="289"/>
      <c r="K133" s="290"/>
      <c r="L133" s="294" t="s">
        <v>284</v>
      </c>
      <c r="M133" s="295"/>
      <c r="N133" s="296"/>
      <c r="O133" s="294" t="s">
        <v>285</v>
      </c>
      <c r="P133" s="295"/>
      <c r="Q133" s="296"/>
    </row>
    <row r="134" spans="2:17" ht="15" customHeight="1" x14ac:dyDescent="0.3">
      <c r="B134" s="331"/>
      <c r="C134" s="297"/>
      <c r="D134" s="298"/>
      <c r="E134" s="299"/>
      <c r="F134" s="297"/>
      <c r="G134" s="298"/>
      <c r="H134" s="299"/>
      <c r="I134" s="291"/>
      <c r="J134" s="292"/>
      <c r="K134" s="293"/>
      <c r="L134" s="297"/>
      <c r="M134" s="298"/>
      <c r="N134" s="299"/>
      <c r="O134" s="297"/>
      <c r="P134" s="298"/>
      <c r="Q134" s="299"/>
    </row>
    <row r="135" spans="2:17" ht="15" customHeight="1" x14ac:dyDescent="0.3">
      <c r="B135" s="331"/>
      <c r="C135" s="297"/>
      <c r="D135" s="298"/>
      <c r="E135" s="299"/>
      <c r="F135" s="297"/>
      <c r="G135" s="298"/>
      <c r="H135" s="299"/>
      <c r="I135" s="279" t="s">
        <v>262</v>
      </c>
      <c r="J135" s="280"/>
      <c r="K135" s="281"/>
      <c r="L135" s="297"/>
      <c r="M135" s="298"/>
      <c r="N135" s="299"/>
      <c r="O135" s="297"/>
      <c r="P135" s="298"/>
      <c r="Q135" s="299"/>
    </row>
    <row r="136" spans="2:17" ht="15" customHeight="1" x14ac:dyDescent="0.3">
      <c r="B136" s="331"/>
      <c r="C136" s="297"/>
      <c r="D136" s="298"/>
      <c r="E136" s="299"/>
      <c r="F136" s="297"/>
      <c r="G136" s="298"/>
      <c r="H136" s="299"/>
      <c r="I136" s="285" t="s">
        <v>295</v>
      </c>
      <c r="J136" s="286"/>
      <c r="K136" s="287"/>
      <c r="L136" s="297"/>
      <c r="M136" s="298"/>
      <c r="N136" s="299"/>
      <c r="O136" s="297"/>
      <c r="P136" s="298"/>
      <c r="Q136" s="299"/>
    </row>
    <row r="137" spans="2:17" ht="15" customHeight="1" x14ac:dyDescent="0.3">
      <c r="B137" s="331"/>
      <c r="C137" s="300"/>
      <c r="D137" s="301"/>
      <c r="E137" s="302"/>
      <c r="F137" s="300"/>
      <c r="G137" s="301"/>
      <c r="H137" s="302"/>
      <c r="I137" s="288"/>
      <c r="J137" s="289"/>
      <c r="K137" s="290"/>
      <c r="L137" s="300"/>
      <c r="M137" s="301"/>
      <c r="N137" s="302"/>
      <c r="O137" s="300"/>
      <c r="P137" s="301"/>
      <c r="Q137" s="302"/>
    </row>
    <row r="138" spans="2:17" ht="15" customHeight="1" x14ac:dyDescent="0.3">
      <c r="B138" s="331"/>
      <c r="C138" s="18" t="s">
        <v>86</v>
      </c>
      <c r="D138" s="312" t="s">
        <v>297</v>
      </c>
      <c r="E138" s="313"/>
      <c r="F138" s="18" t="s">
        <v>86</v>
      </c>
      <c r="G138" s="312" t="s">
        <v>297</v>
      </c>
      <c r="H138" s="313"/>
      <c r="I138" s="291"/>
      <c r="J138" s="292"/>
      <c r="K138" s="293"/>
      <c r="L138" s="18" t="s">
        <v>86</v>
      </c>
      <c r="M138" s="312" t="s">
        <v>298</v>
      </c>
      <c r="N138" s="313"/>
      <c r="O138" s="18" t="s">
        <v>86</v>
      </c>
      <c r="P138" s="312" t="s">
        <v>297</v>
      </c>
      <c r="Q138" s="313"/>
    </row>
    <row r="139" spans="2:17" ht="15" customHeight="1" x14ac:dyDescent="0.3">
      <c r="B139" s="331"/>
      <c r="C139" s="276" t="s">
        <v>81</v>
      </c>
      <c r="D139" s="277"/>
      <c r="E139" s="278"/>
      <c r="F139" s="276" t="s">
        <v>81</v>
      </c>
      <c r="G139" s="277"/>
      <c r="H139" s="278"/>
      <c r="I139" s="279" t="s">
        <v>266</v>
      </c>
      <c r="J139" s="280"/>
      <c r="K139" s="281"/>
      <c r="L139" s="276" t="s">
        <v>81</v>
      </c>
      <c r="M139" s="277"/>
      <c r="N139" s="278"/>
      <c r="O139" s="276" t="s">
        <v>81</v>
      </c>
      <c r="P139" s="277"/>
      <c r="Q139" s="278"/>
    </row>
    <row r="140" spans="2:17" ht="15" customHeight="1" x14ac:dyDescent="0.3">
      <c r="B140" s="331"/>
      <c r="C140" s="282" t="s">
        <v>267</v>
      </c>
      <c r="D140" s="283"/>
      <c r="E140" s="284"/>
      <c r="F140" s="282" t="s">
        <v>268</v>
      </c>
      <c r="G140" s="283"/>
      <c r="H140" s="284"/>
      <c r="I140" s="303" t="s">
        <v>295</v>
      </c>
      <c r="J140" s="304"/>
      <c r="K140" s="305"/>
      <c r="L140" s="282" t="s">
        <v>269</v>
      </c>
      <c r="M140" s="283"/>
      <c r="N140" s="284"/>
      <c r="O140" s="282" t="s">
        <v>270</v>
      </c>
      <c r="P140" s="283"/>
      <c r="Q140" s="284"/>
    </row>
    <row r="141" spans="2:17" ht="15" customHeight="1" x14ac:dyDescent="0.3">
      <c r="B141" s="331"/>
      <c r="C141" s="294" t="s">
        <v>286</v>
      </c>
      <c r="D141" s="295"/>
      <c r="E141" s="296"/>
      <c r="F141" s="294" t="s">
        <v>287</v>
      </c>
      <c r="G141" s="295"/>
      <c r="H141" s="296"/>
      <c r="I141" s="306"/>
      <c r="J141" s="307"/>
      <c r="K141" s="308"/>
      <c r="L141" s="294" t="s">
        <v>284</v>
      </c>
      <c r="M141" s="295"/>
      <c r="N141" s="296"/>
      <c r="O141" s="294" t="s">
        <v>284</v>
      </c>
      <c r="P141" s="295"/>
      <c r="Q141" s="296"/>
    </row>
    <row r="142" spans="2:17" ht="15" customHeight="1" x14ac:dyDescent="0.3">
      <c r="B142" s="331"/>
      <c r="C142" s="297"/>
      <c r="D142" s="298"/>
      <c r="E142" s="299"/>
      <c r="F142" s="297"/>
      <c r="G142" s="298"/>
      <c r="H142" s="299"/>
      <c r="I142" s="316"/>
      <c r="J142" s="317"/>
      <c r="K142" s="318"/>
      <c r="L142" s="297"/>
      <c r="M142" s="298"/>
      <c r="N142" s="299"/>
      <c r="O142" s="297"/>
      <c r="P142" s="298"/>
      <c r="Q142" s="299"/>
    </row>
    <row r="143" spans="2:17" ht="15" customHeight="1" x14ac:dyDescent="0.3">
      <c r="B143" s="331"/>
      <c r="C143" s="297"/>
      <c r="D143" s="298"/>
      <c r="E143" s="299"/>
      <c r="F143" s="297"/>
      <c r="G143" s="298"/>
      <c r="H143" s="299"/>
      <c r="I143" s="279" t="s">
        <v>272</v>
      </c>
      <c r="J143" s="280"/>
      <c r="K143" s="281"/>
      <c r="L143" s="297"/>
      <c r="M143" s="298"/>
      <c r="N143" s="299"/>
      <c r="O143" s="297"/>
      <c r="P143" s="298"/>
      <c r="Q143" s="299"/>
    </row>
    <row r="144" spans="2:17" ht="15" customHeight="1" x14ac:dyDescent="0.3">
      <c r="B144" s="331"/>
      <c r="C144" s="297"/>
      <c r="D144" s="298"/>
      <c r="E144" s="299"/>
      <c r="F144" s="297"/>
      <c r="G144" s="298"/>
      <c r="H144" s="299"/>
      <c r="I144" s="285" t="s">
        <v>296</v>
      </c>
      <c r="J144" s="286"/>
      <c r="K144" s="287"/>
      <c r="L144" s="297"/>
      <c r="M144" s="298"/>
      <c r="N144" s="299"/>
      <c r="O144" s="297"/>
      <c r="P144" s="298"/>
      <c r="Q144" s="299"/>
    </row>
    <row r="145" spans="2:17" ht="15" customHeight="1" x14ac:dyDescent="0.3">
      <c r="B145" s="331"/>
      <c r="C145" s="300"/>
      <c r="D145" s="301"/>
      <c r="E145" s="302"/>
      <c r="F145" s="300"/>
      <c r="G145" s="301"/>
      <c r="H145" s="302"/>
      <c r="I145" s="288"/>
      <c r="J145" s="289"/>
      <c r="K145" s="290"/>
      <c r="L145" s="300"/>
      <c r="M145" s="301"/>
      <c r="N145" s="302"/>
      <c r="O145" s="300"/>
      <c r="P145" s="301"/>
      <c r="Q145" s="302"/>
    </row>
    <row r="146" spans="2:17" ht="15" customHeight="1" x14ac:dyDescent="0.3">
      <c r="B146" s="331"/>
      <c r="C146" s="18" t="s">
        <v>86</v>
      </c>
      <c r="D146" s="312" t="s">
        <v>299</v>
      </c>
      <c r="E146" s="313"/>
      <c r="F146" s="18" t="s">
        <v>86</v>
      </c>
      <c r="G146" s="312" t="s">
        <v>300</v>
      </c>
      <c r="H146" s="313"/>
      <c r="I146" s="291"/>
      <c r="J146" s="292"/>
      <c r="K146" s="293"/>
      <c r="L146" s="18" t="s">
        <v>86</v>
      </c>
      <c r="M146" s="312" t="s">
        <v>301</v>
      </c>
      <c r="N146" s="313"/>
      <c r="O146" s="18" t="s">
        <v>86</v>
      </c>
      <c r="P146" s="312" t="s">
        <v>301</v>
      </c>
      <c r="Q146" s="313"/>
    </row>
    <row r="147" spans="2:17" ht="15" customHeight="1" x14ac:dyDescent="0.3">
      <c r="B147" s="331"/>
      <c r="C147" s="276" t="s">
        <v>82</v>
      </c>
      <c r="D147" s="277"/>
      <c r="E147" s="278"/>
      <c r="F147" s="276" t="s">
        <v>82</v>
      </c>
      <c r="G147" s="277"/>
      <c r="H147" s="278"/>
      <c r="I147" s="279"/>
      <c r="J147" s="280"/>
      <c r="K147" s="281"/>
      <c r="L147" s="276" t="s">
        <v>82</v>
      </c>
      <c r="M147" s="277"/>
      <c r="N147" s="278"/>
      <c r="O147" s="276" t="s">
        <v>82</v>
      </c>
      <c r="P147" s="277"/>
      <c r="Q147" s="278"/>
    </row>
    <row r="148" spans="2:17" ht="15" customHeight="1" x14ac:dyDescent="0.3">
      <c r="B148" s="331"/>
      <c r="C148" s="282" t="s">
        <v>274</v>
      </c>
      <c r="D148" s="283"/>
      <c r="E148" s="284"/>
      <c r="F148" s="282" t="s">
        <v>277</v>
      </c>
      <c r="G148" s="283"/>
      <c r="H148" s="284"/>
      <c r="I148" s="285"/>
      <c r="J148" s="286"/>
      <c r="K148" s="287"/>
      <c r="L148" s="282" t="s">
        <v>276</v>
      </c>
      <c r="M148" s="283"/>
      <c r="N148" s="284"/>
      <c r="O148" s="282" t="s">
        <v>293</v>
      </c>
      <c r="P148" s="283"/>
      <c r="Q148" s="284"/>
    </row>
    <row r="149" spans="2:17" ht="15" customHeight="1" x14ac:dyDescent="0.3">
      <c r="B149" s="331"/>
      <c r="C149" s="294" t="s">
        <v>289</v>
      </c>
      <c r="D149" s="295"/>
      <c r="E149" s="296"/>
      <c r="F149" s="294" t="s">
        <v>292</v>
      </c>
      <c r="G149" s="295"/>
      <c r="H149" s="296"/>
      <c r="I149" s="288"/>
      <c r="J149" s="289"/>
      <c r="K149" s="290"/>
      <c r="L149" s="294" t="s">
        <v>291</v>
      </c>
      <c r="M149" s="295"/>
      <c r="N149" s="296"/>
      <c r="O149" s="294" t="s">
        <v>290</v>
      </c>
      <c r="P149" s="295"/>
      <c r="Q149" s="296"/>
    </row>
    <row r="150" spans="2:17" ht="15" customHeight="1" x14ac:dyDescent="0.3">
      <c r="B150" s="331"/>
      <c r="C150" s="297"/>
      <c r="D150" s="298"/>
      <c r="E150" s="299"/>
      <c r="F150" s="297"/>
      <c r="G150" s="298"/>
      <c r="H150" s="299"/>
      <c r="I150" s="291"/>
      <c r="J150" s="292"/>
      <c r="K150" s="293"/>
      <c r="L150" s="297"/>
      <c r="M150" s="298"/>
      <c r="N150" s="299"/>
      <c r="O150" s="297"/>
      <c r="P150" s="298"/>
      <c r="Q150" s="299"/>
    </row>
    <row r="151" spans="2:17" ht="15" customHeight="1" x14ac:dyDescent="0.3">
      <c r="B151" s="331"/>
      <c r="C151" s="297"/>
      <c r="D151" s="298"/>
      <c r="E151" s="299"/>
      <c r="F151" s="297"/>
      <c r="G151" s="298"/>
      <c r="H151" s="299"/>
      <c r="I151" s="279" t="s">
        <v>101</v>
      </c>
      <c r="J151" s="280"/>
      <c r="K151" s="281"/>
      <c r="L151" s="297"/>
      <c r="M151" s="298"/>
      <c r="N151" s="299"/>
      <c r="O151" s="297"/>
      <c r="P151" s="298"/>
      <c r="Q151" s="299"/>
    </row>
    <row r="152" spans="2:17" ht="15" customHeight="1" x14ac:dyDescent="0.3">
      <c r="B152" s="331"/>
      <c r="C152" s="297"/>
      <c r="D152" s="298"/>
      <c r="E152" s="299"/>
      <c r="F152" s="297"/>
      <c r="G152" s="298"/>
      <c r="H152" s="299"/>
      <c r="I152" s="303"/>
      <c r="J152" s="304"/>
      <c r="K152" s="305"/>
      <c r="L152" s="297"/>
      <c r="M152" s="298"/>
      <c r="N152" s="299"/>
      <c r="O152" s="297"/>
      <c r="P152" s="298"/>
      <c r="Q152" s="299"/>
    </row>
    <row r="153" spans="2:17" ht="15" customHeight="1" x14ac:dyDescent="0.3">
      <c r="B153" s="331"/>
      <c r="C153" s="300"/>
      <c r="D153" s="301"/>
      <c r="E153" s="302"/>
      <c r="F153" s="300"/>
      <c r="G153" s="301"/>
      <c r="H153" s="302"/>
      <c r="I153" s="306"/>
      <c r="J153" s="307"/>
      <c r="K153" s="308"/>
      <c r="L153" s="300"/>
      <c r="M153" s="301"/>
      <c r="N153" s="302"/>
      <c r="O153" s="300"/>
      <c r="P153" s="301"/>
      <c r="Q153" s="302"/>
    </row>
    <row r="154" spans="2:17" ht="15" customHeight="1" thickBot="1" x14ac:dyDescent="0.35">
      <c r="B154" s="332"/>
      <c r="C154" s="19" t="s">
        <v>86</v>
      </c>
      <c r="D154" s="314" t="s">
        <v>302</v>
      </c>
      <c r="E154" s="315"/>
      <c r="F154" s="19" t="s">
        <v>86</v>
      </c>
      <c r="G154" s="314" t="s">
        <v>300</v>
      </c>
      <c r="H154" s="315"/>
      <c r="I154" s="309"/>
      <c r="J154" s="310"/>
      <c r="K154" s="311"/>
      <c r="L154" s="19" t="s">
        <v>86</v>
      </c>
      <c r="M154" s="314" t="s">
        <v>302</v>
      </c>
      <c r="N154" s="315"/>
      <c r="O154" s="19" t="s">
        <v>86</v>
      </c>
      <c r="P154" s="314" t="s">
        <v>302</v>
      </c>
      <c r="Q154" s="315"/>
    </row>
    <row r="155" spans="2:17" ht="15" customHeight="1" x14ac:dyDescent="0.3">
      <c r="B155" s="113"/>
      <c r="C155" s="118"/>
      <c r="D155" s="118"/>
      <c r="E155" s="118"/>
      <c r="F155" s="118"/>
      <c r="G155" s="118"/>
      <c r="H155" s="118"/>
      <c r="I155" s="119"/>
      <c r="J155" s="119"/>
      <c r="K155" s="119"/>
      <c r="L155" s="118"/>
      <c r="M155" s="118"/>
      <c r="N155" s="118"/>
      <c r="O155" s="118"/>
      <c r="P155" s="118"/>
      <c r="Q155" s="118"/>
    </row>
    <row r="156" spans="2:17" ht="15" customHeight="1" thickBot="1" x14ac:dyDescent="0.35">
      <c r="B156" s="113"/>
      <c r="C156" s="120"/>
      <c r="D156" s="120"/>
      <c r="E156" s="120"/>
      <c r="F156" s="120"/>
      <c r="G156" s="120"/>
      <c r="H156" s="120"/>
      <c r="I156" s="119"/>
      <c r="J156" s="119"/>
      <c r="K156" s="119"/>
      <c r="L156" s="120"/>
      <c r="M156" s="120"/>
      <c r="N156" s="120"/>
      <c r="O156" s="120"/>
      <c r="P156" s="120"/>
      <c r="Q156" s="120"/>
    </row>
    <row r="157" spans="2:17" ht="15" customHeight="1" x14ac:dyDescent="0.3">
      <c r="B157" s="319" t="s">
        <v>303</v>
      </c>
      <c r="C157" s="322" t="s">
        <v>47</v>
      </c>
      <c r="D157" s="323"/>
      <c r="E157" s="324"/>
      <c r="F157" s="323" t="s">
        <v>48</v>
      </c>
      <c r="G157" s="323"/>
      <c r="H157" s="324"/>
      <c r="I157" s="322" t="s">
        <v>58</v>
      </c>
      <c r="J157" s="323"/>
      <c r="K157" s="324"/>
      <c r="L157" s="322" t="s">
        <v>49</v>
      </c>
      <c r="M157" s="323"/>
      <c r="N157" s="324"/>
      <c r="O157" s="323" t="s">
        <v>50</v>
      </c>
      <c r="P157" s="323"/>
      <c r="Q157" s="324"/>
    </row>
    <row r="158" spans="2:17" ht="15" customHeight="1" x14ac:dyDescent="0.3">
      <c r="B158" s="320"/>
      <c r="C158" s="325"/>
      <c r="D158" s="326"/>
      <c r="E158" s="327"/>
      <c r="F158" s="326"/>
      <c r="G158" s="326"/>
      <c r="H158" s="327"/>
      <c r="I158" s="325"/>
      <c r="J158" s="326"/>
      <c r="K158" s="327"/>
      <c r="L158" s="325"/>
      <c r="M158" s="326"/>
      <c r="N158" s="327"/>
      <c r="O158" s="326"/>
      <c r="P158" s="326"/>
      <c r="Q158" s="327"/>
    </row>
    <row r="159" spans="2:17" ht="15" customHeight="1" thickBot="1" x14ac:dyDescent="0.35">
      <c r="B159" s="321"/>
      <c r="C159" s="328"/>
      <c r="D159" s="329"/>
      <c r="E159" s="330"/>
      <c r="F159" s="329"/>
      <c r="G159" s="329"/>
      <c r="H159" s="330"/>
      <c r="I159" s="328"/>
      <c r="J159" s="329"/>
      <c r="K159" s="330"/>
      <c r="L159" s="328"/>
      <c r="M159" s="329"/>
      <c r="N159" s="330"/>
      <c r="O159" s="329"/>
      <c r="P159" s="329"/>
      <c r="Q159" s="330"/>
    </row>
    <row r="160" spans="2:17" ht="15" customHeight="1" x14ac:dyDescent="0.3">
      <c r="B160" s="331" t="s">
        <v>152</v>
      </c>
      <c r="C160" s="333" t="s">
        <v>80</v>
      </c>
      <c r="D160" s="334"/>
      <c r="E160" s="335"/>
      <c r="F160" s="333" t="s">
        <v>80</v>
      </c>
      <c r="G160" s="334"/>
      <c r="H160" s="335"/>
      <c r="I160" s="336" t="s">
        <v>304</v>
      </c>
      <c r="J160" s="337"/>
      <c r="K160" s="338"/>
      <c r="L160" s="333" t="s">
        <v>80</v>
      </c>
      <c r="M160" s="334"/>
      <c r="N160" s="335"/>
      <c r="O160" s="333" t="s">
        <v>80</v>
      </c>
      <c r="P160" s="334"/>
      <c r="Q160" s="335"/>
    </row>
    <row r="161" spans="2:17" ht="15" customHeight="1" x14ac:dyDescent="0.3">
      <c r="B161" s="331"/>
      <c r="C161" s="282" t="s">
        <v>254</v>
      </c>
      <c r="D161" s="283"/>
      <c r="E161" s="284"/>
      <c r="F161" s="282" t="s">
        <v>253</v>
      </c>
      <c r="G161" s="283"/>
      <c r="H161" s="284"/>
      <c r="I161" s="285" t="s">
        <v>305</v>
      </c>
      <c r="J161" s="286"/>
      <c r="K161" s="287"/>
      <c r="L161" s="282" t="s">
        <v>267</v>
      </c>
      <c r="M161" s="283"/>
      <c r="N161" s="284"/>
      <c r="O161" s="282"/>
      <c r="P161" s="283"/>
      <c r="Q161" s="284"/>
    </row>
    <row r="162" spans="2:17" ht="15" customHeight="1" x14ac:dyDescent="0.3">
      <c r="B162" s="331"/>
      <c r="C162" s="294" t="s">
        <v>306</v>
      </c>
      <c r="D162" s="295"/>
      <c r="E162" s="296"/>
      <c r="F162" s="294" t="s">
        <v>336</v>
      </c>
      <c r="G162" s="295"/>
      <c r="H162" s="296"/>
      <c r="I162" s="288"/>
      <c r="J162" s="289"/>
      <c r="K162" s="290"/>
      <c r="L162" s="294" t="s">
        <v>307</v>
      </c>
      <c r="M162" s="295"/>
      <c r="N162" s="296"/>
      <c r="O162" s="294"/>
      <c r="P162" s="295"/>
      <c r="Q162" s="296"/>
    </row>
    <row r="163" spans="2:17" ht="15" customHeight="1" x14ac:dyDescent="0.3">
      <c r="B163" s="331"/>
      <c r="C163" s="297"/>
      <c r="D163" s="298"/>
      <c r="E163" s="299"/>
      <c r="F163" s="297"/>
      <c r="G163" s="298"/>
      <c r="H163" s="299"/>
      <c r="I163" s="291"/>
      <c r="J163" s="292"/>
      <c r="K163" s="293"/>
      <c r="L163" s="297"/>
      <c r="M163" s="298"/>
      <c r="N163" s="299"/>
      <c r="O163" s="297"/>
      <c r="P163" s="298"/>
      <c r="Q163" s="299"/>
    </row>
    <row r="164" spans="2:17" ht="15" customHeight="1" x14ac:dyDescent="0.3">
      <c r="B164" s="331"/>
      <c r="C164" s="297"/>
      <c r="D164" s="298"/>
      <c r="E164" s="299"/>
      <c r="F164" s="297"/>
      <c r="G164" s="298"/>
      <c r="H164" s="299"/>
      <c r="I164" s="279" t="s">
        <v>266</v>
      </c>
      <c r="J164" s="280"/>
      <c r="K164" s="281"/>
      <c r="L164" s="297"/>
      <c r="M164" s="298"/>
      <c r="N164" s="299"/>
      <c r="O164" s="297"/>
      <c r="P164" s="298"/>
      <c r="Q164" s="299"/>
    </row>
    <row r="165" spans="2:17" ht="15" customHeight="1" x14ac:dyDescent="0.3">
      <c r="B165" s="331"/>
      <c r="C165" s="297"/>
      <c r="D165" s="298"/>
      <c r="E165" s="299"/>
      <c r="F165" s="297"/>
      <c r="G165" s="298"/>
      <c r="H165" s="299"/>
      <c r="I165" s="285" t="s">
        <v>308</v>
      </c>
      <c r="J165" s="286"/>
      <c r="K165" s="287"/>
      <c r="L165" s="297"/>
      <c r="M165" s="298"/>
      <c r="N165" s="299"/>
      <c r="O165" s="297"/>
      <c r="P165" s="298"/>
      <c r="Q165" s="299"/>
    </row>
    <row r="166" spans="2:17" ht="15" customHeight="1" x14ac:dyDescent="0.3">
      <c r="B166" s="331"/>
      <c r="C166" s="300"/>
      <c r="D166" s="301"/>
      <c r="E166" s="302"/>
      <c r="F166" s="300"/>
      <c r="G166" s="301"/>
      <c r="H166" s="302"/>
      <c r="I166" s="288"/>
      <c r="J166" s="289"/>
      <c r="K166" s="290"/>
      <c r="L166" s="300"/>
      <c r="M166" s="301"/>
      <c r="N166" s="302"/>
      <c r="O166" s="300"/>
      <c r="P166" s="301"/>
      <c r="Q166" s="302"/>
    </row>
    <row r="167" spans="2:17" ht="15" customHeight="1" x14ac:dyDescent="0.3">
      <c r="B167" s="331"/>
      <c r="C167" s="18" t="s">
        <v>86</v>
      </c>
      <c r="D167" s="312" t="s">
        <v>309</v>
      </c>
      <c r="E167" s="313"/>
      <c r="F167" s="18" t="s">
        <v>86</v>
      </c>
      <c r="G167" s="312" t="s">
        <v>309</v>
      </c>
      <c r="H167" s="313"/>
      <c r="I167" s="291"/>
      <c r="J167" s="292"/>
      <c r="K167" s="293"/>
      <c r="L167" s="18" t="s">
        <v>86</v>
      </c>
      <c r="M167" s="312" t="s">
        <v>309</v>
      </c>
      <c r="N167" s="313"/>
      <c r="O167" s="18" t="s">
        <v>86</v>
      </c>
      <c r="P167" s="312"/>
      <c r="Q167" s="313"/>
    </row>
    <row r="168" spans="2:17" ht="15" customHeight="1" x14ac:dyDescent="0.3">
      <c r="B168" s="331"/>
      <c r="C168" s="276" t="s">
        <v>81</v>
      </c>
      <c r="D168" s="277"/>
      <c r="E168" s="278"/>
      <c r="F168" s="276" t="s">
        <v>81</v>
      </c>
      <c r="G168" s="277"/>
      <c r="H168" s="278"/>
      <c r="I168" s="279" t="s">
        <v>272</v>
      </c>
      <c r="J168" s="280"/>
      <c r="K168" s="281"/>
      <c r="L168" s="276" t="s">
        <v>81</v>
      </c>
      <c r="M168" s="277"/>
      <c r="N168" s="278"/>
      <c r="O168" s="276" t="s">
        <v>81</v>
      </c>
      <c r="P168" s="277"/>
      <c r="Q168" s="278"/>
    </row>
    <row r="169" spans="2:17" ht="15" customHeight="1" x14ac:dyDescent="0.3">
      <c r="B169" s="331"/>
      <c r="C169" s="282" t="s">
        <v>310</v>
      </c>
      <c r="D169" s="283"/>
      <c r="E169" s="284"/>
      <c r="F169" s="282" t="s">
        <v>311</v>
      </c>
      <c r="G169" s="283"/>
      <c r="H169" s="284"/>
      <c r="I169" s="303" t="s">
        <v>312</v>
      </c>
      <c r="J169" s="304"/>
      <c r="K169" s="305"/>
      <c r="L169" s="282" t="s">
        <v>313</v>
      </c>
      <c r="M169" s="283"/>
      <c r="N169" s="284"/>
      <c r="O169" s="282"/>
      <c r="P169" s="283"/>
      <c r="Q169" s="284"/>
    </row>
    <row r="170" spans="2:17" ht="15" customHeight="1" x14ac:dyDescent="0.3">
      <c r="B170" s="331"/>
      <c r="C170" s="294" t="s">
        <v>314</v>
      </c>
      <c r="D170" s="295"/>
      <c r="E170" s="296"/>
      <c r="F170" s="294" t="s">
        <v>258</v>
      </c>
      <c r="G170" s="295"/>
      <c r="H170" s="296"/>
      <c r="I170" s="306"/>
      <c r="J170" s="307"/>
      <c r="K170" s="308"/>
      <c r="L170" s="294" t="s">
        <v>258</v>
      </c>
      <c r="M170" s="295"/>
      <c r="N170" s="296"/>
      <c r="O170" s="294"/>
      <c r="P170" s="295"/>
      <c r="Q170" s="296"/>
    </row>
    <row r="171" spans="2:17" ht="15" customHeight="1" x14ac:dyDescent="0.3">
      <c r="B171" s="331"/>
      <c r="C171" s="297"/>
      <c r="D171" s="298"/>
      <c r="E171" s="299"/>
      <c r="F171" s="297"/>
      <c r="G171" s="298"/>
      <c r="H171" s="299"/>
      <c r="I171" s="316"/>
      <c r="J171" s="317"/>
      <c r="K171" s="318"/>
      <c r="L171" s="297"/>
      <c r="M171" s="298"/>
      <c r="N171" s="299"/>
      <c r="O171" s="297"/>
      <c r="P171" s="298"/>
      <c r="Q171" s="299"/>
    </row>
    <row r="172" spans="2:17" ht="15" customHeight="1" x14ac:dyDescent="0.3">
      <c r="B172" s="331"/>
      <c r="C172" s="297"/>
      <c r="D172" s="298"/>
      <c r="E172" s="299"/>
      <c r="F172" s="297"/>
      <c r="G172" s="298"/>
      <c r="H172" s="299"/>
      <c r="I172" s="279"/>
      <c r="J172" s="280"/>
      <c r="K172" s="281"/>
      <c r="L172" s="297"/>
      <c r="M172" s="298"/>
      <c r="N172" s="299"/>
      <c r="O172" s="297"/>
      <c r="P172" s="298"/>
      <c r="Q172" s="299"/>
    </row>
    <row r="173" spans="2:17" ht="15" customHeight="1" x14ac:dyDescent="0.3">
      <c r="B173" s="331"/>
      <c r="C173" s="297"/>
      <c r="D173" s="298"/>
      <c r="E173" s="299"/>
      <c r="F173" s="297"/>
      <c r="G173" s="298"/>
      <c r="H173" s="299"/>
      <c r="I173" s="285"/>
      <c r="J173" s="286"/>
      <c r="K173" s="287"/>
      <c r="L173" s="297"/>
      <c r="M173" s="298"/>
      <c r="N173" s="299"/>
      <c r="O173" s="297"/>
      <c r="P173" s="298"/>
      <c r="Q173" s="299"/>
    </row>
    <row r="174" spans="2:17" ht="15" customHeight="1" x14ac:dyDescent="0.3">
      <c r="B174" s="331"/>
      <c r="C174" s="300"/>
      <c r="D174" s="301"/>
      <c r="E174" s="302"/>
      <c r="F174" s="300"/>
      <c r="G174" s="301"/>
      <c r="H174" s="302"/>
      <c r="I174" s="288"/>
      <c r="J174" s="289"/>
      <c r="K174" s="290"/>
      <c r="L174" s="300"/>
      <c r="M174" s="301"/>
      <c r="N174" s="302"/>
      <c r="O174" s="300"/>
      <c r="P174" s="301"/>
      <c r="Q174" s="302"/>
    </row>
    <row r="175" spans="2:17" ht="15" customHeight="1" x14ac:dyDescent="0.3">
      <c r="B175" s="331"/>
      <c r="C175" s="18" t="s">
        <v>86</v>
      </c>
      <c r="D175" s="312" t="s">
        <v>309</v>
      </c>
      <c r="E175" s="313"/>
      <c r="F175" s="18" t="s">
        <v>86</v>
      </c>
      <c r="G175" s="312" t="s">
        <v>309</v>
      </c>
      <c r="H175" s="313"/>
      <c r="I175" s="291"/>
      <c r="J175" s="292"/>
      <c r="K175" s="293"/>
      <c r="L175" s="18" t="s">
        <v>86</v>
      </c>
      <c r="M175" s="312" t="s">
        <v>309</v>
      </c>
      <c r="N175" s="313"/>
      <c r="O175" s="18" t="s">
        <v>86</v>
      </c>
      <c r="P175" s="312"/>
      <c r="Q175" s="313"/>
    </row>
    <row r="176" spans="2:17" ht="15" customHeight="1" x14ac:dyDescent="0.3">
      <c r="B176" s="331"/>
      <c r="C176" s="276" t="s">
        <v>82</v>
      </c>
      <c r="D176" s="277"/>
      <c r="E176" s="278"/>
      <c r="F176" s="276" t="s">
        <v>82</v>
      </c>
      <c r="G176" s="277"/>
      <c r="H176" s="278"/>
      <c r="I176" s="279"/>
      <c r="J176" s="280"/>
      <c r="K176" s="281"/>
      <c r="L176" s="276" t="s">
        <v>82</v>
      </c>
      <c r="M176" s="277"/>
      <c r="N176" s="278"/>
      <c r="O176" s="276" t="s">
        <v>82</v>
      </c>
      <c r="P176" s="277"/>
      <c r="Q176" s="278"/>
    </row>
    <row r="177" spans="2:17" ht="15" customHeight="1" x14ac:dyDescent="0.3">
      <c r="B177" s="331"/>
      <c r="C177" s="282" t="s">
        <v>262</v>
      </c>
      <c r="D177" s="283"/>
      <c r="E177" s="284"/>
      <c r="F177" s="282" t="s">
        <v>315</v>
      </c>
      <c r="G177" s="283"/>
      <c r="H177" s="284"/>
      <c r="I177" s="285"/>
      <c r="J177" s="286"/>
      <c r="K177" s="287"/>
      <c r="L177" s="282" t="s">
        <v>316</v>
      </c>
      <c r="M177" s="283"/>
      <c r="N177" s="284"/>
      <c r="O177" s="282"/>
      <c r="P177" s="283"/>
      <c r="Q177" s="284"/>
    </row>
    <row r="178" spans="2:17" ht="15" customHeight="1" x14ac:dyDescent="0.3">
      <c r="B178" s="331"/>
      <c r="C178" s="294" t="s">
        <v>317</v>
      </c>
      <c r="D178" s="295"/>
      <c r="E178" s="296"/>
      <c r="F178" s="294" t="s">
        <v>318</v>
      </c>
      <c r="G178" s="295"/>
      <c r="H178" s="296"/>
      <c r="I178" s="288"/>
      <c r="J178" s="289"/>
      <c r="K178" s="290"/>
      <c r="L178" s="294" t="s">
        <v>319</v>
      </c>
      <c r="M178" s="295"/>
      <c r="N178" s="296"/>
      <c r="O178" s="294"/>
      <c r="P178" s="295"/>
      <c r="Q178" s="296"/>
    </row>
    <row r="179" spans="2:17" ht="15" customHeight="1" x14ac:dyDescent="0.3">
      <c r="B179" s="331"/>
      <c r="C179" s="297"/>
      <c r="D179" s="298"/>
      <c r="E179" s="299"/>
      <c r="F179" s="297"/>
      <c r="G179" s="298"/>
      <c r="H179" s="299"/>
      <c r="I179" s="291"/>
      <c r="J179" s="292"/>
      <c r="K179" s="293"/>
      <c r="L179" s="297"/>
      <c r="M179" s="298"/>
      <c r="N179" s="299"/>
      <c r="O179" s="297"/>
      <c r="P179" s="298"/>
      <c r="Q179" s="299"/>
    </row>
    <row r="180" spans="2:17" ht="15" customHeight="1" x14ac:dyDescent="0.3">
      <c r="B180" s="331"/>
      <c r="C180" s="297"/>
      <c r="D180" s="298"/>
      <c r="E180" s="299"/>
      <c r="F180" s="297"/>
      <c r="G180" s="298"/>
      <c r="H180" s="299"/>
      <c r="I180" s="279" t="s">
        <v>101</v>
      </c>
      <c r="J180" s="280"/>
      <c r="K180" s="281"/>
      <c r="L180" s="297"/>
      <c r="M180" s="298"/>
      <c r="N180" s="299"/>
      <c r="O180" s="297"/>
      <c r="P180" s="298"/>
      <c r="Q180" s="299"/>
    </row>
    <row r="181" spans="2:17" ht="15" customHeight="1" x14ac:dyDescent="0.3">
      <c r="B181" s="331"/>
      <c r="C181" s="297"/>
      <c r="D181" s="298"/>
      <c r="E181" s="299"/>
      <c r="F181" s="297"/>
      <c r="G181" s="298"/>
      <c r="H181" s="299"/>
      <c r="I181" s="303"/>
      <c r="J181" s="304"/>
      <c r="K181" s="305"/>
      <c r="L181" s="297"/>
      <c r="M181" s="298"/>
      <c r="N181" s="299"/>
      <c r="O181" s="297"/>
      <c r="P181" s="298"/>
      <c r="Q181" s="299"/>
    </row>
    <row r="182" spans="2:17" ht="15" customHeight="1" x14ac:dyDescent="0.3">
      <c r="B182" s="331"/>
      <c r="C182" s="300"/>
      <c r="D182" s="301"/>
      <c r="E182" s="302"/>
      <c r="F182" s="300"/>
      <c r="G182" s="301"/>
      <c r="H182" s="302"/>
      <c r="I182" s="306"/>
      <c r="J182" s="307"/>
      <c r="K182" s="308"/>
      <c r="L182" s="300"/>
      <c r="M182" s="301"/>
      <c r="N182" s="302"/>
      <c r="O182" s="300"/>
      <c r="P182" s="301"/>
      <c r="Q182" s="302"/>
    </row>
    <row r="183" spans="2:17" ht="15" customHeight="1" thickBot="1" x14ac:dyDescent="0.35">
      <c r="B183" s="332"/>
      <c r="C183" s="19" t="s">
        <v>86</v>
      </c>
      <c r="D183" s="312" t="s">
        <v>320</v>
      </c>
      <c r="E183" s="313"/>
      <c r="F183" s="19" t="s">
        <v>86</v>
      </c>
      <c r="G183" s="314" t="s">
        <v>281</v>
      </c>
      <c r="H183" s="315"/>
      <c r="I183" s="309"/>
      <c r="J183" s="310"/>
      <c r="K183" s="311"/>
      <c r="L183" s="19" t="s">
        <v>86</v>
      </c>
      <c r="M183" s="314" t="s">
        <v>281</v>
      </c>
      <c r="N183" s="315"/>
      <c r="O183" s="19" t="s">
        <v>86</v>
      </c>
      <c r="P183" s="314"/>
      <c r="Q183" s="315"/>
    </row>
    <row r="184" spans="2:17" ht="15" customHeight="1" x14ac:dyDescent="0.3">
      <c r="B184" s="113"/>
      <c r="C184" s="121"/>
      <c r="D184" s="118"/>
      <c r="E184" s="118"/>
      <c r="F184" s="121"/>
      <c r="G184" s="118"/>
      <c r="H184" s="118"/>
      <c r="I184" s="119"/>
      <c r="J184" s="119"/>
      <c r="K184" s="119"/>
      <c r="L184" s="121"/>
      <c r="M184" s="118"/>
      <c r="N184" s="118"/>
      <c r="O184" s="121"/>
      <c r="P184" s="118"/>
      <c r="Q184" s="118"/>
    </row>
    <row r="185" spans="2:17" ht="15" customHeight="1" thickBot="1" x14ac:dyDescent="0.35">
      <c r="B185" s="113"/>
      <c r="C185" s="118"/>
      <c r="D185" s="118"/>
      <c r="E185" s="118"/>
      <c r="F185" s="118"/>
      <c r="G185" s="118"/>
      <c r="H185" s="118"/>
      <c r="I185" s="119"/>
      <c r="J185" s="119"/>
      <c r="K185" s="119"/>
      <c r="L185" s="118"/>
      <c r="M185" s="118"/>
      <c r="N185" s="118"/>
      <c r="O185" s="118"/>
      <c r="P185" s="118"/>
      <c r="Q185" s="118"/>
    </row>
    <row r="186" spans="2:17" ht="15" customHeight="1" x14ac:dyDescent="0.3">
      <c r="B186" s="319"/>
      <c r="C186" s="322" t="s">
        <v>47</v>
      </c>
      <c r="D186" s="323"/>
      <c r="E186" s="324"/>
      <c r="F186" s="323" t="s">
        <v>48</v>
      </c>
      <c r="G186" s="323"/>
      <c r="H186" s="324"/>
      <c r="I186" s="322" t="s">
        <v>58</v>
      </c>
      <c r="J186" s="323"/>
      <c r="K186" s="324"/>
      <c r="L186" s="322" t="s">
        <v>49</v>
      </c>
      <c r="M186" s="323"/>
      <c r="N186" s="324"/>
      <c r="O186" s="323" t="s">
        <v>50</v>
      </c>
      <c r="P186" s="323"/>
      <c r="Q186" s="324"/>
    </row>
    <row r="187" spans="2:17" ht="15" customHeight="1" x14ac:dyDescent="0.3">
      <c r="B187" s="320"/>
      <c r="C187" s="325"/>
      <c r="D187" s="326"/>
      <c r="E187" s="327"/>
      <c r="F187" s="326"/>
      <c r="G187" s="326"/>
      <c r="H187" s="327"/>
      <c r="I187" s="325"/>
      <c r="J187" s="326"/>
      <c r="K187" s="327"/>
      <c r="L187" s="325"/>
      <c r="M187" s="326"/>
      <c r="N187" s="327"/>
      <c r="O187" s="326"/>
      <c r="P187" s="326"/>
      <c r="Q187" s="327"/>
    </row>
    <row r="188" spans="2:17" ht="15" customHeight="1" thickBot="1" x14ac:dyDescent="0.35">
      <c r="B188" s="321"/>
      <c r="C188" s="328"/>
      <c r="D188" s="329"/>
      <c r="E188" s="330"/>
      <c r="F188" s="329"/>
      <c r="G188" s="329"/>
      <c r="H188" s="330"/>
      <c r="I188" s="328"/>
      <c r="J188" s="329"/>
      <c r="K188" s="330"/>
      <c r="L188" s="328"/>
      <c r="M188" s="329"/>
      <c r="N188" s="330"/>
      <c r="O188" s="329"/>
      <c r="P188" s="329"/>
      <c r="Q188" s="330"/>
    </row>
    <row r="189" spans="2:17" ht="15" customHeight="1" x14ac:dyDescent="0.3">
      <c r="B189" s="331" t="s">
        <v>164</v>
      </c>
      <c r="C189" s="344" t="s">
        <v>80</v>
      </c>
      <c r="D189" s="345"/>
      <c r="E189" s="346"/>
      <c r="F189" s="344" t="s">
        <v>80</v>
      </c>
      <c r="G189" s="345"/>
      <c r="H189" s="346"/>
      <c r="I189" s="336"/>
      <c r="J189" s="337"/>
      <c r="K189" s="338"/>
      <c r="L189" s="344" t="s">
        <v>80</v>
      </c>
      <c r="M189" s="345"/>
      <c r="N189" s="346"/>
      <c r="O189" s="344" t="s">
        <v>80</v>
      </c>
      <c r="P189" s="345"/>
      <c r="Q189" s="346"/>
    </row>
    <row r="190" spans="2:17" ht="15" customHeight="1" x14ac:dyDescent="0.3">
      <c r="B190" s="331"/>
      <c r="C190" s="282"/>
      <c r="D190" s="283"/>
      <c r="E190" s="284"/>
      <c r="F190" s="282"/>
      <c r="G190" s="283"/>
      <c r="H190" s="284"/>
      <c r="I190" s="285"/>
      <c r="J190" s="304"/>
      <c r="K190" s="305"/>
      <c r="L190" s="282"/>
      <c r="M190" s="283"/>
      <c r="N190" s="284"/>
      <c r="O190" s="282"/>
      <c r="P190" s="283"/>
      <c r="Q190" s="284"/>
    </row>
    <row r="191" spans="2:17" ht="15" customHeight="1" x14ac:dyDescent="0.3">
      <c r="B191" s="331"/>
      <c r="C191" s="294"/>
      <c r="D191" s="347"/>
      <c r="E191" s="348"/>
      <c r="F191" s="294"/>
      <c r="G191" s="347"/>
      <c r="H191" s="348"/>
      <c r="I191" s="306"/>
      <c r="J191" s="307"/>
      <c r="K191" s="308"/>
      <c r="L191" s="294"/>
      <c r="M191" s="347"/>
      <c r="N191" s="348"/>
      <c r="O191" s="294"/>
      <c r="P191" s="295"/>
      <c r="Q191" s="296"/>
    </row>
    <row r="192" spans="2:17" ht="15" customHeight="1" x14ac:dyDescent="0.3">
      <c r="B192" s="331"/>
      <c r="C192" s="349"/>
      <c r="D192" s="350"/>
      <c r="E192" s="351"/>
      <c r="F192" s="349"/>
      <c r="G192" s="350"/>
      <c r="H192" s="351"/>
      <c r="I192" s="316"/>
      <c r="J192" s="317"/>
      <c r="K192" s="318"/>
      <c r="L192" s="349"/>
      <c r="M192" s="350"/>
      <c r="N192" s="351"/>
      <c r="O192" s="297"/>
      <c r="P192" s="298"/>
      <c r="Q192" s="299"/>
    </row>
    <row r="193" spans="2:17" ht="15" customHeight="1" x14ac:dyDescent="0.3">
      <c r="B193" s="331"/>
      <c r="C193" s="349"/>
      <c r="D193" s="350"/>
      <c r="E193" s="351"/>
      <c r="F193" s="349"/>
      <c r="G193" s="350"/>
      <c r="H193" s="351"/>
      <c r="I193" s="279"/>
      <c r="J193" s="280"/>
      <c r="K193" s="281"/>
      <c r="L193" s="349"/>
      <c r="M193" s="350"/>
      <c r="N193" s="351"/>
      <c r="O193" s="297"/>
      <c r="P193" s="298"/>
      <c r="Q193" s="299"/>
    </row>
    <row r="194" spans="2:17" ht="15" customHeight="1" x14ac:dyDescent="0.3">
      <c r="B194" s="331"/>
      <c r="C194" s="349"/>
      <c r="D194" s="350"/>
      <c r="E194" s="351"/>
      <c r="F194" s="349"/>
      <c r="G194" s="350"/>
      <c r="H194" s="351"/>
      <c r="I194" s="285"/>
      <c r="J194" s="304"/>
      <c r="K194" s="305"/>
      <c r="L194" s="349"/>
      <c r="M194" s="350"/>
      <c r="N194" s="351"/>
      <c r="O194" s="297"/>
      <c r="P194" s="298"/>
      <c r="Q194" s="299"/>
    </row>
    <row r="195" spans="2:17" ht="15" customHeight="1" x14ac:dyDescent="0.3">
      <c r="B195" s="331"/>
      <c r="C195" s="352"/>
      <c r="D195" s="353"/>
      <c r="E195" s="354"/>
      <c r="F195" s="352"/>
      <c r="G195" s="353"/>
      <c r="H195" s="354"/>
      <c r="I195" s="306"/>
      <c r="J195" s="307"/>
      <c r="K195" s="308"/>
      <c r="L195" s="352"/>
      <c r="M195" s="353"/>
      <c r="N195" s="354"/>
      <c r="O195" s="300"/>
      <c r="P195" s="301"/>
      <c r="Q195" s="302"/>
    </row>
    <row r="196" spans="2:17" ht="15" customHeight="1" x14ac:dyDescent="0.3">
      <c r="B196" s="331"/>
      <c r="C196" s="18" t="s">
        <v>86</v>
      </c>
      <c r="D196" s="312"/>
      <c r="E196" s="313"/>
      <c r="F196" s="18" t="s">
        <v>86</v>
      </c>
      <c r="G196" s="312"/>
      <c r="H196" s="313"/>
      <c r="I196" s="316"/>
      <c r="J196" s="317"/>
      <c r="K196" s="318"/>
      <c r="L196" s="18" t="s">
        <v>86</v>
      </c>
      <c r="M196" s="312"/>
      <c r="N196" s="313"/>
      <c r="O196" s="18" t="s">
        <v>86</v>
      </c>
      <c r="P196" s="312"/>
      <c r="Q196" s="313"/>
    </row>
    <row r="197" spans="2:17" ht="15" customHeight="1" x14ac:dyDescent="0.3">
      <c r="B197" s="331"/>
      <c r="C197" s="276" t="s">
        <v>81</v>
      </c>
      <c r="D197" s="277"/>
      <c r="E197" s="278"/>
      <c r="F197" s="276" t="s">
        <v>81</v>
      </c>
      <c r="G197" s="277"/>
      <c r="H197" s="278"/>
      <c r="I197" s="279"/>
      <c r="J197" s="280"/>
      <c r="K197" s="281"/>
      <c r="L197" s="276" t="s">
        <v>81</v>
      </c>
      <c r="M197" s="277"/>
      <c r="N197" s="278"/>
      <c r="O197" s="276" t="s">
        <v>81</v>
      </c>
      <c r="P197" s="277"/>
      <c r="Q197" s="278"/>
    </row>
    <row r="198" spans="2:17" ht="15" customHeight="1" x14ac:dyDescent="0.3">
      <c r="B198" s="331"/>
      <c r="C198" s="282"/>
      <c r="D198" s="283"/>
      <c r="E198" s="284"/>
      <c r="F198" s="282"/>
      <c r="G198" s="283"/>
      <c r="H198" s="284"/>
      <c r="I198" s="303"/>
      <c r="J198" s="304"/>
      <c r="K198" s="305"/>
      <c r="L198" s="282"/>
      <c r="M198" s="283"/>
      <c r="N198" s="284"/>
      <c r="O198" s="282"/>
      <c r="P198" s="283"/>
      <c r="Q198" s="284"/>
    </row>
    <row r="199" spans="2:17" ht="15" customHeight="1" x14ac:dyDescent="0.3">
      <c r="B199" s="331"/>
      <c r="C199" s="294"/>
      <c r="D199" s="347"/>
      <c r="E199" s="348"/>
      <c r="F199" s="294"/>
      <c r="G199" s="347"/>
      <c r="H199" s="348"/>
      <c r="I199" s="306"/>
      <c r="J199" s="307"/>
      <c r="K199" s="308"/>
      <c r="L199" s="294"/>
      <c r="M199" s="295"/>
      <c r="N199" s="296"/>
      <c r="O199" s="294"/>
      <c r="P199" s="295"/>
      <c r="Q199" s="296"/>
    </row>
    <row r="200" spans="2:17" ht="15" customHeight="1" x14ac:dyDescent="0.3">
      <c r="B200" s="331"/>
      <c r="C200" s="349"/>
      <c r="D200" s="350"/>
      <c r="E200" s="351"/>
      <c r="F200" s="349"/>
      <c r="G200" s="350"/>
      <c r="H200" s="351"/>
      <c r="I200" s="316"/>
      <c r="J200" s="317"/>
      <c r="K200" s="318"/>
      <c r="L200" s="297"/>
      <c r="M200" s="298"/>
      <c r="N200" s="299"/>
      <c r="O200" s="297"/>
      <c r="P200" s="298"/>
      <c r="Q200" s="299"/>
    </row>
    <row r="201" spans="2:17" ht="15" customHeight="1" x14ac:dyDescent="0.3">
      <c r="B201" s="331"/>
      <c r="C201" s="349"/>
      <c r="D201" s="350"/>
      <c r="E201" s="351"/>
      <c r="F201" s="349"/>
      <c r="G201" s="350"/>
      <c r="H201" s="351"/>
      <c r="I201" s="279"/>
      <c r="J201" s="280"/>
      <c r="K201" s="281"/>
      <c r="L201" s="297"/>
      <c r="M201" s="298"/>
      <c r="N201" s="299"/>
      <c r="O201" s="297"/>
      <c r="P201" s="298"/>
      <c r="Q201" s="299"/>
    </row>
    <row r="202" spans="2:17" ht="15" customHeight="1" x14ac:dyDescent="0.3">
      <c r="B202" s="331"/>
      <c r="C202" s="349"/>
      <c r="D202" s="350"/>
      <c r="E202" s="351"/>
      <c r="F202" s="349"/>
      <c r="G202" s="350"/>
      <c r="H202" s="351"/>
      <c r="I202" s="285"/>
      <c r="J202" s="304"/>
      <c r="K202" s="305"/>
      <c r="L202" s="297"/>
      <c r="M202" s="298"/>
      <c r="N202" s="299"/>
      <c r="O202" s="297"/>
      <c r="P202" s="298"/>
      <c r="Q202" s="299"/>
    </row>
    <row r="203" spans="2:17" ht="15" customHeight="1" x14ac:dyDescent="0.3">
      <c r="B203" s="331"/>
      <c r="C203" s="352"/>
      <c r="D203" s="353"/>
      <c r="E203" s="354"/>
      <c r="F203" s="352"/>
      <c r="G203" s="353"/>
      <c r="H203" s="354"/>
      <c r="I203" s="306"/>
      <c r="J203" s="307"/>
      <c r="K203" s="308"/>
      <c r="L203" s="300"/>
      <c r="M203" s="301"/>
      <c r="N203" s="302"/>
      <c r="O203" s="300"/>
      <c r="P203" s="301"/>
      <c r="Q203" s="302"/>
    </row>
    <row r="204" spans="2:17" ht="15" customHeight="1" x14ac:dyDescent="0.3">
      <c r="B204" s="331"/>
      <c r="C204" s="18" t="s">
        <v>86</v>
      </c>
      <c r="D204" s="312"/>
      <c r="E204" s="313"/>
      <c r="F204" s="18" t="s">
        <v>86</v>
      </c>
      <c r="G204" s="312"/>
      <c r="H204" s="313"/>
      <c r="I204" s="316"/>
      <c r="J204" s="317"/>
      <c r="K204" s="318"/>
      <c r="L204" s="18" t="s">
        <v>86</v>
      </c>
      <c r="M204" s="312"/>
      <c r="N204" s="313"/>
      <c r="O204" s="18" t="s">
        <v>86</v>
      </c>
      <c r="P204" s="312"/>
      <c r="Q204" s="313"/>
    </row>
    <row r="205" spans="2:17" ht="15" customHeight="1" x14ac:dyDescent="0.3">
      <c r="B205" s="331"/>
      <c r="C205" s="276" t="s">
        <v>82</v>
      </c>
      <c r="D205" s="277"/>
      <c r="E205" s="278"/>
      <c r="F205" s="276" t="s">
        <v>82</v>
      </c>
      <c r="G205" s="277"/>
      <c r="H205" s="278"/>
      <c r="I205" s="279"/>
      <c r="J205" s="280"/>
      <c r="K205" s="281"/>
      <c r="L205" s="276" t="s">
        <v>82</v>
      </c>
      <c r="M205" s="277"/>
      <c r="N205" s="278"/>
      <c r="O205" s="276" t="s">
        <v>82</v>
      </c>
      <c r="P205" s="277"/>
      <c r="Q205" s="278"/>
    </row>
    <row r="206" spans="2:17" ht="15" customHeight="1" x14ac:dyDescent="0.3">
      <c r="B206" s="331"/>
      <c r="C206" s="282"/>
      <c r="D206" s="283"/>
      <c r="E206" s="284"/>
      <c r="F206" s="282"/>
      <c r="G206" s="283"/>
      <c r="H206" s="284"/>
      <c r="I206" s="285"/>
      <c r="J206" s="304"/>
      <c r="K206" s="305"/>
      <c r="L206" s="282"/>
      <c r="M206" s="283"/>
      <c r="N206" s="284"/>
      <c r="O206" s="282"/>
      <c r="P206" s="283"/>
      <c r="Q206" s="284"/>
    </row>
    <row r="207" spans="2:17" ht="15" customHeight="1" x14ac:dyDescent="0.3">
      <c r="B207" s="331"/>
      <c r="C207" s="294"/>
      <c r="D207" s="347"/>
      <c r="E207" s="348"/>
      <c r="F207" s="294"/>
      <c r="G207" s="347"/>
      <c r="H207" s="348"/>
      <c r="I207" s="306"/>
      <c r="J207" s="307"/>
      <c r="K207" s="308"/>
      <c r="L207" s="294"/>
      <c r="M207" s="347"/>
      <c r="N207" s="348"/>
      <c r="O207" s="294"/>
      <c r="P207" s="347"/>
      <c r="Q207" s="348"/>
    </row>
    <row r="208" spans="2:17" ht="15" customHeight="1" x14ac:dyDescent="0.3">
      <c r="B208" s="331"/>
      <c r="C208" s="349"/>
      <c r="D208" s="350"/>
      <c r="E208" s="351"/>
      <c r="F208" s="349"/>
      <c r="G208" s="350"/>
      <c r="H208" s="351"/>
      <c r="I208" s="316"/>
      <c r="J208" s="317"/>
      <c r="K208" s="318"/>
      <c r="L208" s="349"/>
      <c r="M208" s="350"/>
      <c r="N208" s="351"/>
      <c r="O208" s="349"/>
      <c r="P208" s="350"/>
      <c r="Q208" s="351"/>
    </row>
    <row r="209" spans="2:17" ht="15" customHeight="1" x14ac:dyDescent="0.3">
      <c r="B209" s="331"/>
      <c r="C209" s="349"/>
      <c r="D209" s="350"/>
      <c r="E209" s="351"/>
      <c r="F209" s="349"/>
      <c r="G209" s="350"/>
      <c r="H209" s="351"/>
      <c r="I209" s="279" t="s">
        <v>101</v>
      </c>
      <c r="J209" s="280"/>
      <c r="K209" s="281"/>
      <c r="L209" s="349"/>
      <c r="M209" s="350"/>
      <c r="N209" s="351"/>
      <c r="O209" s="349"/>
      <c r="P209" s="350"/>
      <c r="Q209" s="351"/>
    </row>
    <row r="210" spans="2:17" ht="15" customHeight="1" x14ac:dyDescent="0.3">
      <c r="B210" s="331"/>
      <c r="C210" s="349"/>
      <c r="D210" s="350"/>
      <c r="E210" s="351"/>
      <c r="F210" s="349"/>
      <c r="G210" s="350"/>
      <c r="H210" s="351"/>
      <c r="I210" s="303"/>
      <c r="J210" s="304"/>
      <c r="K210" s="305"/>
      <c r="L210" s="349"/>
      <c r="M210" s="350"/>
      <c r="N210" s="351"/>
      <c r="O210" s="349"/>
      <c r="P210" s="350"/>
      <c r="Q210" s="351"/>
    </row>
    <row r="211" spans="2:17" ht="15" customHeight="1" x14ac:dyDescent="0.3">
      <c r="B211" s="331"/>
      <c r="C211" s="352"/>
      <c r="D211" s="353"/>
      <c r="E211" s="354"/>
      <c r="F211" s="352"/>
      <c r="G211" s="353"/>
      <c r="H211" s="354"/>
      <c r="I211" s="306"/>
      <c r="J211" s="307"/>
      <c r="K211" s="308"/>
      <c r="L211" s="352"/>
      <c r="M211" s="353"/>
      <c r="N211" s="354"/>
      <c r="O211" s="352"/>
      <c r="P211" s="353"/>
      <c r="Q211" s="354"/>
    </row>
    <row r="212" spans="2:17" ht="15" customHeight="1" thickBot="1" x14ac:dyDescent="0.35">
      <c r="B212" s="332"/>
      <c r="C212" s="19" t="s">
        <v>86</v>
      </c>
      <c r="D212" s="314"/>
      <c r="E212" s="315"/>
      <c r="F212" s="19" t="s">
        <v>86</v>
      </c>
      <c r="G212" s="314"/>
      <c r="H212" s="315"/>
      <c r="I212" s="309"/>
      <c r="J212" s="310"/>
      <c r="K212" s="311"/>
      <c r="L212" s="19" t="s">
        <v>86</v>
      </c>
      <c r="M212" s="314"/>
      <c r="N212" s="315"/>
      <c r="O212" s="19" t="s">
        <v>86</v>
      </c>
      <c r="P212" s="314"/>
      <c r="Q212" s="315"/>
    </row>
    <row r="213" spans="2:17" ht="15" customHeight="1" x14ac:dyDescent="0.3">
      <c r="B213" s="113"/>
      <c r="C213" s="121"/>
      <c r="D213" s="118"/>
      <c r="E213" s="118"/>
      <c r="F213" s="121"/>
      <c r="G213" s="118"/>
      <c r="H213" s="118"/>
      <c r="I213" s="119"/>
      <c r="J213" s="119"/>
      <c r="K213" s="119"/>
      <c r="L213" s="121"/>
      <c r="M213" s="118"/>
      <c r="N213" s="118"/>
      <c r="O213" s="121"/>
      <c r="P213" s="118"/>
      <c r="Q213" s="118"/>
    </row>
    <row r="214" spans="2:17" ht="15" customHeight="1" thickBot="1" x14ac:dyDescent="0.35">
      <c r="B214" s="113"/>
      <c r="C214" s="118"/>
      <c r="D214" s="118"/>
      <c r="E214" s="118"/>
      <c r="F214" s="118"/>
      <c r="G214" s="118"/>
      <c r="H214" s="118"/>
      <c r="I214" s="119"/>
      <c r="J214" s="119"/>
      <c r="K214" s="119"/>
      <c r="L214" s="118"/>
      <c r="M214" s="118"/>
      <c r="N214" s="118"/>
      <c r="O214" s="118"/>
      <c r="P214" s="118"/>
      <c r="Q214" s="118"/>
    </row>
    <row r="215" spans="2:17" ht="15" customHeight="1" x14ac:dyDescent="0.3">
      <c r="B215" s="319"/>
      <c r="C215" s="322" t="s">
        <v>47</v>
      </c>
      <c r="D215" s="323"/>
      <c r="E215" s="324"/>
      <c r="F215" s="323" t="s">
        <v>48</v>
      </c>
      <c r="G215" s="323"/>
      <c r="H215" s="324"/>
      <c r="I215" s="322" t="s">
        <v>58</v>
      </c>
      <c r="J215" s="323"/>
      <c r="K215" s="324"/>
      <c r="L215" s="322" t="s">
        <v>49</v>
      </c>
      <c r="M215" s="323"/>
      <c r="N215" s="324"/>
      <c r="O215" s="323" t="s">
        <v>50</v>
      </c>
      <c r="P215" s="323"/>
      <c r="Q215" s="324"/>
    </row>
    <row r="216" spans="2:17" ht="15" customHeight="1" x14ac:dyDescent="0.3">
      <c r="B216" s="320"/>
      <c r="C216" s="325"/>
      <c r="D216" s="326"/>
      <c r="E216" s="327"/>
      <c r="F216" s="326"/>
      <c r="G216" s="326"/>
      <c r="H216" s="327"/>
      <c r="I216" s="325"/>
      <c r="J216" s="326"/>
      <c r="K216" s="327"/>
      <c r="L216" s="325"/>
      <c r="M216" s="326"/>
      <c r="N216" s="327"/>
      <c r="O216" s="326"/>
      <c r="P216" s="326"/>
      <c r="Q216" s="327"/>
    </row>
    <row r="217" spans="2:17" ht="15" customHeight="1" thickBot="1" x14ac:dyDescent="0.35">
      <c r="B217" s="321"/>
      <c r="C217" s="328"/>
      <c r="D217" s="329"/>
      <c r="E217" s="330"/>
      <c r="F217" s="329"/>
      <c r="G217" s="329"/>
      <c r="H217" s="330"/>
      <c r="I217" s="328"/>
      <c r="J217" s="329"/>
      <c r="K217" s="330"/>
      <c r="L217" s="328"/>
      <c r="M217" s="329"/>
      <c r="N217" s="330"/>
      <c r="O217" s="329"/>
      <c r="P217" s="329"/>
      <c r="Q217" s="330"/>
    </row>
    <row r="218" spans="2:17" ht="15" customHeight="1" x14ac:dyDescent="0.3">
      <c r="B218" s="331" t="s">
        <v>186</v>
      </c>
      <c r="C218" s="344" t="s">
        <v>80</v>
      </c>
      <c r="D218" s="345"/>
      <c r="E218" s="346"/>
      <c r="F218" s="344" t="s">
        <v>80</v>
      </c>
      <c r="G218" s="345"/>
      <c r="H218" s="346"/>
      <c r="I218" s="336"/>
      <c r="J218" s="337"/>
      <c r="K218" s="338"/>
      <c r="L218" s="344" t="s">
        <v>80</v>
      </c>
      <c r="M218" s="345"/>
      <c r="N218" s="346"/>
      <c r="O218" s="344" t="s">
        <v>80</v>
      </c>
      <c r="P218" s="345"/>
      <c r="Q218" s="346"/>
    </row>
    <row r="219" spans="2:17" ht="15" customHeight="1" x14ac:dyDescent="0.3">
      <c r="B219" s="331"/>
      <c r="C219" s="282"/>
      <c r="D219" s="283"/>
      <c r="E219" s="284"/>
      <c r="F219" s="282"/>
      <c r="G219" s="283"/>
      <c r="H219" s="284"/>
      <c r="I219" s="285"/>
      <c r="J219" s="304"/>
      <c r="K219" s="305"/>
      <c r="L219" s="282"/>
      <c r="M219" s="283"/>
      <c r="N219" s="284"/>
      <c r="O219" s="282"/>
      <c r="P219" s="283"/>
      <c r="Q219" s="284"/>
    </row>
    <row r="220" spans="2:17" ht="15" customHeight="1" x14ac:dyDescent="0.3">
      <c r="B220" s="331"/>
      <c r="C220" s="294"/>
      <c r="D220" s="347"/>
      <c r="E220" s="348"/>
      <c r="F220" s="294"/>
      <c r="G220" s="347"/>
      <c r="H220" s="348"/>
      <c r="I220" s="306"/>
      <c r="J220" s="307"/>
      <c r="K220" s="308"/>
      <c r="L220" s="294"/>
      <c r="M220" s="347"/>
      <c r="N220" s="348"/>
      <c r="O220" s="294"/>
      <c r="P220" s="295"/>
      <c r="Q220" s="296"/>
    </row>
    <row r="221" spans="2:17" ht="15" customHeight="1" x14ac:dyDescent="0.3">
      <c r="B221" s="331"/>
      <c r="C221" s="349"/>
      <c r="D221" s="350"/>
      <c r="E221" s="351"/>
      <c r="F221" s="349"/>
      <c r="G221" s="350"/>
      <c r="H221" s="351"/>
      <c r="I221" s="316"/>
      <c r="J221" s="317"/>
      <c r="K221" s="318"/>
      <c r="L221" s="349"/>
      <c r="M221" s="350"/>
      <c r="N221" s="351"/>
      <c r="O221" s="297"/>
      <c r="P221" s="298"/>
      <c r="Q221" s="299"/>
    </row>
    <row r="222" spans="2:17" ht="15" customHeight="1" x14ac:dyDescent="0.3">
      <c r="B222" s="331"/>
      <c r="C222" s="349"/>
      <c r="D222" s="350"/>
      <c r="E222" s="351"/>
      <c r="F222" s="349"/>
      <c r="G222" s="350"/>
      <c r="H222" s="351"/>
      <c r="I222" s="279"/>
      <c r="J222" s="280"/>
      <c r="K222" s="281"/>
      <c r="L222" s="349"/>
      <c r="M222" s="350"/>
      <c r="N222" s="351"/>
      <c r="O222" s="297"/>
      <c r="P222" s="298"/>
      <c r="Q222" s="299"/>
    </row>
    <row r="223" spans="2:17" ht="15" customHeight="1" x14ac:dyDescent="0.3">
      <c r="B223" s="331"/>
      <c r="C223" s="349"/>
      <c r="D223" s="350"/>
      <c r="E223" s="351"/>
      <c r="F223" s="349"/>
      <c r="G223" s="350"/>
      <c r="H223" s="351"/>
      <c r="I223" s="285"/>
      <c r="J223" s="304"/>
      <c r="K223" s="305"/>
      <c r="L223" s="349"/>
      <c r="M223" s="350"/>
      <c r="N223" s="351"/>
      <c r="O223" s="297"/>
      <c r="P223" s="298"/>
      <c r="Q223" s="299"/>
    </row>
    <row r="224" spans="2:17" ht="15" customHeight="1" x14ac:dyDescent="0.3">
      <c r="B224" s="331"/>
      <c r="C224" s="352"/>
      <c r="D224" s="353"/>
      <c r="E224" s="354"/>
      <c r="F224" s="352"/>
      <c r="G224" s="353"/>
      <c r="H224" s="354"/>
      <c r="I224" s="306"/>
      <c r="J224" s="307"/>
      <c r="K224" s="308"/>
      <c r="L224" s="352"/>
      <c r="M224" s="353"/>
      <c r="N224" s="354"/>
      <c r="O224" s="300"/>
      <c r="P224" s="301"/>
      <c r="Q224" s="302"/>
    </row>
    <row r="225" spans="2:17" ht="15" customHeight="1" x14ac:dyDescent="0.3">
      <c r="B225" s="331"/>
      <c r="C225" s="18" t="s">
        <v>86</v>
      </c>
      <c r="D225" s="312"/>
      <c r="E225" s="313"/>
      <c r="F225" s="18" t="s">
        <v>86</v>
      </c>
      <c r="G225" s="312"/>
      <c r="H225" s="313"/>
      <c r="I225" s="316"/>
      <c r="J225" s="317"/>
      <c r="K225" s="318"/>
      <c r="L225" s="18" t="s">
        <v>86</v>
      </c>
      <c r="M225" s="312"/>
      <c r="N225" s="313"/>
      <c r="O225" s="18" t="s">
        <v>86</v>
      </c>
      <c r="P225" s="312"/>
      <c r="Q225" s="313"/>
    </row>
    <row r="226" spans="2:17" ht="15" customHeight="1" x14ac:dyDescent="0.3">
      <c r="B226" s="331"/>
      <c r="C226" s="276" t="s">
        <v>81</v>
      </c>
      <c r="D226" s="277"/>
      <c r="E226" s="278"/>
      <c r="F226" s="276" t="s">
        <v>81</v>
      </c>
      <c r="G226" s="277"/>
      <c r="H226" s="278"/>
      <c r="I226" s="279"/>
      <c r="J226" s="280"/>
      <c r="K226" s="281"/>
      <c r="L226" s="276" t="s">
        <v>81</v>
      </c>
      <c r="M226" s="277"/>
      <c r="N226" s="278"/>
      <c r="O226" s="276" t="s">
        <v>81</v>
      </c>
      <c r="P226" s="277"/>
      <c r="Q226" s="278"/>
    </row>
    <row r="227" spans="2:17" ht="15" customHeight="1" x14ac:dyDescent="0.3">
      <c r="B227" s="331"/>
      <c r="C227" s="282"/>
      <c r="D227" s="283"/>
      <c r="E227" s="284"/>
      <c r="F227" s="282"/>
      <c r="G227" s="283"/>
      <c r="H227" s="284"/>
      <c r="I227" s="303"/>
      <c r="J227" s="304"/>
      <c r="K227" s="305"/>
      <c r="L227" s="282"/>
      <c r="M227" s="283"/>
      <c r="N227" s="284"/>
      <c r="O227" s="282"/>
      <c r="P227" s="283"/>
      <c r="Q227" s="284"/>
    </row>
    <row r="228" spans="2:17" ht="15" customHeight="1" x14ac:dyDescent="0.3">
      <c r="B228" s="331"/>
      <c r="C228" s="294"/>
      <c r="D228" s="347"/>
      <c r="E228" s="348"/>
      <c r="F228" s="294"/>
      <c r="G228" s="347"/>
      <c r="H228" s="348"/>
      <c r="I228" s="306"/>
      <c r="J228" s="307"/>
      <c r="K228" s="308"/>
      <c r="L228" s="294"/>
      <c r="M228" s="295"/>
      <c r="N228" s="296"/>
      <c r="O228" s="294"/>
      <c r="P228" s="295"/>
      <c r="Q228" s="296"/>
    </row>
    <row r="229" spans="2:17" ht="15" customHeight="1" x14ac:dyDescent="0.3">
      <c r="B229" s="331"/>
      <c r="C229" s="349"/>
      <c r="D229" s="350"/>
      <c r="E229" s="351"/>
      <c r="F229" s="349"/>
      <c r="G229" s="350"/>
      <c r="H229" s="351"/>
      <c r="I229" s="316"/>
      <c r="J229" s="317"/>
      <c r="K229" s="318"/>
      <c r="L229" s="297"/>
      <c r="M229" s="298"/>
      <c r="N229" s="299"/>
      <c r="O229" s="297"/>
      <c r="P229" s="298"/>
      <c r="Q229" s="299"/>
    </row>
    <row r="230" spans="2:17" ht="15" customHeight="1" x14ac:dyDescent="0.3">
      <c r="B230" s="331"/>
      <c r="C230" s="349"/>
      <c r="D230" s="350"/>
      <c r="E230" s="351"/>
      <c r="F230" s="349"/>
      <c r="G230" s="350"/>
      <c r="H230" s="351"/>
      <c r="I230" s="279"/>
      <c r="J230" s="280"/>
      <c r="K230" s="281"/>
      <c r="L230" s="297"/>
      <c r="M230" s="298"/>
      <c r="N230" s="299"/>
      <c r="O230" s="297"/>
      <c r="P230" s="298"/>
      <c r="Q230" s="299"/>
    </row>
    <row r="231" spans="2:17" ht="15" customHeight="1" x14ac:dyDescent="0.3">
      <c r="B231" s="331"/>
      <c r="C231" s="349"/>
      <c r="D231" s="350"/>
      <c r="E231" s="351"/>
      <c r="F231" s="349"/>
      <c r="G231" s="350"/>
      <c r="H231" s="351"/>
      <c r="I231" s="285"/>
      <c r="J231" s="304"/>
      <c r="K231" s="305"/>
      <c r="L231" s="297"/>
      <c r="M231" s="298"/>
      <c r="N231" s="299"/>
      <c r="O231" s="297"/>
      <c r="P231" s="298"/>
      <c r="Q231" s="299"/>
    </row>
    <row r="232" spans="2:17" ht="15" customHeight="1" x14ac:dyDescent="0.3">
      <c r="B232" s="331"/>
      <c r="C232" s="352"/>
      <c r="D232" s="353"/>
      <c r="E232" s="354"/>
      <c r="F232" s="352"/>
      <c r="G232" s="353"/>
      <c r="H232" s="354"/>
      <c r="I232" s="306"/>
      <c r="J232" s="307"/>
      <c r="K232" s="308"/>
      <c r="L232" s="300"/>
      <c r="M232" s="301"/>
      <c r="N232" s="302"/>
      <c r="O232" s="300"/>
      <c r="P232" s="301"/>
      <c r="Q232" s="302"/>
    </row>
    <row r="233" spans="2:17" ht="15" customHeight="1" x14ac:dyDescent="0.3">
      <c r="B233" s="331"/>
      <c r="C233" s="18" t="s">
        <v>86</v>
      </c>
      <c r="D233" s="312"/>
      <c r="E233" s="313"/>
      <c r="F233" s="18" t="s">
        <v>86</v>
      </c>
      <c r="G233" s="312"/>
      <c r="H233" s="313"/>
      <c r="I233" s="316"/>
      <c r="J233" s="317"/>
      <c r="K233" s="318"/>
      <c r="L233" s="18" t="s">
        <v>86</v>
      </c>
      <c r="M233" s="312"/>
      <c r="N233" s="313"/>
      <c r="O233" s="18" t="s">
        <v>86</v>
      </c>
      <c r="P233" s="312"/>
      <c r="Q233" s="313"/>
    </row>
    <row r="234" spans="2:17" ht="15" customHeight="1" x14ac:dyDescent="0.3">
      <c r="B234" s="331"/>
      <c r="C234" s="276" t="s">
        <v>82</v>
      </c>
      <c r="D234" s="277"/>
      <c r="E234" s="278"/>
      <c r="F234" s="276" t="s">
        <v>82</v>
      </c>
      <c r="G234" s="277"/>
      <c r="H234" s="278"/>
      <c r="I234" s="279"/>
      <c r="J234" s="280"/>
      <c r="K234" s="281"/>
      <c r="L234" s="276" t="s">
        <v>82</v>
      </c>
      <c r="M234" s="277"/>
      <c r="N234" s="278"/>
      <c r="O234" s="276" t="s">
        <v>82</v>
      </c>
      <c r="P234" s="277"/>
      <c r="Q234" s="278"/>
    </row>
    <row r="235" spans="2:17" ht="15" customHeight="1" x14ac:dyDescent="0.3">
      <c r="B235" s="331"/>
      <c r="C235" s="282"/>
      <c r="D235" s="283"/>
      <c r="E235" s="284"/>
      <c r="F235" s="282"/>
      <c r="G235" s="283"/>
      <c r="H235" s="284"/>
      <c r="I235" s="285"/>
      <c r="J235" s="304"/>
      <c r="K235" s="305"/>
      <c r="L235" s="282"/>
      <c r="M235" s="283"/>
      <c r="N235" s="284"/>
      <c r="O235" s="282"/>
      <c r="P235" s="283"/>
      <c r="Q235" s="284"/>
    </row>
    <row r="236" spans="2:17" ht="15" customHeight="1" x14ac:dyDescent="0.3">
      <c r="B236" s="331"/>
      <c r="C236" s="294"/>
      <c r="D236" s="347"/>
      <c r="E236" s="348"/>
      <c r="F236" s="294"/>
      <c r="G236" s="347"/>
      <c r="H236" s="348"/>
      <c r="I236" s="306"/>
      <c r="J236" s="307"/>
      <c r="K236" s="308"/>
      <c r="L236" s="294"/>
      <c r="M236" s="347"/>
      <c r="N236" s="348"/>
      <c r="O236" s="294"/>
      <c r="P236" s="347"/>
      <c r="Q236" s="348"/>
    </row>
    <row r="237" spans="2:17" ht="15" customHeight="1" x14ac:dyDescent="0.3">
      <c r="B237" s="331"/>
      <c r="C237" s="349"/>
      <c r="D237" s="350"/>
      <c r="E237" s="351"/>
      <c r="F237" s="349"/>
      <c r="G237" s="350"/>
      <c r="H237" s="351"/>
      <c r="I237" s="316"/>
      <c r="J237" s="317"/>
      <c r="K237" s="318"/>
      <c r="L237" s="349"/>
      <c r="M237" s="350"/>
      <c r="N237" s="351"/>
      <c r="O237" s="349"/>
      <c r="P237" s="350"/>
      <c r="Q237" s="351"/>
    </row>
    <row r="238" spans="2:17" ht="15" customHeight="1" x14ac:dyDescent="0.3">
      <c r="B238" s="331"/>
      <c r="C238" s="349"/>
      <c r="D238" s="350"/>
      <c r="E238" s="351"/>
      <c r="F238" s="349"/>
      <c r="G238" s="350"/>
      <c r="H238" s="351"/>
      <c r="I238" s="279" t="s">
        <v>101</v>
      </c>
      <c r="J238" s="280"/>
      <c r="K238" s="281"/>
      <c r="L238" s="349"/>
      <c r="M238" s="350"/>
      <c r="N238" s="351"/>
      <c r="O238" s="349"/>
      <c r="P238" s="350"/>
      <c r="Q238" s="351"/>
    </row>
    <row r="239" spans="2:17" ht="15" customHeight="1" x14ac:dyDescent="0.3">
      <c r="B239" s="331"/>
      <c r="C239" s="349"/>
      <c r="D239" s="350"/>
      <c r="E239" s="351"/>
      <c r="F239" s="349"/>
      <c r="G239" s="350"/>
      <c r="H239" s="351"/>
      <c r="I239" s="303"/>
      <c r="J239" s="304"/>
      <c r="K239" s="305"/>
      <c r="L239" s="349"/>
      <c r="M239" s="350"/>
      <c r="N239" s="351"/>
      <c r="O239" s="349"/>
      <c r="P239" s="350"/>
      <c r="Q239" s="351"/>
    </row>
    <row r="240" spans="2:17" ht="15" customHeight="1" x14ac:dyDescent="0.3">
      <c r="B240" s="331"/>
      <c r="C240" s="352"/>
      <c r="D240" s="353"/>
      <c r="E240" s="354"/>
      <c r="F240" s="352"/>
      <c r="G240" s="353"/>
      <c r="H240" s="354"/>
      <c r="I240" s="306"/>
      <c r="J240" s="307"/>
      <c r="K240" s="308"/>
      <c r="L240" s="352"/>
      <c r="M240" s="353"/>
      <c r="N240" s="354"/>
      <c r="O240" s="352"/>
      <c r="P240" s="353"/>
      <c r="Q240" s="354"/>
    </row>
    <row r="241" spans="2:17" ht="15" customHeight="1" thickBot="1" x14ac:dyDescent="0.35">
      <c r="B241" s="332"/>
      <c r="C241" s="19" t="s">
        <v>86</v>
      </c>
      <c r="D241" s="314"/>
      <c r="E241" s="315"/>
      <c r="F241" s="19" t="s">
        <v>86</v>
      </c>
      <c r="G241" s="314"/>
      <c r="H241" s="315"/>
      <c r="I241" s="309"/>
      <c r="J241" s="310"/>
      <c r="K241" s="311"/>
      <c r="L241" s="19" t="s">
        <v>86</v>
      </c>
      <c r="M241" s="314"/>
      <c r="N241" s="315"/>
      <c r="O241" s="19" t="s">
        <v>86</v>
      </c>
      <c r="P241" s="314"/>
      <c r="Q241" s="315"/>
    </row>
    <row r="242" spans="2:17" ht="15" customHeight="1" x14ac:dyDescent="0.3">
      <c r="B242" s="113"/>
      <c r="C242" s="121"/>
      <c r="D242" s="118"/>
      <c r="E242" s="118"/>
      <c r="F242" s="121"/>
      <c r="G242" s="118"/>
      <c r="H242" s="118"/>
      <c r="I242" s="119"/>
      <c r="J242" s="119"/>
      <c r="K242" s="119"/>
      <c r="L242" s="121"/>
      <c r="M242" s="118"/>
      <c r="N242" s="118"/>
      <c r="O242" s="121"/>
      <c r="P242" s="118"/>
      <c r="Q242" s="118"/>
    </row>
    <row r="243" spans="2:17" ht="15" customHeight="1" thickBot="1" x14ac:dyDescent="0.35">
      <c r="B243" s="113"/>
      <c r="C243" s="118"/>
      <c r="D243" s="118"/>
      <c r="E243" s="118"/>
      <c r="F243" s="118"/>
      <c r="G243" s="118"/>
      <c r="H243" s="118"/>
      <c r="I243" s="119"/>
      <c r="J243" s="119"/>
      <c r="K243" s="119"/>
      <c r="L243" s="118"/>
      <c r="M243" s="118"/>
      <c r="N243" s="118"/>
      <c r="O243" s="118"/>
      <c r="P243" s="118"/>
      <c r="Q243" s="118"/>
    </row>
    <row r="244" spans="2:17" ht="15" customHeight="1" x14ac:dyDescent="0.3">
      <c r="B244" s="319"/>
      <c r="C244" s="322" t="s">
        <v>47</v>
      </c>
      <c r="D244" s="323"/>
      <c r="E244" s="324"/>
      <c r="F244" s="323" t="s">
        <v>48</v>
      </c>
      <c r="G244" s="323"/>
      <c r="H244" s="324"/>
      <c r="I244" s="322" t="s">
        <v>58</v>
      </c>
      <c r="J244" s="323"/>
      <c r="K244" s="324"/>
      <c r="L244" s="322" t="s">
        <v>49</v>
      </c>
      <c r="M244" s="323"/>
      <c r="N244" s="324"/>
      <c r="O244" s="323" t="s">
        <v>50</v>
      </c>
      <c r="P244" s="323"/>
      <c r="Q244" s="324"/>
    </row>
    <row r="245" spans="2:17" ht="15" customHeight="1" x14ac:dyDescent="0.3">
      <c r="B245" s="320"/>
      <c r="C245" s="325"/>
      <c r="D245" s="326"/>
      <c r="E245" s="327"/>
      <c r="F245" s="326"/>
      <c r="G245" s="326"/>
      <c r="H245" s="327"/>
      <c r="I245" s="325"/>
      <c r="J245" s="326"/>
      <c r="K245" s="327"/>
      <c r="L245" s="325"/>
      <c r="M245" s="326"/>
      <c r="N245" s="327"/>
      <c r="O245" s="326"/>
      <c r="P245" s="326"/>
      <c r="Q245" s="327"/>
    </row>
    <row r="246" spans="2:17" ht="15" customHeight="1" thickBot="1" x14ac:dyDescent="0.35">
      <c r="B246" s="321"/>
      <c r="C246" s="328"/>
      <c r="D246" s="329"/>
      <c r="E246" s="330"/>
      <c r="F246" s="329"/>
      <c r="G246" s="329"/>
      <c r="H246" s="330"/>
      <c r="I246" s="328"/>
      <c r="J246" s="329"/>
      <c r="K246" s="330"/>
      <c r="L246" s="328"/>
      <c r="M246" s="329"/>
      <c r="N246" s="330"/>
      <c r="O246" s="329"/>
      <c r="P246" s="329"/>
      <c r="Q246" s="330"/>
    </row>
    <row r="247" spans="2:17" ht="15" customHeight="1" x14ac:dyDescent="0.3">
      <c r="B247" s="331" t="s">
        <v>187</v>
      </c>
      <c r="C247" s="344" t="s">
        <v>80</v>
      </c>
      <c r="D247" s="345"/>
      <c r="E247" s="346"/>
      <c r="F247" s="344" t="s">
        <v>80</v>
      </c>
      <c r="G247" s="345"/>
      <c r="H247" s="346"/>
      <c r="I247" s="336"/>
      <c r="J247" s="337"/>
      <c r="K247" s="338"/>
      <c r="L247" s="344" t="s">
        <v>80</v>
      </c>
      <c r="M247" s="345"/>
      <c r="N247" s="346"/>
      <c r="O247" s="344" t="s">
        <v>80</v>
      </c>
      <c r="P247" s="345"/>
      <c r="Q247" s="346"/>
    </row>
    <row r="248" spans="2:17" ht="15" customHeight="1" x14ac:dyDescent="0.3">
      <c r="B248" s="331"/>
      <c r="C248" s="282"/>
      <c r="D248" s="283"/>
      <c r="E248" s="284"/>
      <c r="F248" s="282"/>
      <c r="G248" s="283"/>
      <c r="H248" s="284"/>
      <c r="I248" s="285"/>
      <c r="J248" s="304"/>
      <c r="K248" s="305"/>
      <c r="L248" s="282"/>
      <c r="M248" s="283"/>
      <c r="N248" s="284"/>
      <c r="O248" s="282"/>
      <c r="P248" s="283"/>
      <c r="Q248" s="284"/>
    </row>
    <row r="249" spans="2:17" ht="15" customHeight="1" x14ac:dyDescent="0.3">
      <c r="B249" s="331"/>
      <c r="C249" s="294"/>
      <c r="D249" s="347"/>
      <c r="E249" s="348"/>
      <c r="F249" s="294"/>
      <c r="G249" s="347"/>
      <c r="H249" s="348"/>
      <c r="I249" s="306"/>
      <c r="J249" s="307"/>
      <c r="K249" s="308"/>
      <c r="L249" s="294"/>
      <c r="M249" s="347"/>
      <c r="N249" s="348"/>
      <c r="O249" s="294"/>
      <c r="P249" s="295"/>
      <c r="Q249" s="296"/>
    </row>
    <row r="250" spans="2:17" ht="15" customHeight="1" x14ac:dyDescent="0.3">
      <c r="B250" s="331"/>
      <c r="C250" s="349"/>
      <c r="D250" s="350"/>
      <c r="E250" s="351"/>
      <c r="F250" s="349"/>
      <c r="G250" s="350"/>
      <c r="H250" s="351"/>
      <c r="I250" s="316"/>
      <c r="J250" s="317"/>
      <c r="K250" s="318"/>
      <c r="L250" s="349"/>
      <c r="M250" s="350"/>
      <c r="N250" s="351"/>
      <c r="O250" s="297"/>
      <c r="P250" s="298"/>
      <c r="Q250" s="299"/>
    </row>
    <row r="251" spans="2:17" ht="15" customHeight="1" x14ac:dyDescent="0.3">
      <c r="B251" s="331"/>
      <c r="C251" s="349"/>
      <c r="D251" s="350"/>
      <c r="E251" s="351"/>
      <c r="F251" s="349"/>
      <c r="G251" s="350"/>
      <c r="H251" s="351"/>
      <c r="I251" s="279"/>
      <c r="J251" s="280"/>
      <c r="K251" s="281"/>
      <c r="L251" s="349"/>
      <c r="M251" s="350"/>
      <c r="N251" s="351"/>
      <c r="O251" s="297"/>
      <c r="P251" s="298"/>
      <c r="Q251" s="299"/>
    </row>
    <row r="252" spans="2:17" ht="15" customHeight="1" x14ac:dyDescent="0.3">
      <c r="B252" s="331"/>
      <c r="C252" s="349"/>
      <c r="D252" s="350"/>
      <c r="E252" s="351"/>
      <c r="F252" s="349"/>
      <c r="G252" s="350"/>
      <c r="H252" s="351"/>
      <c r="I252" s="285"/>
      <c r="J252" s="304"/>
      <c r="K252" s="305"/>
      <c r="L252" s="349"/>
      <c r="M252" s="350"/>
      <c r="N252" s="351"/>
      <c r="O252" s="297"/>
      <c r="P252" s="298"/>
      <c r="Q252" s="299"/>
    </row>
    <row r="253" spans="2:17" ht="15" customHeight="1" x14ac:dyDescent="0.3">
      <c r="B253" s="331"/>
      <c r="C253" s="352"/>
      <c r="D253" s="353"/>
      <c r="E253" s="354"/>
      <c r="F253" s="352"/>
      <c r="G253" s="353"/>
      <c r="H253" s="354"/>
      <c r="I253" s="306"/>
      <c r="J253" s="307"/>
      <c r="K253" s="308"/>
      <c r="L253" s="352"/>
      <c r="M253" s="353"/>
      <c r="N253" s="354"/>
      <c r="O253" s="300"/>
      <c r="P253" s="301"/>
      <c r="Q253" s="302"/>
    </row>
    <row r="254" spans="2:17" ht="15" customHeight="1" x14ac:dyDescent="0.3">
      <c r="B254" s="331"/>
      <c r="C254" s="18" t="s">
        <v>86</v>
      </c>
      <c r="D254" s="312"/>
      <c r="E254" s="313"/>
      <c r="F254" s="18" t="s">
        <v>86</v>
      </c>
      <c r="G254" s="312"/>
      <c r="H254" s="313"/>
      <c r="I254" s="316"/>
      <c r="J254" s="317"/>
      <c r="K254" s="318"/>
      <c r="L254" s="18" t="s">
        <v>86</v>
      </c>
      <c r="M254" s="312"/>
      <c r="N254" s="313"/>
      <c r="O254" s="18" t="s">
        <v>86</v>
      </c>
      <c r="P254" s="312"/>
      <c r="Q254" s="313"/>
    </row>
    <row r="255" spans="2:17" ht="15" customHeight="1" x14ac:dyDescent="0.3">
      <c r="B255" s="331"/>
      <c r="C255" s="276" t="s">
        <v>81</v>
      </c>
      <c r="D255" s="277"/>
      <c r="E255" s="278"/>
      <c r="F255" s="276" t="s">
        <v>81</v>
      </c>
      <c r="G255" s="277"/>
      <c r="H255" s="278"/>
      <c r="I255" s="279"/>
      <c r="J255" s="280"/>
      <c r="K255" s="281"/>
      <c r="L255" s="276" t="s">
        <v>81</v>
      </c>
      <c r="M255" s="277"/>
      <c r="N255" s="278"/>
      <c r="O255" s="276" t="s">
        <v>81</v>
      </c>
      <c r="P255" s="277"/>
      <c r="Q255" s="278"/>
    </row>
    <row r="256" spans="2:17" ht="15" customHeight="1" x14ac:dyDescent="0.3">
      <c r="B256" s="331"/>
      <c r="C256" s="282"/>
      <c r="D256" s="283"/>
      <c r="E256" s="284"/>
      <c r="F256" s="282"/>
      <c r="G256" s="283"/>
      <c r="H256" s="284"/>
      <c r="I256" s="303"/>
      <c r="J256" s="304"/>
      <c r="K256" s="305"/>
      <c r="L256" s="282"/>
      <c r="M256" s="283"/>
      <c r="N256" s="284"/>
      <c r="O256" s="282"/>
      <c r="P256" s="283"/>
      <c r="Q256" s="284"/>
    </row>
    <row r="257" spans="2:17" ht="15" customHeight="1" x14ac:dyDescent="0.3">
      <c r="B257" s="331"/>
      <c r="C257" s="294"/>
      <c r="D257" s="347"/>
      <c r="E257" s="348"/>
      <c r="F257" s="294"/>
      <c r="G257" s="347"/>
      <c r="H257" s="348"/>
      <c r="I257" s="306"/>
      <c r="J257" s="307"/>
      <c r="K257" s="308"/>
      <c r="L257" s="294"/>
      <c r="M257" s="295"/>
      <c r="N257" s="296"/>
      <c r="O257" s="294"/>
      <c r="P257" s="295"/>
      <c r="Q257" s="296"/>
    </row>
    <row r="258" spans="2:17" ht="15" customHeight="1" x14ac:dyDescent="0.3">
      <c r="B258" s="331"/>
      <c r="C258" s="349"/>
      <c r="D258" s="350"/>
      <c r="E258" s="351"/>
      <c r="F258" s="349"/>
      <c r="G258" s="350"/>
      <c r="H258" s="351"/>
      <c r="I258" s="316"/>
      <c r="J258" s="317"/>
      <c r="K258" s="318"/>
      <c r="L258" s="297"/>
      <c r="M258" s="298"/>
      <c r="N258" s="299"/>
      <c r="O258" s="297"/>
      <c r="P258" s="298"/>
      <c r="Q258" s="299"/>
    </row>
    <row r="259" spans="2:17" ht="15" customHeight="1" x14ac:dyDescent="0.3">
      <c r="B259" s="331"/>
      <c r="C259" s="349"/>
      <c r="D259" s="350"/>
      <c r="E259" s="351"/>
      <c r="F259" s="349"/>
      <c r="G259" s="350"/>
      <c r="H259" s="351"/>
      <c r="I259" s="279"/>
      <c r="J259" s="280"/>
      <c r="K259" s="281"/>
      <c r="L259" s="297"/>
      <c r="M259" s="298"/>
      <c r="N259" s="299"/>
      <c r="O259" s="297"/>
      <c r="P259" s="298"/>
      <c r="Q259" s="299"/>
    </row>
    <row r="260" spans="2:17" ht="15" customHeight="1" x14ac:dyDescent="0.3">
      <c r="B260" s="331"/>
      <c r="C260" s="349"/>
      <c r="D260" s="350"/>
      <c r="E260" s="351"/>
      <c r="F260" s="349"/>
      <c r="G260" s="350"/>
      <c r="H260" s="351"/>
      <c r="I260" s="285"/>
      <c r="J260" s="304"/>
      <c r="K260" s="305"/>
      <c r="L260" s="297"/>
      <c r="M260" s="298"/>
      <c r="N260" s="299"/>
      <c r="O260" s="297"/>
      <c r="P260" s="298"/>
      <c r="Q260" s="299"/>
    </row>
    <row r="261" spans="2:17" ht="15" customHeight="1" x14ac:dyDescent="0.3">
      <c r="B261" s="331"/>
      <c r="C261" s="352"/>
      <c r="D261" s="353"/>
      <c r="E261" s="354"/>
      <c r="F261" s="352"/>
      <c r="G261" s="353"/>
      <c r="H261" s="354"/>
      <c r="I261" s="306"/>
      <c r="J261" s="307"/>
      <c r="K261" s="308"/>
      <c r="L261" s="300"/>
      <c r="M261" s="301"/>
      <c r="N261" s="302"/>
      <c r="O261" s="300"/>
      <c r="P261" s="301"/>
      <c r="Q261" s="302"/>
    </row>
    <row r="262" spans="2:17" ht="15" customHeight="1" x14ac:dyDescent="0.3">
      <c r="B262" s="331"/>
      <c r="C262" s="18" t="s">
        <v>86</v>
      </c>
      <c r="D262" s="312"/>
      <c r="E262" s="313"/>
      <c r="F262" s="18" t="s">
        <v>86</v>
      </c>
      <c r="G262" s="312"/>
      <c r="H262" s="313"/>
      <c r="I262" s="316"/>
      <c r="J262" s="317"/>
      <c r="K262" s="318"/>
      <c r="L262" s="18" t="s">
        <v>86</v>
      </c>
      <c r="M262" s="312"/>
      <c r="N262" s="313"/>
      <c r="O262" s="18" t="s">
        <v>86</v>
      </c>
      <c r="P262" s="312"/>
      <c r="Q262" s="313"/>
    </row>
    <row r="263" spans="2:17" ht="15" customHeight="1" x14ac:dyDescent="0.3">
      <c r="B263" s="331"/>
      <c r="C263" s="276" t="s">
        <v>82</v>
      </c>
      <c r="D263" s="277"/>
      <c r="E263" s="278"/>
      <c r="F263" s="276" t="s">
        <v>82</v>
      </c>
      <c r="G263" s="277"/>
      <c r="H263" s="278"/>
      <c r="I263" s="279"/>
      <c r="J263" s="280"/>
      <c r="K263" s="281"/>
      <c r="L263" s="276" t="s">
        <v>82</v>
      </c>
      <c r="M263" s="277"/>
      <c r="N263" s="278"/>
      <c r="O263" s="276" t="s">
        <v>82</v>
      </c>
      <c r="P263" s="277"/>
      <c r="Q263" s="278"/>
    </row>
    <row r="264" spans="2:17" ht="15" customHeight="1" x14ac:dyDescent="0.3">
      <c r="B264" s="331"/>
      <c r="C264" s="282"/>
      <c r="D264" s="283"/>
      <c r="E264" s="284"/>
      <c r="F264" s="282"/>
      <c r="G264" s="283"/>
      <c r="H264" s="284"/>
      <c r="I264" s="285"/>
      <c r="J264" s="304"/>
      <c r="K264" s="305"/>
      <c r="L264" s="282"/>
      <c r="M264" s="283"/>
      <c r="N264" s="284"/>
      <c r="O264" s="282"/>
      <c r="P264" s="283"/>
      <c r="Q264" s="284"/>
    </row>
    <row r="265" spans="2:17" ht="15" customHeight="1" x14ac:dyDescent="0.3">
      <c r="B265" s="331"/>
      <c r="C265" s="294"/>
      <c r="D265" s="347"/>
      <c r="E265" s="348"/>
      <c r="F265" s="294"/>
      <c r="G265" s="347"/>
      <c r="H265" s="348"/>
      <c r="I265" s="306"/>
      <c r="J265" s="307"/>
      <c r="K265" s="308"/>
      <c r="L265" s="294"/>
      <c r="M265" s="347"/>
      <c r="N265" s="348"/>
      <c r="O265" s="294"/>
      <c r="P265" s="347"/>
      <c r="Q265" s="348"/>
    </row>
    <row r="266" spans="2:17" ht="15" customHeight="1" x14ac:dyDescent="0.3">
      <c r="B266" s="331"/>
      <c r="C266" s="349"/>
      <c r="D266" s="350"/>
      <c r="E266" s="351"/>
      <c r="F266" s="349"/>
      <c r="G266" s="350"/>
      <c r="H266" s="351"/>
      <c r="I266" s="316"/>
      <c r="J266" s="317"/>
      <c r="K266" s="318"/>
      <c r="L266" s="349"/>
      <c r="M266" s="350"/>
      <c r="N266" s="351"/>
      <c r="O266" s="349"/>
      <c r="P266" s="350"/>
      <c r="Q266" s="351"/>
    </row>
    <row r="267" spans="2:17" ht="15" customHeight="1" x14ac:dyDescent="0.3">
      <c r="B267" s="331"/>
      <c r="C267" s="349"/>
      <c r="D267" s="350"/>
      <c r="E267" s="351"/>
      <c r="F267" s="349"/>
      <c r="G267" s="350"/>
      <c r="H267" s="351"/>
      <c r="I267" s="279" t="s">
        <v>101</v>
      </c>
      <c r="J267" s="280"/>
      <c r="K267" s="281"/>
      <c r="L267" s="349"/>
      <c r="M267" s="350"/>
      <c r="N267" s="351"/>
      <c r="O267" s="349"/>
      <c r="P267" s="350"/>
      <c r="Q267" s="351"/>
    </row>
    <row r="268" spans="2:17" ht="15" customHeight="1" x14ac:dyDescent="0.3">
      <c r="B268" s="331"/>
      <c r="C268" s="349"/>
      <c r="D268" s="350"/>
      <c r="E268" s="351"/>
      <c r="F268" s="349"/>
      <c r="G268" s="350"/>
      <c r="H268" s="351"/>
      <c r="I268" s="303"/>
      <c r="J268" s="304"/>
      <c r="K268" s="305"/>
      <c r="L268" s="349"/>
      <c r="M268" s="350"/>
      <c r="N268" s="351"/>
      <c r="O268" s="349"/>
      <c r="P268" s="350"/>
      <c r="Q268" s="351"/>
    </row>
    <row r="269" spans="2:17" ht="15" customHeight="1" x14ac:dyDescent="0.3">
      <c r="B269" s="331"/>
      <c r="C269" s="352"/>
      <c r="D269" s="353"/>
      <c r="E269" s="354"/>
      <c r="F269" s="352"/>
      <c r="G269" s="353"/>
      <c r="H269" s="354"/>
      <c r="I269" s="306"/>
      <c r="J269" s="307"/>
      <c r="K269" s="308"/>
      <c r="L269" s="352"/>
      <c r="M269" s="353"/>
      <c r="N269" s="354"/>
      <c r="O269" s="352"/>
      <c r="P269" s="353"/>
      <c r="Q269" s="354"/>
    </row>
    <row r="270" spans="2:17" ht="15" customHeight="1" thickBot="1" x14ac:dyDescent="0.35">
      <c r="B270" s="332"/>
      <c r="C270" s="19" t="s">
        <v>86</v>
      </c>
      <c r="D270" s="314"/>
      <c r="E270" s="315"/>
      <c r="F270" s="19" t="s">
        <v>86</v>
      </c>
      <c r="G270" s="314"/>
      <c r="H270" s="315"/>
      <c r="I270" s="309"/>
      <c r="J270" s="310"/>
      <c r="K270" s="311"/>
      <c r="L270" s="19" t="s">
        <v>86</v>
      </c>
      <c r="M270" s="314"/>
      <c r="N270" s="315"/>
      <c r="O270" s="19" t="s">
        <v>86</v>
      </c>
      <c r="P270" s="314"/>
      <c r="Q270" s="315"/>
    </row>
    <row r="271" spans="2:17" ht="15" customHeight="1" x14ac:dyDescent="0.3">
      <c r="B271" s="113"/>
      <c r="C271" s="121"/>
      <c r="D271" s="118"/>
      <c r="E271" s="118"/>
      <c r="F271" s="121"/>
      <c r="G271" s="118"/>
      <c r="H271" s="118"/>
      <c r="I271" s="119"/>
      <c r="J271" s="119"/>
      <c r="K271" s="119"/>
      <c r="L271" s="121"/>
      <c r="M271" s="118"/>
      <c r="N271" s="118"/>
      <c r="O271" s="121"/>
      <c r="P271" s="118"/>
      <c r="Q271" s="118"/>
    </row>
    <row r="272" spans="2:17" ht="15" customHeight="1" thickBot="1" x14ac:dyDescent="0.35">
      <c r="B272" s="113"/>
      <c r="C272" s="118"/>
      <c r="D272" s="118"/>
      <c r="E272" s="118"/>
      <c r="F272" s="118"/>
      <c r="G272" s="118"/>
      <c r="H272" s="118"/>
      <c r="I272" s="119"/>
      <c r="J272" s="119"/>
      <c r="K272" s="119"/>
      <c r="L272" s="118"/>
      <c r="M272" s="118"/>
      <c r="N272" s="118"/>
      <c r="O272" s="118"/>
      <c r="P272" s="118"/>
      <c r="Q272" s="118"/>
    </row>
    <row r="273" spans="2:17" ht="15" customHeight="1" x14ac:dyDescent="0.3">
      <c r="B273" s="319"/>
      <c r="C273" s="322" t="s">
        <v>47</v>
      </c>
      <c r="D273" s="323"/>
      <c r="E273" s="324"/>
      <c r="F273" s="323" t="s">
        <v>48</v>
      </c>
      <c r="G273" s="323"/>
      <c r="H273" s="324"/>
      <c r="I273" s="322" t="s">
        <v>58</v>
      </c>
      <c r="J273" s="323"/>
      <c r="K273" s="324"/>
      <c r="L273" s="322" t="s">
        <v>49</v>
      </c>
      <c r="M273" s="323"/>
      <c r="N273" s="324"/>
      <c r="O273" s="323" t="s">
        <v>50</v>
      </c>
      <c r="P273" s="323"/>
      <c r="Q273" s="324"/>
    </row>
    <row r="274" spans="2:17" ht="15" customHeight="1" x14ac:dyDescent="0.3">
      <c r="B274" s="320"/>
      <c r="C274" s="325"/>
      <c r="D274" s="326"/>
      <c r="E274" s="327"/>
      <c r="F274" s="326"/>
      <c r="G274" s="326"/>
      <c r="H274" s="327"/>
      <c r="I274" s="325"/>
      <c r="J274" s="326"/>
      <c r="K274" s="327"/>
      <c r="L274" s="325"/>
      <c r="M274" s="326"/>
      <c r="N274" s="327"/>
      <c r="O274" s="326"/>
      <c r="P274" s="326"/>
      <c r="Q274" s="327"/>
    </row>
    <row r="275" spans="2:17" ht="15" customHeight="1" thickBot="1" x14ac:dyDescent="0.35">
      <c r="B275" s="321"/>
      <c r="C275" s="328"/>
      <c r="D275" s="329"/>
      <c r="E275" s="330"/>
      <c r="F275" s="329"/>
      <c r="G275" s="329"/>
      <c r="H275" s="330"/>
      <c r="I275" s="328"/>
      <c r="J275" s="329"/>
      <c r="K275" s="330"/>
      <c r="L275" s="328"/>
      <c r="M275" s="329"/>
      <c r="N275" s="330"/>
      <c r="O275" s="329"/>
      <c r="P275" s="329"/>
      <c r="Q275" s="330"/>
    </row>
    <row r="276" spans="2:17" ht="15" customHeight="1" x14ac:dyDescent="0.3">
      <c r="B276" s="331" t="s">
        <v>188</v>
      </c>
      <c r="C276" s="344" t="s">
        <v>80</v>
      </c>
      <c r="D276" s="345"/>
      <c r="E276" s="346"/>
      <c r="F276" s="344" t="s">
        <v>80</v>
      </c>
      <c r="G276" s="345"/>
      <c r="H276" s="346"/>
      <c r="I276" s="336"/>
      <c r="J276" s="337"/>
      <c r="K276" s="338"/>
      <c r="L276" s="344" t="s">
        <v>80</v>
      </c>
      <c r="M276" s="345"/>
      <c r="N276" s="346"/>
      <c r="O276" s="344" t="s">
        <v>80</v>
      </c>
      <c r="P276" s="345"/>
      <c r="Q276" s="346"/>
    </row>
    <row r="277" spans="2:17" ht="15" customHeight="1" x14ac:dyDescent="0.3">
      <c r="B277" s="331"/>
      <c r="C277" s="282"/>
      <c r="D277" s="283"/>
      <c r="E277" s="284"/>
      <c r="F277" s="282"/>
      <c r="G277" s="283"/>
      <c r="H277" s="284"/>
      <c r="I277" s="285"/>
      <c r="J277" s="304"/>
      <c r="K277" s="305"/>
      <c r="L277" s="282"/>
      <c r="M277" s="283"/>
      <c r="N277" s="284"/>
      <c r="O277" s="282"/>
      <c r="P277" s="283"/>
      <c r="Q277" s="284"/>
    </row>
    <row r="278" spans="2:17" ht="15" customHeight="1" x14ac:dyDescent="0.3">
      <c r="B278" s="331"/>
      <c r="C278" s="294"/>
      <c r="D278" s="347"/>
      <c r="E278" s="348"/>
      <c r="F278" s="294"/>
      <c r="G278" s="347"/>
      <c r="H278" s="348"/>
      <c r="I278" s="306"/>
      <c r="J278" s="307"/>
      <c r="K278" s="308"/>
      <c r="L278" s="294"/>
      <c r="M278" s="347"/>
      <c r="N278" s="348"/>
      <c r="O278" s="294"/>
      <c r="P278" s="295"/>
      <c r="Q278" s="296"/>
    </row>
    <row r="279" spans="2:17" ht="15" customHeight="1" x14ac:dyDescent="0.3">
      <c r="B279" s="331"/>
      <c r="C279" s="349"/>
      <c r="D279" s="350"/>
      <c r="E279" s="351"/>
      <c r="F279" s="349"/>
      <c r="G279" s="350"/>
      <c r="H279" s="351"/>
      <c r="I279" s="316"/>
      <c r="J279" s="317"/>
      <c r="K279" s="318"/>
      <c r="L279" s="349"/>
      <c r="M279" s="350"/>
      <c r="N279" s="351"/>
      <c r="O279" s="297"/>
      <c r="P279" s="298"/>
      <c r="Q279" s="299"/>
    </row>
    <row r="280" spans="2:17" ht="15" customHeight="1" x14ac:dyDescent="0.3">
      <c r="B280" s="331"/>
      <c r="C280" s="349"/>
      <c r="D280" s="350"/>
      <c r="E280" s="351"/>
      <c r="F280" s="349"/>
      <c r="G280" s="350"/>
      <c r="H280" s="351"/>
      <c r="I280" s="279"/>
      <c r="J280" s="280"/>
      <c r="K280" s="281"/>
      <c r="L280" s="349"/>
      <c r="M280" s="350"/>
      <c r="N280" s="351"/>
      <c r="O280" s="297"/>
      <c r="P280" s="298"/>
      <c r="Q280" s="299"/>
    </row>
    <row r="281" spans="2:17" ht="15" customHeight="1" x14ac:dyDescent="0.3">
      <c r="B281" s="331"/>
      <c r="C281" s="349"/>
      <c r="D281" s="350"/>
      <c r="E281" s="351"/>
      <c r="F281" s="349"/>
      <c r="G281" s="350"/>
      <c r="H281" s="351"/>
      <c r="I281" s="285"/>
      <c r="J281" s="304"/>
      <c r="K281" s="305"/>
      <c r="L281" s="349"/>
      <c r="M281" s="350"/>
      <c r="N281" s="351"/>
      <c r="O281" s="297"/>
      <c r="P281" s="298"/>
      <c r="Q281" s="299"/>
    </row>
    <row r="282" spans="2:17" ht="15" customHeight="1" x14ac:dyDescent="0.3">
      <c r="B282" s="331"/>
      <c r="C282" s="352"/>
      <c r="D282" s="353"/>
      <c r="E282" s="354"/>
      <c r="F282" s="352"/>
      <c r="G282" s="353"/>
      <c r="H282" s="354"/>
      <c r="I282" s="306"/>
      <c r="J282" s="307"/>
      <c r="K282" s="308"/>
      <c r="L282" s="352"/>
      <c r="M282" s="353"/>
      <c r="N282" s="354"/>
      <c r="O282" s="300"/>
      <c r="P282" s="301"/>
      <c r="Q282" s="302"/>
    </row>
    <row r="283" spans="2:17" ht="15" customHeight="1" x14ac:dyDescent="0.3">
      <c r="B283" s="331"/>
      <c r="C283" s="18" t="s">
        <v>86</v>
      </c>
      <c r="D283" s="312"/>
      <c r="E283" s="313"/>
      <c r="F283" s="18" t="s">
        <v>86</v>
      </c>
      <c r="G283" s="312"/>
      <c r="H283" s="313"/>
      <c r="I283" s="316"/>
      <c r="J283" s="317"/>
      <c r="K283" s="318"/>
      <c r="L283" s="18" t="s">
        <v>86</v>
      </c>
      <c r="M283" s="312"/>
      <c r="N283" s="313"/>
      <c r="O283" s="18" t="s">
        <v>86</v>
      </c>
      <c r="P283" s="312"/>
      <c r="Q283" s="313"/>
    </row>
    <row r="284" spans="2:17" ht="15" customHeight="1" x14ac:dyDescent="0.3">
      <c r="B284" s="331"/>
      <c r="C284" s="276" t="s">
        <v>81</v>
      </c>
      <c r="D284" s="277"/>
      <c r="E284" s="278"/>
      <c r="F284" s="276" t="s">
        <v>81</v>
      </c>
      <c r="G284" s="277"/>
      <c r="H284" s="278"/>
      <c r="I284" s="279"/>
      <c r="J284" s="280"/>
      <c r="K284" s="281"/>
      <c r="L284" s="276" t="s">
        <v>81</v>
      </c>
      <c r="M284" s="277"/>
      <c r="N284" s="278"/>
      <c r="O284" s="276" t="s">
        <v>81</v>
      </c>
      <c r="P284" s="277"/>
      <c r="Q284" s="278"/>
    </row>
    <row r="285" spans="2:17" ht="15" customHeight="1" x14ac:dyDescent="0.3">
      <c r="B285" s="331"/>
      <c r="C285" s="282"/>
      <c r="D285" s="283"/>
      <c r="E285" s="284"/>
      <c r="F285" s="282"/>
      <c r="G285" s="283"/>
      <c r="H285" s="284"/>
      <c r="I285" s="303"/>
      <c r="J285" s="304"/>
      <c r="K285" s="305"/>
      <c r="L285" s="282"/>
      <c r="M285" s="283"/>
      <c r="N285" s="284"/>
      <c r="O285" s="282"/>
      <c r="P285" s="283"/>
      <c r="Q285" s="284"/>
    </row>
    <row r="286" spans="2:17" ht="15" customHeight="1" x14ac:dyDescent="0.3">
      <c r="B286" s="331"/>
      <c r="C286" s="294"/>
      <c r="D286" s="347"/>
      <c r="E286" s="348"/>
      <c r="F286" s="294"/>
      <c r="G286" s="347"/>
      <c r="H286" s="348"/>
      <c r="I286" s="306"/>
      <c r="J286" s="307"/>
      <c r="K286" s="308"/>
      <c r="L286" s="294"/>
      <c r="M286" s="295"/>
      <c r="N286" s="296"/>
      <c r="O286" s="294"/>
      <c r="P286" s="295"/>
      <c r="Q286" s="296"/>
    </row>
    <row r="287" spans="2:17" ht="15" customHeight="1" x14ac:dyDescent="0.3">
      <c r="B287" s="331"/>
      <c r="C287" s="349"/>
      <c r="D287" s="350"/>
      <c r="E287" s="351"/>
      <c r="F287" s="349"/>
      <c r="G287" s="350"/>
      <c r="H287" s="351"/>
      <c r="I287" s="316"/>
      <c r="J287" s="317"/>
      <c r="K287" s="318"/>
      <c r="L287" s="297"/>
      <c r="M287" s="298"/>
      <c r="N287" s="299"/>
      <c r="O287" s="297"/>
      <c r="P287" s="298"/>
      <c r="Q287" s="299"/>
    </row>
    <row r="288" spans="2:17" ht="15" customHeight="1" x14ac:dyDescent="0.3">
      <c r="B288" s="331"/>
      <c r="C288" s="349"/>
      <c r="D288" s="350"/>
      <c r="E288" s="351"/>
      <c r="F288" s="349"/>
      <c r="G288" s="350"/>
      <c r="H288" s="351"/>
      <c r="I288" s="279"/>
      <c r="J288" s="280"/>
      <c r="K288" s="281"/>
      <c r="L288" s="297"/>
      <c r="M288" s="298"/>
      <c r="N288" s="299"/>
      <c r="O288" s="297"/>
      <c r="P288" s="298"/>
      <c r="Q288" s="299"/>
    </row>
    <row r="289" spans="1:42" ht="15" customHeight="1" x14ac:dyDescent="0.3">
      <c r="B289" s="331"/>
      <c r="C289" s="349"/>
      <c r="D289" s="350"/>
      <c r="E289" s="351"/>
      <c r="F289" s="349"/>
      <c r="G289" s="350"/>
      <c r="H289" s="351"/>
      <c r="I289" s="285"/>
      <c r="J289" s="304"/>
      <c r="K289" s="305"/>
      <c r="L289" s="297"/>
      <c r="M289" s="298"/>
      <c r="N289" s="299"/>
      <c r="O289" s="297"/>
      <c r="P289" s="298"/>
      <c r="Q289" s="299"/>
    </row>
    <row r="290" spans="1:42" ht="15" customHeight="1" x14ac:dyDescent="0.3">
      <c r="B290" s="331"/>
      <c r="C290" s="352"/>
      <c r="D290" s="353"/>
      <c r="E290" s="354"/>
      <c r="F290" s="352"/>
      <c r="G290" s="353"/>
      <c r="H290" s="354"/>
      <c r="I290" s="306"/>
      <c r="J290" s="307"/>
      <c r="K290" s="308"/>
      <c r="L290" s="300"/>
      <c r="M290" s="301"/>
      <c r="N290" s="302"/>
      <c r="O290" s="300"/>
      <c r="P290" s="301"/>
      <c r="Q290" s="302"/>
    </row>
    <row r="291" spans="1:42" ht="15" customHeight="1" x14ac:dyDescent="0.3">
      <c r="B291" s="331"/>
      <c r="C291" s="18" t="s">
        <v>86</v>
      </c>
      <c r="D291" s="312"/>
      <c r="E291" s="313"/>
      <c r="F291" s="18" t="s">
        <v>86</v>
      </c>
      <c r="G291" s="312"/>
      <c r="H291" s="313"/>
      <c r="I291" s="316"/>
      <c r="J291" s="317"/>
      <c r="K291" s="318"/>
      <c r="L291" s="18" t="s">
        <v>86</v>
      </c>
      <c r="M291" s="312"/>
      <c r="N291" s="313"/>
      <c r="O291" s="18" t="s">
        <v>86</v>
      </c>
      <c r="P291" s="312"/>
      <c r="Q291" s="313"/>
    </row>
    <row r="292" spans="1:42" ht="15" customHeight="1" x14ac:dyDescent="0.3">
      <c r="B292" s="331"/>
      <c r="C292" s="276" t="s">
        <v>82</v>
      </c>
      <c r="D292" s="277"/>
      <c r="E292" s="278"/>
      <c r="F292" s="276" t="s">
        <v>82</v>
      </c>
      <c r="G292" s="277"/>
      <c r="H292" s="278"/>
      <c r="I292" s="279"/>
      <c r="J292" s="280"/>
      <c r="K292" s="281"/>
      <c r="L292" s="276" t="s">
        <v>82</v>
      </c>
      <c r="M292" s="277"/>
      <c r="N292" s="278"/>
      <c r="O292" s="276" t="s">
        <v>82</v>
      </c>
      <c r="P292" s="277"/>
      <c r="Q292" s="278"/>
    </row>
    <row r="293" spans="1:42" ht="15" customHeight="1" x14ac:dyDescent="0.3">
      <c r="B293" s="331"/>
      <c r="C293" s="282"/>
      <c r="D293" s="283"/>
      <c r="E293" s="284"/>
      <c r="F293" s="282"/>
      <c r="G293" s="283"/>
      <c r="H293" s="284"/>
      <c r="I293" s="285"/>
      <c r="J293" s="304"/>
      <c r="K293" s="305"/>
      <c r="L293" s="282"/>
      <c r="M293" s="283"/>
      <c r="N293" s="284"/>
      <c r="O293" s="282"/>
      <c r="P293" s="283"/>
      <c r="Q293" s="284"/>
    </row>
    <row r="294" spans="1:42" ht="15" customHeight="1" x14ac:dyDescent="0.3">
      <c r="B294" s="331"/>
      <c r="C294" s="294"/>
      <c r="D294" s="347"/>
      <c r="E294" s="348"/>
      <c r="F294" s="294"/>
      <c r="G294" s="347"/>
      <c r="H294" s="348"/>
      <c r="I294" s="306"/>
      <c r="J294" s="307"/>
      <c r="K294" s="308"/>
      <c r="L294" s="294"/>
      <c r="M294" s="347"/>
      <c r="N294" s="348"/>
      <c r="O294" s="294"/>
      <c r="P294" s="347"/>
      <c r="Q294" s="348"/>
    </row>
    <row r="295" spans="1:42" ht="15" customHeight="1" x14ac:dyDescent="0.3">
      <c r="B295" s="331"/>
      <c r="C295" s="349"/>
      <c r="D295" s="350"/>
      <c r="E295" s="351"/>
      <c r="F295" s="349"/>
      <c r="G295" s="350"/>
      <c r="H295" s="351"/>
      <c r="I295" s="316"/>
      <c r="J295" s="317"/>
      <c r="K295" s="318"/>
      <c r="L295" s="349"/>
      <c r="M295" s="350"/>
      <c r="N295" s="351"/>
      <c r="O295" s="349"/>
      <c r="P295" s="350"/>
      <c r="Q295" s="351"/>
    </row>
    <row r="296" spans="1:42" ht="15" customHeight="1" x14ac:dyDescent="0.3">
      <c r="B296" s="331"/>
      <c r="C296" s="349"/>
      <c r="D296" s="350"/>
      <c r="E296" s="351"/>
      <c r="F296" s="349"/>
      <c r="G296" s="350"/>
      <c r="H296" s="351"/>
      <c r="I296" s="279" t="s">
        <v>101</v>
      </c>
      <c r="J296" s="280"/>
      <c r="K296" s="281"/>
      <c r="L296" s="349"/>
      <c r="M296" s="350"/>
      <c r="N296" s="351"/>
      <c r="O296" s="349"/>
      <c r="P296" s="350"/>
      <c r="Q296" s="351"/>
    </row>
    <row r="297" spans="1:42" ht="15" customHeight="1" x14ac:dyDescent="0.3">
      <c r="B297" s="331"/>
      <c r="C297" s="349"/>
      <c r="D297" s="350"/>
      <c r="E297" s="351"/>
      <c r="F297" s="349"/>
      <c r="G297" s="350"/>
      <c r="H297" s="351"/>
      <c r="I297" s="303"/>
      <c r="J297" s="304"/>
      <c r="K297" s="305"/>
      <c r="L297" s="349"/>
      <c r="M297" s="350"/>
      <c r="N297" s="351"/>
      <c r="O297" s="349"/>
      <c r="P297" s="350"/>
      <c r="Q297" s="351"/>
    </row>
    <row r="298" spans="1:42" ht="15" customHeight="1" x14ac:dyDescent="0.3">
      <c r="B298" s="331"/>
      <c r="C298" s="352"/>
      <c r="D298" s="353"/>
      <c r="E298" s="354"/>
      <c r="F298" s="352"/>
      <c r="G298" s="353"/>
      <c r="H298" s="354"/>
      <c r="I298" s="306"/>
      <c r="J298" s="307"/>
      <c r="K298" s="308"/>
      <c r="L298" s="352"/>
      <c r="M298" s="353"/>
      <c r="N298" s="354"/>
      <c r="O298" s="352"/>
      <c r="P298" s="353"/>
      <c r="Q298" s="354"/>
    </row>
    <row r="299" spans="1:42" ht="15" customHeight="1" thickBot="1" x14ac:dyDescent="0.35">
      <c r="B299" s="332"/>
      <c r="C299" s="19" t="s">
        <v>86</v>
      </c>
      <c r="D299" s="314"/>
      <c r="E299" s="315"/>
      <c r="F299" s="19" t="s">
        <v>86</v>
      </c>
      <c r="G299" s="314"/>
      <c r="H299" s="315"/>
      <c r="I299" s="309"/>
      <c r="J299" s="310"/>
      <c r="K299" s="311"/>
      <c r="L299" s="19" t="s">
        <v>86</v>
      </c>
      <c r="M299" s="314"/>
      <c r="N299" s="315"/>
      <c r="O299" s="19" t="s">
        <v>86</v>
      </c>
      <c r="P299" s="314"/>
      <c r="Q299" s="315"/>
    </row>
    <row r="300" spans="1:42" x14ac:dyDescent="0.3">
      <c r="A300" s="64"/>
      <c r="B300" s="64"/>
      <c r="C300" s="64"/>
      <c r="D300" s="64"/>
      <c r="E300" s="64"/>
      <c r="F300" s="64"/>
      <c r="G300" s="64"/>
      <c r="H300" s="64"/>
      <c r="I300" s="64"/>
      <c r="J300" s="64"/>
      <c r="K300" s="64"/>
      <c r="L300" s="64"/>
      <c r="M300" s="64"/>
      <c r="N300" s="64"/>
      <c r="O300" s="64"/>
      <c r="P300" s="64"/>
      <c r="Q300" s="64"/>
      <c r="R300" s="64"/>
      <c r="S300" s="64"/>
      <c r="T300" s="64"/>
      <c r="U300" s="64"/>
      <c r="V300" s="64"/>
      <c r="W300" s="64"/>
      <c r="X300" s="64"/>
      <c r="Y300" s="64"/>
      <c r="Z300" s="64"/>
      <c r="AA300" s="64"/>
      <c r="AB300" s="64"/>
      <c r="AC300" s="64"/>
      <c r="AD300" s="64"/>
      <c r="AE300" s="64"/>
      <c r="AF300" s="64"/>
      <c r="AG300" s="64"/>
      <c r="AH300" s="64"/>
      <c r="AI300" s="64"/>
      <c r="AJ300" s="64"/>
      <c r="AK300" s="64"/>
      <c r="AL300" s="64"/>
      <c r="AM300" s="64"/>
      <c r="AN300" s="64"/>
      <c r="AO300" s="64"/>
      <c r="AP300" s="64"/>
    </row>
    <row r="301" spans="1:42" x14ac:dyDescent="0.3">
      <c r="A301" s="64"/>
      <c r="B301" s="64"/>
      <c r="C301" s="64"/>
      <c r="D301" s="64"/>
      <c r="E301" s="64"/>
      <c r="F301" s="64"/>
      <c r="G301" s="64"/>
      <c r="H301" s="64"/>
      <c r="I301" s="64"/>
      <c r="J301" s="64"/>
      <c r="K301" s="64"/>
      <c r="L301" s="64"/>
      <c r="M301" s="64"/>
      <c r="N301" s="64"/>
      <c r="O301" s="64"/>
      <c r="P301" s="64"/>
      <c r="Q301" s="64"/>
      <c r="R301" s="64"/>
      <c r="S301" s="64"/>
      <c r="T301" s="64"/>
      <c r="U301" s="64"/>
      <c r="V301" s="64"/>
      <c r="W301" s="64"/>
      <c r="X301" s="64"/>
      <c r="Y301" s="64"/>
      <c r="Z301" s="64"/>
      <c r="AA301" s="64"/>
      <c r="AB301" s="64"/>
      <c r="AC301" s="64"/>
      <c r="AD301" s="64"/>
      <c r="AE301" s="64"/>
      <c r="AF301" s="64"/>
      <c r="AG301" s="64"/>
      <c r="AH301" s="64"/>
      <c r="AI301" s="64"/>
      <c r="AJ301" s="64"/>
      <c r="AK301" s="64"/>
      <c r="AL301" s="64"/>
      <c r="AM301" s="64"/>
      <c r="AN301" s="64"/>
      <c r="AO301" s="64"/>
      <c r="AP301" s="64"/>
    </row>
    <row r="302" spans="1:42" x14ac:dyDescent="0.3">
      <c r="A302" s="64"/>
      <c r="B302" s="64"/>
      <c r="C302" s="64"/>
      <c r="D302" s="64"/>
      <c r="E302" s="64"/>
      <c r="F302" s="64"/>
      <c r="G302" s="64"/>
      <c r="H302" s="64"/>
      <c r="I302" s="64"/>
      <c r="J302" s="64"/>
      <c r="K302" s="64"/>
      <c r="L302" s="64"/>
      <c r="M302" s="64"/>
      <c r="N302" s="64"/>
      <c r="O302" s="64"/>
      <c r="P302" s="64"/>
      <c r="Q302" s="64"/>
      <c r="R302" s="64"/>
      <c r="S302" s="64"/>
      <c r="T302" s="64"/>
      <c r="U302" s="64"/>
      <c r="V302" s="64"/>
      <c r="W302" s="64"/>
      <c r="X302" s="64"/>
      <c r="Y302" s="64"/>
      <c r="Z302" s="64"/>
      <c r="AA302" s="64"/>
      <c r="AB302" s="64"/>
      <c r="AC302" s="64"/>
      <c r="AD302" s="64"/>
      <c r="AE302" s="64"/>
      <c r="AF302" s="64"/>
      <c r="AG302" s="64"/>
      <c r="AH302" s="64"/>
      <c r="AI302" s="64"/>
      <c r="AJ302" s="64"/>
      <c r="AK302" s="64"/>
      <c r="AL302" s="64"/>
      <c r="AM302" s="64"/>
      <c r="AN302" s="64"/>
      <c r="AO302" s="64"/>
      <c r="AP302" s="64"/>
    </row>
    <row r="303" spans="1:42" x14ac:dyDescent="0.3">
      <c r="A303" s="64"/>
      <c r="B303" s="64"/>
      <c r="C303" s="64"/>
      <c r="D303" s="64"/>
      <c r="E303" s="64"/>
      <c r="F303" s="64"/>
      <c r="G303" s="64"/>
      <c r="H303" s="64"/>
      <c r="I303" s="64"/>
      <c r="J303" s="64"/>
      <c r="K303" s="64"/>
      <c r="L303" s="64"/>
      <c r="M303" s="64"/>
      <c r="N303" s="64"/>
      <c r="O303" s="64"/>
      <c r="P303" s="64"/>
      <c r="Q303" s="64"/>
      <c r="R303" s="64"/>
      <c r="S303" s="64"/>
      <c r="T303" s="64"/>
      <c r="U303" s="64"/>
      <c r="V303" s="64"/>
      <c r="W303" s="64"/>
      <c r="X303" s="64"/>
      <c r="Y303" s="64"/>
      <c r="Z303" s="64"/>
      <c r="AA303" s="64"/>
      <c r="AB303" s="64"/>
      <c r="AC303" s="64"/>
      <c r="AD303" s="64"/>
      <c r="AE303" s="64"/>
      <c r="AF303" s="64"/>
      <c r="AG303" s="64"/>
      <c r="AH303" s="64"/>
      <c r="AI303" s="64"/>
      <c r="AJ303" s="64"/>
      <c r="AK303" s="64"/>
      <c r="AL303" s="64"/>
      <c r="AM303" s="64"/>
      <c r="AN303" s="64"/>
      <c r="AO303" s="64"/>
      <c r="AP303" s="64"/>
    </row>
    <row r="304" spans="1:42" x14ac:dyDescent="0.3">
      <c r="A304" s="64"/>
      <c r="B304" s="64"/>
      <c r="C304" s="64"/>
      <c r="D304" s="64"/>
      <c r="E304" s="64"/>
      <c r="F304" s="64"/>
      <c r="G304" s="64"/>
      <c r="H304" s="64"/>
      <c r="I304" s="64"/>
      <c r="J304" s="64"/>
      <c r="K304" s="64"/>
      <c r="L304" s="64"/>
      <c r="M304" s="64"/>
      <c r="N304" s="64"/>
      <c r="O304" s="64"/>
      <c r="P304" s="64"/>
      <c r="Q304" s="64"/>
      <c r="R304" s="64"/>
      <c r="S304" s="64"/>
      <c r="T304" s="64"/>
      <c r="U304" s="64"/>
      <c r="V304" s="64"/>
      <c r="W304" s="64"/>
      <c r="X304" s="64"/>
      <c r="Y304" s="64"/>
      <c r="Z304" s="64"/>
      <c r="AA304" s="64"/>
      <c r="AB304" s="64"/>
      <c r="AC304" s="64"/>
      <c r="AD304" s="64"/>
      <c r="AE304" s="64"/>
      <c r="AF304" s="64"/>
      <c r="AG304" s="64"/>
      <c r="AH304" s="64"/>
      <c r="AI304" s="64"/>
      <c r="AJ304" s="64"/>
      <c r="AK304" s="64"/>
      <c r="AL304" s="64"/>
      <c r="AM304" s="64"/>
      <c r="AN304" s="64"/>
      <c r="AO304" s="64"/>
      <c r="AP304" s="64"/>
    </row>
    <row r="305" spans="1:42" x14ac:dyDescent="0.3">
      <c r="A305" s="64"/>
      <c r="B305" s="64"/>
      <c r="C305" s="64"/>
      <c r="D305" s="64"/>
      <c r="E305" s="64"/>
      <c r="F305" s="64"/>
      <c r="G305" s="64"/>
      <c r="H305" s="64"/>
      <c r="I305" s="64"/>
      <c r="J305" s="64"/>
      <c r="K305" s="64"/>
      <c r="L305" s="64"/>
      <c r="M305" s="64"/>
      <c r="N305" s="64"/>
      <c r="O305" s="64"/>
      <c r="P305" s="64"/>
      <c r="Q305" s="64"/>
      <c r="R305" s="64"/>
      <c r="S305" s="64"/>
      <c r="T305" s="64"/>
      <c r="U305" s="64"/>
      <c r="V305" s="64"/>
      <c r="W305" s="64"/>
      <c r="X305" s="64"/>
      <c r="Y305" s="64"/>
      <c r="Z305" s="64"/>
      <c r="AA305" s="64"/>
      <c r="AB305" s="64"/>
      <c r="AC305" s="64"/>
      <c r="AD305" s="64"/>
      <c r="AE305" s="64"/>
      <c r="AF305" s="64"/>
      <c r="AG305" s="64"/>
      <c r="AH305" s="64"/>
      <c r="AI305" s="64"/>
      <c r="AJ305" s="64"/>
      <c r="AK305" s="64"/>
      <c r="AL305" s="64"/>
      <c r="AM305" s="64"/>
      <c r="AN305" s="64"/>
      <c r="AO305" s="64"/>
      <c r="AP305" s="64"/>
    </row>
    <row r="306" spans="1:42" x14ac:dyDescent="0.3">
      <c r="A306" s="64"/>
      <c r="B306" s="64"/>
      <c r="C306" s="64"/>
      <c r="D306" s="64"/>
      <c r="E306" s="64"/>
      <c r="F306" s="64"/>
      <c r="G306" s="64"/>
      <c r="H306" s="64"/>
      <c r="I306" s="64"/>
      <c r="J306" s="64"/>
      <c r="K306" s="64"/>
      <c r="L306" s="64"/>
      <c r="M306" s="64"/>
      <c r="N306" s="64"/>
      <c r="O306" s="64"/>
      <c r="P306" s="64"/>
      <c r="Q306" s="64"/>
      <c r="R306" s="64"/>
      <c r="S306" s="64"/>
      <c r="T306" s="64"/>
      <c r="U306" s="64"/>
      <c r="V306" s="64"/>
      <c r="W306" s="64"/>
      <c r="X306" s="64"/>
      <c r="Y306" s="64"/>
      <c r="Z306" s="64"/>
      <c r="AA306" s="64"/>
      <c r="AB306" s="64"/>
      <c r="AC306" s="64"/>
      <c r="AD306" s="64"/>
      <c r="AE306" s="64"/>
      <c r="AF306" s="64"/>
      <c r="AG306" s="64"/>
      <c r="AH306" s="64"/>
      <c r="AI306" s="64"/>
      <c r="AJ306" s="64"/>
      <c r="AK306" s="64"/>
      <c r="AL306" s="64"/>
      <c r="AM306" s="64"/>
      <c r="AN306" s="64"/>
      <c r="AO306" s="64"/>
      <c r="AP306" s="64"/>
    </row>
  </sheetData>
  <mergeCells count="674">
    <mergeCell ref="C292:E292"/>
    <mergeCell ref="F292:H292"/>
    <mergeCell ref="I292:K292"/>
    <mergeCell ref="L292:N292"/>
    <mergeCell ref="O292:Q292"/>
    <mergeCell ref="C293:E293"/>
    <mergeCell ref="F293:H293"/>
    <mergeCell ref="I293:K295"/>
    <mergeCell ref="L293:N293"/>
    <mergeCell ref="O293:Q293"/>
    <mergeCell ref="C294:E298"/>
    <mergeCell ref="F294:H298"/>
    <mergeCell ref="L294:N298"/>
    <mergeCell ref="O294:Q298"/>
    <mergeCell ref="I296:K296"/>
    <mergeCell ref="I297:K299"/>
    <mergeCell ref="D299:E299"/>
    <mergeCell ref="G299:H299"/>
    <mergeCell ref="M299:N299"/>
    <mergeCell ref="P299:Q299"/>
    <mergeCell ref="G283:H283"/>
    <mergeCell ref="M283:N283"/>
    <mergeCell ref="P283:Q283"/>
    <mergeCell ref="C284:E284"/>
    <mergeCell ref="F284:H284"/>
    <mergeCell ref="I284:K284"/>
    <mergeCell ref="L284:N284"/>
    <mergeCell ref="O284:Q284"/>
    <mergeCell ref="C285:E285"/>
    <mergeCell ref="F285:H285"/>
    <mergeCell ref="I285:K287"/>
    <mergeCell ref="L285:N285"/>
    <mergeCell ref="O285:Q285"/>
    <mergeCell ref="C286:E290"/>
    <mergeCell ref="F286:H290"/>
    <mergeCell ref="L286:N290"/>
    <mergeCell ref="O286:Q290"/>
    <mergeCell ref="I288:K288"/>
    <mergeCell ref="I289:K291"/>
    <mergeCell ref="D291:E291"/>
    <mergeCell ref="G291:H291"/>
    <mergeCell ref="M291:N291"/>
    <mergeCell ref="P291:Q291"/>
    <mergeCell ref="B273:B275"/>
    <mergeCell ref="C273:E275"/>
    <mergeCell ref="F273:H275"/>
    <mergeCell ref="I273:K275"/>
    <mergeCell ref="L273:N275"/>
    <mergeCell ref="O273:Q275"/>
    <mergeCell ref="B276:B299"/>
    <mergeCell ref="C276:E276"/>
    <mergeCell ref="F276:H276"/>
    <mergeCell ref="I276:K276"/>
    <mergeCell ref="L276:N276"/>
    <mergeCell ref="O276:Q276"/>
    <mergeCell ref="C277:E277"/>
    <mergeCell ref="F277:H277"/>
    <mergeCell ref="I277:K279"/>
    <mergeCell ref="L277:N277"/>
    <mergeCell ref="O277:Q277"/>
    <mergeCell ref="C278:E282"/>
    <mergeCell ref="F278:H282"/>
    <mergeCell ref="L278:N282"/>
    <mergeCell ref="O278:Q282"/>
    <mergeCell ref="I280:K280"/>
    <mergeCell ref="I281:K283"/>
    <mergeCell ref="D283:E283"/>
    <mergeCell ref="C263:E263"/>
    <mergeCell ref="F263:H263"/>
    <mergeCell ref="I263:K263"/>
    <mergeCell ref="L263:N263"/>
    <mergeCell ref="O263:Q263"/>
    <mergeCell ref="C264:E264"/>
    <mergeCell ref="F264:H264"/>
    <mergeCell ref="I264:K266"/>
    <mergeCell ref="L264:N264"/>
    <mergeCell ref="O264:Q264"/>
    <mergeCell ref="C265:E269"/>
    <mergeCell ref="F265:H269"/>
    <mergeCell ref="L265:N269"/>
    <mergeCell ref="O265:Q269"/>
    <mergeCell ref="I267:K267"/>
    <mergeCell ref="I268:K270"/>
    <mergeCell ref="D270:E270"/>
    <mergeCell ref="G270:H270"/>
    <mergeCell ref="M270:N270"/>
    <mergeCell ref="P270:Q270"/>
    <mergeCell ref="G254:H254"/>
    <mergeCell ref="M254:N254"/>
    <mergeCell ref="P254:Q254"/>
    <mergeCell ref="C255:E255"/>
    <mergeCell ref="F255:H255"/>
    <mergeCell ref="I255:K255"/>
    <mergeCell ref="L255:N255"/>
    <mergeCell ref="O255:Q255"/>
    <mergeCell ref="C256:E256"/>
    <mergeCell ref="F256:H256"/>
    <mergeCell ref="I256:K258"/>
    <mergeCell ref="L256:N256"/>
    <mergeCell ref="O256:Q256"/>
    <mergeCell ref="C257:E261"/>
    <mergeCell ref="F257:H261"/>
    <mergeCell ref="L257:N261"/>
    <mergeCell ref="O257:Q261"/>
    <mergeCell ref="I259:K259"/>
    <mergeCell ref="I260:K262"/>
    <mergeCell ref="D262:E262"/>
    <mergeCell ref="G262:H262"/>
    <mergeCell ref="M262:N262"/>
    <mergeCell ref="P262:Q262"/>
    <mergeCell ref="B244:B246"/>
    <mergeCell ref="C244:E246"/>
    <mergeCell ref="F244:H246"/>
    <mergeCell ref="I244:K246"/>
    <mergeCell ref="L244:N246"/>
    <mergeCell ref="O244:Q246"/>
    <mergeCell ref="B247:B270"/>
    <mergeCell ref="C247:E247"/>
    <mergeCell ref="F247:H247"/>
    <mergeCell ref="I247:K247"/>
    <mergeCell ref="L247:N247"/>
    <mergeCell ref="O247:Q247"/>
    <mergeCell ref="C248:E248"/>
    <mergeCell ref="F248:H248"/>
    <mergeCell ref="I248:K250"/>
    <mergeCell ref="L248:N248"/>
    <mergeCell ref="O248:Q248"/>
    <mergeCell ref="C249:E253"/>
    <mergeCell ref="F249:H253"/>
    <mergeCell ref="L249:N253"/>
    <mergeCell ref="O249:Q253"/>
    <mergeCell ref="I251:K251"/>
    <mergeCell ref="I252:K254"/>
    <mergeCell ref="D254:E254"/>
    <mergeCell ref="C234:E234"/>
    <mergeCell ref="F234:H234"/>
    <mergeCell ref="I234:K234"/>
    <mergeCell ref="L234:N234"/>
    <mergeCell ref="O234:Q234"/>
    <mergeCell ref="C235:E235"/>
    <mergeCell ref="F235:H235"/>
    <mergeCell ref="I235:K237"/>
    <mergeCell ref="L235:N235"/>
    <mergeCell ref="O235:Q235"/>
    <mergeCell ref="C236:E240"/>
    <mergeCell ref="F236:H240"/>
    <mergeCell ref="L236:N240"/>
    <mergeCell ref="O236:Q240"/>
    <mergeCell ref="I238:K238"/>
    <mergeCell ref="I239:K241"/>
    <mergeCell ref="D241:E241"/>
    <mergeCell ref="G241:H241"/>
    <mergeCell ref="M241:N241"/>
    <mergeCell ref="P241:Q241"/>
    <mergeCell ref="G225:H225"/>
    <mergeCell ref="M225:N225"/>
    <mergeCell ref="P225:Q225"/>
    <mergeCell ref="C226:E226"/>
    <mergeCell ref="F226:H226"/>
    <mergeCell ref="I226:K226"/>
    <mergeCell ref="L226:N226"/>
    <mergeCell ref="O226:Q226"/>
    <mergeCell ref="C227:E227"/>
    <mergeCell ref="F227:H227"/>
    <mergeCell ref="I227:K229"/>
    <mergeCell ref="L227:N227"/>
    <mergeCell ref="O227:Q227"/>
    <mergeCell ref="C228:E232"/>
    <mergeCell ref="F228:H232"/>
    <mergeCell ref="L228:N232"/>
    <mergeCell ref="O228:Q232"/>
    <mergeCell ref="I230:K230"/>
    <mergeCell ref="I231:K233"/>
    <mergeCell ref="D233:E233"/>
    <mergeCell ref="G233:H233"/>
    <mergeCell ref="M233:N233"/>
    <mergeCell ref="P233:Q233"/>
    <mergeCell ref="B215:B217"/>
    <mergeCell ref="C215:E217"/>
    <mergeCell ref="F215:H217"/>
    <mergeCell ref="I215:K217"/>
    <mergeCell ref="L215:N217"/>
    <mergeCell ref="O215:Q217"/>
    <mergeCell ref="B218:B241"/>
    <mergeCell ref="C218:E218"/>
    <mergeCell ref="F218:H218"/>
    <mergeCell ref="I218:K218"/>
    <mergeCell ref="L218:N218"/>
    <mergeCell ref="O218:Q218"/>
    <mergeCell ref="C219:E219"/>
    <mergeCell ref="F219:H219"/>
    <mergeCell ref="I219:K221"/>
    <mergeCell ref="L219:N219"/>
    <mergeCell ref="O219:Q219"/>
    <mergeCell ref="C220:E224"/>
    <mergeCell ref="F220:H224"/>
    <mergeCell ref="L220:N224"/>
    <mergeCell ref="O220:Q224"/>
    <mergeCell ref="I222:K222"/>
    <mergeCell ref="I223:K225"/>
    <mergeCell ref="D225:E225"/>
    <mergeCell ref="C205:E205"/>
    <mergeCell ref="F205:H205"/>
    <mergeCell ref="I205:K205"/>
    <mergeCell ref="L205:N205"/>
    <mergeCell ref="O205:Q205"/>
    <mergeCell ref="C206:E206"/>
    <mergeCell ref="F206:H206"/>
    <mergeCell ref="I206:K208"/>
    <mergeCell ref="L206:N206"/>
    <mergeCell ref="O206:Q206"/>
    <mergeCell ref="C207:E211"/>
    <mergeCell ref="F207:H211"/>
    <mergeCell ref="L207:N211"/>
    <mergeCell ref="O207:Q211"/>
    <mergeCell ref="I209:K209"/>
    <mergeCell ref="I210:K212"/>
    <mergeCell ref="D212:E212"/>
    <mergeCell ref="G212:H212"/>
    <mergeCell ref="M212:N212"/>
    <mergeCell ref="P212:Q212"/>
    <mergeCell ref="G196:H196"/>
    <mergeCell ref="M196:N196"/>
    <mergeCell ref="P196:Q196"/>
    <mergeCell ref="C197:E197"/>
    <mergeCell ref="F197:H197"/>
    <mergeCell ref="I197:K197"/>
    <mergeCell ref="L197:N197"/>
    <mergeCell ref="O197:Q197"/>
    <mergeCell ref="C198:E198"/>
    <mergeCell ref="F198:H198"/>
    <mergeCell ref="I198:K200"/>
    <mergeCell ref="L198:N198"/>
    <mergeCell ref="O198:Q198"/>
    <mergeCell ref="C199:E203"/>
    <mergeCell ref="F199:H203"/>
    <mergeCell ref="L199:N203"/>
    <mergeCell ref="O199:Q203"/>
    <mergeCell ref="I201:K201"/>
    <mergeCell ref="I202:K204"/>
    <mergeCell ref="D204:E204"/>
    <mergeCell ref="G204:H204"/>
    <mergeCell ref="M204:N204"/>
    <mergeCell ref="P204:Q204"/>
    <mergeCell ref="B186:B188"/>
    <mergeCell ref="C186:E188"/>
    <mergeCell ref="F186:H188"/>
    <mergeCell ref="I186:K188"/>
    <mergeCell ref="L186:N188"/>
    <mergeCell ref="O186:Q188"/>
    <mergeCell ref="B189:B212"/>
    <mergeCell ref="C189:E189"/>
    <mergeCell ref="F189:H189"/>
    <mergeCell ref="I189:K189"/>
    <mergeCell ref="L189:N189"/>
    <mergeCell ref="O189:Q189"/>
    <mergeCell ref="C190:E190"/>
    <mergeCell ref="F190:H190"/>
    <mergeCell ref="I190:K192"/>
    <mergeCell ref="L190:N190"/>
    <mergeCell ref="O190:Q190"/>
    <mergeCell ref="C191:E195"/>
    <mergeCell ref="F191:H195"/>
    <mergeCell ref="L191:N195"/>
    <mergeCell ref="O191:Q195"/>
    <mergeCell ref="I193:K193"/>
    <mergeCell ref="I194:K196"/>
    <mergeCell ref="D196:E196"/>
    <mergeCell ref="C147:E147"/>
    <mergeCell ref="F147:H147"/>
    <mergeCell ref="I147:K147"/>
    <mergeCell ref="L147:N147"/>
    <mergeCell ref="O147:Q147"/>
    <mergeCell ref="C148:E148"/>
    <mergeCell ref="F148:H148"/>
    <mergeCell ref="I148:K150"/>
    <mergeCell ref="L148:N148"/>
    <mergeCell ref="O148:Q148"/>
    <mergeCell ref="C149:E153"/>
    <mergeCell ref="F149:H153"/>
    <mergeCell ref="L149:N153"/>
    <mergeCell ref="O149:Q153"/>
    <mergeCell ref="I151:K151"/>
    <mergeCell ref="I152:K154"/>
    <mergeCell ref="D154:E154"/>
    <mergeCell ref="G154:H154"/>
    <mergeCell ref="M154:N154"/>
    <mergeCell ref="P154:Q154"/>
    <mergeCell ref="G138:H138"/>
    <mergeCell ref="M138:N138"/>
    <mergeCell ref="P138:Q138"/>
    <mergeCell ref="C139:E139"/>
    <mergeCell ref="F139:H139"/>
    <mergeCell ref="I139:K139"/>
    <mergeCell ref="L139:N139"/>
    <mergeCell ref="O139:Q139"/>
    <mergeCell ref="C140:E140"/>
    <mergeCell ref="F140:H140"/>
    <mergeCell ref="I140:K142"/>
    <mergeCell ref="L140:N140"/>
    <mergeCell ref="O140:Q140"/>
    <mergeCell ref="C141:E145"/>
    <mergeCell ref="F141:H145"/>
    <mergeCell ref="L141:N145"/>
    <mergeCell ref="O141:Q145"/>
    <mergeCell ref="I143:K143"/>
    <mergeCell ref="I144:K146"/>
    <mergeCell ref="D146:E146"/>
    <mergeCell ref="G146:H146"/>
    <mergeCell ref="M146:N146"/>
    <mergeCell ref="P146:Q146"/>
    <mergeCell ref="B128:B130"/>
    <mergeCell ref="C128:E130"/>
    <mergeCell ref="F128:H130"/>
    <mergeCell ref="I128:K130"/>
    <mergeCell ref="L128:N130"/>
    <mergeCell ref="O128:Q130"/>
    <mergeCell ref="B131:B154"/>
    <mergeCell ref="C131:E131"/>
    <mergeCell ref="F131:H131"/>
    <mergeCell ref="I131:K131"/>
    <mergeCell ref="L131:N131"/>
    <mergeCell ref="O131:Q131"/>
    <mergeCell ref="C132:E132"/>
    <mergeCell ref="F132:H132"/>
    <mergeCell ref="I132:K134"/>
    <mergeCell ref="L132:N132"/>
    <mergeCell ref="O132:Q132"/>
    <mergeCell ref="C133:E137"/>
    <mergeCell ref="F133:H137"/>
    <mergeCell ref="L133:N137"/>
    <mergeCell ref="O133:Q137"/>
    <mergeCell ref="I135:K135"/>
    <mergeCell ref="I136:K138"/>
    <mergeCell ref="D138:E138"/>
    <mergeCell ref="B41:B43"/>
    <mergeCell ref="B44:B67"/>
    <mergeCell ref="B70:B72"/>
    <mergeCell ref="B73:B96"/>
    <mergeCell ref="B99:B101"/>
    <mergeCell ref="B102:B125"/>
    <mergeCell ref="O110:Q110"/>
    <mergeCell ref="C111:E111"/>
    <mergeCell ref="F111:H111"/>
    <mergeCell ref="L111:N111"/>
    <mergeCell ref="O111:Q111"/>
    <mergeCell ref="O99:Q101"/>
    <mergeCell ref="C102:E102"/>
    <mergeCell ref="F102:H102"/>
    <mergeCell ref="L119:N119"/>
    <mergeCell ref="O119:Q119"/>
    <mergeCell ref="L90:N90"/>
    <mergeCell ref="O90:Q90"/>
    <mergeCell ref="F110:H110"/>
    <mergeCell ref="C83:E87"/>
    <mergeCell ref="F83:H87"/>
    <mergeCell ref="L83:N87"/>
    <mergeCell ref="O83:Q87"/>
    <mergeCell ref="D88:E88"/>
    <mergeCell ref="D109:E109"/>
    <mergeCell ref="D117:E117"/>
    <mergeCell ref="G117:H117"/>
    <mergeCell ref="M117:N117"/>
    <mergeCell ref="P117:Q117"/>
    <mergeCell ref="O112:Q116"/>
    <mergeCell ref="G88:H88"/>
    <mergeCell ref="M88:N88"/>
    <mergeCell ref="P88:Q88"/>
    <mergeCell ref="C91:E95"/>
    <mergeCell ref="F91:H95"/>
    <mergeCell ref="L91:N95"/>
    <mergeCell ref="C89:E89"/>
    <mergeCell ref="F89:H89"/>
    <mergeCell ref="L89:N89"/>
    <mergeCell ref="O89:Q89"/>
    <mergeCell ref="C90:E90"/>
    <mergeCell ref="F90:H90"/>
    <mergeCell ref="O91:Q95"/>
    <mergeCell ref="C99:E101"/>
    <mergeCell ref="F99:H101"/>
    <mergeCell ref="I99:K101"/>
    <mergeCell ref="L99:N101"/>
    <mergeCell ref="L102:N102"/>
    <mergeCell ref="O102:Q102"/>
    <mergeCell ref="C103:E103"/>
    <mergeCell ref="F103:H103"/>
    <mergeCell ref="L103:N103"/>
    <mergeCell ref="O103:Q103"/>
    <mergeCell ref="O82:Q82"/>
    <mergeCell ref="C61:E61"/>
    <mergeCell ref="F61:H61"/>
    <mergeCell ref="L61:N61"/>
    <mergeCell ref="O61:Q61"/>
    <mergeCell ref="O70:Q72"/>
    <mergeCell ref="O73:Q73"/>
    <mergeCell ref="O74:Q74"/>
    <mergeCell ref="C70:E72"/>
    <mergeCell ref="F75:H79"/>
    <mergeCell ref="L75:N79"/>
    <mergeCell ref="O75:Q79"/>
    <mergeCell ref="D80:E80"/>
    <mergeCell ref="G80:H80"/>
    <mergeCell ref="M80:N80"/>
    <mergeCell ref="P80:Q80"/>
    <mergeCell ref="I61:K63"/>
    <mergeCell ref="O81:Q81"/>
    <mergeCell ref="C75:E79"/>
    <mergeCell ref="P59:Q59"/>
    <mergeCell ref="C62:E66"/>
    <mergeCell ref="F62:H66"/>
    <mergeCell ref="L62:N66"/>
    <mergeCell ref="O62:Q66"/>
    <mergeCell ref="D67:E67"/>
    <mergeCell ref="G67:H67"/>
    <mergeCell ref="M67:N67"/>
    <mergeCell ref="P67:Q67"/>
    <mergeCell ref="D59:E59"/>
    <mergeCell ref="O15:Q15"/>
    <mergeCell ref="O16:Q16"/>
    <mergeCell ref="O23:Q23"/>
    <mergeCell ref="O24:Q24"/>
    <mergeCell ref="O31:Q31"/>
    <mergeCell ref="O45:Q45"/>
    <mergeCell ref="C52:E52"/>
    <mergeCell ref="F52:H52"/>
    <mergeCell ref="C60:E60"/>
    <mergeCell ref="F60:H60"/>
    <mergeCell ref="O60:Q60"/>
    <mergeCell ref="O52:Q52"/>
    <mergeCell ref="C53:E53"/>
    <mergeCell ref="F53:H53"/>
    <mergeCell ref="L53:N53"/>
    <mergeCell ref="O53:Q53"/>
    <mergeCell ref="L60:N60"/>
    <mergeCell ref="L52:N52"/>
    <mergeCell ref="C45:E45"/>
    <mergeCell ref="F45:H45"/>
    <mergeCell ref="L45:N45"/>
    <mergeCell ref="D51:E51"/>
    <mergeCell ref="G51:H51"/>
    <mergeCell ref="M51:N51"/>
    <mergeCell ref="F15:H15"/>
    <mergeCell ref="F16:H16"/>
    <mergeCell ref="F23:H23"/>
    <mergeCell ref="F24:H24"/>
    <mergeCell ref="F25:H29"/>
    <mergeCell ref="L25:N29"/>
    <mergeCell ref="C15:E15"/>
    <mergeCell ref="C16:E16"/>
    <mergeCell ref="C23:E23"/>
    <mergeCell ref="C24:E24"/>
    <mergeCell ref="C25:E29"/>
    <mergeCell ref="L15:N15"/>
    <mergeCell ref="L16:N16"/>
    <mergeCell ref="L17:N21"/>
    <mergeCell ref="I15:K15"/>
    <mergeCell ref="B2:Q2"/>
    <mergeCell ref="O12:Q14"/>
    <mergeCell ref="L12:N14"/>
    <mergeCell ref="C12:E14"/>
    <mergeCell ref="F12:H14"/>
    <mergeCell ref="I12:K14"/>
    <mergeCell ref="B7:Q9"/>
    <mergeCell ref="B12:B14"/>
    <mergeCell ref="A3:R3"/>
    <mergeCell ref="A4:R4"/>
    <mergeCell ref="O32:Q32"/>
    <mergeCell ref="B15:B38"/>
    <mergeCell ref="C82:E82"/>
    <mergeCell ref="F70:H72"/>
    <mergeCell ref="I70:K72"/>
    <mergeCell ref="L70:N72"/>
    <mergeCell ref="C73:E73"/>
    <mergeCell ref="F73:H73"/>
    <mergeCell ref="L73:N73"/>
    <mergeCell ref="C74:E74"/>
    <mergeCell ref="F74:H74"/>
    <mergeCell ref="L74:N74"/>
    <mergeCell ref="I77:K77"/>
    <mergeCell ref="I78:K80"/>
    <mergeCell ref="I81:K81"/>
    <mergeCell ref="I82:K84"/>
    <mergeCell ref="F82:H82"/>
    <mergeCell ref="L82:N82"/>
    <mergeCell ref="D22:E22"/>
    <mergeCell ref="G22:H22"/>
    <mergeCell ref="M22:N22"/>
    <mergeCell ref="P22:Q22"/>
    <mergeCell ref="C17:E21"/>
    <mergeCell ref="F17:H21"/>
    <mergeCell ref="O17:Q21"/>
    <mergeCell ref="L31:N31"/>
    <mergeCell ref="O25:Q29"/>
    <mergeCell ref="M30:N30"/>
    <mergeCell ref="P30:Q30"/>
    <mergeCell ref="F31:H31"/>
    <mergeCell ref="L23:N23"/>
    <mergeCell ref="L24:N24"/>
    <mergeCell ref="C31:E31"/>
    <mergeCell ref="D30:E30"/>
    <mergeCell ref="G30:H30"/>
    <mergeCell ref="I19:K19"/>
    <mergeCell ref="I23:K23"/>
    <mergeCell ref="I27:K27"/>
    <mergeCell ref="I31:K31"/>
    <mergeCell ref="I16:K18"/>
    <mergeCell ref="I20:K22"/>
    <mergeCell ref="I24:K26"/>
    <mergeCell ref="I28:K30"/>
    <mergeCell ref="F32:H32"/>
    <mergeCell ref="C32:E32"/>
    <mergeCell ref="C41:E43"/>
    <mergeCell ref="F41:H43"/>
    <mergeCell ref="I41:K43"/>
    <mergeCell ref="L41:N43"/>
    <mergeCell ref="L32:N32"/>
    <mergeCell ref="C33:E37"/>
    <mergeCell ref="F33:H37"/>
    <mergeCell ref="D38:E38"/>
    <mergeCell ref="G38:H38"/>
    <mergeCell ref="L33:N37"/>
    <mergeCell ref="P51:Q51"/>
    <mergeCell ref="C54:E58"/>
    <mergeCell ref="F54:H58"/>
    <mergeCell ref="L54:N58"/>
    <mergeCell ref="O54:Q58"/>
    <mergeCell ref="I35:K35"/>
    <mergeCell ref="D96:E96"/>
    <mergeCell ref="G96:H96"/>
    <mergeCell ref="M96:N96"/>
    <mergeCell ref="P96:Q96"/>
    <mergeCell ref="O33:Q37"/>
    <mergeCell ref="M38:N38"/>
    <mergeCell ref="P38:Q38"/>
    <mergeCell ref="I32:K34"/>
    <mergeCell ref="I36:K38"/>
    <mergeCell ref="C46:E50"/>
    <mergeCell ref="F46:H50"/>
    <mergeCell ref="L46:N50"/>
    <mergeCell ref="O46:Q50"/>
    <mergeCell ref="I44:K44"/>
    <mergeCell ref="I45:K47"/>
    <mergeCell ref="I48:K48"/>
    <mergeCell ref="I49:K51"/>
    <mergeCell ref="I52:K52"/>
    <mergeCell ref="L110:N110"/>
    <mergeCell ref="C110:E110"/>
    <mergeCell ref="C118:E118"/>
    <mergeCell ref="F118:H118"/>
    <mergeCell ref="L118:N118"/>
    <mergeCell ref="O118:Q118"/>
    <mergeCell ref="O41:Q43"/>
    <mergeCell ref="C44:E44"/>
    <mergeCell ref="F44:H44"/>
    <mergeCell ref="L44:N44"/>
    <mergeCell ref="O44:Q44"/>
    <mergeCell ref="C104:E108"/>
    <mergeCell ref="F104:H108"/>
    <mergeCell ref="L104:N108"/>
    <mergeCell ref="O104:Q108"/>
    <mergeCell ref="I107:K109"/>
    <mergeCell ref="G109:H109"/>
    <mergeCell ref="M109:N109"/>
    <mergeCell ref="P109:Q109"/>
    <mergeCell ref="C81:E81"/>
    <mergeCell ref="F81:H81"/>
    <mergeCell ref="L81:N81"/>
    <mergeCell ref="G59:H59"/>
    <mergeCell ref="M59:N59"/>
    <mergeCell ref="I115:K117"/>
    <mergeCell ref="C120:E124"/>
    <mergeCell ref="F120:H124"/>
    <mergeCell ref="L120:N124"/>
    <mergeCell ref="O120:Q124"/>
    <mergeCell ref="D125:E125"/>
    <mergeCell ref="G125:H125"/>
    <mergeCell ref="M125:N125"/>
    <mergeCell ref="P125:Q125"/>
    <mergeCell ref="I118:K118"/>
    <mergeCell ref="I119:K121"/>
    <mergeCell ref="I122:K122"/>
    <mergeCell ref="I123:K125"/>
    <mergeCell ref="C119:E119"/>
    <mergeCell ref="F119:H119"/>
    <mergeCell ref="C112:E116"/>
    <mergeCell ref="F112:H116"/>
    <mergeCell ref="L112:N116"/>
    <mergeCell ref="I111:K113"/>
    <mergeCell ref="I114:K114"/>
    <mergeCell ref="I53:K55"/>
    <mergeCell ref="I56:K56"/>
    <mergeCell ref="I57:K59"/>
    <mergeCell ref="I60:K60"/>
    <mergeCell ref="I64:K64"/>
    <mergeCell ref="I65:K67"/>
    <mergeCell ref="I73:K73"/>
    <mergeCell ref="I74:K76"/>
    <mergeCell ref="I85:K85"/>
    <mergeCell ref="I86:K88"/>
    <mergeCell ref="I89:K89"/>
    <mergeCell ref="I90:K92"/>
    <mergeCell ref="I93:K93"/>
    <mergeCell ref="I94:K96"/>
    <mergeCell ref="I102:K102"/>
    <mergeCell ref="I103:K105"/>
    <mergeCell ref="I106:K106"/>
    <mergeCell ref="I110:K110"/>
    <mergeCell ref="B157:B159"/>
    <mergeCell ref="C157:E159"/>
    <mergeCell ref="F157:H159"/>
    <mergeCell ref="I157:K159"/>
    <mergeCell ref="L157:N159"/>
    <mergeCell ref="O157:Q159"/>
    <mergeCell ref="B160:B183"/>
    <mergeCell ref="C160:E160"/>
    <mergeCell ref="F160:H160"/>
    <mergeCell ref="I160:K160"/>
    <mergeCell ref="L160:N160"/>
    <mergeCell ref="O160:Q160"/>
    <mergeCell ref="C161:E161"/>
    <mergeCell ref="F161:H161"/>
    <mergeCell ref="I161:K163"/>
    <mergeCell ref="L161:N161"/>
    <mergeCell ref="O161:Q161"/>
    <mergeCell ref="C162:E166"/>
    <mergeCell ref="F162:H166"/>
    <mergeCell ref="L162:N166"/>
    <mergeCell ref="O162:Q166"/>
    <mergeCell ref="I164:K164"/>
    <mergeCell ref="I165:K167"/>
    <mergeCell ref="D167:E167"/>
    <mergeCell ref="G167:H167"/>
    <mergeCell ref="M167:N167"/>
    <mergeCell ref="P167:Q167"/>
    <mergeCell ref="C168:E168"/>
    <mergeCell ref="F168:H168"/>
    <mergeCell ref="I168:K168"/>
    <mergeCell ref="L168:N168"/>
    <mergeCell ref="O168:Q168"/>
    <mergeCell ref="C169:E169"/>
    <mergeCell ref="F169:H169"/>
    <mergeCell ref="I169:K171"/>
    <mergeCell ref="L169:N169"/>
    <mergeCell ref="O169:Q169"/>
    <mergeCell ref="C170:E174"/>
    <mergeCell ref="F170:H174"/>
    <mergeCell ref="L170:N174"/>
    <mergeCell ref="O170:Q174"/>
    <mergeCell ref="I172:K172"/>
    <mergeCell ref="I173:K175"/>
    <mergeCell ref="D175:E175"/>
    <mergeCell ref="G175:H175"/>
    <mergeCell ref="M175:N175"/>
    <mergeCell ref="P175:Q175"/>
    <mergeCell ref="C176:E176"/>
    <mergeCell ref="F176:H176"/>
    <mergeCell ref="I176:K176"/>
    <mergeCell ref="L176:N176"/>
    <mergeCell ref="O176:Q176"/>
    <mergeCell ref="C177:E177"/>
    <mergeCell ref="F177:H177"/>
    <mergeCell ref="I177:K179"/>
    <mergeCell ref="L177:N177"/>
    <mergeCell ref="O177:Q177"/>
    <mergeCell ref="C178:E182"/>
    <mergeCell ref="F178:H182"/>
    <mergeCell ref="L178:N182"/>
    <mergeCell ref="O178:Q182"/>
    <mergeCell ref="I180:K180"/>
    <mergeCell ref="I181:K183"/>
    <mergeCell ref="D183:E183"/>
    <mergeCell ref="G183:H183"/>
    <mergeCell ref="M183:N183"/>
    <mergeCell ref="P183:Q183"/>
  </mergeCells>
  <dataValidations count="1">
    <dataValidation type="list" allowBlank="1" showInputMessage="1" showErrorMessage="1" sqref="B244 B273 B186 B215 B157 B12 B41 B70 B99 B128">
      <formula1>"Low Stress,Developmental,Mod Stress,Pivot,Specialization,Peaking,Realization"</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8" tint="-0.499984740745262"/>
  </sheetPr>
  <dimension ref="A1:AZ113"/>
  <sheetViews>
    <sheetView showGridLines="0" showZeros="0" zoomScaleNormal="100" workbookViewId="0"/>
  </sheetViews>
  <sheetFormatPr baseColWidth="10" defaultRowHeight="14.4" x14ac:dyDescent="0.3"/>
  <cols>
    <col min="1" max="1" width="13.33203125" style="60" customWidth="1"/>
    <col min="2" max="2" width="5.77734375" style="60" customWidth="1"/>
    <col min="3" max="16" width="13" style="60" customWidth="1"/>
    <col min="17" max="16384" width="11.5546875" style="60"/>
  </cols>
  <sheetData>
    <row r="1" spans="1:52" ht="15" customHeight="1" x14ac:dyDescent="0.3"/>
    <row r="2" spans="1:52" ht="15" customHeight="1" x14ac:dyDescent="0.3"/>
    <row r="3" spans="1:52" ht="15" customHeight="1" x14ac:dyDescent="0.3">
      <c r="A3" s="391" t="s">
        <v>115</v>
      </c>
      <c r="B3" s="391"/>
      <c r="C3" s="391"/>
      <c r="D3" s="391"/>
      <c r="E3" s="391"/>
      <c r="F3" s="391"/>
      <c r="G3" s="391"/>
      <c r="H3" s="391"/>
      <c r="I3" s="391"/>
      <c r="J3" s="391"/>
      <c r="K3" s="391"/>
      <c r="L3" s="391"/>
      <c r="M3" s="391"/>
      <c r="N3" s="391"/>
      <c r="O3" s="391"/>
      <c r="P3" s="391"/>
      <c r="Q3" s="391"/>
      <c r="R3" s="46"/>
      <c r="S3" s="46"/>
      <c r="T3" s="47"/>
      <c r="U3" s="47"/>
      <c r="V3" s="47"/>
      <c r="W3" s="47"/>
      <c r="X3" s="47"/>
      <c r="Y3" s="47"/>
      <c r="Z3" s="47"/>
      <c r="AA3" s="47"/>
      <c r="AB3" s="47"/>
      <c r="AC3" s="44"/>
      <c r="AD3" s="44"/>
      <c r="AE3" s="44"/>
      <c r="AF3" s="44"/>
      <c r="AG3" s="44"/>
      <c r="AH3" s="44"/>
      <c r="AI3" s="44"/>
      <c r="AJ3" s="44"/>
      <c r="AK3" s="44"/>
      <c r="AL3" s="44"/>
      <c r="AM3" s="44"/>
      <c r="AN3" s="44"/>
      <c r="AO3" s="44"/>
      <c r="AP3" s="44"/>
      <c r="AQ3" s="44"/>
      <c r="AR3" s="44"/>
      <c r="AS3" s="44"/>
      <c r="AT3" s="44"/>
      <c r="AU3" s="44"/>
      <c r="AV3" s="44"/>
      <c r="AW3" s="44"/>
      <c r="AX3" s="44"/>
      <c r="AY3" s="44"/>
      <c r="AZ3" s="44"/>
    </row>
    <row r="4" spans="1:52" ht="15" customHeight="1" x14ac:dyDescent="0.3">
      <c r="A4" s="391"/>
      <c r="B4" s="391"/>
      <c r="C4" s="391"/>
      <c r="D4" s="391"/>
      <c r="E4" s="391"/>
      <c r="F4" s="391"/>
      <c r="G4" s="391"/>
      <c r="H4" s="391"/>
      <c r="I4" s="391"/>
      <c r="J4" s="391"/>
      <c r="K4" s="391"/>
      <c r="L4" s="391"/>
      <c r="M4" s="391"/>
      <c r="N4" s="391"/>
      <c r="O4" s="391"/>
      <c r="P4" s="391"/>
      <c r="Q4" s="391"/>
      <c r="R4" s="46"/>
      <c r="S4" s="46"/>
      <c r="T4" s="47"/>
      <c r="U4" s="47"/>
      <c r="V4" s="47"/>
      <c r="W4" s="47"/>
      <c r="X4" s="47"/>
      <c r="Y4" s="47"/>
      <c r="Z4" s="47"/>
      <c r="AA4" s="47"/>
      <c r="AB4" s="47"/>
      <c r="AC4" s="44"/>
      <c r="AD4" s="44"/>
      <c r="AE4" s="44"/>
      <c r="AF4" s="44"/>
      <c r="AG4" s="44"/>
      <c r="AH4" s="44"/>
      <c r="AI4" s="44"/>
      <c r="AJ4" s="44"/>
      <c r="AK4" s="44"/>
      <c r="AL4" s="44"/>
      <c r="AM4" s="44"/>
      <c r="AN4" s="44"/>
      <c r="AO4" s="44"/>
      <c r="AP4" s="44"/>
      <c r="AQ4" s="44"/>
      <c r="AR4" s="44"/>
      <c r="AS4" s="44"/>
      <c r="AT4" s="44"/>
      <c r="AU4" s="44"/>
      <c r="AV4" s="44"/>
      <c r="AW4" s="44"/>
      <c r="AX4" s="44"/>
      <c r="AY4" s="44"/>
      <c r="AZ4" s="44"/>
    </row>
    <row r="5" spans="1:52" ht="16.95" customHeight="1" x14ac:dyDescent="0.3">
      <c r="Q5" s="61"/>
      <c r="R5" s="61"/>
      <c r="S5" s="61"/>
      <c r="T5" s="61"/>
      <c r="U5" s="61"/>
      <c r="V5" s="61"/>
      <c r="W5" s="61"/>
      <c r="X5" s="61"/>
      <c r="Y5" s="61"/>
      <c r="Z5" s="61"/>
      <c r="AA5" s="61"/>
      <c r="AB5" s="61"/>
      <c r="AC5" s="61"/>
      <c r="AD5" s="61"/>
      <c r="AE5" s="61"/>
      <c r="AF5" s="61"/>
      <c r="AG5" s="61"/>
      <c r="AH5" s="61"/>
      <c r="AI5" s="61"/>
      <c r="AJ5" s="61"/>
      <c r="AK5" s="61"/>
      <c r="AL5" s="61"/>
      <c r="AM5" s="61"/>
      <c r="AN5" s="61"/>
      <c r="AO5" s="61"/>
      <c r="AP5" s="61"/>
      <c r="AQ5" s="62"/>
      <c r="AR5" s="63"/>
    </row>
    <row r="6" spans="1:52" ht="16.95" customHeight="1" thickBot="1" x14ac:dyDescent="0.35">
      <c r="Q6" s="61"/>
      <c r="R6" s="63"/>
      <c r="S6" s="63"/>
      <c r="T6" s="63"/>
      <c r="U6" s="63"/>
      <c r="V6" s="63"/>
      <c r="W6" s="63"/>
      <c r="X6" s="63"/>
      <c r="Y6" s="63"/>
      <c r="Z6" s="63"/>
      <c r="AA6" s="63"/>
      <c r="AB6" s="63"/>
      <c r="AC6" s="63"/>
      <c r="AD6" s="63"/>
      <c r="AE6" s="63"/>
      <c r="AF6" s="63"/>
      <c r="AG6" s="63"/>
      <c r="AH6" s="63"/>
      <c r="AI6" s="63"/>
      <c r="AJ6" s="63"/>
      <c r="AK6" s="63"/>
      <c r="AL6" s="63"/>
      <c r="AM6" s="63"/>
      <c r="AN6" s="63"/>
      <c r="AO6" s="63"/>
      <c r="AP6" s="61"/>
      <c r="AQ6" s="62"/>
      <c r="AR6" s="63"/>
    </row>
    <row r="7" spans="1:52" ht="16.95" customHeight="1" x14ac:dyDescent="0.3">
      <c r="D7" s="356" t="s">
        <v>116</v>
      </c>
      <c r="E7" s="357"/>
      <c r="F7" s="357"/>
      <c r="G7" s="357"/>
      <c r="H7" s="357"/>
      <c r="I7" s="357"/>
      <c r="J7" s="357"/>
      <c r="K7" s="357"/>
      <c r="L7" s="357"/>
      <c r="M7" s="357"/>
      <c r="N7" s="358"/>
      <c r="Q7" s="61"/>
      <c r="R7" s="61"/>
      <c r="S7" s="61"/>
      <c r="T7" s="61"/>
      <c r="U7" s="61"/>
      <c r="V7" s="61"/>
      <c r="W7" s="64"/>
      <c r="X7" s="64"/>
      <c r="Y7" s="64"/>
      <c r="Z7" s="64"/>
      <c r="AA7" s="64"/>
      <c r="AB7" s="64"/>
      <c r="AC7" s="64"/>
      <c r="AD7" s="64"/>
      <c r="AE7" s="64"/>
      <c r="AF7" s="64"/>
      <c r="AG7" s="64"/>
      <c r="AH7" s="64"/>
      <c r="AI7" s="64"/>
      <c r="AJ7" s="64"/>
      <c r="AK7" s="64"/>
      <c r="AL7" s="64"/>
      <c r="AM7" s="64"/>
      <c r="AN7" s="64"/>
      <c r="AO7" s="64"/>
      <c r="AP7" s="64"/>
      <c r="AQ7" s="64"/>
      <c r="AR7" s="64"/>
    </row>
    <row r="8" spans="1:52" ht="16.95" customHeight="1" thickBot="1" x14ac:dyDescent="0.35">
      <c r="D8" s="359"/>
      <c r="E8" s="360"/>
      <c r="F8" s="360"/>
      <c r="G8" s="360"/>
      <c r="H8" s="360"/>
      <c r="I8" s="360"/>
      <c r="J8" s="360"/>
      <c r="K8" s="360"/>
      <c r="L8" s="360"/>
      <c r="M8" s="360"/>
      <c r="N8" s="361"/>
      <c r="Q8" s="61"/>
      <c r="R8" s="61"/>
      <c r="S8" s="61"/>
      <c r="T8" s="61"/>
      <c r="U8" s="61"/>
      <c r="V8" s="61"/>
      <c r="W8" s="64"/>
      <c r="X8" s="64"/>
      <c r="Y8" s="64"/>
      <c r="Z8" s="64"/>
      <c r="AA8" s="64"/>
      <c r="AB8" s="64"/>
      <c r="AC8" s="64"/>
      <c r="AD8" s="64"/>
      <c r="AE8" s="64"/>
      <c r="AF8" s="64"/>
      <c r="AG8" s="64"/>
      <c r="AH8" s="64"/>
      <c r="AI8" s="64"/>
      <c r="AJ8" s="64"/>
      <c r="AK8" s="64"/>
      <c r="AL8" s="64"/>
      <c r="AM8" s="64"/>
      <c r="AN8" s="64"/>
      <c r="AO8" s="64"/>
      <c r="AP8" s="64"/>
      <c r="AQ8" s="64"/>
      <c r="AR8" s="64"/>
    </row>
    <row r="9" spans="1:52" ht="16.95" customHeight="1" thickBot="1" x14ac:dyDescent="0.35">
      <c r="D9" s="4" t="s">
        <v>0</v>
      </c>
      <c r="E9" s="5">
        <v>1</v>
      </c>
      <c r="F9" s="6">
        <v>2</v>
      </c>
      <c r="G9" s="6">
        <v>3</v>
      </c>
      <c r="H9" s="6">
        <v>4</v>
      </c>
      <c r="I9" s="6">
        <v>5</v>
      </c>
      <c r="J9" s="6">
        <v>6</v>
      </c>
      <c r="K9" s="6">
        <v>7</v>
      </c>
      <c r="L9" s="6">
        <v>8</v>
      </c>
      <c r="M9" s="6">
        <v>9</v>
      </c>
      <c r="N9" s="7">
        <v>10</v>
      </c>
      <c r="Q9" s="61"/>
      <c r="R9" s="61"/>
      <c r="S9" s="61"/>
      <c r="T9" s="61"/>
      <c r="U9" s="61"/>
      <c r="V9" s="61"/>
      <c r="W9" s="64"/>
      <c r="X9" s="64"/>
      <c r="Y9" s="64"/>
      <c r="Z9" s="64"/>
      <c r="AA9" s="396" t="s">
        <v>116</v>
      </c>
      <c r="AB9" s="396"/>
      <c r="AC9" s="396"/>
      <c r="AD9" s="396"/>
      <c r="AE9" s="396"/>
      <c r="AF9" s="396"/>
      <c r="AG9" s="396"/>
      <c r="AH9" s="396"/>
      <c r="AI9" s="396"/>
      <c r="AJ9" s="396"/>
      <c r="AK9" s="64"/>
      <c r="AL9" s="64" t="str">
        <f>AA9</f>
        <v>RPE Chart (by default)</v>
      </c>
      <c r="AM9" s="64"/>
      <c r="AN9" s="64"/>
      <c r="AO9" s="64"/>
      <c r="AP9" s="64"/>
      <c r="AQ9" s="64"/>
      <c r="AR9" s="64"/>
    </row>
    <row r="10" spans="1:52" ht="16.95" customHeight="1" x14ac:dyDescent="0.3">
      <c r="D10" s="8" t="s">
        <v>1</v>
      </c>
      <c r="E10" s="20"/>
      <c r="F10" s="20"/>
      <c r="G10" s="20"/>
      <c r="H10" s="20"/>
      <c r="I10" s="20"/>
      <c r="J10" s="20"/>
      <c r="K10" s="20"/>
      <c r="L10" s="20"/>
      <c r="M10" s="20"/>
      <c r="N10" s="21"/>
      <c r="Q10" s="61"/>
      <c r="R10" s="61"/>
      <c r="S10" s="61"/>
      <c r="T10" s="61"/>
      <c r="U10" s="61"/>
      <c r="V10" s="61"/>
      <c r="W10" s="64"/>
      <c r="X10" s="64"/>
      <c r="Y10" s="64"/>
      <c r="Z10" s="64"/>
      <c r="AA10" s="65">
        <f>G17*1</f>
        <v>0</v>
      </c>
      <c r="AB10" s="65">
        <f>G17*0.955</f>
        <v>0</v>
      </c>
      <c r="AC10" s="65">
        <f>G17*0.922</f>
        <v>0</v>
      </c>
      <c r="AD10" s="65">
        <f>G17*0.892</f>
        <v>0</v>
      </c>
      <c r="AE10" s="65">
        <f>G17*0.863</f>
        <v>0</v>
      </c>
      <c r="AF10" s="65">
        <f>G17*0.837</f>
        <v>0</v>
      </c>
      <c r="AG10" s="65">
        <f>G17*0.811</f>
        <v>0</v>
      </c>
      <c r="AH10" s="65">
        <f>G17*0.786</f>
        <v>0</v>
      </c>
      <c r="AI10" s="65">
        <f>G17*0.762</f>
        <v>0</v>
      </c>
      <c r="AJ10" s="65">
        <f>G17*0.739</f>
        <v>0</v>
      </c>
      <c r="AK10" s="64"/>
      <c r="AL10" s="64" t="str">
        <f>D53</f>
        <v>Custom RPE Chart (Squat)</v>
      </c>
      <c r="AM10" s="64"/>
      <c r="AN10" s="64"/>
      <c r="AO10" s="64"/>
      <c r="AP10" s="64"/>
      <c r="AQ10" s="64"/>
      <c r="AR10" s="64"/>
    </row>
    <row r="11" spans="1:52" ht="16.95" customHeight="1" x14ac:dyDescent="0.3">
      <c r="D11" s="9" t="s">
        <v>7</v>
      </c>
      <c r="E11" s="20"/>
      <c r="F11" s="20"/>
      <c r="G11" s="20"/>
      <c r="H11" s="20"/>
      <c r="I11" s="20"/>
      <c r="J11" s="20"/>
      <c r="K11" s="20"/>
      <c r="L11" s="20"/>
      <c r="M11" s="20"/>
      <c r="N11" s="21"/>
      <c r="Q11" s="61"/>
      <c r="R11" s="61"/>
      <c r="S11" s="61"/>
      <c r="T11" s="61"/>
      <c r="U11" s="61"/>
      <c r="V11" s="61"/>
      <c r="W11" s="64"/>
      <c r="X11" s="64"/>
      <c r="Y11" s="64"/>
      <c r="Z11" s="64"/>
      <c r="AA11" s="65">
        <f>G17*0.978</f>
        <v>0</v>
      </c>
      <c r="AB11" s="65">
        <f>G17*0.939</f>
        <v>0</v>
      </c>
      <c r="AC11" s="65">
        <f>G17*0.907</f>
        <v>0</v>
      </c>
      <c r="AD11" s="65">
        <f>G17*0.878</f>
        <v>0</v>
      </c>
      <c r="AE11" s="65">
        <f>G17*0.85</f>
        <v>0</v>
      </c>
      <c r="AF11" s="65">
        <f>G17*0.824</f>
        <v>0</v>
      </c>
      <c r="AG11" s="65">
        <f>G17*0.799</f>
        <v>0</v>
      </c>
      <c r="AH11" s="65">
        <f>G17*0.774</f>
        <v>0</v>
      </c>
      <c r="AI11" s="65">
        <f>G17*0.751</f>
        <v>0</v>
      </c>
      <c r="AJ11" s="65">
        <f>G17*0.723</f>
        <v>0</v>
      </c>
      <c r="AK11" s="64"/>
      <c r="AL11" s="64" t="str">
        <f>H53</f>
        <v>Custom RPE Chart (Bench)</v>
      </c>
      <c r="AM11" s="64"/>
      <c r="AN11" s="64"/>
      <c r="AO11" s="64"/>
      <c r="AP11" s="64"/>
      <c r="AQ11" s="64"/>
      <c r="AR11" s="64"/>
    </row>
    <row r="12" spans="1:52" ht="16.95" customHeight="1" x14ac:dyDescent="0.3">
      <c r="A12" s="61"/>
      <c r="B12" s="61"/>
      <c r="C12" s="61"/>
      <c r="D12" s="10" t="s">
        <v>2</v>
      </c>
      <c r="E12" s="20"/>
      <c r="F12" s="20"/>
      <c r="G12" s="20"/>
      <c r="H12" s="20"/>
      <c r="I12" s="20"/>
      <c r="J12" s="20"/>
      <c r="K12" s="20"/>
      <c r="L12" s="20"/>
      <c r="M12" s="20"/>
      <c r="N12" s="21"/>
      <c r="O12" s="62"/>
      <c r="P12" s="66"/>
      <c r="Q12" s="67"/>
      <c r="R12" s="61"/>
      <c r="S12" s="61"/>
      <c r="T12" s="61"/>
      <c r="U12" s="61"/>
      <c r="V12" s="61"/>
      <c r="W12" s="64"/>
      <c r="X12" s="64"/>
      <c r="Y12" s="64"/>
      <c r="Z12" s="64"/>
      <c r="AA12" s="65">
        <f>G17*0.955</f>
        <v>0</v>
      </c>
      <c r="AB12" s="65">
        <f>G17*0.922</f>
        <v>0</v>
      </c>
      <c r="AC12" s="65">
        <f>G17*0.892</f>
        <v>0</v>
      </c>
      <c r="AD12" s="65">
        <f>G17*0.863</f>
        <v>0</v>
      </c>
      <c r="AE12" s="65">
        <f>G17*0.837</f>
        <v>0</v>
      </c>
      <c r="AF12" s="65">
        <f>G17*0.811</f>
        <v>0</v>
      </c>
      <c r="AG12" s="65">
        <f>G17*0.786</f>
        <v>0</v>
      </c>
      <c r="AH12" s="65">
        <f>G17*0.762</f>
        <v>0</v>
      </c>
      <c r="AI12" s="65">
        <f>G17*0.739</f>
        <v>0</v>
      </c>
      <c r="AJ12" s="65">
        <f>G17*0.707</f>
        <v>0</v>
      </c>
      <c r="AK12" s="64"/>
      <c r="AL12" s="64" t="str">
        <f>L53</f>
        <v>Custom RPE Chart (Deadlift)</v>
      </c>
      <c r="AM12" s="64"/>
      <c r="AN12" s="64"/>
      <c r="AO12" s="64"/>
      <c r="AP12" s="64"/>
      <c r="AQ12" s="64"/>
      <c r="AR12" s="64"/>
    </row>
    <row r="13" spans="1:52" ht="16.95" customHeight="1" x14ac:dyDescent="0.4">
      <c r="D13" s="11" t="s">
        <v>8</v>
      </c>
      <c r="E13" s="20"/>
      <c r="F13" s="20"/>
      <c r="G13" s="20"/>
      <c r="H13" s="20"/>
      <c r="I13" s="20"/>
      <c r="J13" s="20"/>
      <c r="K13" s="20"/>
      <c r="L13" s="20"/>
      <c r="M13" s="20"/>
      <c r="N13" s="21"/>
      <c r="P13" s="68"/>
      <c r="Q13" s="69"/>
      <c r="R13" s="61"/>
      <c r="S13" s="61"/>
      <c r="T13" s="61"/>
      <c r="U13" s="61"/>
      <c r="V13" s="61"/>
      <c r="W13" s="64"/>
      <c r="X13" s="64"/>
      <c r="Y13" s="64"/>
      <c r="Z13" s="64"/>
      <c r="AA13" s="65">
        <f>G17*0.939</f>
        <v>0</v>
      </c>
      <c r="AB13" s="65">
        <f>G17*0.907</f>
        <v>0</v>
      </c>
      <c r="AC13" s="65">
        <f>G17*0.878</f>
        <v>0</v>
      </c>
      <c r="AD13" s="65">
        <f>G17*0.85</f>
        <v>0</v>
      </c>
      <c r="AE13" s="65">
        <f>G17*0.824</f>
        <v>0</v>
      </c>
      <c r="AF13" s="65">
        <f>G17*0.799</f>
        <v>0</v>
      </c>
      <c r="AG13" s="65">
        <f>G17*0.774</f>
        <v>0</v>
      </c>
      <c r="AH13" s="65">
        <f>G17*0.751</f>
        <v>0</v>
      </c>
      <c r="AI13" s="65">
        <f>G17*0.723</f>
        <v>0</v>
      </c>
      <c r="AJ13" s="65">
        <f>G17*0.694</f>
        <v>0</v>
      </c>
      <c r="AK13" s="64"/>
      <c r="AL13" s="64"/>
      <c r="AM13" s="64"/>
      <c r="AN13" s="64"/>
      <c r="AO13" s="64"/>
      <c r="AP13" s="64"/>
      <c r="AQ13" s="64"/>
      <c r="AR13" s="64"/>
    </row>
    <row r="14" spans="1:52" ht="16.95" customHeight="1" thickBot="1" x14ac:dyDescent="0.35">
      <c r="D14" s="11" t="s">
        <v>3</v>
      </c>
      <c r="E14" s="20"/>
      <c r="F14" s="20"/>
      <c r="G14" s="20"/>
      <c r="H14" s="20"/>
      <c r="I14" s="20"/>
      <c r="J14" s="20"/>
      <c r="K14" s="20"/>
      <c r="L14" s="20"/>
      <c r="M14" s="20"/>
      <c r="N14" s="21"/>
      <c r="Q14" s="61"/>
      <c r="R14" s="61"/>
      <c r="S14" s="61"/>
      <c r="T14" s="61"/>
      <c r="U14" s="61"/>
      <c r="V14" s="61"/>
      <c r="W14" s="64"/>
      <c r="X14" s="64"/>
      <c r="Y14" s="64"/>
      <c r="Z14" s="64"/>
      <c r="AA14" s="65">
        <f>G17*0.922</f>
        <v>0</v>
      </c>
      <c r="AB14" s="65">
        <f>G17*0.892</f>
        <v>0</v>
      </c>
      <c r="AC14" s="65">
        <f>G17*0.863</f>
        <v>0</v>
      </c>
      <c r="AD14" s="65">
        <f>G17*0.837</f>
        <v>0</v>
      </c>
      <c r="AE14" s="65">
        <f>G17*0.811</f>
        <v>0</v>
      </c>
      <c r="AF14" s="65">
        <f>G17*0.786</f>
        <v>0</v>
      </c>
      <c r="AG14" s="65">
        <f>G17*0.762</f>
        <v>0</v>
      </c>
      <c r="AH14" s="65">
        <f>G17*0.739</f>
        <v>0</v>
      </c>
      <c r="AI14" s="65">
        <f>G17*0.707</f>
        <v>0</v>
      </c>
      <c r="AJ14" s="65">
        <f>G17*0.68</f>
        <v>0</v>
      </c>
      <c r="AK14" s="64"/>
      <c r="AL14" s="64"/>
      <c r="AM14" s="64"/>
      <c r="AN14" s="64"/>
      <c r="AO14" s="64"/>
      <c r="AP14" s="64"/>
      <c r="AQ14" s="64"/>
      <c r="AR14" s="64"/>
    </row>
    <row r="15" spans="1:52" ht="16.95" customHeight="1" thickBot="1" x14ac:dyDescent="0.35">
      <c r="D15" s="4" t="s">
        <v>4</v>
      </c>
      <c r="E15" s="38">
        <f>IF(D7=AL9,MAX(E10/1,E11/0.978,E12/0.955,E13/0.939,E14/0.922),IF(D7=AL10,MAX(E10/1,E11/AVERAGE(F57:F58),E12/F58,E13/AVERAGE(F58:F59),E14/F59),IF(D7=AL11,MAX(E10/1,E11/AVERAGE(J57:J58),E12/J58,E13/AVERAGE(J58:J59),E14/J59),IF(D7=AL12,MAX(E10/1,E11/AVERAGE(N57:N58),E12/N58,E13/AVERAGE(N58:N59),E14/N59)))))</f>
        <v>0</v>
      </c>
      <c r="F15" s="22">
        <f>IF(D7=AL9,MAX(F10/0.955,F11/0.939,F12/0.922,F13/0.907,F14/0.892),IF(D7=AL10,MAX(F10/F58,F11/AVERAGE(F58:F59),F12/F59,F13/AVERAGE(F59:F60),F14/F60),IF(D7=AL11,MAX(F10/J58,F11/AVERAGE(J58:J59),F12/J59,F13/AVERAGE(J59:J60),F14/J60),IF(D7=AL12,MAX(F10/N58,F11/AVERAGE(N58:N59),F12/N59,F13/AVERAGE(N59:N60),F14/N60)))))</f>
        <v>0</v>
      </c>
      <c r="G15" s="22">
        <f>IF(D7=AL9,MAX(G10/0.922,G11/0.907,G12/0.892,G13/0.878,G14/0.863),IF(D7=AL10,MAX(G10/F59,G11/AVERAGE(F59:F60),G12/F60,G13/AVERAGE(F60:F61),G14/F61),IF(D7=AL11,MAX(G10/J59,G11/AVERAGE(J59:J60),G12/J60,G13/AVERAGE(J60:J61),G14/J61),IF(D7=AL12,MAX(G10/N59,G11/AVERAGE(N59:N60),G12/N60,G13/AVERAGE(N60:N61),G14/N61)))))</f>
        <v>0</v>
      </c>
      <c r="H15" s="22">
        <f>IF(D7=AL9,MAX(H10/0.892,H11/0.878,H12/0.863,H13/0.85,H14/0.837),IF(D7=AL10,MAX(H10/F60,H11/AVERAGE(F60:F61),H12/F61,H13/AVERAGE(F61:F62),H14/F62),IF(D7=AL11,MAX(H10/J60,H11/AVERAGE(J60:J61),H12/J61,H13/AVERAGE(J61:J62),H14/J62),IF(D7=AL12,MAX(H10/N60,H11/AVERAGE(N60:N61),H12/N61,H13/AVERAGE(N61:N62),H14/N62)))))</f>
        <v>0</v>
      </c>
      <c r="I15" s="22">
        <f>IF(D7=AL9,MAX(I10/0.863,I11/0.85,I12/0.837,I13/0.824,I14/0.811),IF(D7=AL10,MAX(I10/F61,I11/AVERAGE(F61:F62),I12/F62,I13/AVERAGE(F62:F63),I14/F63),IF(D7=AL11,MAX(I10/J61,I11/AVERAGE(J61:J62),I12/J62,I13/AVERAGE(J62:J63),I14/J63),IF(D7=AL12,MAX(I10/N61,I11/AVERAGE(N61:N62),I12/N62,I13/AVERAGE(N62:N63),I14/N63)))))</f>
        <v>0</v>
      </c>
      <c r="J15" s="22">
        <f>IF(D7=AL9,MAX(J10/0.837,J11/0.824,J12/0.811,J13/0.799,J14/0.786),IF(D7=AL10,MAX(J10/F62,J11/AVERAGE(F62:F63),J12/F63,J13/AVERAGE(F63:F64),J14/F64),IF(D7=AL11,MAX(J10/J62,J11/AVERAGE(J62:J63),J12/J63,J13/AVERAGE(J63:J64),J14/J64),IF(D7=AL12,MAX(J10/N62,J11/AVERAGE(N62:N63),J12/N63,J13/AVERAGE(N63:N64),J14/N64)))))</f>
        <v>0</v>
      </c>
      <c r="K15" s="22">
        <f>IF(D7=AL9,MAX(K10/0.811,K11/0.799,K12/0.786,K13/0.774,K14/0.762),IF(D7=AL10,MAX(K10/F63,K11/AVERAGE(F63:F64),K12/F64,K13/AVERAGE(F64:F65),K14/F65),IF(D7=AL11,MAX(K10/J63,K11/AVERAGE(J63:J64),K12/J64,K13/AVERAGE(J64:J65),K14/J65),IF(D7=AL12,MAX(K10/N63,K11/AVERAGE(N63:N64),K12/N64,K13/AVERAGE(N64:N65),K14/N65)))))</f>
        <v>0</v>
      </c>
      <c r="L15" s="22">
        <f>IF(D7=AL9,MAX(L10/0.786,L11/0.774,L12/0.762,L13/0.751,L14/0.739),IF(D7=AL10,MAX(L10/F64,L11/AVERAGE(F64:F65),L12/F65,L13/AVERAGE(F65:F66),L14/F66),IF(D7=AL11,MAX(L10/J64,L11/AVERAGE(J64:J65),L12/J65,L13/AVERAGE(J65:J66),L14/J66),IF(D7=AL12,MAX(L10/N64,L11/AVERAGE(N64:N65),L12/N65,L13/AVERAGE(N65:N66),L14/N66)))))</f>
        <v>0</v>
      </c>
      <c r="M15" s="22">
        <f>IF(D7=AL9,MAX(M10/0.762,M11/0.751,M12/0.739,M13/0.723,M14/0.707),IF(D7=AL10,MAX(M10/F65,M11/AVERAGE(F65:F66),M12/F66,M13/AVERAGE(F66:F67),M14/F67),IF(D7=AL11,MAX(M10/J65,M11/AVERAGE(J65:J66),M12/J66,M13/AVERAGE(J66:J67),M14/J67),IF(D7=AL12,MAX(M10/N65,M11/AVERAGE(N65:N66),M12/N66,M13/AVERAGE(N66:N67),M14/N67)))))</f>
        <v>0</v>
      </c>
      <c r="N15" s="23">
        <f>IF(D7=AL9,MAX(N10/0.739,N11/0.723,N12/0.707,N13/0.694,N14/0.68),IF(D7=AL10,MAX(N10/F66,N11/AVERAGE(F66:F67),N12/F67,N13/AVERAGE(F67:F68),N14/F68),IF(D7=AL11,MAX(N10/J66,N11/AVERAGE(J66:J67),N12/J67,N13/AVERAGE(J67:J68),N14/J68),IF(D7=AL12,MAX(N10/N66,N11/AVERAGE(N66:N67),N12/N67,N13/AVERAGE(N67:N68),N14/N68)))))</f>
        <v>0</v>
      </c>
      <c r="Q15" s="70"/>
      <c r="R15" s="70"/>
      <c r="S15" s="70"/>
      <c r="T15" s="70"/>
      <c r="U15" s="61"/>
      <c r="V15" s="61"/>
      <c r="W15" s="64"/>
      <c r="X15" s="64"/>
      <c r="Y15" s="64"/>
      <c r="Z15" s="64"/>
      <c r="AA15" s="65">
        <f>G17*0.907</f>
        <v>0</v>
      </c>
      <c r="AB15" s="65">
        <f>G17*0.878</f>
        <v>0</v>
      </c>
      <c r="AC15" s="65">
        <f>G17*0.85</f>
        <v>0</v>
      </c>
      <c r="AD15" s="65">
        <f>G17*0.824</f>
        <v>0</v>
      </c>
      <c r="AE15" s="65">
        <f>G17*0.799</f>
        <v>0</v>
      </c>
      <c r="AF15" s="65">
        <f>G17*0.774</f>
        <v>0</v>
      </c>
      <c r="AG15" s="65">
        <f>G17*0.751</f>
        <v>0</v>
      </c>
      <c r="AH15" s="65">
        <f>G17*0.723</f>
        <v>0</v>
      </c>
      <c r="AI15" s="65">
        <f>G17*0.694</f>
        <v>0</v>
      </c>
      <c r="AJ15" s="65">
        <f>G17*0.667</f>
        <v>0</v>
      </c>
      <c r="AK15" s="64"/>
      <c r="AL15" s="64"/>
      <c r="AM15" s="64"/>
      <c r="AN15" s="64"/>
      <c r="AO15" s="64"/>
      <c r="AP15" s="64"/>
      <c r="AQ15" s="64"/>
      <c r="AR15" s="64"/>
    </row>
    <row r="16" spans="1:52" ht="16.95" customHeight="1" thickBot="1" x14ac:dyDescent="0.4">
      <c r="D16" s="71"/>
      <c r="E16" s="71"/>
      <c r="F16" s="71"/>
      <c r="G16" s="71"/>
      <c r="H16" s="71"/>
      <c r="I16" s="71"/>
      <c r="J16" s="71"/>
      <c r="K16" s="71"/>
      <c r="L16" s="71"/>
      <c r="M16" s="71"/>
      <c r="N16" s="71"/>
      <c r="Q16" s="61"/>
      <c r="R16" s="61"/>
      <c r="S16" s="61"/>
      <c r="T16" s="61"/>
      <c r="U16" s="61"/>
      <c r="V16" s="61"/>
      <c r="W16" s="64"/>
      <c r="X16" s="64"/>
      <c r="Y16" s="64"/>
      <c r="Z16" s="64"/>
      <c r="AA16" s="65">
        <f>G17*0.892</f>
        <v>0</v>
      </c>
      <c r="AB16" s="65">
        <f>G17*0.863</f>
        <v>0</v>
      </c>
      <c r="AC16" s="65">
        <f>G17*0.837</f>
        <v>0</v>
      </c>
      <c r="AD16" s="65">
        <f>G17*0.811</f>
        <v>0</v>
      </c>
      <c r="AE16" s="65">
        <f>G17*0.786</f>
        <v>0</v>
      </c>
      <c r="AF16" s="65">
        <f>G17*0.762</f>
        <v>0</v>
      </c>
      <c r="AG16" s="65">
        <f>G17*0.739</f>
        <v>0</v>
      </c>
      <c r="AH16" s="65">
        <f>G17*0.707</f>
        <v>0</v>
      </c>
      <c r="AI16" s="65">
        <f>G17*0.68</f>
        <v>0</v>
      </c>
      <c r="AJ16" s="65">
        <f>G17*0.653</f>
        <v>0</v>
      </c>
      <c r="AK16" s="64"/>
      <c r="AL16" s="64"/>
      <c r="AM16" s="64"/>
      <c r="AN16" s="64"/>
      <c r="AO16" s="64"/>
      <c r="AP16" s="64"/>
      <c r="AQ16" s="64"/>
      <c r="AR16" s="64"/>
    </row>
    <row r="17" spans="3:44" ht="16.95" customHeight="1" x14ac:dyDescent="0.35">
      <c r="D17" s="71"/>
      <c r="E17" s="71"/>
      <c r="F17" s="356" t="s">
        <v>56</v>
      </c>
      <c r="G17" s="397">
        <f>MAX(E15:N15)</f>
        <v>0</v>
      </c>
      <c r="H17" s="71"/>
      <c r="I17" s="356" t="s">
        <v>231</v>
      </c>
      <c r="J17" s="39"/>
      <c r="K17" s="40"/>
      <c r="L17" s="224">
        <f>J17-L18</f>
        <v>0</v>
      </c>
      <c r="M17" s="222"/>
      <c r="N17" s="71"/>
      <c r="Q17" s="72"/>
      <c r="R17" s="72"/>
      <c r="S17" s="73"/>
      <c r="T17" s="73"/>
      <c r="U17" s="74"/>
      <c r="V17" s="61"/>
      <c r="W17" s="64"/>
      <c r="X17" s="64"/>
      <c r="Y17" s="64"/>
      <c r="Z17" s="64"/>
      <c r="AA17" s="65">
        <f>G17*0.878</f>
        <v>0</v>
      </c>
      <c r="AB17" s="65">
        <f>G17*0.85</f>
        <v>0</v>
      </c>
      <c r="AC17" s="65">
        <f>G17*0.824</f>
        <v>0</v>
      </c>
      <c r="AD17" s="65">
        <f>G17*0.799</f>
        <v>0</v>
      </c>
      <c r="AE17" s="65">
        <f>G17*0.774</f>
        <v>0</v>
      </c>
      <c r="AF17" s="65">
        <f>G17*0.751</f>
        <v>0</v>
      </c>
      <c r="AG17" s="65">
        <f>G17*0.723</f>
        <v>0</v>
      </c>
      <c r="AH17" s="65">
        <f>G17*0.694</f>
        <v>0</v>
      </c>
      <c r="AI17" s="65">
        <f>G17*0.667</f>
        <v>0</v>
      </c>
      <c r="AJ17" s="65">
        <f>G17*0.64</f>
        <v>0</v>
      </c>
      <c r="AK17" s="64"/>
      <c r="AL17" s="64"/>
      <c r="AM17" s="64"/>
      <c r="AN17" s="64"/>
      <c r="AO17" s="64"/>
      <c r="AP17" s="64"/>
      <c r="AQ17" s="64"/>
      <c r="AR17" s="64"/>
    </row>
    <row r="18" spans="3:44" ht="16.95" customHeight="1" thickBot="1" x14ac:dyDescent="0.35">
      <c r="F18" s="359"/>
      <c r="G18" s="398"/>
      <c r="I18" s="359"/>
      <c r="J18" s="41" t="s">
        <v>42</v>
      </c>
      <c r="K18" s="41" t="s">
        <v>118</v>
      </c>
      <c r="L18" s="225">
        <f>J17*K17</f>
        <v>0</v>
      </c>
      <c r="M18" s="223"/>
      <c r="Q18" s="75"/>
      <c r="R18" s="75"/>
      <c r="S18" s="75"/>
      <c r="T18" s="75"/>
      <c r="U18" s="61"/>
      <c r="V18" s="61"/>
      <c r="W18" s="64"/>
      <c r="X18" s="64"/>
      <c r="Y18" s="64"/>
      <c r="Z18" s="64"/>
      <c r="AA18" s="65">
        <f>G17*0.863</f>
        <v>0</v>
      </c>
      <c r="AB18" s="65">
        <f>G17*0.837</f>
        <v>0</v>
      </c>
      <c r="AC18" s="65">
        <f>G17*0.811</f>
        <v>0</v>
      </c>
      <c r="AD18" s="65">
        <f>G17*0.786</f>
        <v>0</v>
      </c>
      <c r="AE18" s="65">
        <f>G17*0.762</f>
        <v>0</v>
      </c>
      <c r="AF18" s="65">
        <f>G17*0.739</f>
        <v>0</v>
      </c>
      <c r="AG18" s="65">
        <f>G17*0.707</f>
        <v>0</v>
      </c>
      <c r="AH18" s="65">
        <f>G17*0.68</f>
        <v>0</v>
      </c>
      <c r="AI18" s="65">
        <f>G17*0.653</f>
        <v>0</v>
      </c>
      <c r="AJ18" s="65">
        <f>G17*0.627</f>
        <v>0</v>
      </c>
      <c r="AK18" s="64"/>
      <c r="AL18" s="64"/>
      <c r="AM18" s="64"/>
      <c r="AN18" s="64"/>
      <c r="AO18" s="64"/>
      <c r="AP18" s="64"/>
      <c r="AQ18" s="64"/>
      <c r="AR18" s="64"/>
    </row>
    <row r="19" spans="3:44" ht="16.95" customHeight="1" thickBot="1" x14ac:dyDescent="0.35">
      <c r="D19" s="76"/>
      <c r="E19" s="76"/>
      <c r="F19" s="76"/>
      <c r="G19" s="76"/>
      <c r="H19" s="76"/>
      <c r="I19" s="76"/>
      <c r="J19" s="76"/>
      <c r="K19" s="77"/>
      <c r="L19" s="77"/>
      <c r="M19" s="76"/>
      <c r="N19" s="76"/>
      <c r="Q19" s="75"/>
      <c r="R19" s="75"/>
      <c r="S19" s="75"/>
      <c r="T19" s="75"/>
      <c r="U19" s="61"/>
      <c r="V19" s="61"/>
      <c r="W19" s="64"/>
      <c r="X19" s="64"/>
      <c r="Y19" s="64"/>
      <c r="Z19" s="64"/>
      <c r="AA19" s="419" t="str">
        <f>D53</f>
        <v>Custom RPE Chart (Squat)</v>
      </c>
      <c r="AB19" s="419"/>
      <c r="AC19" s="419"/>
      <c r="AD19" s="419"/>
      <c r="AE19" s="419"/>
      <c r="AF19" s="419"/>
      <c r="AG19" s="419"/>
      <c r="AH19" s="419"/>
      <c r="AI19" s="419"/>
      <c r="AJ19" s="419"/>
      <c r="AK19" s="419"/>
      <c r="AL19" s="419"/>
      <c r="AM19" s="419"/>
      <c r="AN19" s="419"/>
      <c r="AO19" s="419"/>
      <c r="AP19" s="64"/>
      <c r="AQ19" s="64"/>
      <c r="AR19" s="64"/>
    </row>
    <row r="20" spans="3:44" ht="16.95" customHeight="1" thickBot="1" x14ac:dyDescent="0.35">
      <c r="D20" s="4" t="s">
        <v>117</v>
      </c>
      <c r="E20" s="13">
        <v>1</v>
      </c>
      <c r="F20" s="6">
        <v>2</v>
      </c>
      <c r="G20" s="6">
        <v>3</v>
      </c>
      <c r="H20" s="6">
        <v>4</v>
      </c>
      <c r="I20" s="6">
        <v>5</v>
      </c>
      <c r="J20" s="6">
        <v>6</v>
      </c>
      <c r="K20" s="6">
        <v>7</v>
      </c>
      <c r="L20" s="6">
        <v>8</v>
      </c>
      <c r="M20" s="6">
        <v>9</v>
      </c>
      <c r="N20" s="7">
        <v>10</v>
      </c>
      <c r="Q20" s="61"/>
      <c r="R20" s="78"/>
      <c r="S20" s="78"/>
      <c r="T20" s="74"/>
      <c r="U20" s="61"/>
      <c r="V20" s="61"/>
      <c r="W20" s="64"/>
      <c r="X20" s="64"/>
      <c r="Y20" s="64"/>
      <c r="Z20" s="64"/>
      <c r="AA20" s="79">
        <f>G17</f>
        <v>0</v>
      </c>
      <c r="AB20" s="79">
        <f>AA20*F58</f>
        <v>0</v>
      </c>
      <c r="AC20" s="79">
        <f>AA20*F59</f>
        <v>0</v>
      </c>
      <c r="AD20" s="79">
        <f>AA20*F60</f>
        <v>0</v>
      </c>
      <c r="AE20" s="79">
        <f>AA20*F61</f>
        <v>0</v>
      </c>
      <c r="AF20" s="79">
        <f>AA20*F62</f>
        <v>0</v>
      </c>
      <c r="AG20" s="79">
        <f>AA20*F63</f>
        <v>0</v>
      </c>
      <c r="AH20" s="79">
        <f>AA20*F64</f>
        <v>0</v>
      </c>
      <c r="AI20" s="79">
        <f>AA20*F65</f>
        <v>0</v>
      </c>
      <c r="AJ20" s="79">
        <f>AA20*F66</f>
        <v>0</v>
      </c>
      <c r="AK20" s="79">
        <f>AA20*F67</f>
        <v>0</v>
      </c>
      <c r="AL20" s="79">
        <f>AA20*F68</f>
        <v>0</v>
      </c>
      <c r="AM20" s="79">
        <f>AA20*F69</f>
        <v>0</v>
      </c>
      <c r="AN20" s="79">
        <f>AA20*F70</f>
        <v>0</v>
      </c>
      <c r="AO20" s="79">
        <f>AA20*F71</f>
        <v>0</v>
      </c>
      <c r="AP20" s="64"/>
      <c r="AQ20" s="64"/>
      <c r="AR20" s="64"/>
    </row>
    <row r="21" spans="3:44" ht="16.95" customHeight="1" x14ac:dyDescent="0.3">
      <c r="D21" s="9" t="s">
        <v>1</v>
      </c>
      <c r="E21" s="80">
        <f>IF(D7=AL9,AA10,IF(D7=AL10,AA20,IF(D7=AL11,Z32,IF(D7=AL12,Z44,0))))</f>
        <v>0</v>
      </c>
      <c r="F21" s="80">
        <f>IF(D7=AL9,AB10,IF(D7=AL10,AB20,IF(D7=AL11,AA32,IF(D7=AL12,AA44,0))))</f>
        <v>0</v>
      </c>
      <c r="G21" s="80">
        <f>IF(D7=AL9,AC10,IF(D7=AL10,AC20,IF(D7=AL11,AB32,IF(D7=AL12,AB44,0))))</f>
        <v>0</v>
      </c>
      <c r="H21" s="80">
        <f>IF(D7=AL9,AD10,IF(D7=AL10,AD20,IF(D7=AL11,AC32,IF(D7=AL12,AC44,0))))</f>
        <v>0</v>
      </c>
      <c r="I21" s="54">
        <f>IF(D7=AL9,AE10,IF(D7=AL10,AE20,IF(D7=AL11,AD32,IF(D7=AL12,AD44,0))))</f>
        <v>0</v>
      </c>
      <c r="J21" s="54">
        <f>IF(D7=AL9,AF10,IF(D7=AL10,AF20,IF(D7=AL11,AE32,IF(D7=AL12,AE44,0))))</f>
        <v>0</v>
      </c>
      <c r="K21" s="81">
        <f>IF(D7=AL9,AG10,IF(D7=AL10,AG20,IF(D7=AL11,AF32,IF(D7=AL12,AF44,0))))</f>
        <v>0</v>
      </c>
      <c r="L21" s="81">
        <f>IF(D7=AL9,AH10,IF(D7=AL10,AH20,IF(D7=AL11,AG32,IF(D7=AL12,AG44,0))))</f>
        <v>0</v>
      </c>
      <c r="M21" s="54">
        <f>IF(D7=AL9,AI10,IF(D7=AL10,AI20,IF(D7=AL11,AH32,IF(D7=AL12,AH44,0))))</f>
        <v>0</v>
      </c>
      <c r="N21" s="55">
        <f>IF(D7=AL9,AJ10,IF(D7=AL10,AJ20,IF(D7=AL11,AI32,IF(D7=AL12,AI44,0))))</f>
        <v>0</v>
      </c>
      <c r="Q21" s="61"/>
      <c r="R21" s="74"/>
      <c r="S21" s="74"/>
      <c r="T21" s="61"/>
      <c r="U21" s="61"/>
      <c r="V21" s="61"/>
      <c r="W21" s="64"/>
      <c r="X21" s="64"/>
      <c r="Y21" s="64"/>
      <c r="Z21" s="64"/>
      <c r="AA21" s="79">
        <f t="shared" ref="AA21:AJ21" si="0">AVERAGE(AA20,AA22)</f>
        <v>0</v>
      </c>
      <c r="AB21" s="79">
        <f t="shared" si="0"/>
        <v>0</v>
      </c>
      <c r="AC21" s="79">
        <f t="shared" si="0"/>
        <v>0</v>
      </c>
      <c r="AD21" s="79">
        <f t="shared" si="0"/>
        <v>0</v>
      </c>
      <c r="AE21" s="79">
        <f t="shared" si="0"/>
        <v>0</v>
      </c>
      <c r="AF21" s="79">
        <f t="shared" si="0"/>
        <v>0</v>
      </c>
      <c r="AG21" s="79">
        <f t="shared" si="0"/>
        <v>0</v>
      </c>
      <c r="AH21" s="79">
        <f t="shared" si="0"/>
        <v>0</v>
      </c>
      <c r="AI21" s="79">
        <f t="shared" si="0"/>
        <v>0</v>
      </c>
      <c r="AJ21" s="82">
        <f t="shared" si="0"/>
        <v>0</v>
      </c>
      <c r="AK21" s="79"/>
      <c r="AL21" s="79"/>
      <c r="AM21" s="79"/>
      <c r="AN21" s="79"/>
      <c r="AO21" s="79"/>
      <c r="AP21" s="64"/>
      <c r="AQ21" s="64"/>
      <c r="AR21" s="64"/>
    </row>
    <row r="22" spans="3:44" ht="16.95" customHeight="1" x14ac:dyDescent="0.3">
      <c r="D22" s="10" t="s">
        <v>7</v>
      </c>
      <c r="E22" s="80">
        <f>IF(D7=AL9,AA11,IF(D7=AL10,AA21,IF(D7=AL11,Z33,IF(D7=AL12,Z45,0))))</f>
        <v>0</v>
      </c>
      <c r="F22" s="80">
        <f>IF(D7=AL9,AB11,IF(D7=AL10,AB21,IF(D7=AL11,AA33,IF(D7=AL12,AA45,0))))</f>
        <v>0</v>
      </c>
      <c r="G22" s="80">
        <f>IF(D7=AL9,AC11,IF(D7=AL10,AC21,IF(D7=AL11,AB33,IF(D7=AL12,AB45,0))))</f>
        <v>0</v>
      </c>
      <c r="H22" s="54">
        <f>IF(D7=AL9,AD11,IF(D7=AL10,AD21,IF(D7=AL11,AC33,IF(D7=AL12,AC45,0))))</f>
        <v>0</v>
      </c>
      <c r="I22" s="54">
        <f>IF(D7=AL9,AE11,IF(D7=AL10,AE21,IF(D7=AL11,AD33,IF(D7=AL12,AD45,0))))</f>
        <v>0</v>
      </c>
      <c r="J22" s="54">
        <f>IF(D7=AL9,AF11,IF(D7=AL10,AF21,IF(D7=AL11,AE33,IF(D7=AL12,AE45,0))))</f>
        <v>0</v>
      </c>
      <c r="K22" s="81">
        <f>IF(D7=AL9,AG11,IF(D7=AL10,AG21,IF(D7=AL11,AF33,IF(D7=AL12,AF45,0))))</f>
        <v>0</v>
      </c>
      <c r="L22" s="54">
        <f>IF(D7=AL9,AH11,IF(D7=AL10,AH21,IF(D7=AL11,AG33,IF(D7=AL12,AG45,0))))</f>
        <v>0</v>
      </c>
      <c r="M22" s="54">
        <f>IF(D7=AL9,AI11,IF(D7=AL10,AI21,IF(D7=AL11,AH33,IF(D7=AL12,AH45,0))))</f>
        <v>0</v>
      </c>
      <c r="N22" s="55">
        <f>IF(D7=AL9,AJ11,IF(D7=AL10,AJ21,IF(D7=AL11,AI33,IF(D7=AL12,AI45,0))))</f>
        <v>0</v>
      </c>
      <c r="Q22" s="61"/>
      <c r="R22" s="61"/>
      <c r="S22" s="61"/>
      <c r="T22" s="61"/>
      <c r="U22" s="61"/>
      <c r="V22" s="61"/>
      <c r="W22" s="64"/>
      <c r="X22" s="64"/>
      <c r="Y22" s="64"/>
      <c r="Z22" s="64"/>
      <c r="AA22" s="79">
        <f t="shared" ref="AA22:AJ22" si="1">AB20</f>
        <v>0</v>
      </c>
      <c r="AB22" s="79">
        <f t="shared" si="1"/>
        <v>0</v>
      </c>
      <c r="AC22" s="79">
        <f t="shared" si="1"/>
        <v>0</v>
      </c>
      <c r="AD22" s="79">
        <f t="shared" si="1"/>
        <v>0</v>
      </c>
      <c r="AE22" s="79">
        <f t="shared" si="1"/>
        <v>0</v>
      </c>
      <c r="AF22" s="79">
        <f t="shared" si="1"/>
        <v>0</v>
      </c>
      <c r="AG22" s="79">
        <f t="shared" si="1"/>
        <v>0</v>
      </c>
      <c r="AH22" s="79">
        <f t="shared" si="1"/>
        <v>0</v>
      </c>
      <c r="AI22" s="79">
        <f t="shared" si="1"/>
        <v>0</v>
      </c>
      <c r="AJ22" s="79">
        <f t="shared" si="1"/>
        <v>0</v>
      </c>
      <c r="AK22" s="79"/>
      <c r="AL22" s="79"/>
      <c r="AM22" s="79"/>
      <c r="AN22" s="79"/>
      <c r="AO22" s="79"/>
      <c r="AP22" s="64"/>
      <c r="AQ22" s="64"/>
      <c r="AR22" s="64"/>
    </row>
    <row r="23" spans="3:44" ht="16.95" customHeight="1" x14ac:dyDescent="0.3">
      <c r="D23" s="10" t="s">
        <v>2</v>
      </c>
      <c r="E23" s="80">
        <f>IF(D7=AL9,AA12,IF(D7=AL10,AA22,IF(D7=AL11,Z34,IF(D7=AL12,Z46,0))))</f>
        <v>0</v>
      </c>
      <c r="F23" s="80">
        <f>IF(D7=AL9,AB12,IF(D7=AL10,AB22,IF(D7=AL11,AA34,IF(D7=AL12,AA46,0))))</f>
        <v>0</v>
      </c>
      <c r="G23" s="80">
        <f>IF(D7=AL9,AC12,IF(D7=AL10,AC22,IF(D7=AL11,AB34,IF(D7=AL12,AB46,0))))</f>
        <v>0</v>
      </c>
      <c r="H23" s="54">
        <f>IF(D7=AL9,AD12,IF(D7=AL10,AD22,IF(D7=AL11,AC34,IF(D7=AL12,AC46,0))))</f>
        <v>0</v>
      </c>
      <c r="I23" s="54">
        <f>IF(D7=AL9,AE12,IF(D7=AL10,AE22,IF(D7=AL11,AD34,IF(D7=AL12,AD46,0))))</f>
        <v>0</v>
      </c>
      <c r="J23" s="81">
        <f>IF(D7=AL9,AF12,IF(D7=AL10,AF22,IF(D7=AL11,AE34,IF(D7=AL12,AE46,0))))</f>
        <v>0</v>
      </c>
      <c r="K23" s="81">
        <f>IF(D7=AL9,AG12,IF(D7=AL10,AG22,IF(D7=AL11,AF34,IF(D7=AL12,AF46,0))))</f>
        <v>0</v>
      </c>
      <c r="L23" s="54">
        <f>IF(D7=AL9,AH12,IF(D7=AL10,AH22,IF(D7=AL11,AG34,IF(D7=AL12,AG46,0))))</f>
        <v>0</v>
      </c>
      <c r="M23" s="54">
        <f>IF(D7=AL9,AI12,IF(D7=AL10,AI22,IF(D7=AL11,AH34,IF(D7=AL12,AH46,0))))</f>
        <v>0</v>
      </c>
      <c r="N23" s="55">
        <f>IF(D7=AL9,AJ12,IF(D7=AL10,AJ22,IF(D7=AL11,AI34,IF(D7=AL12,AI46,0))))</f>
        <v>0</v>
      </c>
      <c r="Q23" s="61"/>
      <c r="R23" s="61"/>
      <c r="S23" s="61"/>
      <c r="T23" s="61"/>
      <c r="U23" s="61"/>
      <c r="V23" s="61"/>
      <c r="W23" s="64"/>
      <c r="X23" s="64"/>
      <c r="Y23" s="64"/>
      <c r="Z23" s="64"/>
      <c r="AA23" s="79">
        <f t="shared" ref="AA23:AJ23" si="2">AVERAGE(AA22,AA24)</f>
        <v>0</v>
      </c>
      <c r="AB23" s="79">
        <f t="shared" si="2"/>
        <v>0</v>
      </c>
      <c r="AC23" s="79">
        <f t="shared" si="2"/>
        <v>0</v>
      </c>
      <c r="AD23" s="79">
        <f t="shared" si="2"/>
        <v>0</v>
      </c>
      <c r="AE23" s="79">
        <f t="shared" si="2"/>
        <v>0</v>
      </c>
      <c r="AF23" s="79">
        <f t="shared" si="2"/>
        <v>0</v>
      </c>
      <c r="AG23" s="79">
        <f t="shared" si="2"/>
        <v>0</v>
      </c>
      <c r="AH23" s="79">
        <f t="shared" si="2"/>
        <v>0</v>
      </c>
      <c r="AI23" s="79">
        <f t="shared" si="2"/>
        <v>0</v>
      </c>
      <c r="AJ23" s="79">
        <f t="shared" si="2"/>
        <v>0</v>
      </c>
      <c r="AK23" s="79"/>
      <c r="AL23" s="79"/>
      <c r="AM23" s="79"/>
      <c r="AN23" s="79"/>
      <c r="AO23" s="79"/>
      <c r="AP23" s="64"/>
      <c r="AQ23" s="64"/>
      <c r="AR23" s="64"/>
    </row>
    <row r="24" spans="3:44" ht="16.95" customHeight="1" x14ac:dyDescent="0.3">
      <c r="D24" s="10" t="s">
        <v>8</v>
      </c>
      <c r="E24" s="80">
        <f>IF(D7=AL9,AA13,IF(D7=AL10,AA23,IF(D7=AL11,Z35,IF(D7=AL12,Z47,0))))</f>
        <v>0</v>
      </c>
      <c r="F24" s="80">
        <f>IF(D7=AL9,AB13,IF(D7=AL10,AB23,IF(D7=AL11,AA35,IF(D7=AL12,AA47,0))))</f>
        <v>0</v>
      </c>
      <c r="G24" s="54">
        <f>IF(D7=AL9,AC13,IF(D7=AL10,AC23,IF(D7=AL11,AB35,IF(D7=AL12,AB47,0))))</f>
        <v>0</v>
      </c>
      <c r="H24" s="54">
        <f>IF(D7=AL9,AD13,IF(D7=AL10,AD23,IF(D7=AL11,AC35,IF(D7=AL12,AC47,0))))</f>
        <v>0</v>
      </c>
      <c r="I24" s="54">
        <f>IF(D7=AL9,AE13,IF(D7=AL10,AE23,IF(D7=AL11,AD35,IF(D7=AL12,AD47,0))))</f>
        <v>0</v>
      </c>
      <c r="J24" s="81">
        <f>IF(D7=AL9,AF13,IF(D7=AL10,AF23,IF(D7=AL11,AE35,IF(D7=AL12,AE47,0))))</f>
        <v>0</v>
      </c>
      <c r="K24" s="54">
        <f>IF(D7=AL9,AG13,IF(D7=AL10,AG23,IF(D7=AL11,AF35,IF(D7=AL12,AF47,0))))</f>
        <v>0</v>
      </c>
      <c r="L24" s="54">
        <f>IF(D7=AL9,AH13,IF(D7=AL10,AH23,IF(D7=AL11,AG35,IF(D7=AL12,AG47,0))))</f>
        <v>0</v>
      </c>
      <c r="M24" s="54">
        <f>IF(D7=AL9,AI13,IF(D7=AL10,AI23,IF(D7=AL11,AH35,IF(D7=AL12,AH47,0))))</f>
        <v>0</v>
      </c>
      <c r="N24" s="55">
        <f>IF(D7=AL9,AJ13,IF(D7=AL10,AJ23,IF(D7=AL11,AI35,IF(D7=AL12,AI47,0))))</f>
        <v>0</v>
      </c>
      <c r="O24" s="83"/>
      <c r="P24" s="66"/>
      <c r="Q24" s="67"/>
      <c r="R24" s="61"/>
      <c r="S24" s="61"/>
      <c r="T24" s="61"/>
      <c r="U24" s="61"/>
      <c r="V24" s="61"/>
      <c r="W24" s="64"/>
      <c r="X24" s="64"/>
      <c r="Y24" s="64"/>
      <c r="Z24" s="64"/>
      <c r="AA24" s="79">
        <f t="shared" ref="AA24:AJ24" si="3">AC20</f>
        <v>0</v>
      </c>
      <c r="AB24" s="79">
        <f t="shared" si="3"/>
        <v>0</v>
      </c>
      <c r="AC24" s="79">
        <f t="shared" si="3"/>
        <v>0</v>
      </c>
      <c r="AD24" s="79">
        <f t="shared" si="3"/>
        <v>0</v>
      </c>
      <c r="AE24" s="79">
        <f t="shared" si="3"/>
        <v>0</v>
      </c>
      <c r="AF24" s="79">
        <f t="shared" si="3"/>
        <v>0</v>
      </c>
      <c r="AG24" s="79">
        <f t="shared" si="3"/>
        <v>0</v>
      </c>
      <c r="AH24" s="79">
        <f t="shared" si="3"/>
        <v>0</v>
      </c>
      <c r="AI24" s="79">
        <f t="shared" si="3"/>
        <v>0</v>
      </c>
      <c r="AJ24" s="79">
        <f t="shared" si="3"/>
        <v>0</v>
      </c>
      <c r="AK24" s="79"/>
      <c r="AL24" s="79"/>
      <c r="AM24" s="79"/>
      <c r="AN24" s="79"/>
      <c r="AO24" s="79"/>
      <c r="AP24" s="64"/>
      <c r="AQ24" s="64"/>
      <c r="AR24" s="64"/>
    </row>
    <row r="25" spans="3:44" ht="16.95" customHeight="1" x14ac:dyDescent="0.3">
      <c r="D25" s="10" t="s">
        <v>3</v>
      </c>
      <c r="E25" s="80">
        <f>IF(D7=AL9,AA14,IF(D7=AL10,AA24,IF(D7=AL11,Z36,IF(D7=AL12,Z48,0))))</f>
        <v>0</v>
      </c>
      <c r="F25" s="80">
        <f>IF(D7=AL9,AB14,IF(D7=AL10,AB24,IF(D7=AL11,AA36,IF(D7=AL12,AA48,0))))</f>
        <v>0</v>
      </c>
      <c r="G25" s="54">
        <f>IF(D7=AL9,AC14,IF(D7=AL10,AC24,IF(D7=AL11,AB36,IF(D7=AL12,AB48,0))))</f>
        <v>0</v>
      </c>
      <c r="H25" s="54">
        <f>IF(D7=AL9,AD14,IF(D7=AL10,AD24,IF(D7=AL11,AC36,IF(D7=AL12,AC48,0))))</f>
        <v>0</v>
      </c>
      <c r="I25" s="81">
        <f>IF(D7=AL9,AE14,IF(D7=AL10,AE24,IF(D7=AL11,AD36,IF(D7=AL12,AD48,0))))</f>
        <v>0</v>
      </c>
      <c r="J25" s="81">
        <f>IF(D7=AL9,AF14,IF(D7=AL10,AF24,IF(D7=AL11,AE36,IF(D7=AL12,AE48,0))))</f>
        <v>0</v>
      </c>
      <c r="K25" s="54">
        <f>IF(D7=AL9,AG14,IF(D7=AL10,AG24,IF(D7=AL11,AF36,IF(D7=AL12,AF48,0))))</f>
        <v>0</v>
      </c>
      <c r="L25" s="54">
        <f>IF(D7=AL9,AH14,IF(D7=AL10,AH24,IF(D7=AL11,AG36,IF(D7=AL12,AG48,0))))</f>
        <v>0</v>
      </c>
      <c r="M25" s="54">
        <f>IF(D7=AL9,AI14,IF(D7=AL10,AI24,IF(D7=AL11,AH36,IF(D7=AL12,AH48,0))))</f>
        <v>0</v>
      </c>
      <c r="N25" s="55">
        <f>IF(D7=AL9,AJ14,IF(D7=AL10,AJ24,IF(D7=AL11,AI36,IF(D7=AL12,AI48,0))))</f>
        <v>0</v>
      </c>
      <c r="O25" s="83"/>
      <c r="P25" s="66"/>
      <c r="Q25" s="67"/>
      <c r="R25" s="61"/>
      <c r="S25" s="61"/>
      <c r="T25" s="61"/>
      <c r="U25" s="61"/>
      <c r="V25" s="61"/>
      <c r="W25" s="64"/>
      <c r="X25" s="64"/>
      <c r="Y25" s="64"/>
      <c r="Z25" s="64"/>
      <c r="AA25" s="79">
        <f t="shared" ref="AA25:AJ25" si="4">AVERAGE(AA24,AA26)</f>
        <v>0</v>
      </c>
      <c r="AB25" s="79">
        <f t="shared" si="4"/>
        <v>0</v>
      </c>
      <c r="AC25" s="79">
        <f t="shared" si="4"/>
        <v>0</v>
      </c>
      <c r="AD25" s="79">
        <f t="shared" si="4"/>
        <v>0</v>
      </c>
      <c r="AE25" s="79">
        <f t="shared" si="4"/>
        <v>0</v>
      </c>
      <c r="AF25" s="79">
        <f t="shared" si="4"/>
        <v>0</v>
      </c>
      <c r="AG25" s="79">
        <f t="shared" si="4"/>
        <v>0</v>
      </c>
      <c r="AH25" s="79">
        <f t="shared" si="4"/>
        <v>0</v>
      </c>
      <c r="AI25" s="79">
        <f t="shared" si="4"/>
        <v>0</v>
      </c>
      <c r="AJ25" s="79">
        <f t="shared" si="4"/>
        <v>0</v>
      </c>
      <c r="AK25" s="79"/>
      <c r="AL25" s="79"/>
      <c r="AM25" s="79"/>
      <c r="AN25" s="79"/>
      <c r="AO25" s="79"/>
      <c r="AP25" s="64"/>
      <c r="AQ25" s="64"/>
      <c r="AR25" s="64"/>
    </row>
    <row r="26" spans="3:44" ht="16.95" customHeight="1" x14ac:dyDescent="0.3">
      <c r="D26" s="10" t="s">
        <v>9</v>
      </c>
      <c r="E26" s="80">
        <f>IF(D7=AL9,AA15,IF(D7=AL10,AA25,IF(D7=AL11,Z37,IF(D7=AL12,Z49,0))))</f>
        <v>0</v>
      </c>
      <c r="F26" s="54">
        <f>IF(D7=AL9,AB15,IF(D7=AL10,AB25,IF(D7=AL11,AA37,IF(D7=AL12,AA49,0))))</f>
        <v>0</v>
      </c>
      <c r="G26" s="54">
        <f>IF(D7=AL9,AC15,IF(D7=AL10,AC25,IF(D7=AL11,AB37,IF(D7=AL12,AB49,0))))</f>
        <v>0</v>
      </c>
      <c r="H26" s="54">
        <f>IF(D7=AL9,AD15,IF(D7=AL10,AD25,IF(D7=AL11,AC37,IF(D7=AL12,AC49,0))))</f>
        <v>0</v>
      </c>
      <c r="I26" s="81">
        <f>IF(D7=AL9,AE15,IF(D7=AL10,AE25,IF(D7=AL11,AD37,IF(D7=AL12,AD49,0))))</f>
        <v>0</v>
      </c>
      <c r="J26" s="54">
        <f>IF(D7=AL9,AF15,IF(D7=AL10,AF25,IF(D7=AL11,AE37,IF(D7=AL12,AE49,0))))</f>
        <v>0</v>
      </c>
      <c r="K26" s="54">
        <f>IF(D7=AL9,AG15,IF(D7=AL10,AG25,IF(D7=AL11,AF37,IF(D7=AL12,AF49,0))))</f>
        <v>0</v>
      </c>
      <c r="L26" s="54">
        <f>IF(D7=AL9,AH15,IF(D7=AL10,AH25,IF(D7=AL11,AG37,IF(D7=AL12,AG49,0))))</f>
        <v>0</v>
      </c>
      <c r="M26" s="54">
        <f>IF(D7=AL9,AI15,IF(D7=AL10,AI25,IF(D7=AL11,AH37,IF(D7=AL12,AH49,0))))</f>
        <v>0</v>
      </c>
      <c r="N26" s="55">
        <f>IF(D7=AL9,AJ15,IF(D7=AL10,AJ25,IF(D7=AL11,AI37,IF(D7=AL12,AI49,0))))</f>
        <v>0</v>
      </c>
      <c r="Q26" s="61"/>
      <c r="R26" s="61"/>
      <c r="S26" s="61"/>
      <c r="T26" s="61"/>
      <c r="U26" s="61"/>
      <c r="V26" s="61"/>
      <c r="W26" s="64"/>
      <c r="X26" s="64"/>
      <c r="Y26" s="64"/>
      <c r="Z26" s="64"/>
      <c r="AA26" s="79">
        <f t="shared" ref="AA26:AJ26" si="5">AD20</f>
        <v>0</v>
      </c>
      <c r="AB26" s="79">
        <f t="shared" si="5"/>
        <v>0</v>
      </c>
      <c r="AC26" s="79">
        <f t="shared" si="5"/>
        <v>0</v>
      </c>
      <c r="AD26" s="79">
        <f t="shared" si="5"/>
        <v>0</v>
      </c>
      <c r="AE26" s="79">
        <f t="shared" si="5"/>
        <v>0</v>
      </c>
      <c r="AF26" s="79">
        <f t="shared" si="5"/>
        <v>0</v>
      </c>
      <c r="AG26" s="79">
        <f t="shared" si="5"/>
        <v>0</v>
      </c>
      <c r="AH26" s="79">
        <f t="shared" si="5"/>
        <v>0</v>
      </c>
      <c r="AI26" s="79">
        <f t="shared" si="5"/>
        <v>0</v>
      </c>
      <c r="AJ26" s="79">
        <f t="shared" si="5"/>
        <v>0</v>
      </c>
      <c r="AK26" s="79"/>
      <c r="AL26" s="79"/>
      <c r="AM26" s="79"/>
      <c r="AN26" s="79"/>
      <c r="AO26" s="79"/>
      <c r="AP26" s="64"/>
      <c r="AQ26" s="64"/>
      <c r="AR26" s="64"/>
    </row>
    <row r="27" spans="3:44" ht="16.95" customHeight="1" x14ac:dyDescent="0.3">
      <c r="D27" s="10" t="s">
        <v>5</v>
      </c>
      <c r="E27" s="80">
        <f>IF(D7=AL9,AA16,IF(D7=AL10,AA26,IF(D7=AL11,Z38,IF(D7=AL12,Z50,0))))</f>
        <v>0</v>
      </c>
      <c r="F27" s="54">
        <f>IF(D7=AL9,AB16,IF(D7=AL10,AB26,IF(D7=AL11,AA38,IF(D7=AL12,AA50,0))))</f>
        <v>0</v>
      </c>
      <c r="G27" s="54">
        <f>IF(D7=AL9,AC16,IF(D7=AL10,AC26,IF(D7=AL11,AB38,IF(D7=AL12,AB50,0))))</f>
        <v>0</v>
      </c>
      <c r="H27" s="81">
        <f>IF(D7=AL9,AD16,IF(D7=AL10,AD26,IF(D7=AL11,AC38,IF(D7=AL12,AC50,0))))</f>
        <v>0</v>
      </c>
      <c r="I27" s="81">
        <f>IF(D7=AL9,AE16,IF(D7=AL10,AE26,IF(D7=AL11,AD38,IF(D7=AL12,AD50,0))))</f>
        <v>0</v>
      </c>
      <c r="J27" s="54">
        <f>IF(D7=AL9,AF16,IF(D7=AL10,AF26,IF(D7=AL11,AE38,IF(D7=AL12,AE50,0))))</f>
        <v>0</v>
      </c>
      <c r="K27" s="54">
        <f>IF(D7=AL9,AG16,IF(D7=AL10,AG26,IF(D7=AL11,AF38,IF(D7=AL12,AF50,0))))</f>
        <v>0</v>
      </c>
      <c r="L27" s="54">
        <f>IF(D7=AL9,AH16,IF(D7=AL10,AH26,IF(D7=AL11,AG38,IF(D7=AL12,AG50,0))))</f>
        <v>0</v>
      </c>
      <c r="M27" s="54">
        <f>IF(D7=AL9,AI16,IF(D7=AL10,AI26,IF(D7=AL11,AH38,IF(D7=AL12,AH50,0))))</f>
        <v>0</v>
      </c>
      <c r="N27" s="55">
        <f>IF(D7=AL9,AJ16,IF(D7=AL10,AJ26,IF(D7=AL11,AI38,IF(D7=AL12,AI50,0))))</f>
        <v>0</v>
      </c>
      <c r="Q27" s="61"/>
      <c r="R27" s="61"/>
      <c r="S27" s="61"/>
      <c r="T27" s="61"/>
      <c r="U27" s="61"/>
      <c r="V27" s="61"/>
      <c r="W27" s="64"/>
      <c r="X27" s="64"/>
      <c r="Y27" s="64"/>
      <c r="Z27" s="64"/>
      <c r="AA27" s="79">
        <f>AVERAGE(AA26,AA28)</f>
        <v>0</v>
      </c>
      <c r="AB27" s="79">
        <f>AVERAGE(AB28,AB26)</f>
        <v>0</v>
      </c>
      <c r="AC27" s="79">
        <f t="shared" ref="AC27:AJ27" si="6">AVERAGE(AC26,AC28)</f>
        <v>0</v>
      </c>
      <c r="AD27" s="79">
        <f t="shared" si="6"/>
        <v>0</v>
      </c>
      <c r="AE27" s="79">
        <f t="shared" si="6"/>
        <v>0</v>
      </c>
      <c r="AF27" s="79">
        <f t="shared" si="6"/>
        <v>0</v>
      </c>
      <c r="AG27" s="79">
        <f t="shared" si="6"/>
        <v>0</v>
      </c>
      <c r="AH27" s="79">
        <f t="shared" si="6"/>
        <v>0</v>
      </c>
      <c r="AI27" s="79">
        <f t="shared" si="6"/>
        <v>0</v>
      </c>
      <c r="AJ27" s="79">
        <f t="shared" si="6"/>
        <v>0</v>
      </c>
      <c r="AK27" s="79"/>
      <c r="AL27" s="79"/>
      <c r="AM27" s="79"/>
      <c r="AN27" s="79"/>
      <c r="AO27" s="79"/>
      <c r="AP27" s="64"/>
      <c r="AQ27" s="64"/>
      <c r="AR27" s="64"/>
    </row>
    <row r="28" spans="3:44" ht="16.95" customHeight="1" x14ac:dyDescent="0.3">
      <c r="D28" s="10" t="s">
        <v>10</v>
      </c>
      <c r="E28" s="54">
        <f>IF(D7=AL9,AA17,IF(D7=AL10,AA27,IF(D7=AL11,Z39,IF(D7=AL12,Z51,0))))</f>
        <v>0</v>
      </c>
      <c r="F28" s="54">
        <f>IF(D7=AL9,AB17,IF(D7=AL10,AB27,IF(D7=AL11,AA39,IF(D7=AL12,AA51,0))))</f>
        <v>0</v>
      </c>
      <c r="G28" s="54">
        <f>IF(D7=AL9,AC17,IF(D7=AL10,AC27,IF(D7=AL11,AB39,IF(D7=AL12,AB51,0))))</f>
        <v>0</v>
      </c>
      <c r="H28" s="81">
        <f>IF(D7=AL9,AD17,IF(D7=AL10,AD27,IF(D7=AL11,AC39,IF(D7=AL12,AC51,0))))</f>
        <v>0</v>
      </c>
      <c r="I28" s="54">
        <f>IF(D7=AL9,AE17,IF(D7=AL10,AE27,IF(D7=AL11,AD39,IF(D7=AL12,AD51,0))))</f>
        <v>0</v>
      </c>
      <c r="J28" s="54">
        <f>IF(D7=AL9,AF17,IF(D7=AL10,AF27,IF(D7=AL11,AE39,IF(D7=AL12,AE51,0))))</f>
        <v>0</v>
      </c>
      <c r="K28" s="54">
        <f>IF(D7=AL9,AG17,IF(D7=AL10,AG27,IF(D7=AL11,AF39,IF(D7=AL12,AF51,0))))</f>
        <v>0</v>
      </c>
      <c r="L28" s="54">
        <f>IF(D7=AL9,AH17,IF(D7=AL10,AH27,IF(D7=AL11,AG39,IF(D7=AL12,AG51,0))))</f>
        <v>0</v>
      </c>
      <c r="M28" s="54">
        <f>IF(D7=AL9,AI17,IF(D7=AL10,AI27,IF(D7=AL11,AH39,IF(D7=AL12,AH51,0))))</f>
        <v>0</v>
      </c>
      <c r="N28" s="55">
        <f>IF(D7=AL9,AJ17,IF(D7=AL10,AJ27,IF(D7=AL11,AI39,IF(D7=AL12,AI51,0))))</f>
        <v>0</v>
      </c>
      <c r="Q28" s="61"/>
      <c r="R28" s="61"/>
      <c r="S28" s="61"/>
      <c r="T28" s="61"/>
      <c r="U28" s="61"/>
      <c r="V28" s="61"/>
      <c r="W28" s="64"/>
      <c r="X28" s="64"/>
      <c r="Y28" s="64"/>
      <c r="Z28" s="64"/>
      <c r="AA28" s="79">
        <f t="shared" ref="AA28:AJ28" si="7">AE20</f>
        <v>0</v>
      </c>
      <c r="AB28" s="79">
        <f t="shared" si="7"/>
        <v>0</v>
      </c>
      <c r="AC28" s="79">
        <f t="shared" si="7"/>
        <v>0</v>
      </c>
      <c r="AD28" s="79">
        <f t="shared" si="7"/>
        <v>0</v>
      </c>
      <c r="AE28" s="79">
        <f t="shared" si="7"/>
        <v>0</v>
      </c>
      <c r="AF28" s="79">
        <f t="shared" si="7"/>
        <v>0</v>
      </c>
      <c r="AG28" s="79">
        <f t="shared" si="7"/>
        <v>0</v>
      </c>
      <c r="AH28" s="79">
        <f t="shared" si="7"/>
        <v>0</v>
      </c>
      <c r="AI28" s="79">
        <f t="shared" si="7"/>
        <v>0</v>
      </c>
      <c r="AJ28" s="79">
        <f t="shared" si="7"/>
        <v>0</v>
      </c>
      <c r="AK28" s="79"/>
      <c r="AL28" s="79"/>
      <c r="AM28" s="79"/>
      <c r="AN28" s="79"/>
      <c r="AO28" s="79"/>
      <c r="AP28" s="64"/>
      <c r="AQ28" s="64"/>
      <c r="AR28" s="64"/>
    </row>
    <row r="29" spans="3:44" ht="16.95" customHeight="1" thickBot="1" x14ac:dyDescent="0.35">
      <c r="D29" s="12" t="s">
        <v>6</v>
      </c>
      <c r="E29" s="56">
        <f>IF(D7=AL9,AA18,IF(D7=AL10,AA28,IF(D7=AL11,Z40,IF(D7=AL12,Z52,0))))</f>
        <v>0</v>
      </c>
      <c r="F29" s="56">
        <f>IF(D7=AL9,AB18,IF(D7=AL10,AB28,IF(D7=AL11,AA40,IF(D7=AL12,AA52,0))))</f>
        <v>0</v>
      </c>
      <c r="G29" s="56">
        <f>IF(D7=AL9,AC18,IF(D7=AL10,AC28,IF(D7=AL11,AB40,IF(D7=AL12,AB52,0))))</f>
        <v>0</v>
      </c>
      <c r="H29" s="84">
        <f>IF(D7=AL9,AD18,IF(D7=AL10,AD28,IF(D7=AL11,AC40,IF(D7=AL12,AC52,0))))</f>
        <v>0</v>
      </c>
      <c r="I29" s="56">
        <f>IF(D7=AL9,AE18,IF(D7=AL10,AE28,IF(D7=AL11,AD40,IF(D7=AL12,AD52,0))))</f>
        <v>0</v>
      </c>
      <c r="J29" s="56">
        <f>IF(D7=AL9,AF18,IF(D7=AL10,AF28,IF(D7=AL11,AE40,IF(D7=AL12,AE52,0))))</f>
        <v>0</v>
      </c>
      <c r="K29" s="56">
        <f>IF(D7=AL9,AG18,IF(D7=AL10,AG28,IF(D7=AL11,AF40,IF(D7=AL12,AF52,0))))</f>
        <v>0</v>
      </c>
      <c r="L29" s="56">
        <f>IF(D7=AL9,AH18,IF(D7=AL10,AH28,IF(D7=AL11,AG40,IF(D7=AL12,AG52,0))))</f>
        <v>0</v>
      </c>
      <c r="M29" s="56">
        <f>IF(D7=AL9,AI18,IF(D7=AL10,AI28,IF(D7=AL11,AH40,IF(D7=AL12,AH52,0))))</f>
        <v>0</v>
      </c>
      <c r="N29" s="57">
        <f>IF(D7=AL9,AJ18,IF(D7=AL10,AJ28,IF(D7=AL11,AI40,IF(D7=AL12,AI52,0))))</f>
        <v>0</v>
      </c>
      <c r="Q29" s="61"/>
      <c r="R29" s="61"/>
      <c r="S29" s="61"/>
      <c r="T29" s="61"/>
      <c r="U29" s="61"/>
      <c r="V29" s="61"/>
      <c r="W29" s="64"/>
      <c r="X29" s="64"/>
      <c r="Y29" s="64"/>
      <c r="Z29" s="64"/>
      <c r="AA29" s="64"/>
      <c r="AB29" s="64"/>
      <c r="AC29" s="64"/>
      <c r="AD29" s="64"/>
      <c r="AE29" s="64"/>
      <c r="AF29" s="64"/>
      <c r="AG29" s="64"/>
      <c r="AH29" s="64"/>
      <c r="AI29" s="64"/>
      <c r="AJ29" s="64"/>
      <c r="AK29" s="64"/>
      <c r="AL29" s="64"/>
      <c r="AM29" s="64"/>
      <c r="AN29" s="64"/>
      <c r="AO29" s="64"/>
      <c r="AP29" s="64"/>
      <c r="AQ29" s="64"/>
      <c r="AR29" s="64"/>
    </row>
    <row r="30" spans="3:44" ht="16.95" customHeight="1" thickBot="1" x14ac:dyDescent="0.35">
      <c r="Q30" s="61"/>
      <c r="R30" s="61"/>
      <c r="S30" s="61"/>
      <c r="T30" s="61"/>
      <c r="U30" s="61"/>
      <c r="V30" s="61"/>
      <c r="W30" s="64"/>
      <c r="X30" s="64"/>
      <c r="Y30" s="64"/>
      <c r="Z30" s="64"/>
      <c r="AA30" s="64"/>
      <c r="AB30" s="64"/>
      <c r="AC30" s="64"/>
      <c r="AD30" s="64"/>
      <c r="AE30" s="64"/>
      <c r="AF30" s="64"/>
      <c r="AG30" s="64"/>
      <c r="AH30" s="64"/>
      <c r="AI30" s="64"/>
      <c r="AJ30" s="64"/>
      <c r="AK30" s="64"/>
      <c r="AL30" s="64"/>
      <c r="AM30" s="64"/>
      <c r="AN30" s="64"/>
      <c r="AO30" s="64"/>
      <c r="AP30" s="64"/>
      <c r="AQ30" s="64"/>
      <c r="AR30" s="64"/>
    </row>
    <row r="31" spans="3:44" ht="16.95" customHeight="1" x14ac:dyDescent="0.3">
      <c r="C31" s="322" t="s">
        <v>51</v>
      </c>
      <c r="D31" s="324"/>
      <c r="E31" s="322" t="s">
        <v>141</v>
      </c>
      <c r="F31" s="324"/>
      <c r="G31" s="85"/>
      <c r="H31" s="322" t="s">
        <v>51</v>
      </c>
      <c r="I31" s="324"/>
      <c r="J31" s="322" t="s">
        <v>141</v>
      </c>
      <c r="K31" s="324"/>
      <c r="M31" s="322" t="s">
        <v>65</v>
      </c>
      <c r="N31" s="323"/>
      <c r="O31" s="323"/>
      <c r="P31" s="324"/>
      <c r="Q31" s="61"/>
      <c r="R31" s="61"/>
      <c r="S31" s="61"/>
      <c r="T31" s="61"/>
      <c r="U31" s="61"/>
      <c r="V31" s="61"/>
      <c r="W31" s="64"/>
      <c r="X31" s="64"/>
      <c r="Y31" s="64"/>
      <c r="Z31" s="419" t="str">
        <f>H53</f>
        <v>Custom RPE Chart (Bench)</v>
      </c>
      <c r="AA31" s="419"/>
      <c r="AB31" s="419"/>
      <c r="AC31" s="419"/>
      <c r="AD31" s="419"/>
      <c r="AE31" s="419"/>
      <c r="AF31" s="419"/>
      <c r="AG31" s="419"/>
      <c r="AH31" s="419"/>
      <c r="AI31" s="419"/>
      <c r="AJ31" s="419"/>
      <c r="AK31" s="419"/>
      <c r="AL31" s="419"/>
      <c r="AM31" s="419"/>
      <c r="AN31" s="419"/>
      <c r="AO31" s="64"/>
      <c r="AP31" s="64"/>
      <c r="AQ31" s="64"/>
      <c r="AR31" s="64"/>
    </row>
    <row r="32" spans="3:44" ht="16.95" customHeight="1" thickBot="1" x14ac:dyDescent="0.35">
      <c r="C32" s="328"/>
      <c r="D32" s="330"/>
      <c r="E32" s="15">
        <v>0.05</v>
      </c>
      <c r="F32" s="16">
        <v>7.0000000000000007E-2</v>
      </c>
      <c r="G32" s="85"/>
      <c r="H32" s="328"/>
      <c r="I32" s="330"/>
      <c r="J32" s="17">
        <v>0.05</v>
      </c>
      <c r="K32" s="16">
        <v>7.0000000000000007E-2</v>
      </c>
      <c r="M32" s="328"/>
      <c r="N32" s="329"/>
      <c r="O32" s="329"/>
      <c r="P32" s="330"/>
      <c r="Q32" s="61"/>
      <c r="R32" s="61"/>
      <c r="S32" s="61"/>
      <c r="T32" s="61"/>
      <c r="U32" s="61"/>
      <c r="V32" s="61"/>
      <c r="W32" s="64"/>
      <c r="X32" s="64"/>
      <c r="Y32" s="64"/>
      <c r="Z32" s="79">
        <f>G17</f>
        <v>0</v>
      </c>
      <c r="AA32" s="79">
        <f>Z32*J58</f>
        <v>0</v>
      </c>
      <c r="AB32" s="79">
        <f>Z32*J59</f>
        <v>0</v>
      </c>
      <c r="AC32" s="79">
        <f>Z32*J60</f>
        <v>0</v>
      </c>
      <c r="AD32" s="79">
        <f>Z32*J61</f>
        <v>0</v>
      </c>
      <c r="AE32" s="79">
        <f>Z32*J62</f>
        <v>0</v>
      </c>
      <c r="AF32" s="79">
        <f>Z32*J63</f>
        <v>0</v>
      </c>
      <c r="AG32" s="79">
        <f>Z32*J64</f>
        <v>0</v>
      </c>
      <c r="AH32" s="79">
        <f>Z32*J65</f>
        <v>0</v>
      </c>
      <c r="AI32" s="79">
        <f>Z32*J66</f>
        <v>0</v>
      </c>
      <c r="AJ32" s="79">
        <f>Z32*J67</f>
        <v>0</v>
      </c>
      <c r="AK32" s="79">
        <f>Z32*J68</f>
        <v>0</v>
      </c>
      <c r="AL32" s="79">
        <f>Z32*J69</f>
        <v>0</v>
      </c>
      <c r="AM32" s="79">
        <f>Z32*J70</f>
        <v>0</v>
      </c>
      <c r="AN32" s="79">
        <f>Z32*J71</f>
        <v>0</v>
      </c>
      <c r="AO32" s="64"/>
      <c r="AP32" s="64"/>
      <c r="AQ32" s="64"/>
      <c r="AR32" s="64"/>
    </row>
    <row r="33" spans="3:44" ht="16.95" customHeight="1" x14ac:dyDescent="0.3">
      <c r="C33" s="50" t="s">
        <v>12</v>
      </c>
      <c r="D33" s="24">
        <f>E23</f>
        <v>0</v>
      </c>
      <c r="E33" s="86">
        <f>D33-(D33*E32)</f>
        <v>0</v>
      </c>
      <c r="F33" s="58">
        <f>D33-(D33*F32)</f>
        <v>0</v>
      </c>
      <c r="G33" s="85"/>
      <c r="H33" s="50" t="s">
        <v>27</v>
      </c>
      <c r="I33" s="24">
        <f>J23</f>
        <v>0</v>
      </c>
      <c r="J33" s="86">
        <f>I33-(I33*J32)</f>
        <v>0</v>
      </c>
      <c r="K33" s="58">
        <f>I33-(I33*K32)</f>
        <v>0</v>
      </c>
      <c r="M33" s="322" t="s">
        <v>57</v>
      </c>
      <c r="N33" s="323"/>
      <c r="O33" s="407"/>
      <c r="P33" s="408"/>
      <c r="Q33" s="61"/>
      <c r="R33" s="61"/>
      <c r="S33" s="61"/>
      <c r="T33" s="61"/>
      <c r="U33" s="61"/>
      <c r="V33" s="61"/>
      <c r="W33" s="64"/>
      <c r="X33" s="64"/>
      <c r="Y33" s="64"/>
      <c r="Z33" s="79">
        <f>AVERAGE(Z32,Z34)</f>
        <v>0</v>
      </c>
      <c r="AA33" s="79">
        <f>AVERAGE(AA34,AA32)</f>
        <v>0</v>
      </c>
      <c r="AB33" s="79">
        <f>AVERAGE(AB32,AB34)</f>
        <v>0</v>
      </c>
      <c r="AC33" s="79">
        <f>AVERAGE(AC32,AC34)</f>
        <v>0</v>
      </c>
      <c r="AD33" s="79">
        <f>AVERAGE(AD32,AD34)</f>
        <v>0</v>
      </c>
      <c r="AE33" s="79">
        <f>AVERAGE(AE32,AE34)</f>
        <v>0</v>
      </c>
      <c r="AF33" s="79">
        <f>AVERAGE(AF32,AF34)</f>
        <v>0</v>
      </c>
      <c r="AG33" s="79">
        <f>AVERAGE(AG34,AG32)</f>
        <v>0</v>
      </c>
      <c r="AH33" s="79">
        <f>AVERAGE(AH32,AH34)</f>
        <v>0</v>
      </c>
      <c r="AI33" s="82">
        <f>AVERAGE(AI32,AI34)</f>
        <v>0</v>
      </c>
      <c r="AJ33" s="79"/>
      <c r="AK33" s="79"/>
      <c r="AL33" s="79"/>
      <c r="AM33" s="79"/>
      <c r="AN33" s="79"/>
      <c r="AO33" s="64"/>
      <c r="AP33" s="64"/>
      <c r="AQ33" s="64"/>
      <c r="AR33" s="64"/>
    </row>
    <row r="34" spans="3:44" ht="16.95" customHeight="1" thickBot="1" x14ac:dyDescent="0.35">
      <c r="C34" s="48" t="s">
        <v>13</v>
      </c>
      <c r="D34" s="24">
        <f>E25</f>
        <v>0</v>
      </c>
      <c r="E34" s="86"/>
      <c r="F34" s="58"/>
      <c r="G34" s="85"/>
      <c r="H34" s="48" t="s">
        <v>28</v>
      </c>
      <c r="I34" s="24">
        <f>J25</f>
        <v>0</v>
      </c>
      <c r="J34" s="86"/>
      <c r="K34" s="58"/>
      <c r="M34" s="328"/>
      <c r="N34" s="329"/>
      <c r="O34" s="409"/>
      <c r="P34" s="410"/>
      <c r="Q34" s="61"/>
      <c r="R34" s="61"/>
      <c r="S34" s="61"/>
      <c r="T34" s="61"/>
      <c r="U34" s="61"/>
      <c r="V34" s="61"/>
      <c r="W34" s="64"/>
      <c r="X34" s="64"/>
      <c r="Y34" s="64"/>
      <c r="Z34" s="79">
        <f t="shared" ref="Z34:AI34" si="8">AA32</f>
        <v>0</v>
      </c>
      <c r="AA34" s="79">
        <f t="shared" si="8"/>
        <v>0</v>
      </c>
      <c r="AB34" s="79">
        <f t="shared" si="8"/>
        <v>0</v>
      </c>
      <c r="AC34" s="79">
        <f t="shared" si="8"/>
        <v>0</v>
      </c>
      <c r="AD34" s="79">
        <f t="shared" si="8"/>
        <v>0</v>
      </c>
      <c r="AE34" s="79">
        <f t="shared" si="8"/>
        <v>0</v>
      </c>
      <c r="AF34" s="79">
        <f t="shared" si="8"/>
        <v>0</v>
      </c>
      <c r="AG34" s="79">
        <f t="shared" si="8"/>
        <v>0</v>
      </c>
      <c r="AH34" s="79">
        <f t="shared" si="8"/>
        <v>0</v>
      </c>
      <c r="AI34" s="79">
        <f t="shared" si="8"/>
        <v>0</v>
      </c>
      <c r="AJ34" s="79"/>
      <c r="AK34" s="79"/>
      <c r="AL34" s="79"/>
      <c r="AM34" s="79"/>
      <c r="AN34" s="79"/>
      <c r="AO34" s="64"/>
      <c r="AP34" s="64"/>
      <c r="AQ34" s="64"/>
      <c r="AR34" s="64"/>
    </row>
    <row r="35" spans="3:44" ht="16.95" customHeight="1" x14ac:dyDescent="0.3">
      <c r="C35" s="48" t="s">
        <v>14</v>
      </c>
      <c r="D35" s="24">
        <f>E27</f>
        <v>0</v>
      </c>
      <c r="E35" s="86"/>
      <c r="F35" s="58"/>
      <c r="G35" s="85"/>
      <c r="H35" s="48" t="s">
        <v>29</v>
      </c>
      <c r="I35" s="24">
        <f>J27</f>
        <v>0</v>
      </c>
      <c r="J35" s="86"/>
      <c r="K35" s="58"/>
      <c r="M35" s="322" t="s">
        <v>67</v>
      </c>
      <c r="N35" s="323"/>
      <c r="O35" s="411"/>
      <c r="P35" s="412"/>
      <c r="Q35" s="61"/>
      <c r="R35" s="61"/>
      <c r="S35" s="61"/>
      <c r="T35" s="61"/>
      <c r="U35" s="61"/>
      <c r="V35" s="61"/>
      <c r="W35" s="64"/>
      <c r="X35" s="64"/>
      <c r="Y35" s="64"/>
      <c r="Z35" s="79">
        <f t="shared" ref="Z35:AF35" si="9">AVERAGE(Z34,Z36)</f>
        <v>0</v>
      </c>
      <c r="AA35" s="79">
        <f t="shared" si="9"/>
        <v>0</v>
      </c>
      <c r="AB35" s="79">
        <f t="shared" si="9"/>
        <v>0</v>
      </c>
      <c r="AC35" s="79">
        <f t="shared" si="9"/>
        <v>0</v>
      </c>
      <c r="AD35" s="79">
        <f t="shared" si="9"/>
        <v>0</v>
      </c>
      <c r="AE35" s="79">
        <f t="shared" si="9"/>
        <v>0</v>
      </c>
      <c r="AF35" s="79">
        <f t="shared" si="9"/>
        <v>0</v>
      </c>
      <c r="AG35" s="79">
        <f>AVERAGE(AG36,AG34)</f>
        <v>0</v>
      </c>
      <c r="AH35" s="79">
        <f>AVERAGE(AH34,AH36)</f>
        <v>0</v>
      </c>
      <c r="AI35" s="79">
        <f>AVERAGE(AI34,AI36)</f>
        <v>0</v>
      </c>
      <c r="AJ35" s="79"/>
      <c r="AK35" s="79"/>
      <c r="AL35" s="79"/>
      <c r="AM35" s="79"/>
      <c r="AN35" s="79"/>
      <c r="AO35" s="64"/>
      <c r="AP35" s="64"/>
      <c r="AQ35" s="64"/>
      <c r="AR35" s="64"/>
    </row>
    <row r="36" spans="3:44" ht="16.95" customHeight="1" thickBot="1" x14ac:dyDescent="0.35">
      <c r="C36" s="48"/>
      <c r="D36" s="24"/>
      <c r="E36" s="86"/>
      <c r="F36" s="58"/>
      <c r="G36" s="85"/>
      <c r="H36" s="48"/>
      <c r="I36" s="24"/>
      <c r="J36" s="86"/>
      <c r="K36" s="58"/>
      <c r="M36" s="328"/>
      <c r="N36" s="329"/>
      <c r="O36" s="413"/>
      <c r="P36" s="414"/>
      <c r="Q36" s="61"/>
      <c r="R36" s="61"/>
      <c r="S36" s="61"/>
      <c r="T36" s="61"/>
      <c r="U36" s="61"/>
      <c r="V36" s="61"/>
      <c r="W36" s="64"/>
      <c r="X36" s="64"/>
      <c r="Y36" s="64"/>
      <c r="Z36" s="79">
        <f t="shared" ref="Z36:AI36" si="10">AB32</f>
        <v>0</v>
      </c>
      <c r="AA36" s="79">
        <f t="shared" si="10"/>
        <v>0</v>
      </c>
      <c r="AB36" s="79">
        <f t="shared" si="10"/>
        <v>0</v>
      </c>
      <c r="AC36" s="79">
        <f t="shared" si="10"/>
        <v>0</v>
      </c>
      <c r="AD36" s="79">
        <f t="shared" si="10"/>
        <v>0</v>
      </c>
      <c r="AE36" s="79">
        <f t="shared" si="10"/>
        <v>0</v>
      </c>
      <c r="AF36" s="79">
        <f t="shared" si="10"/>
        <v>0</v>
      </c>
      <c r="AG36" s="79">
        <f t="shared" si="10"/>
        <v>0</v>
      </c>
      <c r="AH36" s="79">
        <f t="shared" si="10"/>
        <v>0</v>
      </c>
      <c r="AI36" s="79">
        <f t="shared" si="10"/>
        <v>0</v>
      </c>
      <c r="AJ36" s="79"/>
      <c r="AK36" s="79"/>
      <c r="AL36" s="79"/>
      <c r="AM36" s="79"/>
      <c r="AN36" s="79"/>
      <c r="AO36" s="64"/>
      <c r="AP36" s="64"/>
      <c r="AQ36" s="64"/>
      <c r="AR36" s="64"/>
    </row>
    <row r="37" spans="3:44" ht="16.95" customHeight="1" x14ac:dyDescent="0.3">
      <c r="C37" s="48" t="s">
        <v>15</v>
      </c>
      <c r="D37" s="24">
        <f>F23</f>
        <v>0</v>
      </c>
      <c r="E37" s="86">
        <f>D37-(D37*E32)</f>
        <v>0</v>
      </c>
      <c r="F37" s="58">
        <f>D37-(D37*F32)</f>
        <v>0</v>
      </c>
      <c r="G37" s="85"/>
      <c r="H37" s="48" t="s">
        <v>30</v>
      </c>
      <c r="I37" s="24">
        <f>K23</f>
        <v>0</v>
      </c>
      <c r="J37" s="86">
        <f>I37-(I37*J32)</f>
        <v>0</v>
      </c>
      <c r="K37" s="58">
        <f>I37-(I37*K32)</f>
        <v>0</v>
      </c>
      <c r="M37" s="322" t="s">
        <v>68</v>
      </c>
      <c r="N37" s="323"/>
      <c r="O37" s="415"/>
      <c r="P37" s="416"/>
      <c r="Q37" s="61"/>
      <c r="R37" s="64"/>
      <c r="S37" s="64"/>
      <c r="T37" s="64"/>
      <c r="U37" s="61"/>
      <c r="V37" s="61"/>
      <c r="W37" s="64"/>
      <c r="X37" s="64"/>
      <c r="Y37" s="64"/>
      <c r="Z37" s="79">
        <f t="shared" ref="Z37:AF37" si="11">AVERAGE(Z36,Z38)</f>
        <v>0</v>
      </c>
      <c r="AA37" s="79">
        <f t="shared" si="11"/>
        <v>0</v>
      </c>
      <c r="AB37" s="79">
        <f t="shared" si="11"/>
        <v>0</v>
      </c>
      <c r="AC37" s="79">
        <f t="shared" si="11"/>
        <v>0</v>
      </c>
      <c r="AD37" s="79">
        <f t="shared" si="11"/>
        <v>0</v>
      </c>
      <c r="AE37" s="79">
        <f t="shared" si="11"/>
        <v>0</v>
      </c>
      <c r="AF37" s="79">
        <f t="shared" si="11"/>
        <v>0</v>
      </c>
      <c r="AG37" s="79">
        <f>AVERAGE(AG38,AG36)</f>
        <v>0</v>
      </c>
      <c r="AH37" s="79">
        <f>AVERAGE(AH36,AH38)</f>
        <v>0</v>
      </c>
      <c r="AI37" s="79">
        <f>AVERAGE(AI36,AI38)</f>
        <v>0</v>
      </c>
      <c r="AJ37" s="79"/>
      <c r="AK37" s="79"/>
      <c r="AL37" s="79"/>
      <c r="AM37" s="79"/>
      <c r="AN37" s="79"/>
      <c r="AO37" s="64"/>
      <c r="AP37" s="64"/>
      <c r="AQ37" s="64"/>
      <c r="AR37" s="64"/>
    </row>
    <row r="38" spans="3:44" ht="16.95" customHeight="1" thickBot="1" x14ac:dyDescent="0.35">
      <c r="C38" s="48" t="s">
        <v>16</v>
      </c>
      <c r="D38" s="24">
        <f>F25</f>
        <v>0</v>
      </c>
      <c r="E38" s="86"/>
      <c r="F38" s="58"/>
      <c r="G38" s="85"/>
      <c r="H38" s="48" t="s">
        <v>31</v>
      </c>
      <c r="I38" s="24">
        <f>K25</f>
        <v>0</v>
      </c>
      <c r="J38" s="86"/>
      <c r="K38" s="58"/>
      <c r="M38" s="328"/>
      <c r="N38" s="329"/>
      <c r="O38" s="417"/>
      <c r="P38" s="418"/>
      <c r="Q38" s="61"/>
      <c r="R38" s="64"/>
      <c r="S38" s="64"/>
      <c r="T38" s="64"/>
      <c r="U38" s="61"/>
      <c r="V38" s="61"/>
      <c r="W38" s="64"/>
      <c r="X38" s="64"/>
      <c r="Y38" s="64"/>
      <c r="Z38" s="79">
        <f t="shared" ref="Z38:AI38" si="12">AC32</f>
        <v>0</v>
      </c>
      <c r="AA38" s="79">
        <f t="shared" si="12"/>
        <v>0</v>
      </c>
      <c r="AB38" s="79">
        <f t="shared" si="12"/>
        <v>0</v>
      </c>
      <c r="AC38" s="79">
        <f t="shared" si="12"/>
        <v>0</v>
      </c>
      <c r="AD38" s="79">
        <f t="shared" si="12"/>
        <v>0</v>
      </c>
      <c r="AE38" s="79">
        <f t="shared" si="12"/>
        <v>0</v>
      </c>
      <c r="AF38" s="79">
        <f t="shared" si="12"/>
        <v>0</v>
      </c>
      <c r="AG38" s="79">
        <f t="shared" si="12"/>
        <v>0</v>
      </c>
      <c r="AH38" s="79">
        <f t="shared" si="12"/>
        <v>0</v>
      </c>
      <c r="AI38" s="79">
        <f t="shared" si="12"/>
        <v>0</v>
      </c>
      <c r="AJ38" s="79"/>
      <c r="AK38" s="79"/>
      <c r="AL38" s="79"/>
      <c r="AM38" s="79"/>
      <c r="AN38" s="79"/>
      <c r="AO38" s="64"/>
      <c r="AP38" s="64"/>
      <c r="AQ38" s="64"/>
      <c r="AR38" s="64"/>
    </row>
    <row r="39" spans="3:44" ht="16.95" customHeight="1" x14ac:dyDescent="0.3">
      <c r="C39" s="48" t="s">
        <v>17</v>
      </c>
      <c r="D39" s="24">
        <f>F27</f>
        <v>0</v>
      </c>
      <c r="E39" s="86"/>
      <c r="F39" s="58"/>
      <c r="G39" s="85"/>
      <c r="H39" s="48" t="s">
        <v>32</v>
      </c>
      <c r="I39" s="24">
        <f>K27</f>
        <v>0</v>
      </c>
      <c r="J39" s="86"/>
      <c r="K39" s="58"/>
      <c r="M39" s="401">
        <f>IF(O33=S40,O37*500/(-216.0475144+16.2606339*O35-0.002388645*O35^2-0.00113732*O35^3+0.00000701863*O35^4-0.00000001291*O35^5),O37*500/(594.31747775582-27.23842536447*O35+0.82112226871*O35^2-0.00930733913*O35^3+0.00004731582*O35^4-0.00000009054*O35^5))</f>
        <v>0</v>
      </c>
      <c r="N39" s="402"/>
      <c r="O39" s="402"/>
      <c r="P39" s="403"/>
      <c r="Q39" s="61"/>
      <c r="R39" s="64"/>
      <c r="S39" s="64"/>
      <c r="T39" s="64"/>
      <c r="U39" s="61"/>
      <c r="V39" s="61"/>
      <c r="W39" s="64"/>
      <c r="X39" s="64"/>
      <c r="Y39" s="64"/>
      <c r="Z39" s="79">
        <f t="shared" ref="Z39:AI39" si="13">AVERAGE(Z38,Z40)</f>
        <v>0</v>
      </c>
      <c r="AA39" s="79">
        <f t="shared" si="13"/>
        <v>0</v>
      </c>
      <c r="AB39" s="79">
        <f t="shared" si="13"/>
        <v>0</v>
      </c>
      <c r="AC39" s="79">
        <f t="shared" si="13"/>
        <v>0</v>
      </c>
      <c r="AD39" s="79">
        <f t="shared" si="13"/>
        <v>0</v>
      </c>
      <c r="AE39" s="79">
        <f t="shared" si="13"/>
        <v>0</v>
      </c>
      <c r="AF39" s="79">
        <f t="shared" si="13"/>
        <v>0</v>
      </c>
      <c r="AG39" s="79">
        <f t="shared" si="13"/>
        <v>0</v>
      </c>
      <c r="AH39" s="79">
        <f t="shared" si="13"/>
        <v>0</v>
      </c>
      <c r="AI39" s="79">
        <f t="shared" si="13"/>
        <v>0</v>
      </c>
      <c r="AJ39" s="79"/>
      <c r="AK39" s="79"/>
      <c r="AL39" s="79"/>
      <c r="AM39" s="79"/>
      <c r="AN39" s="79"/>
      <c r="AO39" s="64"/>
      <c r="AP39" s="64"/>
      <c r="AQ39" s="64"/>
      <c r="AR39" s="64"/>
    </row>
    <row r="40" spans="3:44" ht="16.95" customHeight="1" thickBot="1" x14ac:dyDescent="0.35">
      <c r="C40" s="48"/>
      <c r="D40" s="24"/>
      <c r="E40" s="86"/>
      <c r="F40" s="58"/>
      <c r="G40" s="85"/>
      <c r="H40" s="48"/>
      <c r="I40" s="24"/>
      <c r="J40" s="86"/>
      <c r="K40" s="58"/>
      <c r="M40" s="404"/>
      <c r="N40" s="405"/>
      <c r="O40" s="405"/>
      <c r="P40" s="406"/>
      <c r="Q40" s="61"/>
      <c r="R40" s="64"/>
      <c r="S40" s="64" t="s">
        <v>66</v>
      </c>
      <c r="T40" s="64"/>
      <c r="U40" s="61"/>
      <c r="V40" s="61"/>
      <c r="W40" s="64"/>
      <c r="X40" s="64"/>
      <c r="Y40" s="64"/>
      <c r="Z40" s="79">
        <f t="shared" ref="Z40:AI40" si="14">AD32</f>
        <v>0</v>
      </c>
      <c r="AA40" s="79">
        <f t="shared" si="14"/>
        <v>0</v>
      </c>
      <c r="AB40" s="79">
        <f t="shared" si="14"/>
        <v>0</v>
      </c>
      <c r="AC40" s="79">
        <f t="shared" si="14"/>
        <v>0</v>
      </c>
      <c r="AD40" s="79">
        <f t="shared" si="14"/>
        <v>0</v>
      </c>
      <c r="AE40" s="79">
        <f t="shared" si="14"/>
        <v>0</v>
      </c>
      <c r="AF40" s="79">
        <f t="shared" si="14"/>
        <v>0</v>
      </c>
      <c r="AG40" s="79">
        <f t="shared" si="14"/>
        <v>0</v>
      </c>
      <c r="AH40" s="79">
        <f t="shared" si="14"/>
        <v>0</v>
      </c>
      <c r="AI40" s="79">
        <f t="shared" si="14"/>
        <v>0</v>
      </c>
      <c r="AJ40" s="79"/>
      <c r="AK40" s="79"/>
      <c r="AL40" s="79"/>
      <c r="AM40" s="79"/>
      <c r="AN40" s="79"/>
      <c r="AO40" s="64"/>
      <c r="AP40" s="64"/>
      <c r="AQ40" s="64"/>
      <c r="AR40" s="64"/>
    </row>
    <row r="41" spans="3:44" ht="16.95" customHeight="1" thickBot="1" x14ac:dyDescent="0.35">
      <c r="C41" s="48" t="s">
        <v>18</v>
      </c>
      <c r="D41" s="24">
        <f>G23</f>
        <v>0</v>
      </c>
      <c r="E41" s="86">
        <f>D41-(D41*E32)</f>
        <v>0</v>
      </c>
      <c r="F41" s="58">
        <f>D41-(D41*F32)</f>
        <v>0</v>
      </c>
      <c r="G41" s="85"/>
      <c r="H41" s="48" t="s">
        <v>33</v>
      </c>
      <c r="I41" s="24">
        <f>L23</f>
        <v>0</v>
      </c>
      <c r="J41" s="86">
        <f>I41-(I41*J32)</f>
        <v>0</v>
      </c>
      <c r="K41" s="58">
        <f>I41-(I41*K32)</f>
        <v>0</v>
      </c>
      <c r="Q41" s="61"/>
      <c r="R41" s="64"/>
      <c r="S41" s="64"/>
      <c r="T41" s="64"/>
      <c r="U41" s="61"/>
      <c r="V41" s="61"/>
      <c r="W41" s="64"/>
      <c r="X41" s="64"/>
      <c r="Y41" s="64"/>
      <c r="Z41" s="64"/>
      <c r="AA41" s="64"/>
      <c r="AB41" s="64"/>
      <c r="AC41" s="64"/>
      <c r="AD41" s="64"/>
      <c r="AE41" s="64"/>
      <c r="AF41" s="64"/>
      <c r="AG41" s="64"/>
      <c r="AH41" s="64"/>
      <c r="AI41" s="64"/>
      <c r="AJ41" s="64"/>
      <c r="AK41" s="64"/>
      <c r="AL41" s="64"/>
      <c r="AM41" s="64"/>
      <c r="AN41" s="64"/>
      <c r="AO41" s="64"/>
      <c r="AP41" s="64"/>
      <c r="AQ41" s="64"/>
      <c r="AR41" s="64"/>
    </row>
    <row r="42" spans="3:44" ht="16.95" customHeight="1" x14ac:dyDescent="0.3">
      <c r="C42" s="48" t="s">
        <v>20</v>
      </c>
      <c r="D42" s="24">
        <f>G25</f>
        <v>0</v>
      </c>
      <c r="E42" s="86"/>
      <c r="F42" s="58"/>
      <c r="G42" s="85"/>
      <c r="H42" s="48" t="s">
        <v>34</v>
      </c>
      <c r="I42" s="24">
        <f>L25</f>
        <v>0</v>
      </c>
      <c r="J42" s="86"/>
      <c r="K42" s="58"/>
      <c r="M42" s="322" t="s">
        <v>100</v>
      </c>
      <c r="N42" s="323"/>
      <c r="O42" s="323"/>
      <c r="P42" s="324"/>
      <c r="Q42" s="61"/>
      <c r="R42" s="64"/>
      <c r="S42" s="64"/>
      <c r="T42" s="64"/>
      <c r="U42" s="61"/>
      <c r="V42" s="61"/>
      <c r="W42" s="64"/>
      <c r="X42" s="64"/>
      <c r="Y42" s="64"/>
      <c r="Z42" s="64"/>
      <c r="AA42" s="64"/>
      <c r="AB42" s="64"/>
      <c r="AC42" s="64"/>
      <c r="AD42" s="64"/>
      <c r="AE42" s="64"/>
      <c r="AF42" s="64"/>
      <c r="AG42" s="64"/>
      <c r="AH42" s="64"/>
      <c r="AI42" s="64"/>
      <c r="AJ42" s="64"/>
      <c r="AK42" s="64"/>
      <c r="AL42" s="64"/>
      <c r="AM42" s="64"/>
      <c r="AN42" s="64"/>
      <c r="AO42" s="64"/>
      <c r="AP42" s="64"/>
      <c r="AQ42" s="64"/>
      <c r="AR42" s="64"/>
    </row>
    <row r="43" spans="3:44" ht="16.95" customHeight="1" thickBot="1" x14ac:dyDescent="0.35">
      <c r="C43" s="48" t="s">
        <v>19</v>
      </c>
      <c r="D43" s="24">
        <f>G27</f>
        <v>0</v>
      </c>
      <c r="E43" s="86"/>
      <c r="F43" s="58"/>
      <c r="G43" s="85"/>
      <c r="H43" s="48" t="s">
        <v>35</v>
      </c>
      <c r="I43" s="24">
        <f>L27</f>
        <v>0</v>
      </c>
      <c r="J43" s="86"/>
      <c r="K43" s="58"/>
      <c r="M43" s="328"/>
      <c r="N43" s="329"/>
      <c r="O43" s="329"/>
      <c r="P43" s="330"/>
      <c r="Q43" s="61"/>
      <c r="R43" s="64"/>
      <c r="S43" s="64"/>
      <c r="T43" s="64"/>
      <c r="U43" s="61"/>
      <c r="V43" s="61"/>
      <c r="W43" s="64"/>
      <c r="X43" s="64"/>
      <c r="Y43" s="64"/>
      <c r="Z43" s="419" t="str">
        <f>L53</f>
        <v>Custom RPE Chart (Deadlift)</v>
      </c>
      <c r="AA43" s="419"/>
      <c r="AB43" s="419"/>
      <c r="AC43" s="419"/>
      <c r="AD43" s="419"/>
      <c r="AE43" s="419"/>
      <c r="AF43" s="419"/>
      <c r="AG43" s="419"/>
      <c r="AH43" s="419"/>
      <c r="AI43" s="419"/>
      <c r="AJ43" s="419"/>
      <c r="AK43" s="419"/>
      <c r="AL43" s="419"/>
      <c r="AM43" s="419"/>
      <c r="AN43" s="419"/>
      <c r="AO43" s="64"/>
      <c r="AP43" s="64"/>
      <c r="AQ43" s="64"/>
      <c r="AR43" s="64"/>
    </row>
    <row r="44" spans="3:44" ht="16.95" customHeight="1" x14ac:dyDescent="0.3">
      <c r="C44" s="48"/>
      <c r="D44" s="24"/>
      <c r="E44" s="86"/>
      <c r="F44" s="58"/>
      <c r="G44" s="85"/>
      <c r="H44" s="48"/>
      <c r="I44" s="24"/>
      <c r="J44" s="86"/>
      <c r="K44" s="58"/>
      <c r="M44" s="322" t="s">
        <v>57</v>
      </c>
      <c r="N44" s="323"/>
      <c r="O44" s="407"/>
      <c r="P44" s="408"/>
      <c r="Q44" s="61"/>
      <c r="R44" s="64"/>
      <c r="S44" s="64"/>
      <c r="T44" s="64"/>
      <c r="U44" s="61"/>
      <c r="V44" s="61"/>
      <c r="W44" s="64"/>
      <c r="X44" s="64"/>
      <c r="Y44" s="64"/>
      <c r="Z44" s="79">
        <f>G17</f>
        <v>0</v>
      </c>
      <c r="AA44" s="79">
        <f>Z44*N58</f>
        <v>0</v>
      </c>
      <c r="AB44" s="79">
        <f>Z44*N59</f>
        <v>0</v>
      </c>
      <c r="AC44" s="79">
        <f>Z44*N60</f>
        <v>0</v>
      </c>
      <c r="AD44" s="79">
        <f>Z44*N61</f>
        <v>0</v>
      </c>
      <c r="AE44" s="79">
        <f>Z44*N62</f>
        <v>0</v>
      </c>
      <c r="AF44" s="79">
        <f>Z44*N63</f>
        <v>0</v>
      </c>
      <c r="AG44" s="79">
        <f>Z44*N64</f>
        <v>0</v>
      </c>
      <c r="AH44" s="79">
        <f>Z44*N65</f>
        <v>0</v>
      </c>
      <c r="AI44" s="79">
        <f>Z44*N66</f>
        <v>0</v>
      </c>
      <c r="AJ44" s="79">
        <f>Z44*N67</f>
        <v>0</v>
      </c>
      <c r="AK44" s="79">
        <f>Z44*N68</f>
        <v>0</v>
      </c>
      <c r="AL44" s="79">
        <f>Z44*N69</f>
        <v>0</v>
      </c>
      <c r="AM44" s="79">
        <f>Z44*N70</f>
        <v>0</v>
      </c>
      <c r="AN44" s="79">
        <f>Z44*N71</f>
        <v>0</v>
      </c>
      <c r="AO44" s="64"/>
      <c r="AP44" s="64"/>
      <c r="AQ44" s="64"/>
      <c r="AR44" s="64"/>
    </row>
    <row r="45" spans="3:44" ht="16.95" customHeight="1" thickBot="1" x14ac:dyDescent="0.35">
      <c r="C45" s="48" t="s">
        <v>21</v>
      </c>
      <c r="D45" s="24">
        <f>H23</f>
        <v>0</v>
      </c>
      <c r="E45" s="86">
        <f>D45-(D45*E32)</f>
        <v>0</v>
      </c>
      <c r="F45" s="58">
        <f>D45-(D45*F32)</f>
        <v>0</v>
      </c>
      <c r="G45" s="85"/>
      <c r="H45" s="48" t="s">
        <v>36</v>
      </c>
      <c r="I45" s="24">
        <f>M23</f>
        <v>0</v>
      </c>
      <c r="J45" s="86">
        <f>I45-(I45*J32)</f>
        <v>0</v>
      </c>
      <c r="K45" s="58">
        <f>I45-(I45*K32)</f>
        <v>0</v>
      </c>
      <c r="M45" s="328"/>
      <c r="N45" s="329"/>
      <c r="O45" s="409"/>
      <c r="P45" s="410"/>
      <c r="Q45" s="61"/>
      <c r="R45" s="64"/>
      <c r="S45" s="64"/>
      <c r="T45" s="64"/>
      <c r="U45" s="61"/>
      <c r="V45" s="61"/>
      <c r="W45" s="64"/>
      <c r="X45" s="64"/>
      <c r="Y45" s="64"/>
      <c r="Z45" s="79">
        <f t="shared" ref="Z45:AI45" si="15">AVERAGE(Z44,Z46)</f>
        <v>0</v>
      </c>
      <c r="AA45" s="79">
        <f t="shared" si="15"/>
        <v>0</v>
      </c>
      <c r="AB45" s="79">
        <f t="shared" si="15"/>
        <v>0</v>
      </c>
      <c r="AC45" s="79">
        <f t="shared" si="15"/>
        <v>0</v>
      </c>
      <c r="AD45" s="79">
        <f t="shared" si="15"/>
        <v>0</v>
      </c>
      <c r="AE45" s="79">
        <f t="shared" si="15"/>
        <v>0</v>
      </c>
      <c r="AF45" s="79">
        <f t="shared" si="15"/>
        <v>0</v>
      </c>
      <c r="AG45" s="79">
        <f t="shared" si="15"/>
        <v>0</v>
      </c>
      <c r="AH45" s="79">
        <f t="shared" si="15"/>
        <v>0</v>
      </c>
      <c r="AI45" s="82">
        <f t="shared" si="15"/>
        <v>0</v>
      </c>
      <c r="AJ45" s="79"/>
      <c r="AK45" s="79"/>
      <c r="AL45" s="79"/>
      <c r="AM45" s="79"/>
      <c r="AN45" s="79"/>
      <c r="AO45" s="64"/>
      <c r="AP45" s="64"/>
      <c r="AQ45" s="64"/>
      <c r="AR45" s="64"/>
    </row>
    <row r="46" spans="3:44" ht="16.95" customHeight="1" x14ac:dyDescent="0.3">
      <c r="C46" s="48" t="s">
        <v>22</v>
      </c>
      <c r="D46" s="24">
        <f>H25</f>
        <v>0</v>
      </c>
      <c r="E46" s="86"/>
      <c r="F46" s="58"/>
      <c r="G46" s="85"/>
      <c r="H46" s="48" t="s">
        <v>37</v>
      </c>
      <c r="I46" s="24">
        <f>M25</f>
        <v>0</v>
      </c>
      <c r="J46" s="86"/>
      <c r="K46" s="58"/>
      <c r="M46" s="322" t="s">
        <v>67</v>
      </c>
      <c r="N46" s="323"/>
      <c r="O46" s="411"/>
      <c r="P46" s="412"/>
      <c r="Q46" s="61"/>
      <c r="R46" s="61"/>
      <c r="S46" s="61"/>
      <c r="T46" s="61"/>
      <c r="U46" s="61"/>
      <c r="V46" s="61"/>
      <c r="W46" s="64"/>
      <c r="X46" s="64"/>
      <c r="Y46" s="64"/>
      <c r="Z46" s="79">
        <f t="shared" ref="Z46:AI46" si="16">AA44</f>
        <v>0</v>
      </c>
      <c r="AA46" s="79">
        <f t="shared" si="16"/>
        <v>0</v>
      </c>
      <c r="AB46" s="79">
        <f t="shared" si="16"/>
        <v>0</v>
      </c>
      <c r="AC46" s="79">
        <f t="shared" si="16"/>
        <v>0</v>
      </c>
      <c r="AD46" s="79">
        <f t="shared" si="16"/>
        <v>0</v>
      </c>
      <c r="AE46" s="79">
        <f t="shared" si="16"/>
        <v>0</v>
      </c>
      <c r="AF46" s="79">
        <f t="shared" si="16"/>
        <v>0</v>
      </c>
      <c r="AG46" s="79">
        <f t="shared" si="16"/>
        <v>0</v>
      </c>
      <c r="AH46" s="79">
        <f t="shared" si="16"/>
        <v>0</v>
      </c>
      <c r="AI46" s="79">
        <f t="shared" si="16"/>
        <v>0</v>
      </c>
      <c r="AJ46" s="79"/>
      <c r="AK46" s="79"/>
      <c r="AL46" s="79"/>
      <c r="AM46" s="79"/>
      <c r="AN46" s="79"/>
      <c r="AO46" s="64"/>
      <c r="AP46" s="64"/>
      <c r="AQ46" s="64"/>
      <c r="AR46" s="64"/>
    </row>
    <row r="47" spans="3:44" ht="16.95" customHeight="1" thickBot="1" x14ac:dyDescent="0.35">
      <c r="C47" s="48" t="s">
        <v>23</v>
      </c>
      <c r="D47" s="24">
        <f>H27</f>
        <v>0</v>
      </c>
      <c r="E47" s="86"/>
      <c r="F47" s="58"/>
      <c r="G47" s="85"/>
      <c r="H47" s="48" t="s">
        <v>39</v>
      </c>
      <c r="I47" s="24">
        <f>M27</f>
        <v>0</v>
      </c>
      <c r="J47" s="86"/>
      <c r="K47" s="58"/>
      <c r="M47" s="328"/>
      <c r="N47" s="329"/>
      <c r="O47" s="413"/>
      <c r="P47" s="414"/>
      <c r="Q47" s="61"/>
      <c r="R47" s="61"/>
      <c r="S47" s="61"/>
      <c r="T47" s="61"/>
      <c r="U47" s="61"/>
      <c r="V47" s="61"/>
      <c r="W47" s="64"/>
      <c r="X47" s="64"/>
      <c r="Y47" s="64"/>
      <c r="Z47" s="79">
        <f t="shared" ref="Z47:AI47" si="17">AVERAGE(Z46,Z48)</f>
        <v>0</v>
      </c>
      <c r="AA47" s="79">
        <f t="shared" si="17"/>
        <v>0</v>
      </c>
      <c r="AB47" s="79">
        <f t="shared" si="17"/>
        <v>0</v>
      </c>
      <c r="AC47" s="79">
        <f t="shared" si="17"/>
        <v>0</v>
      </c>
      <c r="AD47" s="79">
        <f t="shared" si="17"/>
        <v>0</v>
      </c>
      <c r="AE47" s="79">
        <f t="shared" si="17"/>
        <v>0</v>
      </c>
      <c r="AF47" s="79">
        <f t="shared" si="17"/>
        <v>0</v>
      </c>
      <c r="AG47" s="79">
        <f t="shared" si="17"/>
        <v>0</v>
      </c>
      <c r="AH47" s="79">
        <f t="shared" si="17"/>
        <v>0</v>
      </c>
      <c r="AI47" s="79">
        <f t="shared" si="17"/>
        <v>0</v>
      </c>
      <c r="AJ47" s="79"/>
      <c r="AK47" s="79"/>
      <c r="AL47" s="79"/>
      <c r="AM47" s="79"/>
      <c r="AN47" s="79"/>
      <c r="AO47" s="64"/>
      <c r="AP47" s="64"/>
      <c r="AQ47" s="64"/>
      <c r="AR47" s="64"/>
    </row>
    <row r="48" spans="3:44" ht="16.95" customHeight="1" x14ac:dyDescent="0.3">
      <c r="C48" s="48"/>
      <c r="D48" s="24"/>
      <c r="E48" s="86"/>
      <c r="F48" s="58"/>
      <c r="G48" s="85"/>
      <c r="H48" s="48"/>
      <c r="I48" s="24"/>
      <c r="J48" s="86"/>
      <c r="K48" s="58"/>
      <c r="M48" s="322" t="s">
        <v>68</v>
      </c>
      <c r="N48" s="323"/>
      <c r="O48" s="415"/>
      <c r="P48" s="416"/>
      <c r="Q48" s="61"/>
      <c r="R48" s="61"/>
      <c r="S48" s="61"/>
      <c r="T48" s="61"/>
      <c r="U48" s="61"/>
      <c r="V48" s="61"/>
      <c r="W48" s="64"/>
      <c r="X48" s="64"/>
      <c r="Y48" s="64"/>
      <c r="Z48" s="79">
        <f t="shared" ref="Z48:AI48" si="18">AB44</f>
        <v>0</v>
      </c>
      <c r="AA48" s="79">
        <f t="shared" si="18"/>
        <v>0</v>
      </c>
      <c r="AB48" s="79">
        <f t="shared" si="18"/>
        <v>0</v>
      </c>
      <c r="AC48" s="79">
        <f t="shared" si="18"/>
        <v>0</v>
      </c>
      <c r="AD48" s="79">
        <f t="shared" si="18"/>
        <v>0</v>
      </c>
      <c r="AE48" s="79">
        <f t="shared" si="18"/>
        <v>0</v>
      </c>
      <c r="AF48" s="79">
        <f t="shared" si="18"/>
        <v>0</v>
      </c>
      <c r="AG48" s="79">
        <f t="shared" si="18"/>
        <v>0</v>
      </c>
      <c r="AH48" s="79">
        <f t="shared" si="18"/>
        <v>0</v>
      </c>
      <c r="AI48" s="79">
        <f t="shared" si="18"/>
        <v>0</v>
      </c>
      <c r="AJ48" s="79"/>
      <c r="AK48" s="79"/>
      <c r="AL48" s="79"/>
      <c r="AM48" s="79"/>
      <c r="AN48" s="79"/>
      <c r="AO48" s="64"/>
      <c r="AP48" s="64"/>
      <c r="AQ48" s="64"/>
      <c r="AR48" s="64"/>
    </row>
    <row r="49" spans="3:45" ht="16.95" customHeight="1" thickBot="1" x14ac:dyDescent="0.35">
      <c r="C49" s="14" t="s">
        <v>24</v>
      </c>
      <c r="D49" s="24">
        <f>I23</f>
        <v>0</v>
      </c>
      <c r="E49" s="86">
        <f>D49-(D49*E32)</f>
        <v>0</v>
      </c>
      <c r="F49" s="58">
        <f>D49-(D49*F32)</f>
        <v>0</v>
      </c>
      <c r="G49" s="85"/>
      <c r="H49" s="48" t="s">
        <v>38</v>
      </c>
      <c r="I49" s="24">
        <f>N23</f>
        <v>0</v>
      </c>
      <c r="J49" s="86">
        <f>I49-(I49*J32)</f>
        <v>0</v>
      </c>
      <c r="K49" s="58">
        <f>I49-(I49*K32)</f>
        <v>0</v>
      </c>
      <c r="M49" s="328"/>
      <c r="N49" s="329"/>
      <c r="O49" s="417"/>
      <c r="P49" s="418"/>
      <c r="Q49" s="61"/>
      <c r="R49" s="61"/>
      <c r="S49" s="61"/>
      <c r="T49" s="61"/>
      <c r="U49" s="61"/>
      <c r="V49" s="61"/>
      <c r="W49" s="64"/>
      <c r="X49" s="64"/>
      <c r="Y49" s="64"/>
      <c r="Z49" s="79">
        <f t="shared" ref="Z49:AI49" si="19">AVERAGE(Z48,Z50)</f>
        <v>0</v>
      </c>
      <c r="AA49" s="79">
        <f t="shared" si="19"/>
        <v>0</v>
      </c>
      <c r="AB49" s="79">
        <f t="shared" si="19"/>
        <v>0</v>
      </c>
      <c r="AC49" s="79">
        <f t="shared" si="19"/>
        <v>0</v>
      </c>
      <c r="AD49" s="79">
        <f t="shared" si="19"/>
        <v>0</v>
      </c>
      <c r="AE49" s="79">
        <f t="shared" si="19"/>
        <v>0</v>
      </c>
      <c r="AF49" s="79">
        <f t="shared" si="19"/>
        <v>0</v>
      </c>
      <c r="AG49" s="79">
        <f t="shared" si="19"/>
        <v>0</v>
      </c>
      <c r="AH49" s="79">
        <f t="shared" si="19"/>
        <v>0</v>
      </c>
      <c r="AI49" s="79">
        <f t="shared" si="19"/>
        <v>0</v>
      </c>
      <c r="AJ49" s="79"/>
      <c r="AK49" s="79"/>
      <c r="AL49" s="79"/>
      <c r="AM49" s="79"/>
      <c r="AN49" s="79"/>
      <c r="AO49" s="64"/>
      <c r="AP49" s="64"/>
      <c r="AQ49" s="64"/>
      <c r="AR49" s="64"/>
    </row>
    <row r="50" spans="3:45" ht="16.95" customHeight="1" x14ac:dyDescent="0.3">
      <c r="C50" s="48" t="s">
        <v>25</v>
      </c>
      <c r="D50" s="24">
        <f>I25</f>
        <v>0</v>
      </c>
      <c r="E50" s="86"/>
      <c r="F50" s="58"/>
      <c r="G50" s="85"/>
      <c r="H50" s="48" t="s">
        <v>40</v>
      </c>
      <c r="I50" s="24">
        <f>N25</f>
        <v>0</v>
      </c>
      <c r="J50" s="86"/>
      <c r="K50" s="58"/>
      <c r="M50" s="401" t="str">
        <f>IFERROR(IF(O44=S51,500+100*(O48-(125.1435*LN(O46)-228.03))/(34.5246*LN(O46)-86.8301),500+100*(O48-(310.67*LN(O46)-857.785))/(53.216*LN(O46)-147.0835)),"0,00 Points")</f>
        <v>0,00 Points</v>
      </c>
      <c r="N50" s="402"/>
      <c r="O50" s="402"/>
      <c r="P50" s="403"/>
      <c r="Q50" s="61"/>
      <c r="R50" s="61"/>
      <c r="S50" s="61"/>
      <c r="T50" s="61"/>
      <c r="U50" s="61"/>
      <c r="V50" s="61"/>
      <c r="W50" s="64"/>
      <c r="X50" s="64"/>
      <c r="Y50" s="64"/>
      <c r="Z50" s="79">
        <f t="shared" ref="Z50:AI50" si="20">AC44</f>
        <v>0</v>
      </c>
      <c r="AA50" s="79">
        <f t="shared" si="20"/>
        <v>0</v>
      </c>
      <c r="AB50" s="79">
        <f t="shared" si="20"/>
        <v>0</v>
      </c>
      <c r="AC50" s="79">
        <f t="shared" si="20"/>
        <v>0</v>
      </c>
      <c r="AD50" s="79">
        <f t="shared" si="20"/>
        <v>0</v>
      </c>
      <c r="AE50" s="79">
        <f t="shared" si="20"/>
        <v>0</v>
      </c>
      <c r="AF50" s="79">
        <f t="shared" si="20"/>
        <v>0</v>
      </c>
      <c r="AG50" s="79">
        <f t="shared" si="20"/>
        <v>0</v>
      </c>
      <c r="AH50" s="79">
        <f t="shared" si="20"/>
        <v>0</v>
      </c>
      <c r="AI50" s="79">
        <f t="shared" si="20"/>
        <v>0</v>
      </c>
      <c r="AJ50" s="79"/>
      <c r="AK50" s="79"/>
      <c r="AL50" s="79"/>
      <c r="AM50" s="79"/>
      <c r="AN50" s="79"/>
      <c r="AO50" s="64"/>
      <c r="AP50" s="64"/>
      <c r="AQ50" s="64"/>
      <c r="AR50" s="64"/>
    </row>
    <row r="51" spans="3:45" ht="16.95" customHeight="1" thickBot="1" x14ac:dyDescent="0.35">
      <c r="C51" s="49" t="s">
        <v>26</v>
      </c>
      <c r="D51" s="25">
        <f>I27</f>
        <v>0</v>
      </c>
      <c r="E51" s="87"/>
      <c r="F51" s="59"/>
      <c r="G51" s="85"/>
      <c r="H51" s="49" t="s">
        <v>41</v>
      </c>
      <c r="I51" s="25">
        <f>N27</f>
        <v>0</v>
      </c>
      <c r="J51" s="87"/>
      <c r="K51" s="59"/>
      <c r="M51" s="404"/>
      <c r="N51" s="405"/>
      <c r="O51" s="405"/>
      <c r="P51" s="406"/>
      <c r="Q51" s="61"/>
      <c r="R51" s="61"/>
      <c r="S51" s="61"/>
      <c r="T51" s="61"/>
      <c r="U51" s="61"/>
      <c r="V51" s="61"/>
      <c r="W51" s="64"/>
      <c r="X51" s="64"/>
      <c r="Y51" s="64"/>
      <c r="Z51" s="79">
        <f t="shared" ref="Z51:AI51" si="21">AVERAGE(Z50,Z52)</f>
        <v>0</v>
      </c>
      <c r="AA51" s="79">
        <f t="shared" si="21"/>
        <v>0</v>
      </c>
      <c r="AB51" s="79">
        <f t="shared" si="21"/>
        <v>0</v>
      </c>
      <c r="AC51" s="79">
        <f t="shared" si="21"/>
        <v>0</v>
      </c>
      <c r="AD51" s="79">
        <f t="shared" si="21"/>
        <v>0</v>
      </c>
      <c r="AE51" s="79">
        <f t="shared" si="21"/>
        <v>0</v>
      </c>
      <c r="AF51" s="79">
        <f t="shared" si="21"/>
        <v>0</v>
      </c>
      <c r="AG51" s="79">
        <f t="shared" si="21"/>
        <v>0</v>
      </c>
      <c r="AH51" s="79">
        <f t="shared" si="21"/>
        <v>0</v>
      </c>
      <c r="AI51" s="79">
        <f t="shared" si="21"/>
        <v>0</v>
      </c>
      <c r="AJ51" s="79"/>
      <c r="AK51" s="79"/>
      <c r="AL51" s="79"/>
      <c r="AM51" s="79"/>
      <c r="AN51" s="79"/>
      <c r="AO51" s="64"/>
      <c r="AP51" s="64"/>
      <c r="AQ51" s="64"/>
      <c r="AR51" s="64"/>
    </row>
    <row r="52" spans="3:45" ht="16.95" customHeight="1" thickBot="1" x14ac:dyDescent="0.35">
      <c r="Q52" s="61"/>
      <c r="R52" s="61"/>
      <c r="S52" s="61"/>
      <c r="T52" s="61"/>
      <c r="U52" s="61"/>
      <c r="V52" s="61"/>
      <c r="W52" s="64"/>
      <c r="X52" s="64"/>
      <c r="Y52" s="64"/>
      <c r="Z52" s="79">
        <f t="shared" ref="Z52:AI52" si="22">AD44</f>
        <v>0</v>
      </c>
      <c r="AA52" s="79">
        <f t="shared" si="22"/>
        <v>0</v>
      </c>
      <c r="AB52" s="79">
        <f t="shared" si="22"/>
        <v>0</v>
      </c>
      <c r="AC52" s="79">
        <f t="shared" si="22"/>
        <v>0</v>
      </c>
      <c r="AD52" s="79">
        <f t="shared" si="22"/>
        <v>0</v>
      </c>
      <c r="AE52" s="79">
        <f t="shared" si="22"/>
        <v>0</v>
      </c>
      <c r="AF52" s="79">
        <f t="shared" si="22"/>
        <v>0</v>
      </c>
      <c r="AG52" s="79">
        <f t="shared" si="22"/>
        <v>0</v>
      </c>
      <c r="AH52" s="79">
        <f t="shared" si="22"/>
        <v>0</v>
      </c>
      <c r="AI52" s="79">
        <f t="shared" si="22"/>
        <v>0</v>
      </c>
      <c r="AJ52" s="79"/>
      <c r="AK52" s="79"/>
      <c r="AL52" s="79"/>
      <c r="AM52" s="79"/>
      <c r="AN52" s="79"/>
      <c r="AO52" s="64"/>
      <c r="AP52" s="64"/>
      <c r="AQ52" s="64"/>
      <c r="AR52" s="64"/>
    </row>
    <row r="53" spans="3:45" ht="16.95" customHeight="1" x14ac:dyDescent="0.3">
      <c r="D53" s="322" t="s">
        <v>137</v>
      </c>
      <c r="E53" s="323"/>
      <c r="F53" s="324"/>
      <c r="H53" s="322" t="s">
        <v>138</v>
      </c>
      <c r="I53" s="323"/>
      <c r="J53" s="324"/>
      <c r="L53" s="322" t="s">
        <v>139</v>
      </c>
      <c r="M53" s="323"/>
      <c r="N53" s="324"/>
      <c r="Q53" s="61"/>
      <c r="R53" s="61"/>
      <c r="S53" s="61"/>
      <c r="T53" s="61"/>
      <c r="U53" s="61"/>
      <c r="V53" s="61"/>
      <c r="W53" s="64"/>
      <c r="X53" s="64"/>
      <c r="Y53" s="64"/>
      <c r="Z53" s="64"/>
      <c r="AA53" s="64"/>
      <c r="AB53" s="64"/>
      <c r="AC53" s="64"/>
      <c r="AD53" s="64"/>
      <c r="AE53" s="64"/>
      <c r="AF53" s="64"/>
      <c r="AG53" s="64"/>
      <c r="AH53" s="64"/>
      <c r="AI53" s="64"/>
      <c r="AJ53" s="64"/>
      <c r="AK53" s="64"/>
      <c r="AL53" s="64"/>
      <c r="AM53" s="64"/>
      <c r="AN53" s="64"/>
      <c r="AO53" s="64"/>
      <c r="AP53" s="64"/>
      <c r="AQ53" s="64"/>
      <c r="AR53" s="64"/>
      <c r="AS53" s="63"/>
    </row>
    <row r="54" spans="3:45" ht="16.95" customHeight="1" thickBot="1" x14ac:dyDescent="0.35">
      <c r="D54" s="328"/>
      <c r="E54" s="329"/>
      <c r="F54" s="330"/>
      <c r="H54" s="328"/>
      <c r="I54" s="329"/>
      <c r="J54" s="330"/>
      <c r="L54" s="328"/>
      <c r="M54" s="329"/>
      <c r="N54" s="330"/>
      <c r="Q54" s="61"/>
      <c r="R54" s="61"/>
      <c r="S54" s="61"/>
      <c r="T54" s="61"/>
      <c r="U54" s="61"/>
      <c r="V54" s="61"/>
      <c r="W54" s="64"/>
      <c r="X54" s="64"/>
      <c r="Y54" s="64"/>
      <c r="Z54" s="64"/>
      <c r="AA54" s="64"/>
      <c r="AB54" s="64"/>
      <c r="AC54" s="64"/>
      <c r="AD54" s="64"/>
      <c r="AE54" s="64"/>
      <c r="AF54" s="64"/>
      <c r="AG54" s="64"/>
      <c r="AH54" s="64"/>
      <c r="AI54" s="64"/>
      <c r="AJ54" s="64"/>
      <c r="AK54" s="64"/>
      <c r="AL54" s="64"/>
      <c r="AM54" s="64"/>
      <c r="AN54" s="64"/>
      <c r="AO54" s="64"/>
      <c r="AP54" s="64"/>
      <c r="AQ54" s="64"/>
      <c r="AR54" s="64"/>
      <c r="AS54" s="63"/>
    </row>
    <row r="55" spans="3:45" ht="16.95" customHeight="1" x14ac:dyDescent="0.3">
      <c r="D55" s="420" t="s">
        <v>134</v>
      </c>
      <c r="E55" s="399" t="s">
        <v>135</v>
      </c>
      <c r="F55" s="399" t="s">
        <v>136</v>
      </c>
      <c r="H55" s="420" t="s">
        <v>134</v>
      </c>
      <c r="I55" s="399" t="s">
        <v>135</v>
      </c>
      <c r="J55" s="399" t="s">
        <v>136</v>
      </c>
      <c r="L55" s="420" t="s">
        <v>134</v>
      </c>
      <c r="M55" s="399" t="s">
        <v>135</v>
      </c>
      <c r="N55" s="399" t="s">
        <v>136</v>
      </c>
      <c r="Q55" s="61"/>
      <c r="R55" s="61"/>
      <c r="S55" s="61"/>
      <c r="T55" s="61"/>
      <c r="U55" s="61"/>
      <c r="V55" s="61"/>
      <c r="W55" s="64"/>
      <c r="X55" s="64"/>
      <c r="Y55" s="64"/>
      <c r="Z55" s="64"/>
      <c r="AA55" s="64"/>
      <c r="AB55" s="64"/>
      <c r="AC55" s="64"/>
      <c r="AD55" s="64"/>
      <c r="AE55" s="64"/>
      <c r="AF55" s="64"/>
      <c r="AG55" s="64"/>
      <c r="AH55" s="64"/>
      <c r="AI55" s="64"/>
      <c r="AJ55" s="64"/>
      <c r="AK55" s="64"/>
      <c r="AL55" s="64"/>
      <c r="AM55" s="64"/>
      <c r="AN55" s="64"/>
      <c r="AO55" s="64"/>
      <c r="AP55" s="64"/>
      <c r="AQ55" s="64"/>
      <c r="AR55" s="64"/>
      <c r="AS55" s="63"/>
    </row>
    <row r="56" spans="3:45" ht="16.95" customHeight="1" thickBot="1" x14ac:dyDescent="0.35">
      <c r="D56" s="400"/>
      <c r="E56" s="400"/>
      <c r="F56" s="400"/>
      <c r="H56" s="400"/>
      <c r="I56" s="400"/>
      <c r="J56" s="400"/>
      <c r="L56" s="400"/>
      <c r="M56" s="400"/>
      <c r="N56" s="400"/>
      <c r="Q56" s="61"/>
      <c r="R56" s="61"/>
      <c r="S56" s="61"/>
      <c r="T56" s="61"/>
      <c r="U56" s="61"/>
      <c r="V56" s="61"/>
      <c r="W56" s="64"/>
      <c r="X56" s="64"/>
      <c r="Y56" s="64"/>
      <c r="Z56" s="64"/>
      <c r="AA56" s="64"/>
      <c r="AB56" s="64"/>
      <c r="AC56" s="64"/>
      <c r="AD56" s="64"/>
      <c r="AE56" s="64"/>
      <c r="AF56" s="64"/>
      <c r="AG56" s="64"/>
      <c r="AH56" s="64"/>
      <c r="AI56" s="64"/>
      <c r="AJ56" s="64"/>
      <c r="AK56" s="64"/>
      <c r="AL56" s="64"/>
      <c r="AM56" s="64"/>
      <c r="AN56" s="64"/>
      <c r="AO56" s="64"/>
      <c r="AP56" s="64"/>
      <c r="AQ56" s="64"/>
      <c r="AR56" s="64"/>
      <c r="AS56" s="63"/>
    </row>
    <row r="57" spans="3:45" ht="16.95" customHeight="1" x14ac:dyDescent="0.3">
      <c r="D57" s="52" t="s">
        <v>126</v>
      </c>
      <c r="E57" s="27">
        <v>225</v>
      </c>
      <c r="F57" s="88">
        <f>IFERROR((100*E57/E57)/100,"0%")</f>
        <v>1</v>
      </c>
      <c r="H57" s="52" t="s">
        <v>126</v>
      </c>
      <c r="I57" s="27">
        <v>140</v>
      </c>
      <c r="J57" s="88">
        <f>IFERROR((100*I57/I57)/100,"0%")</f>
        <v>1</v>
      </c>
      <c r="L57" s="52" t="s">
        <v>126</v>
      </c>
      <c r="M57" s="27">
        <v>280</v>
      </c>
      <c r="N57" s="88">
        <f>IFERROR((100*M57/M57)/100,"0%")</f>
        <v>1</v>
      </c>
      <c r="Q57" s="61"/>
      <c r="R57" s="61"/>
      <c r="S57" s="61"/>
      <c r="T57" s="61"/>
      <c r="U57" s="61"/>
      <c r="V57" s="61"/>
      <c r="W57" s="64"/>
      <c r="X57" s="64"/>
      <c r="Y57" s="64"/>
      <c r="Z57" s="64"/>
      <c r="AA57" s="64"/>
      <c r="AB57" s="64"/>
      <c r="AC57" s="64"/>
      <c r="AD57" s="64"/>
      <c r="AE57" s="64"/>
      <c r="AF57" s="64"/>
      <c r="AG57" s="64"/>
      <c r="AH57" s="64"/>
      <c r="AI57" s="64"/>
      <c r="AJ57" s="64"/>
      <c r="AK57" s="64"/>
      <c r="AL57" s="64"/>
      <c r="AM57" s="64"/>
      <c r="AN57" s="64"/>
      <c r="AO57" s="64"/>
      <c r="AP57" s="64"/>
      <c r="AQ57" s="64"/>
      <c r="AR57" s="64"/>
      <c r="AS57" s="63"/>
    </row>
    <row r="58" spans="3:45" ht="16.95" customHeight="1" x14ac:dyDescent="0.3">
      <c r="D58" s="26" t="s">
        <v>127</v>
      </c>
      <c r="E58" s="27">
        <v>217</v>
      </c>
      <c r="F58" s="89">
        <f>IFERROR((100*E58/E57)/100,"0%")</f>
        <v>0.96444444444444444</v>
      </c>
      <c r="H58" s="26" t="s">
        <v>127</v>
      </c>
      <c r="I58" s="27">
        <v>128</v>
      </c>
      <c r="J58" s="89">
        <f>IFERROR((100*I58/I57)/100,"0%")</f>
        <v>0.91428571428571426</v>
      </c>
      <c r="L58" s="26" t="s">
        <v>127</v>
      </c>
      <c r="M58" s="27">
        <v>272</v>
      </c>
      <c r="N58" s="89">
        <f>IFERROR((100*M58/M57)/100,"0%")</f>
        <v>0.97142857142857142</v>
      </c>
      <c r="Q58" s="61"/>
      <c r="R58" s="61"/>
      <c r="S58" s="61"/>
      <c r="T58" s="61"/>
      <c r="U58" s="61"/>
      <c r="V58" s="61"/>
      <c r="W58" s="64"/>
      <c r="X58" s="64"/>
      <c r="Y58" s="64"/>
      <c r="Z58" s="64"/>
      <c r="AA58" s="64"/>
      <c r="AB58" s="64"/>
      <c r="AC58" s="64"/>
      <c r="AD58" s="64"/>
      <c r="AE58" s="64"/>
      <c r="AF58" s="64"/>
      <c r="AG58" s="64"/>
      <c r="AH58" s="64"/>
      <c r="AI58" s="64"/>
      <c r="AJ58" s="64"/>
      <c r="AK58" s="64"/>
      <c r="AL58" s="64"/>
      <c r="AM58" s="64"/>
      <c r="AN58" s="64"/>
      <c r="AO58" s="64"/>
      <c r="AP58" s="64"/>
      <c r="AQ58" s="64"/>
      <c r="AR58" s="64"/>
      <c r="AS58" s="63"/>
    </row>
    <row r="59" spans="3:45" ht="16.95" customHeight="1" x14ac:dyDescent="0.3">
      <c r="D59" s="26" t="s">
        <v>128</v>
      </c>
      <c r="E59" s="27">
        <v>210</v>
      </c>
      <c r="F59" s="89">
        <f>IFERROR((100*E59/E57)/100,"0%")</f>
        <v>0.93333333333333324</v>
      </c>
      <c r="H59" s="26" t="s">
        <v>128</v>
      </c>
      <c r="I59" s="27">
        <v>123</v>
      </c>
      <c r="J59" s="89">
        <f>IFERROR((100*I59/I57)/100,"0%")</f>
        <v>0.87857142857142856</v>
      </c>
      <c r="L59" s="26" t="s">
        <v>128</v>
      </c>
      <c r="M59" s="27">
        <v>267</v>
      </c>
      <c r="N59" s="89">
        <f>IFERROR((100*M59/M57)/100,"0%")</f>
        <v>0.95357142857142863</v>
      </c>
      <c r="Q59" s="61"/>
      <c r="R59" s="61"/>
      <c r="S59" s="61"/>
      <c r="T59" s="61"/>
      <c r="U59" s="61"/>
      <c r="V59" s="61"/>
      <c r="W59" s="64"/>
      <c r="X59" s="64"/>
      <c r="Y59" s="64"/>
      <c r="Z59" s="64"/>
      <c r="AA59" s="64"/>
      <c r="AB59" s="64"/>
      <c r="AC59" s="64"/>
      <c r="AD59" s="64"/>
      <c r="AE59" s="64"/>
      <c r="AF59" s="64"/>
      <c r="AG59" s="64"/>
      <c r="AH59" s="64"/>
      <c r="AI59" s="64"/>
      <c r="AJ59" s="64"/>
      <c r="AK59" s="64"/>
      <c r="AL59" s="64"/>
      <c r="AM59" s="64"/>
      <c r="AN59" s="64"/>
      <c r="AO59" s="64"/>
      <c r="AP59" s="64"/>
      <c r="AQ59" s="64"/>
      <c r="AR59" s="64"/>
      <c r="AS59" s="63"/>
    </row>
    <row r="60" spans="3:45" ht="16.95" customHeight="1" x14ac:dyDescent="0.3">
      <c r="D60" s="26" t="s">
        <v>125</v>
      </c>
      <c r="E60" s="27">
        <v>207</v>
      </c>
      <c r="F60" s="89">
        <f>IFERROR((100*E60/E57)/100,"0%")</f>
        <v>0.92</v>
      </c>
      <c r="H60" s="26" t="s">
        <v>125</v>
      </c>
      <c r="I60" s="27">
        <v>121</v>
      </c>
      <c r="J60" s="89">
        <f>IFERROR((100*I60/I57)/100,"0%")</f>
        <v>0.86428571428571432</v>
      </c>
      <c r="L60" s="26" t="s">
        <v>125</v>
      </c>
      <c r="M60" s="27">
        <v>265</v>
      </c>
      <c r="N60" s="89">
        <f>IFERROR((100*M60/M57)/100,"0%")</f>
        <v>0.9464285714285714</v>
      </c>
      <c r="Q60" s="61"/>
      <c r="R60" s="61"/>
      <c r="S60" s="61"/>
      <c r="T60" s="61"/>
      <c r="U60" s="61"/>
      <c r="V60" s="61"/>
      <c r="W60" s="64"/>
      <c r="X60" s="64"/>
      <c r="Y60" s="64"/>
      <c r="Z60" s="64"/>
      <c r="AA60" s="64"/>
      <c r="AB60" s="64"/>
      <c r="AC60" s="64"/>
      <c r="AD60" s="64"/>
      <c r="AE60" s="64"/>
      <c r="AF60" s="64"/>
      <c r="AG60" s="64"/>
      <c r="AH60" s="64"/>
      <c r="AI60" s="64"/>
      <c r="AJ60" s="64"/>
      <c r="AK60" s="64"/>
      <c r="AL60" s="64"/>
      <c r="AM60" s="64"/>
      <c r="AN60" s="64"/>
      <c r="AO60" s="64"/>
      <c r="AP60" s="64"/>
      <c r="AQ60" s="64"/>
      <c r="AR60" s="64"/>
      <c r="AS60" s="63"/>
    </row>
    <row r="61" spans="3:45" ht="16.95" customHeight="1" x14ac:dyDescent="0.3">
      <c r="D61" s="26" t="s">
        <v>124</v>
      </c>
      <c r="E61" s="27">
        <v>202</v>
      </c>
      <c r="F61" s="89">
        <f>IFERROR((100*E61/E57)/100,"0%")</f>
        <v>0.89777777777777767</v>
      </c>
      <c r="H61" s="26" t="s">
        <v>124</v>
      </c>
      <c r="I61" s="27">
        <v>118</v>
      </c>
      <c r="J61" s="89">
        <f>IFERROR((100*I61/I57)/100,"0%")</f>
        <v>0.84285714285714297</v>
      </c>
      <c r="L61" s="26" t="s">
        <v>124</v>
      </c>
      <c r="M61" s="27">
        <v>260</v>
      </c>
      <c r="N61" s="89">
        <f>IFERROR((100*M61/M57)/100,"0%")</f>
        <v>0.9285714285714286</v>
      </c>
      <c r="Q61" s="61"/>
      <c r="R61" s="61"/>
      <c r="S61" s="61"/>
      <c r="T61" s="61"/>
      <c r="U61" s="61"/>
      <c r="V61" s="61"/>
      <c r="W61" s="64"/>
      <c r="X61" s="64"/>
      <c r="Y61" s="64"/>
      <c r="Z61" s="64"/>
      <c r="AA61" s="64"/>
      <c r="AB61" s="64"/>
      <c r="AC61" s="64"/>
      <c r="AD61" s="64"/>
      <c r="AE61" s="64"/>
      <c r="AF61" s="64"/>
      <c r="AG61" s="64"/>
      <c r="AH61" s="64"/>
      <c r="AI61" s="64"/>
      <c r="AJ61" s="64"/>
      <c r="AK61" s="64"/>
      <c r="AL61" s="64"/>
      <c r="AM61" s="64"/>
      <c r="AN61" s="64"/>
      <c r="AO61" s="64"/>
      <c r="AP61" s="64"/>
      <c r="AQ61" s="64"/>
      <c r="AR61" s="64"/>
      <c r="AS61" s="63"/>
    </row>
    <row r="62" spans="3:45" ht="16.95" customHeight="1" x14ac:dyDescent="0.3">
      <c r="D62" s="26" t="s">
        <v>123</v>
      </c>
      <c r="E62" s="27">
        <v>198</v>
      </c>
      <c r="F62" s="89">
        <f>IFERROR((100*E62/E57)/100,"0%")</f>
        <v>0.88</v>
      </c>
      <c r="H62" s="26" t="s">
        <v>123</v>
      </c>
      <c r="I62" s="27">
        <v>115</v>
      </c>
      <c r="J62" s="89">
        <f>IFERROR((100*I62/I57)/100,"0%")</f>
        <v>0.8214285714285714</v>
      </c>
      <c r="L62" s="26" t="s">
        <v>123</v>
      </c>
      <c r="M62" s="27">
        <v>252</v>
      </c>
      <c r="N62" s="89">
        <f>IFERROR((100*M62/M57)/100,"0%")</f>
        <v>0.9</v>
      </c>
      <c r="Q62" s="61"/>
      <c r="R62" s="61"/>
      <c r="S62" s="61"/>
      <c r="T62" s="61"/>
      <c r="U62" s="61"/>
      <c r="V62" s="61"/>
      <c r="W62" s="64"/>
      <c r="X62" s="64"/>
      <c r="Y62" s="64"/>
      <c r="Z62" s="64"/>
      <c r="AA62" s="64"/>
      <c r="AB62" s="64"/>
      <c r="AC62" s="64"/>
      <c r="AD62" s="64"/>
      <c r="AE62" s="64"/>
      <c r="AF62" s="64"/>
      <c r="AG62" s="64"/>
      <c r="AH62" s="64"/>
      <c r="AI62" s="64"/>
      <c r="AJ62" s="64"/>
      <c r="AK62" s="64"/>
      <c r="AL62" s="64"/>
      <c r="AM62" s="64"/>
      <c r="AN62" s="64"/>
      <c r="AO62" s="64"/>
      <c r="AP62" s="64"/>
      <c r="AQ62" s="64"/>
      <c r="AR62" s="64"/>
      <c r="AS62" s="63"/>
    </row>
    <row r="63" spans="3:45" ht="16.95" customHeight="1" x14ac:dyDescent="0.3">
      <c r="D63" s="26" t="s">
        <v>122</v>
      </c>
      <c r="E63" s="27">
        <v>195</v>
      </c>
      <c r="F63" s="89">
        <f>IFERROR((100*E63/E57)/100,"0%")</f>
        <v>0.8666666666666667</v>
      </c>
      <c r="H63" s="26" t="s">
        <v>122</v>
      </c>
      <c r="I63" s="27">
        <v>112</v>
      </c>
      <c r="J63" s="89">
        <f>IFERROR((100*I63/I57)/100,"0%")</f>
        <v>0.8</v>
      </c>
      <c r="L63" s="26" t="s">
        <v>122</v>
      </c>
      <c r="M63" s="27">
        <v>248</v>
      </c>
      <c r="N63" s="89">
        <f>IFERROR((100*M63/M57)/100,"0%")</f>
        <v>0.88571428571428568</v>
      </c>
      <c r="Q63" s="61"/>
      <c r="R63" s="61"/>
      <c r="S63" s="61"/>
      <c r="T63" s="61"/>
      <c r="U63" s="61"/>
      <c r="V63" s="61"/>
      <c r="W63" s="64"/>
      <c r="X63" s="64"/>
      <c r="Y63" s="64"/>
      <c r="Z63" s="64"/>
      <c r="AA63" s="64"/>
      <c r="AB63" s="64"/>
      <c r="AC63" s="64"/>
      <c r="AD63" s="64"/>
      <c r="AE63" s="64"/>
      <c r="AF63" s="64"/>
      <c r="AG63" s="64"/>
      <c r="AH63" s="64"/>
      <c r="AI63" s="64"/>
      <c r="AJ63" s="64"/>
      <c r="AK63" s="64"/>
      <c r="AL63" s="64"/>
      <c r="AM63" s="64"/>
      <c r="AN63" s="64"/>
      <c r="AO63" s="64"/>
      <c r="AP63" s="64"/>
      <c r="AQ63" s="64"/>
      <c r="AR63" s="64"/>
      <c r="AS63" s="63"/>
    </row>
    <row r="64" spans="3:45" ht="16.95" customHeight="1" x14ac:dyDescent="0.3">
      <c r="D64" s="26" t="s">
        <v>121</v>
      </c>
      <c r="E64" s="27">
        <v>190</v>
      </c>
      <c r="F64" s="89">
        <f>IFERROR((100*E64/E57)/100,"0%")</f>
        <v>0.84444444444444444</v>
      </c>
      <c r="H64" s="26" t="s">
        <v>121</v>
      </c>
      <c r="I64" s="27">
        <v>110</v>
      </c>
      <c r="J64" s="89">
        <f>IFERROR((100*I64/I57)/100,"0%")</f>
        <v>0.7857142857142857</v>
      </c>
      <c r="L64" s="26" t="s">
        <v>121</v>
      </c>
      <c r="M64" s="27">
        <v>242</v>
      </c>
      <c r="N64" s="89">
        <f>IFERROR((100*M64/M57)/100,"0%")</f>
        <v>0.86428571428571432</v>
      </c>
      <c r="Q64" s="61"/>
      <c r="R64" s="61"/>
      <c r="S64" s="61"/>
      <c r="T64" s="61"/>
      <c r="U64" s="61"/>
      <c r="V64" s="61"/>
      <c r="W64" s="64"/>
      <c r="X64" s="64"/>
      <c r="Y64" s="64"/>
      <c r="Z64" s="64"/>
      <c r="AA64" s="64"/>
      <c r="AB64" s="64"/>
      <c r="AC64" s="64"/>
      <c r="AD64" s="64"/>
      <c r="AE64" s="64"/>
      <c r="AF64" s="64"/>
      <c r="AG64" s="64"/>
      <c r="AH64" s="64"/>
      <c r="AI64" s="64"/>
      <c r="AJ64" s="64"/>
      <c r="AK64" s="64"/>
      <c r="AL64" s="64"/>
      <c r="AM64" s="64"/>
      <c r="AN64" s="64"/>
      <c r="AO64" s="64"/>
      <c r="AP64" s="64"/>
      <c r="AQ64" s="64"/>
      <c r="AR64" s="64"/>
      <c r="AS64" s="63"/>
    </row>
    <row r="65" spans="4:45" ht="16.95" customHeight="1" x14ac:dyDescent="0.3">
      <c r="D65" s="26" t="s">
        <v>120</v>
      </c>
      <c r="E65" s="27">
        <v>185</v>
      </c>
      <c r="F65" s="89">
        <f>IFERROR((100*E65/E57)/100,"0%")</f>
        <v>0.8222222222222223</v>
      </c>
      <c r="H65" s="26" t="s">
        <v>120</v>
      </c>
      <c r="I65" s="27">
        <v>107</v>
      </c>
      <c r="J65" s="89">
        <f>IFERROR((100*I65/I57)/100,"0%")</f>
        <v>0.76428571428571435</v>
      </c>
      <c r="L65" s="26" t="s">
        <v>120</v>
      </c>
      <c r="M65" s="27">
        <v>238</v>
      </c>
      <c r="N65" s="89">
        <f>IFERROR((100*M65/M57)/100,"0%")</f>
        <v>0.85</v>
      </c>
      <c r="Q65" s="61"/>
      <c r="R65" s="61"/>
      <c r="S65" s="61"/>
      <c r="T65" s="61"/>
      <c r="U65" s="61"/>
      <c r="V65" s="61"/>
      <c r="W65" s="64"/>
      <c r="X65" s="64"/>
      <c r="Y65" s="64"/>
      <c r="Z65" s="64"/>
      <c r="AA65" s="64"/>
      <c r="AB65" s="64"/>
      <c r="AC65" s="64"/>
      <c r="AD65" s="64"/>
      <c r="AE65" s="64"/>
      <c r="AF65" s="64"/>
      <c r="AG65" s="64"/>
      <c r="AH65" s="64"/>
      <c r="AI65" s="64"/>
      <c r="AJ65" s="64"/>
      <c r="AK65" s="64"/>
      <c r="AL65" s="64"/>
      <c r="AM65" s="64"/>
      <c r="AN65" s="64"/>
      <c r="AO65" s="64"/>
      <c r="AP65" s="64"/>
      <c r="AQ65" s="64"/>
      <c r="AR65" s="64"/>
      <c r="AS65" s="63"/>
    </row>
    <row r="66" spans="4:45" ht="16.95" customHeight="1" x14ac:dyDescent="0.3">
      <c r="D66" s="26" t="s">
        <v>119</v>
      </c>
      <c r="E66" s="27">
        <v>180</v>
      </c>
      <c r="F66" s="89">
        <f>IFERROR((100*E66/E57)/100,"0%")</f>
        <v>0.8</v>
      </c>
      <c r="H66" s="26" t="s">
        <v>119</v>
      </c>
      <c r="I66" s="27">
        <v>105</v>
      </c>
      <c r="J66" s="89">
        <f>IFERROR((100*I66/I57)/100,"0%")</f>
        <v>0.75</v>
      </c>
      <c r="L66" s="26" t="s">
        <v>119</v>
      </c>
      <c r="M66" s="27">
        <v>235</v>
      </c>
      <c r="N66" s="89">
        <f>IFERROR((100*M66/M57)/100,"0%")</f>
        <v>0.8392857142857143</v>
      </c>
      <c r="Q66" s="61"/>
      <c r="R66" s="61"/>
      <c r="S66" s="61"/>
      <c r="T66" s="61"/>
      <c r="U66" s="61"/>
      <c r="V66" s="61"/>
      <c r="W66" s="64"/>
      <c r="X66" s="64"/>
      <c r="Y66" s="64"/>
      <c r="Z66" s="64"/>
      <c r="AA66" s="64"/>
      <c r="AB66" s="64"/>
      <c r="AC66" s="64"/>
      <c r="AD66" s="64"/>
      <c r="AE66" s="64"/>
      <c r="AF66" s="64"/>
      <c r="AG66" s="64"/>
      <c r="AH66" s="64"/>
      <c r="AI66" s="64"/>
      <c r="AJ66" s="64"/>
      <c r="AK66" s="64"/>
      <c r="AL66" s="64"/>
      <c r="AM66" s="64"/>
      <c r="AN66" s="64"/>
      <c r="AO66" s="64"/>
      <c r="AP66" s="64"/>
      <c r="AQ66" s="64"/>
      <c r="AR66" s="64"/>
      <c r="AS66" s="63"/>
    </row>
    <row r="67" spans="4:45" ht="16.95" customHeight="1" x14ac:dyDescent="0.3">
      <c r="D67" s="26" t="s">
        <v>129</v>
      </c>
      <c r="E67" s="27">
        <v>175</v>
      </c>
      <c r="F67" s="89">
        <f>IFERROR((100*E67/E57)/100,"0%")</f>
        <v>0.77777777777777768</v>
      </c>
      <c r="H67" s="26" t="s">
        <v>129</v>
      </c>
      <c r="I67" s="27">
        <v>101</v>
      </c>
      <c r="J67" s="89">
        <f>IFERROR((100*I67/I57)/100,"0%")</f>
        <v>0.72142857142857142</v>
      </c>
      <c r="L67" s="26" t="s">
        <v>129</v>
      </c>
      <c r="M67" s="27">
        <v>231</v>
      </c>
      <c r="N67" s="89">
        <f>IFERROR((100*M67/M57)/100,"0%")</f>
        <v>0.82499999999999996</v>
      </c>
      <c r="Q67" s="61"/>
      <c r="R67" s="61"/>
      <c r="S67" s="61"/>
      <c r="T67" s="61"/>
      <c r="U67" s="61"/>
      <c r="V67" s="61"/>
      <c r="W67" s="64"/>
      <c r="X67" s="64"/>
      <c r="Y67" s="64"/>
      <c r="Z67" s="64"/>
      <c r="AA67" s="64"/>
      <c r="AB67" s="64"/>
      <c r="AC67" s="64"/>
      <c r="AD67" s="64"/>
      <c r="AE67" s="64"/>
      <c r="AF67" s="64"/>
      <c r="AG67" s="64"/>
      <c r="AH67" s="64"/>
      <c r="AI67" s="64"/>
      <c r="AJ67" s="64"/>
      <c r="AK67" s="64"/>
      <c r="AL67" s="64"/>
      <c r="AM67" s="64"/>
      <c r="AN67" s="64"/>
      <c r="AO67" s="64"/>
      <c r="AP67" s="64"/>
      <c r="AQ67" s="64"/>
      <c r="AR67" s="64"/>
      <c r="AS67" s="63"/>
    </row>
    <row r="68" spans="4:45" ht="16.95" customHeight="1" x14ac:dyDescent="0.3">
      <c r="D68" s="26" t="s">
        <v>130</v>
      </c>
      <c r="E68" s="27">
        <v>170</v>
      </c>
      <c r="F68" s="89">
        <f>IFERROR((100*E68/E57)/100,"0%")</f>
        <v>0.75555555555555554</v>
      </c>
      <c r="H68" s="26" t="s">
        <v>130</v>
      </c>
      <c r="I68" s="27">
        <v>97</v>
      </c>
      <c r="J68" s="89">
        <f>IFERROR((100*I68/I57)/100,"0%")</f>
        <v>0.69285714285714295</v>
      </c>
      <c r="L68" s="26" t="s">
        <v>130</v>
      </c>
      <c r="M68" s="27">
        <v>225</v>
      </c>
      <c r="N68" s="89">
        <f>IFERROR((100*M68/M57)/100,"0%")</f>
        <v>0.8035714285714286</v>
      </c>
      <c r="Q68" s="61"/>
      <c r="R68" s="61"/>
      <c r="S68" s="61"/>
      <c r="T68" s="61"/>
      <c r="U68" s="61"/>
      <c r="V68" s="61"/>
      <c r="W68" s="64"/>
      <c r="X68" s="64"/>
      <c r="Y68" s="64"/>
      <c r="Z68" s="64"/>
      <c r="AA68" s="64"/>
      <c r="AB68" s="64"/>
      <c r="AC68" s="64"/>
      <c r="AD68" s="64"/>
      <c r="AE68" s="64"/>
      <c r="AF68" s="64"/>
      <c r="AG68" s="64"/>
      <c r="AH68" s="64"/>
      <c r="AI68" s="64"/>
      <c r="AJ68" s="64"/>
      <c r="AK68" s="64"/>
      <c r="AL68" s="64"/>
      <c r="AM68" s="64"/>
      <c r="AN68" s="64"/>
      <c r="AO68" s="64"/>
      <c r="AP68" s="64"/>
      <c r="AQ68" s="64"/>
      <c r="AR68" s="64"/>
      <c r="AS68" s="63"/>
    </row>
    <row r="69" spans="4:45" ht="16.95" customHeight="1" x14ac:dyDescent="0.3">
      <c r="D69" s="26" t="s">
        <v>131</v>
      </c>
      <c r="E69" s="27">
        <v>165</v>
      </c>
      <c r="F69" s="89">
        <f>IFERROR((100*E69/E57)/100,"0%")</f>
        <v>0.73333333333333328</v>
      </c>
      <c r="H69" s="26" t="s">
        <v>131</v>
      </c>
      <c r="I69" s="27">
        <v>94</v>
      </c>
      <c r="J69" s="89">
        <f>IFERROR((100*I69/I57)/100,"0%")</f>
        <v>0.67142857142857137</v>
      </c>
      <c r="L69" s="26" t="s">
        <v>131</v>
      </c>
      <c r="M69" s="27">
        <v>220</v>
      </c>
      <c r="N69" s="89">
        <f>IFERROR((100*M69/M57)/100,"0%")</f>
        <v>0.7857142857142857</v>
      </c>
      <c r="Q69" s="61"/>
      <c r="R69" s="61"/>
      <c r="S69" s="61"/>
      <c r="T69" s="61"/>
      <c r="U69" s="61"/>
      <c r="V69" s="61"/>
      <c r="W69" s="64"/>
      <c r="X69" s="64"/>
      <c r="Y69" s="64"/>
      <c r="Z69" s="64"/>
      <c r="AA69" s="64"/>
      <c r="AB69" s="64"/>
      <c r="AC69" s="64"/>
      <c r="AD69" s="64"/>
      <c r="AE69" s="64"/>
      <c r="AF69" s="64"/>
      <c r="AG69" s="64"/>
      <c r="AH69" s="64"/>
      <c r="AI69" s="64"/>
      <c r="AJ69" s="64"/>
      <c r="AK69" s="64"/>
      <c r="AL69" s="64"/>
      <c r="AM69" s="64"/>
      <c r="AN69" s="64"/>
      <c r="AO69" s="64"/>
      <c r="AP69" s="64"/>
      <c r="AQ69" s="64"/>
      <c r="AR69" s="64"/>
      <c r="AS69" s="63"/>
    </row>
    <row r="70" spans="4:45" ht="16.95" customHeight="1" x14ac:dyDescent="0.3">
      <c r="D70" s="26" t="s">
        <v>132</v>
      </c>
      <c r="E70" s="27">
        <v>160</v>
      </c>
      <c r="F70" s="89">
        <f>IFERROR((100*E70/E57)/100,"0%")</f>
        <v>0.71111111111111114</v>
      </c>
      <c r="H70" s="26" t="s">
        <v>132</v>
      </c>
      <c r="I70" s="27">
        <v>90</v>
      </c>
      <c r="J70" s="89">
        <f>IFERROR((100*I70/I57)/100,"0%")</f>
        <v>0.6428571428571429</v>
      </c>
      <c r="L70" s="26" t="s">
        <v>132</v>
      </c>
      <c r="M70" s="27">
        <v>215</v>
      </c>
      <c r="N70" s="89">
        <f>IFERROR((100*M70/M57)/100,"0%")</f>
        <v>0.7678571428571429</v>
      </c>
      <c r="Q70" s="61"/>
      <c r="R70" s="61"/>
      <c r="S70" s="61"/>
      <c r="T70" s="61"/>
      <c r="U70" s="61"/>
      <c r="V70" s="61"/>
      <c r="W70" s="64"/>
      <c r="X70" s="64"/>
      <c r="Y70" s="64"/>
      <c r="Z70" s="64"/>
      <c r="AA70" s="64"/>
      <c r="AB70" s="64"/>
      <c r="AC70" s="64"/>
      <c r="AD70" s="64"/>
      <c r="AE70" s="64"/>
      <c r="AF70" s="64"/>
      <c r="AG70" s="64"/>
      <c r="AH70" s="64"/>
      <c r="AI70" s="64"/>
      <c r="AJ70" s="64"/>
      <c r="AK70" s="64"/>
      <c r="AL70" s="64"/>
      <c r="AM70" s="64"/>
      <c r="AN70" s="64"/>
      <c r="AO70" s="64"/>
      <c r="AP70" s="64"/>
      <c r="AQ70" s="64"/>
      <c r="AR70" s="64"/>
      <c r="AS70" s="63"/>
    </row>
    <row r="71" spans="4:45" ht="16.95" customHeight="1" thickBot="1" x14ac:dyDescent="0.35">
      <c r="D71" s="51" t="s">
        <v>133</v>
      </c>
      <c r="E71" s="28">
        <v>155</v>
      </c>
      <c r="F71" s="90">
        <f>IFERROR((100*E71/E57)/100,"0%")</f>
        <v>0.68888888888888888</v>
      </c>
      <c r="H71" s="51" t="s">
        <v>133</v>
      </c>
      <c r="I71" s="28">
        <v>86</v>
      </c>
      <c r="J71" s="90">
        <f>IFERROR((100*I71/I57)/100,"0%")</f>
        <v>0.61428571428571432</v>
      </c>
      <c r="L71" s="51" t="s">
        <v>133</v>
      </c>
      <c r="M71" s="28">
        <v>210</v>
      </c>
      <c r="N71" s="90">
        <f>IFERROR((100*M71/M57)/100,"0%")</f>
        <v>0.75</v>
      </c>
      <c r="Q71" s="61"/>
      <c r="R71" s="61"/>
      <c r="S71" s="61"/>
      <c r="T71" s="61"/>
      <c r="U71" s="61"/>
      <c r="V71" s="61"/>
      <c r="W71" s="61"/>
      <c r="X71" s="61"/>
      <c r="Y71" s="61"/>
      <c r="Z71" s="61"/>
      <c r="AA71" s="61"/>
      <c r="AB71" s="61"/>
      <c r="AC71" s="61"/>
      <c r="AD71" s="61"/>
      <c r="AE71" s="61"/>
      <c r="AF71" s="61"/>
      <c r="AG71" s="61"/>
      <c r="AH71" s="61"/>
      <c r="AI71" s="61"/>
      <c r="AJ71" s="61"/>
      <c r="AK71" s="61"/>
      <c r="AL71" s="61"/>
      <c r="AM71" s="61"/>
      <c r="AN71" s="61"/>
      <c r="AO71" s="61"/>
      <c r="AP71" s="61"/>
      <c r="AQ71" s="61"/>
      <c r="AR71" s="63"/>
      <c r="AS71" s="63"/>
    </row>
    <row r="72" spans="4:45" ht="16.95" customHeight="1" x14ac:dyDescent="0.3">
      <c r="Q72" s="61"/>
      <c r="R72" s="61"/>
      <c r="S72" s="61"/>
      <c r="T72" s="61"/>
      <c r="U72" s="61"/>
      <c r="V72" s="61"/>
      <c r="W72" s="61"/>
      <c r="X72" s="61"/>
      <c r="Y72" s="61"/>
      <c r="Z72" s="61"/>
      <c r="AA72" s="61"/>
      <c r="AB72" s="61"/>
      <c r="AC72" s="61"/>
      <c r="AD72" s="61"/>
      <c r="AE72" s="61"/>
      <c r="AF72" s="61"/>
      <c r="AG72" s="61"/>
      <c r="AH72" s="61"/>
      <c r="AI72" s="61"/>
      <c r="AJ72" s="61"/>
      <c r="AK72" s="61"/>
      <c r="AL72" s="61"/>
      <c r="AM72" s="61"/>
      <c r="AN72" s="61"/>
      <c r="AO72" s="61"/>
      <c r="AP72" s="61"/>
      <c r="AQ72" s="63"/>
      <c r="AR72" s="63"/>
    </row>
    <row r="73" spans="4:45" ht="16.95" customHeight="1" x14ac:dyDescent="0.3">
      <c r="Q73" s="61"/>
      <c r="R73" s="61"/>
      <c r="S73" s="61"/>
      <c r="T73" s="61"/>
      <c r="U73" s="61"/>
      <c r="V73" s="61"/>
      <c r="W73" s="61"/>
      <c r="X73" s="61"/>
      <c r="Y73" s="61"/>
      <c r="Z73" s="61"/>
      <c r="AA73" s="61"/>
      <c r="AB73" s="61"/>
      <c r="AC73" s="61"/>
      <c r="AD73" s="61"/>
      <c r="AE73" s="61"/>
      <c r="AF73" s="61"/>
      <c r="AG73" s="61"/>
      <c r="AH73" s="61"/>
      <c r="AI73" s="61"/>
      <c r="AJ73" s="61"/>
      <c r="AK73" s="61"/>
      <c r="AL73" s="61"/>
      <c r="AM73" s="61"/>
      <c r="AN73" s="61"/>
      <c r="AO73" s="61"/>
      <c r="AP73" s="61"/>
      <c r="AQ73" s="63"/>
      <c r="AR73" s="63"/>
    </row>
    <row r="74" spans="4:45" ht="16.95" customHeight="1" x14ac:dyDescent="0.3">
      <c r="Q74" s="61"/>
      <c r="R74" s="61"/>
      <c r="S74" s="61"/>
      <c r="T74" s="61"/>
      <c r="U74" s="61"/>
      <c r="V74" s="61"/>
      <c r="W74" s="61"/>
      <c r="X74" s="61"/>
      <c r="Y74" s="61"/>
      <c r="Z74" s="61"/>
      <c r="AA74" s="61"/>
      <c r="AB74" s="61"/>
      <c r="AC74" s="61"/>
      <c r="AD74" s="61"/>
      <c r="AE74" s="61"/>
      <c r="AF74" s="61"/>
      <c r="AG74" s="61"/>
      <c r="AH74" s="61"/>
      <c r="AI74" s="61"/>
      <c r="AJ74" s="61"/>
      <c r="AK74" s="61"/>
      <c r="AL74" s="61"/>
      <c r="AM74" s="61"/>
      <c r="AN74" s="61"/>
      <c r="AO74" s="61"/>
      <c r="AP74" s="61"/>
      <c r="AQ74" s="63"/>
      <c r="AR74" s="63"/>
    </row>
    <row r="75" spans="4:45" ht="16.95" customHeight="1" x14ac:dyDescent="0.3">
      <c r="Q75" s="61"/>
      <c r="R75" s="61"/>
      <c r="S75" s="61"/>
      <c r="T75" s="61"/>
      <c r="U75" s="61"/>
      <c r="V75" s="61"/>
      <c r="W75" s="61"/>
      <c r="X75" s="61"/>
      <c r="Y75" s="61"/>
      <c r="Z75" s="61"/>
      <c r="AA75" s="61"/>
      <c r="AB75" s="61"/>
      <c r="AC75" s="61"/>
      <c r="AD75" s="61"/>
      <c r="AE75" s="61"/>
      <c r="AF75" s="61"/>
      <c r="AG75" s="61"/>
      <c r="AH75" s="61"/>
      <c r="AI75" s="61"/>
      <c r="AJ75" s="61"/>
      <c r="AK75" s="61"/>
      <c r="AL75" s="61"/>
      <c r="AM75" s="61"/>
      <c r="AN75" s="61"/>
      <c r="AO75" s="61"/>
      <c r="AP75" s="61"/>
      <c r="AQ75" s="63"/>
      <c r="AR75" s="63"/>
    </row>
    <row r="76" spans="4:45" ht="16.95" customHeight="1" x14ac:dyDescent="0.3">
      <c r="Q76" s="61"/>
      <c r="R76" s="61"/>
      <c r="S76" s="61"/>
      <c r="T76" s="61"/>
      <c r="U76" s="61"/>
      <c r="V76" s="61"/>
      <c r="W76" s="61"/>
      <c r="X76" s="61"/>
      <c r="Y76" s="61"/>
      <c r="Z76" s="61"/>
      <c r="AA76" s="61"/>
      <c r="AB76" s="61"/>
      <c r="AC76" s="61"/>
      <c r="AD76" s="61"/>
      <c r="AE76" s="61"/>
      <c r="AF76" s="61"/>
      <c r="AG76" s="61"/>
      <c r="AH76" s="61"/>
      <c r="AI76" s="61"/>
      <c r="AJ76" s="61"/>
      <c r="AK76" s="61"/>
      <c r="AL76" s="61"/>
      <c r="AM76" s="61"/>
      <c r="AN76" s="61"/>
      <c r="AO76" s="61"/>
      <c r="AP76" s="61"/>
      <c r="AQ76" s="63"/>
      <c r="AR76" s="63"/>
    </row>
    <row r="77" spans="4:45" ht="16.95" customHeight="1" x14ac:dyDescent="0.3">
      <c r="Q77" s="61"/>
      <c r="R77" s="61"/>
      <c r="S77" s="61"/>
      <c r="T77" s="61"/>
      <c r="U77" s="61"/>
      <c r="V77" s="61"/>
      <c r="W77" s="61"/>
      <c r="X77" s="61"/>
      <c r="Y77" s="61"/>
      <c r="Z77" s="61"/>
      <c r="AA77" s="61"/>
      <c r="AB77" s="61"/>
      <c r="AC77" s="61"/>
      <c r="AD77" s="61"/>
      <c r="AE77" s="61"/>
      <c r="AF77" s="61"/>
      <c r="AG77" s="61"/>
      <c r="AH77" s="61"/>
      <c r="AI77" s="61"/>
      <c r="AJ77" s="61"/>
      <c r="AK77" s="61"/>
      <c r="AL77" s="61"/>
      <c r="AM77" s="61"/>
      <c r="AN77" s="61"/>
      <c r="AO77" s="61"/>
      <c r="AP77" s="61"/>
      <c r="AQ77" s="63"/>
      <c r="AR77" s="63"/>
    </row>
    <row r="78" spans="4:45" ht="16.95" customHeight="1" x14ac:dyDescent="0.3">
      <c r="Q78" s="61"/>
      <c r="R78" s="61"/>
      <c r="S78" s="61"/>
      <c r="T78" s="61"/>
      <c r="U78" s="61"/>
      <c r="V78" s="61"/>
      <c r="W78" s="61"/>
      <c r="X78" s="61"/>
      <c r="Y78" s="61"/>
      <c r="Z78" s="61"/>
      <c r="AA78" s="61"/>
      <c r="AB78" s="61"/>
      <c r="AC78" s="61"/>
      <c r="AD78" s="61"/>
      <c r="AE78" s="61"/>
      <c r="AF78" s="61"/>
      <c r="AG78" s="61"/>
      <c r="AH78" s="61"/>
      <c r="AI78" s="61"/>
      <c r="AJ78" s="61"/>
      <c r="AK78" s="61"/>
      <c r="AL78" s="61"/>
      <c r="AM78" s="61"/>
      <c r="AN78" s="61"/>
      <c r="AO78" s="61"/>
      <c r="AP78" s="61"/>
      <c r="AQ78" s="63"/>
      <c r="AR78" s="63"/>
    </row>
    <row r="79" spans="4:45" x14ac:dyDescent="0.3">
      <c r="Q79" s="61"/>
      <c r="R79" s="61"/>
      <c r="S79" s="61"/>
      <c r="T79" s="61"/>
      <c r="U79" s="61"/>
      <c r="V79" s="61"/>
      <c r="W79" s="61"/>
      <c r="X79" s="61"/>
      <c r="Y79" s="61"/>
      <c r="Z79" s="61"/>
      <c r="AA79" s="61"/>
      <c r="AB79" s="61"/>
      <c r="AC79" s="61"/>
      <c r="AD79" s="61"/>
      <c r="AE79" s="61"/>
      <c r="AF79" s="61"/>
      <c r="AG79" s="61"/>
      <c r="AH79" s="61"/>
      <c r="AI79" s="61"/>
      <c r="AJ79" s="61"/>
      <c r="AK79" s="61"/>
      <c r="AL79" s="61"/>
      <c r="AM79" s="61"/>
      <c r="AN79" s="61"/>
      <c r="AO79" s="61"/>
      <c r="AP79" s="61"/>
      <c r="AQ79" s="63"/>
      <c r="AR79" s="63"/>
    </row>
    <row r="80" spans="4:45" x14ac:dyDescent="0.3">
      <c r="Q80" s="61"/>
      <c r="R80" s="61"/>
      <c r="S80" s="61"/>
      <c r="T80" s="61"/>
      <c r="U80" s="61"/>
      <c r="V80" s="61"/>
      <c r="W80" s="61"/>
      <c r="X80" s="61"/>
      <c r="Y80" s="61"/>
      <c r="Z80" s="61"/>
      <c r="AA80" s="61"/>
      <c r="AB80" s="61"/>
      <c r="AC80" s="61"/>
      <c r="AD80" s="61"/>
      <c r="AE80" s="61"/>
      <c r="AF80" s="61"/>
      <c r="AG80" s="61"/>
      <c r="AH80" s="61"/>
      <c r="AI80" s="61"/>
      <c r="AJ80" s="61"/>
      <c r="AK80" s="61"/>
      <c r="AL80" s="61"/>
      <c r="AM80" s="61"/>
      <c r="AN80" s="61"/>
      <c r="AO80" s="61"/>
      <c r="AP80" s="61"/>
      <c r="AQ80" s="63"/>
      <c r="AR80" s="63"/>
    </row>
    <row r="81" spans="17:44" x14ac:dyDescent="0.3">
      <c r="Q81" s="61"/>
      <c r="R81" s="61"/>
      <c r="S81" s="61"/>
      <c r="T81" s="61"/>
      <c r="U81" s="61"/>
      <c r="V81" s="61"/>
      <c r="W81" s="61"/>
      <c r="X81" s="61"/>
      <c r="Y81" s="61"/>
      <c r="Z81" s="61"/>
      <c r="AA81" s="61"/>
      <c r="AB81" s="61"/>
      <c r="AC81" s="61"/>
      <c r="AD81" s="61"/>
      <c r="AE81" s="61"/>
      <c r="AF81" s="61"/>
      <c r="AG81" s="61"/>
      <c r="AH81" s="61"/>
      <c r="AI81" s="61"/>
      <c r="AJ81" s="61"/>
      <c r="AK81" s="61"/>
      <c r="AL81" s="61"/>
      <c r="AM81" s="61"/>
      <c r="AN81" s="61"/>
      <c r="AO81" s="61"/>
      <c r="AP81" s="61"/>
      <c r="AQ81" s="63"/>
      <c r="AR81" s="63"/>
    </row>
    <row r="82" spans="17:44" x14ac:dyDescent="0.3">
      <c r="Q82" s="61"/>
      <c r="R82" s="61"/>
      <c r="S82" s="61"/>
      <c r="T82" s="61"/>
      <c r="U82" s="61"/>
      <c r="V82" s="61"/>
      <c r="W82" s="61"/>
      <c r="X82" s="61"/>
      <c r="Y82" s="61"/>
      <c r="Z82" s="61"/>
      <c r="AA82" s="61"/>
      <c r="AB82" s="61"/>
      <c r="AC82" s="61"/>
      <c r="AD82" s="61"/>
      <c r="AE82" s="61"/>
      <c r="AF82" s="61"/>
      <c r="AG82" s="61"/>
      <c r="AH82" s="61"/>
      <c r="AI82" s="61"/>
      <c r="AJ82" s="61"/>
      <c r="AK82" s="61"/>
      <c r="AL82" s="61"/>
      <c r="AM82" s="61"/>
      <c r="AN82" s="61"/>
      <c r="AO82" s="61"/>
      <c r="AP82" s="61"/>
      <c r="AQ82" s="63"/>
      <c r="AR82" s="63"/>
    </row>
    <row r="83" spans="17:44" x14ac:dyDescent="0.3">
      <c r="Q83" s="61"/>
      <c r="R83" s="61"/>
      <c r="S83" s="61"/>
      <c r="T83" s="61"/>
      <c r="U83" s="61"/>
      <c r="V83" s="61"/>
      <c r="W83" s="61"/>
      <c r="X83" s="61"/>
      <c r="Y83" s="61"/>
      <c r="Z83" s="61"/>
      <c r="AA83" s="61"/>
      <c r="AB83" s="61"/>
      <c r="AC83" s="61"/>
      <c r="AD83" s="61"/>
      <c r="AE83" s="61"/>
      <c r="AF83" s="61"/>
      <c r="AG83" s="61"/>
      <c r="AH83" s="61"/>
      <c r="AI83" s="61"/>
      <c r="AJ83" s="61"/>
      <c r="AK83" s="61"/>
      <c r="AL83" s="61"/>
      <c r="AM83" s="61"/>
      <c r="AN83" s="61"/>
      <c r="AO83" s="61"/>
      <c r="AP83" s="61"/>
      <c r="AQ83" s="63"/>
      <c r="AR83" s="63"/>
    </row>
    <row r="84" spans="17:44" x14ac:dyDescent="0.3">
      <c r="Q84" s="61"/>
      <c r="R84" s="61"/>
      <c r="S84" s="61"/>
      <c r="T84" s="61"/>
      <c r="U84" s="61"/>
      <c r="V84" s="61"/>
      <c r="W84" s="61"/>
      <c r="X84" s="61"/>
      <c r="Y84" s="61"/>
      <c r="Z84" s="61"/>
      <c r="AA84" s="61"/>
      <c r="AB84" s="61"/>
      <c r="AC84" s="61"/>
      <c r="AD84" s="61"/>
      <c r="AE84" s="61"/>
      <c r="AF84" s="61"/>
      <c r="AG84" s="61"/>
      <c r="AH84" s="61"/>
      <c r="AI84" s="61"/>
      <c r="AJ84" s="61"/>
      <c r="AK84" s="61"/>
      <c r="AL84" s="61"/>
      <c r="AM84" s="61"/>
      <c r="AN84" s="61"/>
      <c r="AO84" s="61"/>
      <c r="AP84" s="61"/>
      <c r="AQ84" s="63"/>
      <c r="AR84" s="63"/>
    </row>
    <row r="85" spans="17:44" x14ac:dyDescent="0.3">
      <c r="Q85" s="61"/>
      <c r="R85" s="61"/>
      <c r="S85" s="61"/>
      <c r="T85" s="61"/>
      <c r="U85" s="61"/>
      <c r="V85" s="61"/>
      <c r="W85" s="61"/>
      <c r="X85" s="61"/>
      <c r="Y85" s="61"/>
      <c r="Z85" s="61"/>
      <c r="AA85" s="61"/>
      <c r="AB85" s="61"/>
      <c r="AC85" s="61"/>
      <c r="AD85" s="61"/>
      <c r="AE85" s="61"/>
      <c r="AF85" s="61"/>
      <c r="AG85" s="61"/>
      <c r="AH85" s="61"/>
      <c r="AI85" s="61"/>
      <c r="AJ85" s="61"/>
      <c r="AK85" s="61"/>
      <c r="AL85" s="61"/>
      <c r="AM85" s="61"/>
      <c r="AN85" s="61"/>
      <c r="AO85" s="61"/>
      <c r="AP85" s="61"/>
      <c r="AQ85" s="63"/>
      <c r="AR85" s="63"/>
    </row>
    <row r="86" spans="17:44" x14ac:dyDescent="0.3">
      <c r="Q86" s="63"/>
      <c r="R86" s="63"/>
      <c r="S86" s="63"/>
      <c r="T86" s="63"/>
      <c r="U86" s="63"/>
      <c r="V86" s="63"/>
      <c r="W86" s="63"/>
      <c r="X86" s="63"/>
      <c r="Y86" s="63"/>
      <c r="Z86" s="63"/>
      <c r="AA86" s="63"/>
      <c r="AB86" s="63"/>
      <c r="AC86" s="63"/>
      <c r="AD86" s="63"/>
      <c r="AE86" s="63"/>
      <c r="AF86" s="63"/>
      <c r="AG86" s="63"/>
      <c r="AH86" s="63"/>
      <c r="AI86" s="63"/>
      <c r="AJ86" s="63"/>
      <c r="AK86" s="63"/>
      <c r="AL86" s="63"/>
      <c r="AM86" s="63"/>
      <c r="AN86" s="63"/>
      <c r="AO86" s="63"/>
      <c r="AP86" s="63"/>
      <c r="AQ86" s="63"/>
      <c r="AR86" s="63"/>
    </row>
    <row r="87" spans="17:44" x14ac:dyDescent="0.3">
      <c r="Q87" s="63"/>
      <c r="R87" s="63"/>
      <c r="S87" s="63"/>
      <c r="T87" s="63"/>
      <c r="U87" s="63"/>
      <c r="V87" s="63"/>
      <c r="W87" s="63"/>
      <c r="X87" s="63"/>
      <c r="Y87" s="63"/>
      <c r="Z87" s="63"/>
      <c r="AA87" s="63"/>
      <c r="AB87" s="63"/>
      <c r="AC87" s="63"/>
      <c r="AD87" s="63"/>
      <c r="AE87" s="63"/>
      <c r="AF87" s="63"/>
      <c r="AG87" s="63"/>
      <c r="AH87" s="63"/>
      <c r="AI87" s="63"/>
      <c r="AJ87" s="63"/>
      <c r="AK87" s="63"/>
      <c r="AL87" s="63"/>
      <c r="AM87" s="63"/>
      <c r="AN87" s="63"/>
      <c r="AO87" s="63"/>
      <c r="AP87" s="63"/>
      <c r="AQ87" s="63"/>
      <c r="AR87" s="63"/>
    </row>
    <row r="88" spans="17:44" x14ac:dyDescent="0.3">
      <c r="Q88" s="63"/>
      <c r="R88" s="63"/>
      <c r="S88" s="63"/>
      <c r="T88" s="63"/>
      <c r="U88" s="63"/>
      <c r="V88" s="63"/>
      <c r="W88" s="63"/>
      <c r="X88" s="63"/>
      <c r="Y88" s="63"/>
      <c r="Z88" s="63"/>
      <c r="AA88" s="63"/>
      <c r="AB88" s="63"/>
      <c r="AC88" s="63"/>
      <c r="AD88" s="63"/>
      <c r="AE88" s="63"/>
      <c r="AF88" s="63"/>
      <c r="AG88" s="63"/>
      <c r="AH88" s="63"/>
      <c r="AI88" s="63"/>
      <c r="AJ88" s="63"/>
      <c r="AK88" s="63"/>
      <c r="AL88" s="63"/>
      <c r="AM88" s="63"/>
      <c r="AN88" s="63"/>
      <c r="AO88" s="63"/>
      <c r="AP88" s="63"/>
      <c r="AQ88" s="63"/>
      <c r="AR88" s="63"/>
    </row>
    <row r="89" spans="17:44" x14ac:dyDescent="0.3">
      <c r="Q89" s="63"/>
      <c r="R89" s="63"/>
      <c r="S89" s="63"/>
      <c r="T89" s="63"/>
      <c r="U89" s="63"/>
      <c r="V89" s="63"/>
      <c r="W89" s="63"/>
      <c r="X89" s="63"/>
      <c r="Y89" s="63"/>
      <c r="Z89" s="63"/>
      <c r="AA89" s="63"/>
      <c r="AB89" s="63"/>
      <c r="AC89" s="63"/>
      <c r="AD89" s="63"/>
      <c r="AE89" s="63"/>
      <c r="AF89" s="63"/>
      <c r="AG89" s="63"/>
      <c r="AH89" s="63"/>
      <c r="AI89" s="63"/>
      <c r="AJ89" s="63"/>
      <c r="AK89" s="63"/>
      <c r="AL89" s="63"/>
      <c r="AM89" s="63"/>
      <c r="AN89" s="63"/>
      <c r="AO89" s="63"/>
      <c r="AP89" s="63"/>
      <c r="AQ89" s="63"/>
      <c r="AR89" s="63"/>
    </row>
    <row r="90" spans="17:44" x14ac:dyDescent="0.3">
      <c r="Q90" s="63"/>
      <c r="R90" s="63"/>
      <c r="S90" s="63"/>
      <c r="T90" s="63"/>
      <c r="U90" s="63"/>
      <c r="V90" s="63"/>
      <c r="W90" s="63"/>
      <c r="X90" s="63"/>
      <c r="Y90" s="63"/>
      <c r="Z90" s="63"/>
      <c r="AA90" s="63"/>
      <c r="AB90" s="63"/>
      <c r="AC90" s="63"/>
      <c r="AD90" s="63"/>
      <c r="AE90" s="63"/>
      <c r="AF90" s="63"/>
      <c r="AG90" s="63"/>
      <c r="AH90" s="63"/>
      <c r="AI90" s="63"/>
      <c r="AJ90" s="63"/>
      <c r="AK90" s="63"/>
      <c r="AL90" s="63"/>
      <c r="AM90" s="63"/>
      <c r="AN90" s="63"/>
      <c r="AO90" s="63"/>
      <c r="AP90" s="63"/>
      <c r="AQ90" s="63"/>
      <c r="AR90" s="63"/>
    </row>
    <row r="91" spans="17:44" x14ac:dyDescent="0.3">
      <c r="Q91" s="63"/>
      <c r="R91" s="63"/>
      <c r="S91" s="63"/>
      <c r="T91" s="63"/>
      <c r="U91" s="63"/>
      <c r="V91" s="63"/>
      <c r="W91" s="63"/>
      <c r="X91" s="63"/>
      <c r="Y91" s="63"/>
      <c r="Z91" s="63"/>
      <c r="AA91" s="63"/>
      <c r="AB91" s="63"/>
      <c r="AC91" s="63"/>
      <c r="AD91" s="63"/>
      <c r="AE91" s="63"/>
      <c r="AF91" s="63"/>
      <c r="AG91" s="63"/>
      <c r="AH91" s="63"/>
      <c r="AI91" s="63"/>
      <c r="AJ91" s="63"/>
      <c r="AK91" s="63"/>
      <c r="AL91" s="63"/>
      <c r="AM91" s="63"/>
      <c r="AN91" s="63"/>
      <c r="AO91" s="63"/>
      <c r="AP91" s="63"/>
      <c r="AQ91" s="63"/>
      <c r="AR91" s="63"/>
    </row>
    <row r="92" spans="17:44" x14ac:dyDescent="0.3">
      <c r="Q92" s="63"/>
      <c r="R92" s="63"/>
      <c r="S92" s="63"/>
      <c r="T92" s="63"/>
      <c r="U92" s="63"/>
      <c r="V92" s="63"/>
      <c r="W92" s="63"/>
      <c r="X92" s="63"/>
      <c r="Y92" s="63"/>
      <c r="Z92" s="63"/>
      <c r="AA92" s="63"/>
      <c r="AB92" s="63"/>
      <c r="AC92" s="63"/>
      <c r="AD92" s="63"/>
      <c r="AE92" s="63"/>
      <c r="AF92" s="63"/>
      <c r="AG92" s="63"/>
      <c r="AH92" s="63"/>
      <c r="AI92" s="63"/>
      <c r="AJ92" s="63"/>
      <c r="AK92" s="63"/>
      <c r="AL92" s="63"/>
      <c r="AM92" s="63"/>
      <c r="AN92" s="63"/>
      <c r="AO92" s="63"/>
      <c r="AP92" s="63"/>
      <c r="AQ92" s="63"/>
      <c r="AR92" s="63"/>
    </row>
    <row r="93" spans="17:44" x14ac:dyDescent="0.3">
      <c r="Q93" s="63"/>
      <c r="R93" s="63"/>
      <c r="S93" s="63"/>
      <c r="T93" s="63"/>
      <c r="U93" s="63"/>
      <c r="V93" s="63"/>
      <c r="W93" s="63"/>
      <c r="X93" s="63"/>
      <c r="Y93" s="63"/>
      <c r="Z93" s="63"/>
      <c r="AA93" s="63"/>
      <c r="AB93" s="63"/>
      <c r="AC93" s="63"/>
      <c r="AD93" s="63"/>
      <c r="AE93" s="63"/>
      <c r="AF93" s="63"/>
      <c r="AG93" s="63"/>
      <c r="AH93" s="63"/>
      <c r="AI93" s="63"/>
      <c r="AJ93" s="63"/>
      <c r="AK93" s="63"/>
      <c r="AL93" s="63"/>
      <c r="AM93" s="63"/>
      <c r="AN93" s="63"/>
      <c r="AO93" s="63"/>
      <c r="AP93" s="63"/>
      <c r="AQ93" s="63"/>
      <c r="AR93" s="63"/>
    </row>
    <row r="94" spans="17:44" x14ac:dyDescent="0.3">
      <c r="Q94" s="63"/>
      <c r="R94" s="63"/>
      <c r="S94" s="63"/>
      <c r="T94" s="63"/>
      <c r="U94" s="63"/>
      <c r="V94" s="63"/>
      <c r="W94" s="63"/>
      <c r="X94" s="63"/>
      <c r="Y94" s="63"/>
      <c r="Z94" s="63"/>
      <c r="AA94" s="63"/>
      <c r="AB94" s="63"/>
      <c r="AC94" s="63"/>
      <c r="AD94" s="63"/>
      <c r="AE94" s="63"/>
      <c r="AF94" s="63"/>
      <c r="AG94" s="63"/>
      <c r="AH94" s="63"/>
      <c r="AI94" s="63"/>
      <c r="AJ94" s="63"/>
      <c r="AK94" s="63"/>
      <c r="AL94" s="63"/>
      <c r="AM94" s="63"/>
      <c r="AN94" s="63"/>
      <c r="AO94" s="63"/>
      <c r="AP94" s="63"/>
      <c r="AQ94" s="63"/>
      <c r="AR94" s="63"/>
    </row>
    <row r="95" spans="17:44" x14ac:dyDescent="0.3">
      <c r="Q95" s="63"/>
      <c r="R95" s="63"/>
      <c r="S95" s="63"/>
      <c r="T95" s="63"/>
      <c r="U95" s="63"/>
      <c r="V95" s="63"/>
      <c r="W95" s="63"/>
      <c r="X95" s="63"/>
      <c r="Y95" s="63"/>
      <c r="Z95" s="63"/>
      <c r="AA95" s="63"/>
      <c r="AB95" s="63"/>
      <c r="AC95" s="63"/>
      <c r="AD95" s="63"/>
      <c r="AE95" s="63"/>
      <c r="AF95" s="63"/>
      <c r="AG95" s="63"/>
      <c r="AH95" s="63"/>
      <c r="AI95" s="63"/>
      <c r="AJ95" s="63"/>
      <c r="AK95" s="63"/>
      <c r="AL95" s="63"/>
      <c r="AM95" s="63"/>
      <c r="AN95" s="63"/>
      <c r="AO95" s="63"/>
      <c r="AP95" s="63"/>
      <c r="AQ95" s="63"/>
      <c r="AR95" s="63"/>
    </row>
    <row r="96" spans="17:44" x14ac:dyDescent="0.3">
      <c r="Q96" s="63"/>
      <c r="R96" s="63"/>
      <c r="S96" s="63"/>
      <c r="T96" s="63"/>
      <c r="U96" s="63"/>
      <c r="V96" s="63"/>
      <c r="W96" s="63"/>
      <c r="X96" s="63"/>
      <c r="Y96" s="63"/>
      <c r="Z96" s="63"/>
      <c r="AA96" s="63"/>
      <c r="AB96" s="63"/>
      <c r="AC96" s="63"/>
      <c r="AD96" s="63"/>
      <c r="AE96" s="63"/>
      <c r="AF96" s="63"/>
      <c r="AG96" s="63"/>
      <c r="AH96" s="63"/>
      <c r="AI96" s="63"/>
      <c r="AJ96" s="63"/>
      <c r="AK96" s="63"/>
      <c r="AL96" s="63"/>
      <c r="AM96" s="63"/>
      <c r="AN96" s="63"/>
      <c r="AO96" s="63"/>
      <c r="AP96" s="63"/>
      <c r="AQ96" s="63"/>
      <c r="AR96" s="63"/>
    </row>
    <row r="97" spans="17:44" x14ac:dyDescent="0.3">
      <c r="Q97" s="63"/>
      <c r="R97" s="63"/>
      <c r="S97" s="63"/>
      <c r="T97" s="63"/>
      <c r="U97" s="63"/>
      <c r="V97" s="63"/>
      <c r="W97" s="63"/>
      <c r="X97" s="63"/>
      <c r="Y97" s="63"/>
      <c r="Z97" s="63"/>
      <c r="AA97" s="63"/>
      <c r="AB97" s="63"/>
      <c r="AC97" s="63"/>
      <c r="AD97" s="63"/>
      <c r="AE97" s="63"/>
      <c r="AF97" s="63"/>
      <c r="AG97" s="63"/>
      <c r="AH97" s="63"/>
      <c r="AI97" s="63"/>
      <c r="AJ97" s="63"/>
      <c r="AK97" s="63"/>
      <c r="AL97" s="63"/>
      <c r="AM97" s="63"/>
      <c r="AN97" s="63"/>
      <c r="AO97" s="63"/>
      <c r="AP97" s="63"/>
      <c r="AQ97" s="63"/>
      <c r="AR97" s="63"/>
    </row>
    <row r="98" spans="17:44" x14ac:dyDescent="0.3">
      <c r="Q98" s="63"/>
      <c r="R98" s="63"/>
      <c r="S98" s="63"/>
      <c r="T98" s="63"/>
      <c r="U98" s="63"/>
      <c r="V98" s="63"/>
      <c r="W98" s="63"/>
      <c r="X98" s="63"/>
      <c r="Y98" s="63"/>
      <c r="Z98" s="63"/>
      <c r="AA98" s="63"/>
      <c r="AB98" s="63"/>
      <c r="AC98" s="63"/>
      <c r="AD98" s="63"/>
      <c r="AE98" s="63"/>
      <c r="AF98" s="63"/>
      <c r="AG98" s="63"/>
      <c r="AH98" s="63"/>
      <c r="AI98" s="63"/>
      <c r="AJ98" s="63"/>
      <c r="AK98" s="63"/>
      <c r="AL98" s="63"/>
      <c r="AM98" s="63"/>
      <c r="AN98" s="63"/>
      <c r="AO98" s="63"/>
      <c r="AP98" s="63"/>
      <c r="AQ98" s="63"/>
      <c r="AR98" s="63"/>
    </row>
    <row r="99" spans="17:44" x14ac:dyDescent="0.3">
      <c r="Q99" s="63"/>
      <c r="R99" s="63"/>
      <c r="S99" s="63"/>
      <c r="T99" s="63"/>
      <c r="U99" s="63"/>
      <c r="V99" s="63"/>
      <c r="W99" s="63"/>
      <c r="X99" s="63"/>
      <c r="Y99" s="63"/>
      <c r="Z99" s="63"/>
      <c r="AA99" s="63"/>
      <c r="AB99" s="63"/>
      <c r="AC99" s="63"/>
      <c r="AD99" s="63"/>
      <c r="AE99" s="63"/>
      <c r="AF99" s="63"/>
      <c r="AG99" s="63"/>
      <c r="AH99" s="63"/>
      <c r="AI99" s="63"/>
      <c r="AJ99" s="63"/>
      <c r="AK99" s="63"/>
      <c r="AL99" s="63"/>
      <c r="AM99" s="63"/>
      <c r="AN99" s="63"/>
      <c r="AO99" s="63"/>
      <c r="AP99" s="63"/>
      <c r="AQ99" s="63"/>
      <c r="AR99" s="63"/>
    </row>
    <row r="100" spans="17:44" x14ac:dyDescent="0.3">
      <c r="Q100" s="63"/>
      <c r="R100" s="63"/>
      <c r="S100" s="63"/>
      <c r="T100" s="63"/>
      <c r="U100" s="63"/>
      <c r="V100" s="63"/>
      <c r="W100" s="63"/>
      <c r="X100" s="63"/>
      <c r="Y100" s="63"/>
      <c r="Z100" s="63"/>
      <c r="AA100" s="63"/>
      <c r="AB100" s="63"/>
      <c r="AC100" s="63"/>
      <c r="AD100" s="63"/>
      <c r="AE100" s="63"/>
      <c r="AF100" s="63"/>
      <c r="AG100" s="63"/>
      <c r="AH100" s="63"/>
      <c r="AI100" s="63"/>
      <c r="AJ100" s="63"/>
      <c r="AK100" s="63"/>
      <c r="AL100" s="63"/>
      <c r="AM100" s="63"/>
      <c r="AN100" s="63"/>
      <c r="AO100" s="63"/>
      <c r="AP100" s="63"/>
      <c r="AQ100" s="63"/>
      <c r="AR100" s="63"/>
    </row>
    <row r="101" spans="17:44" x14ac:dyDescent="0.3">
      <c r="Q101" s="63"/>
      <c r="R101" s="63"/>
      <c r="S101" s="63"/>
      <c r="T101" s="63"/>
      <c r="U101" s="63"/>
      <c r="V101" s="63"/>
      <c r="W101" s="63"/>
      <c r="X101" s="63"/>
      <c r="Y101" s="63"/>
      <c r="Z101" s="63"/>
      <c r="AA101" s="63"/>
      <c r="AB101" s="63"/>
      <c r="AC101" s="63"/>
      <c r="AD101" s="63"/>
      <c r="AE101" s="63"/>
      <c r="AF101" s="63"/>
      <c r="AG101" s="63"/>
      <c r="AH101" s="63"/>
      <c r="AI101" s="63"/>
      <c r="AJ101" s="63"/>
      <c r="AK101" s="63"/>
      <c r="AL101" s="63"/>
      <c r="AM101" s="63"/>
      <c r="AN101" s="63"/>
      <c r="AO101" s="63"/>
      <c r="AP101" s="63"/>
      <c r="AQ101" s="63"/>
      <c r="AR101" s="63"/>
    </row>
    <row r="102" spans="17:44" x14ac:dyDescent="0.3">
      <c r="Q102" s="63"/>
      <c r="R102" s="63"/>
      <c r="S102" s="63"/>
      <c r="T102" s="63"/>
      <c r="U102" s="63"/>
      <c r="V102" s="63"/>
      <c r="W102" s="63"/>
      <c r="X102" s="63"/>
      <c r="Y102" s="63"/>
      <c r="Z102" s="63"/>
      <c r="AA102" s="63"/>
      <c r="AB102" s="63"/>
      <c r="AC102" s="63"/>
      <c r="AD102" s="63"/>
      <c r="AE102" s="63"/>
      <c r="AF102" s="63"/>
      <c r="AG102" s="63"/>
      <c r="AH102" s="63"/>
      <c r="AI102" s="63"/>
      <c r="AJ102" s="63"/>
      <c r="AK102" s="63"/>
      <c r="AL102" s="63"/>
      <c r="AM102" s="63"/>
      <c r="AN102" s="63"/>
      <c r="AO102" s="63"/>
      <c r="AP102" s="63"/>
      <c r="AQ102" s="63"/>
      <c r="AR102" s="63"/>
    </row>
    <row r="103" spans="17:44" x14ac:dyDescent="0.3">
      <c r="Q103" s="63"/>
      <c r="R103" s="63"/>
      <c r="S103" s="63"/>
      <c r="T103" s="63"/>
      <c r="U103" s="63"/>
      <c r="V103" s="63"/>
      <c r="W103" s="63"/>
      <c r="X103" s="63"/>
      <c r="Y103" s="63"/>
      <c r="Z103" s="63"/>
      <c r="AA103" s="63"/>
      <c r="AB103" s="63"/>
      <c r="AC103" s="63"/>
      <c r="AD103" s="63"/>
      <c r="AE103" s="63"/>
      <c r="AF103" s="63"/>
      <c r="AG103" s="63"/>
      <c r="AH103" s="63"/>
      <c r="AI103" s="63"/>
      <c r="AJ103" s="63"/>
      <c r="AK103" s="63"/>
      <c r="AL103" s="63"/>
      <c r="AM103" s="63"/>
      <c r="AN103" s="63"/>
      <c r="AO103" s="63"/>
      <c r="AP103" s="63"/>
      <c r="AQ103" s="63"/>
      <c r="AR103" s="63"/>
    </row>
    <row r="104" spans="17:44" x14ac:dyDescent="0.3">
      <c r="Q104" s="63"/>
      <c r="R104" s="63"/>
      <c r="S104" s="63"/>
      <c r="T104" s="63"/>
      <c r="U104" s="63"/>
      <c r="V104" s="63"/>
      <c r="W104" s="63"/>
      <c r="X104" s="63"/>
      <c r="Y104" s="63"/>
      <c r="Z104" s="63"/>
      <c r="AA104" s="63"/>
      <c r="AB104" s="63"/>
      <c r="AC104" s="63"/>
      <c r="AD104" s="63"/>
      <c r="AE104" s="63"/>
      <c r="AF104" s="63"/>
      <c r="AG104" s="63"/>
      <c r="AH104" s="63"/>
      <c r="AI104" s="63"/>
      <c r="AJ104" s="63"/>
      <c r="AK104" s="63"/>
      <c r="AL104" s="63"/>
      <c r="AM104" s="63"/>
      <c r="AN104" s="63"/>
      <c r="AO104" s="63"/>
      <c r="AP104" s="63"/>
      <c r="AQ104" s="63"/>
      <c r="AR104" s="63"/>
    </row>
    <row r="105" spans="17:44" x14ac:dyDescent="0.3">
      <c r="Q105" s="63"/>
      <c r="R105" s="63"/>
      <c r="S105" s="63"/>
      <c r="T105" s="63"/>
      <c r="U105" s="63"/>
      <c r="V105" s="63"/>
      <c r="W105" s="63"/>
      <c r="X105" s="63"/>
      <c r="Y105" s="63"/>
      <c r="Z105" s="63"/>
      <c r="AA105" s="63"/>
      <c r="AB105" s="63"/>
      <c r="AC105" s="63"/>
      <c r="AD105" s="63"/>
      <c r="AE105" s="63"/>
      <c r="AF105" s="63"/>
      <c r="AG105" s="63"/>
      <c r="AH105" s="63"/>
      <c r="AI105" s="63"/>
      <c r="AJ105" s="63"/>
      <c r="AK105" s="63"/>
      <c r="AL105" s="63"/>
      <c r="AM105" s="63"/>
      <c r="AN105" s="63"/>
      <c r="AO105" s="63"/>
      <c r="AP105" s="63"/>
      <c r="AQ105" s="63"/>
      <c r="AR105" s="63"/>
    </row>
    <row r="106" spans="17:44" x14ac:dyDescent="0.3">
      <c r="Q106" s="63"/>
      <c r="R106" s="63"/>
      <c r="S106" s="63"/>
      <c r="T106" s="63"/>
      <c r="U106" s="63"/>
      <c r="V106" s="63"/>
      <c r="W106" s="63"/>
      <c r="X106" s="63"/>
      <c r="Y106" s="63"/>
      <c r="Z106" s="63"/>
      <c r="AA106" s="63"/>
      <c r="AB106" s="63"/>
      <c r="AC106" s="63"/>
      <c r="AD106" s="63"/>
      <c r="AE106" s="63"/>
      <c r="AF106" s="63"/>
      <c r="AG106" s="63"/>
      <c r="AH106" s="63"/>
      <c r="AI106" s="63"/>
      <c r="AJ106" s="63"/>
      <c r="AK106" s="63"/>
      <c r="AL106" s="63"/>
      <c r="AM106" s="63"/>
      <c r="AN106" s="63"/>
      <c r="AO106" s="63"/>
      <c r="AP106" s="63"/>
      <c r="AQ106" s="63"/>
      <c r="AR106" s="63"/>
    </row>
    <row r="107" spans="17:44" x14ac:dyDescent="0.3">
      <c r="Q107" s="63"/>
      <c r="R107" s="63"/>
      <c r="S107" s="63"/>
      <c r="T107" s="63"/>
      <c r="U107" s="63"/>
      <c r="V107" s="63"/>
      <c r="W107" s="63"/>
      <c r="X107" s="63"/>
      <c r="Y107" s="63"/>
      <c r="Z107" s="63"/>
      <c r="AA107" s="63"/>
      <c r="AB107" s="63"/>
      <c r="AC107" s="63"/>
      <c r="AD107" s="63"/>
      <c r="AE107" s="63"/>
      <c r="AF107" s="63"/>
      <c r="AG107" s="63"/>
      <c r="AH107" s="63"/>
      <c r="AI107" s="63"/>
      <c r="AJ107" s="63"/>
      <c r="AK107" s="63"/>
      <c r="AL107" s="63"/>
      <c r="AM107" s="63"/>
      <c r="AN107" s="63"/>
      <c r="AO107" s="63"/>
      <c r="AP107" s="63"/>
      <c r="AQ107" s="63"/>
      <c r="AR107" s="63"/>
    </row>
    <row r="108" spans="17:44" x14ac:dyDescent="0.3">
      <c r="Q108" s="63"/>
      <c r="R108" s="63"/>
      <c r="S108" s="63"/>
      <c r="T108" s="63"/>
      <c r="U108" s="63"/>
      <c r="V108" s="63"/>
      <c r="W108" s="63"/>
      <c r="X108" s="63"/>
      <c r="Y108" s="63"/>
      <c r="Z108" s="63"/>
      <c r="AA108" s="63"/>
      <c r="AB108" s="63"/>
      <c r="AC108" s="63"/>
      <c r="AD108" s="63"/>
      <c r="AE108" s="63"/>
      <c r="AF108" s="63"/>
      <c r="AG108" s="63"/>
      <c r="AH108" s="63"/>
      <c r="AI108" s="63"/>
      <c r="AJ108" s="63"/>
      <c r="AK108" s="63"/>
      <c r="AL108" s="63"/>
      <c r="AM108" s="63"/>
      <c r="AN108" s="63"/>
      <c r="AO108" s="63"/>
      <c r="AP108" s="63"/>
      <c r="AQ108" s="63"/>
      <c r="AR108" s="63"/>
    </row>
    <row r="109" spans="17:44" x14ac:dyDescent="0.3">
      <c r="Q109" s="63"/>
      <c r="R109" s="63"/>
      <c r="S109" s="63"/>
      <c r="T109" s="63"/>
      <c r="U109" s="63"/>
      <c r="V109" s="63"/>
      <c r="W109" s="63"/>
      <c r="X109" s="63"/>
      <c r="Y109" s="63"/>
      <c r="Z109" s="63"/>
      <c r="AA109" s="63"/>
      <c r="AB109" s="63"/>
      <c r="AC109" s="63"/>
      <c r="AD109" s="63"/>
      <c r="AE109" s="63"/>
      <c r="AF109" s="63"/>
      <c r="AG109" s="63"/>
      <c r="AH109" s="63"/>
      <c r="AI109" s="63"/>
      <c r="AJ109" s="63"/>
      <c r="AK109" s="63"/>
      <c r="AL109" s="63"/>
      <c r="AM109" s="63"/>
      <c r="AN109" s="63"/>
      <c r="AO109" s="63"/>
      <c r="AP109" s="63"/>
      <c r="AQ109" s="63"/>
      <c r="AR109" s="63"/>
    </row>
    <row r="110" spans="17:44" x14ac:dyDescent="0.3">
      <c r="Q110" s="63"/>
      <c r="R110" s="63"/>
      <c r="S110" s="63"/>
      <c r="T110" s="63"/>
      <c r="U110" s="63"/>
      <c r="V110" s="63"/>
      <c r="W110" s="63"/>
      <c r="X110" s="63"/>
      <c r="Y110" s="63"/>
      <c r="Z110" s="63"/>
      <c r="AA110" s="63"/>
      <c r="AB110" s="63"/>
      <c r="AC110" s="63"/>
      <c r="AD110" s="63"/>
      <c r="AE110" s="63"/>
      <c r="AF110" s="63"/>
      <c r="AG110" s="63"/>
      <c r="AH110" s="63"/>
      <c r="AI110" s="63"/>
      <c r="AJ110" s="63"/>
      <c r="AK110" s="63"/>
      <c r="AL110" s="63"/>
      <c r="AM110" s="63"/>
      <c r="AN110" s="63"/>
      <c r="AO110" s="63"/>
      <c r="AP110" s="63"/>
      <c r="AQ110" s="63"/>
      <c r="AR110" s="63"/>
    </row>
    <row r="111" spans="17:44" x14ac:dyDescent="0.3">
      <c r="Q111" s="63"/>
      <c r="R111" s="63"/>
      <c r="S111" s="63"/>
      <c r="T111" s="63"/>
      <c r="U111" s="63"/>
      <c r="V111" s="63"/>
      <c r="W111" s="63"/>
      <c r="X111" s="63"/>
      <c r="Y111" s="63"/>
      <c r="Z111" s="63"/>
      <c r="AA111" s="63"/>
      <c r="AB111" s="63"/>
      <c r="AC111" s="63"/>
      <c r="AD111" s="63"/>
      <c r="AE111" s="63"/>
      <c r="AF111" s="63"/>
      <c r="AG111" s="63"/>
      <c r="AH111" s="63"/>
      <c r="AI111" s="63"/>
      <c r="AJ111" s="63"/>
      <c r="AK111" s="63"/>
      <c r="AL111" s="63"/>
      <c r="AM111" s="63"/>
      <c r="AN111" s="63"/>
      <c r="AO111" s="63"/>
      <c r="AP111" s="63"/>
      <c r="AQ111" s="63"/>
      <c r="AR111" s="63"/>
    </row>
    <row r="112" spans="17:44" x14ac:dyDescent="0.3">
      <c r="Q112" s="63"/>
      <c r="R112" s="63"/>
      <c r="S112" s="63"/>
      <c r="T112" s="63"/>
      <c r="U112" s="63"/>
      <c r="V112" s="63"/>
      <c r="W112" s="63"/>
      <c r="X112" s="63"/>
      <c r="Y112" s="63"/>
      <c r="Z112" s="63"/>
      <c r="AA112" s="63"/>
      <c r="AB112" s="63"/>
      <c r="AC112" s="63"/>
      <c r="AD112" s="63"/>
      <c r="AE112" s="63"/>
      <c r="AF112" s="63"/>
      <c r="AG112" s="63"/>
      <c r="AH112" s="63"/>
      <c r="AI112" s="63"/>
      <c r="AJ112" s="63"/>
      <c r="AK112" s="63"/>
      <c r="AL112" s="63"/>
      <c r="AM112" s="63"/>
      <c r="AN112" s="63"/>
      <c r="AO112" s="63"/>
      <c r="AP112" s="63"/>
      <c r="AQ112" s="63"/>
      <c r="AR112" s="63"/>
    </row>
    <row r="113" spans="17:44" x14ac:dyDescent="0.3">
      <c r="Q113" s="63"/>
      <c r="R113" s="63"/>
      <c r="S113" s="63"/>
      <c r="T113" s="63"/>
      <c r="U113" s="63"/>
      <c r="V113" s="63"/>
      <c r="W113" s="63"/>
      <c r="X113" s="63"/>
      <c r="Y113" s="63"/>
      <c r="Z113" s="63"/>
      <c r="AA113" s="63"/>
      <c r="AB113" s="63"/>
      <c r="AC113" s="63"/>
      <c r="AD113" s="63"/>
      <c r="AE113" s="63"/>
      <c r="AF113" s="63"/>
      <c r="AG113" s="63"/>
      <c r="AH113" s="63"/>
      <c r="AI113" s="63"/>
      <c r="AJ113" s="63"/>
      <c r="AK113" s="63"/>
      <c r="AL113" s="63"/>
      <c r="AM113" s="63"/>
      <c r="AN113" s="63"/>
      <c r="AO113" s="63"/>
      <c r="AP113" s="63"/>
      <c r="AQ113" s="63"/>
      <c r="AR113" s="63"/>
    </row>
  </sheetData>
  <mergeCells count="41">
    <mergeCell ref="L53:N54"/>
    <mergeCell ref="AA19:AO19"/>
    <mergeCell ref="D55:D56"/>
    <mergeCell ref="E55:E56"/>
    <mergeCell ref="H55:H56"/>
    <mergeCell ref="I55:I56"/>
    <mergeCell ref="D53:F54"/>
    <mergeCell ref="H53:J54"/>
    <mergeCell ref="F55:F56"/>
    <mergeCell ref="J55:J56"/>
    <mergeCell ref="L55:L56"/>
    <mergeCell ref="M55:M56"/>
    <mergeCell ref="Z31:AN31"/>
    <mergeCell ref="Z43:AN43"/>
    <mergeCell ref="M48:N49"/>
    <mergeCell ref="O48:P49"/>
    <mergeCell ref="O37:P38"/>
    <mergeCell ref="F17:F18"/>
    <mergeCell ref="A3:Q4"/>
    <mergeCell ref="D7:N8"/>
    <mergeCell ref="C31:D32"/>
    <mergeCell ref="M33:N34"/>
    <mergeCell ref="M31:P32"/>
    <mergeCell ref="O33:P34"/>
    <mergeCell ref="I17:I18"/>
    <mergeCell ref="AA9:AJ9"/>
    <mergeCell ref="G17:G18"/>
    <mergeCell ref="N55:N56"/>
    <mergeCell ref="E31:F31"/>
    <mergeCell ref="J31:K31"/>
    <mergeCell ref="H31:I32"/>
    <mergeCell ref="M39:P40"/>
    <mergeCell ref="M42:P43"/>
    <mergeCell ref="M44:N45"/>
    <mergeCell ref="O44:P45"/>
    <mergeCell ref="M46:N47"/>
    <mergeCell ref="O46:P47"/>
    <mergeCell ref="M35:N36"/>
    <mergeCell ref="O35:P36"/>
    <mergeCell ref="M37:N38"/>
    <mergeCell ref="M50:P51"/>
  </mergeCells>
  <dataValidations count="2">
    <dataValidation type="list" allowBlank="1" showInputMessage="1" showErrorMessage="1" sqref="O33:P34 O44:P45">
      <formula1>"Man,Woman"</formula1>
    </dataValidation>
    <dataValidation type="list" allowBlank="1" showInputMessage="1" showErrorMessage="1" sqref="D7:N8">
      <formula1>$AL$9:$AL$12</formula1>
    </dataValidation>
  </dataValidations>
  <pageMargins left="0.7" right="0.7" top="0.75" bottom="0.75" header="0.3" footer="0.3"/>
  <pageSetup paperSize="9" orientation="portrait" r:id="rId1"/>
  <ignoredErrors>
    <ignoredError sqref="AA22:AJ22 AA24:AJ24 AA26 AC26:AJ26 AB27 AA33 Z34 AB34:AG34 AG33 AG35:AG36 AH34:AI34 AH36:AI36 Z36:AF36 Z38:AF38 AG37 AH38:AI38 Z46:AI46 Z48:AI48 Z50:AI50"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S233"/>
  <sheetViews>
    <sheetView showGridLines="0" showZeros="0" zoomScaleNormal="100" workbookViewId="0">
      <selection activeCell="L23" sqref="L23"/>
    </sheetView>
  </sheetViews>
  <sheetFormatPr baseColWidth="10" defaultRowHeight="14.4" x14ac:dyDescent="0.3"/>
  <cols>
    <col min="1" max="1" width="5.33203125" style="60" customWidth="1"/>
    <col min="2" max="3" width="11.5546875" style="60"/>
    <col min="4" max="4" width="11.5546875" style="60" customWidth="1"/>
    <col min="5" max="16384" width="11.5546875" style="60"/>
  </cols>
  <sheetData>
    <row r="1" spans="2:18" ht="15" customHeight="1" x14ac:dyDescent="0.3"/>
    <row r="2" spans="2:18" ht="15" customHeight="1" thickBot="1" x14ac:dyDescent="0.35"/>
    <row r="3" spans="2:18" ht="15" customHeight="1" x14ac:dyDescent="0.3">
      <c r="C3" s="423"/>
      <c r="D3" s="424"/>
      <c r="E3" s="429" t="s">
        <v>60</v>
      </c>
      <c r="F3" s="430"/>
      <c r="G3" s="430"/>
      <c r="H3" s="430"/>
      <c r="I3" s="430"/>
      <c r="J3" s="430"/>
      <c r="K3" s="430"/>
      <c r="L3" s="430"/>
      <c r="M3" s="430"/>
      <c r="N3" s="430"/>
      <c r="O3" s="431"/>
      <c r="P3" s="423" t="str">
        <f>'Training Plan'!B12</f>
        <v>Low Stress</v>
      </c>
      <c r="Q3" s="424"/>
    </row>
    <row r="4" spans="2:18" ht="15" customHeight="1" x14ac:dyDescent="0.3">
      <c r="C4" s="425"/>
      <c r="D4" s="426"/>
      <c r="E4" s="432"/>
      <c r="F4" s="433"/>
      <c r="G4" s="433"/>
      <c r="H4" s="433"/>
      <c r="I4" s="433"/>
      <c r="J4" s="433"/>
      <c r="K4" s="433"/>
      <c r="L4" s="433"/>
      <c r="M4" s="433"/>
      <c r="N4" s="433"/>
      <c r="O4" s="434"/>
      <c r="P4" s="425"/>
      <c r="Q4" s="426"/>
    </row>
    <row r="5" spans="2:18" ht="15" customHeight="1" x14ac:dyDescent="0.3">
      <c r="C5" s="425"/>
      <c r="D5" s="426"/>
      <c r="E5" s="432"/>
      <c r="F5" s="433"/>
      <c r="G5" s="433"/>
      <c r="H5" s="433"/>
      <c r="I5" s="433"/>
      <c r="J5" s="433"/>
      <c r="K5" s="433"/>
      <c r="L5" s="433"/>
      <c r="M5" s="433"/>
      <c r="N5" s="433"/>
      <c r="O5" s="434"/>
      <c r="P5" s="425"/>
      <c r="Q5" s="426"/>
    </row>
    <row r="6" spans="2:18" ht="15" customHeight="1" thickBot="1" x14ac:dyDescent="0.35">
      <c r="C6" s="427"/>
      <c r="D6" s="428"/>
      <c r="E6" s="435"/>
      <c r="F6" s="436"/>
      <c r="G6" s="436"/>
      <c r="H6" s="436"/>
      <c r="I6" s="436"/>
      <c r="J6" s="436"/>
      <c r="K6" s="436"/>
      <c r="L6" s="436"/>
      <c r="M6" s="436"/>
      <c r="N6" s="436"/>
      <c r="O6" s="437"/>
      <c r="P6" s="427"/>
      <c r="Q6" s="428"/>
    </row>
    <row r="7" spans="2:18" ht="15" customHeight="1" x14ac:dyDescent="0.3"/>
    <row r="8" spans="2:18" ht="15" customHeight="1" x14ac:dyDescent="0.3"/>
    <row r="9" spans="2:18" ht="15" customHeight="1" x14ac:dyDescent="0.3">
      <c r="B9" s="476" t="s">
        <v>47</v>
      </c>
      <c r="C9" s="476"/>
      <c r="D9" s="476"/>
      <c r="E9" s="476"/>
      <c r="F9" s="476"/>
      <c r="G9" s="476"/>
      <c r="H9" s="476"/>
      <c r="I9" s="476"/>
      <c r="J9" s="476"/>
      <c r="K9" s="476"/>
      <c r="L9" s="476"/>
      <c r="M9" s="476"/>
      <c r="N9" s="476"/>
      <c r="O9" s="476"/>
      <c r="P9" s="476"/>
      <c r="Q9" s="476"/>
      <c r="R9" s="476"/>
    </row>
    <row r="10" spans="2:18" ht="15" customHeight="1" x14ac:dyDescent="0.3">
      <c r="B10" s="476"/>
      <c r="C10" s="476"/>
      <c r="D10" s="476"/>
      <c r="E10" s="476"/>
      <c r="F10" s="476"/>
      <c r="G10" s="476"/>
      <c r="H10" s="476"/>
      <c r="I10" s="476"/>
      <c r="J10" s="476"/>
      <c r="K10" s="476"/>
      <c r="L10" s="476"/>
      <c r="M10" s="476"/>
      <c r="N10" s="476"/>
      <c r="O10" s="476"/>
      <c r="P10" s="476"/>
      <c r="Q10" s="476"/>
      <c r="R10" s="476"/>
    </row>
    <row r="11" spans="2:18" ht="15" customHeight="1" x14ac:dyDescent="0.3">
      <c r="B11" s="476"/>
      <c r="C11" s="476"/>
      <c r="D11" s="476"/>
      <c r="E11" s="476"/>
      <c r="F11" s="476"/>
      <c r="G11" s="476"/>
      <c r="H11" s="476"/>
      <c r="I11" s="476"/>
      <c r="J11" s="476"/>
      <c r="K11" s="476"/>
      <c r="L11" s="476"/>
      <c r="M11" s="476"/>
      <c r="N11" s="476"/>
      <c r="O11" s="476"/>
      <c r="P11" s="476"/>
      <c r="Q11" s="476"/>
      <c r="R11" s="476"/>
    </row>
    <row r="12" spans="2:18" ht="15" customHeight="1" thickBot="1" x14ac:dyDescent="0.35"/>
    <row r="13" spans="2:18" ht="15" customHeight="1" x14ac:dyDescent="0.3">
      <c r="B13" s="356">
        <v>1</v>
      </c>
      <c r="C13" s="356" t="s">
        <v>253</v>
      </c>
      <c r="D13" s="357"/>
      <c r="E13" s="357"/>
      <c r="F13" s="358"/>
      <c r="G13" s="62"/>
      <c r="H13" s="356">
        <v>2</v>
      </c>
      <c r="I13" s="356" t="s">
        <v>267</v>
      </c>
      <c r="J13" s="357"/>
      <c r="K13" s="357"/>
      <c r="L13" s="358"/>
      <c r="M13" s="62"/>
      <c r="N13" s="356">
        <v>3</v>
      </c>
      <c r="O13" s="356" t="s">
        <v>274</v>
      </c>
      <c r="P13" s="357"/>
      <c r="Q13" s="357"/>
      <c r="R13" s="358"/>
    </row>
    <row r="14" spans="2:18" ht="15" customHeight="1" thickBot="1" x14ac:dyDescent="0.35">
      <c r="B14" s="359"/>
      <c r="C14" s="359"/>
      <c r="D14" s="360"/>
      <c r="E14" s="360"/>
      <c r="F14" s="361"/>
      <c r="G14" s="62"/>
      <c r="H14" s="359"/>
      <c r="I14" s="359"/>
      <c r="J14" s="360"/>
      <c r="K14" s="360"/>
      <c r="L14" s="361"/>
      <c r="M14" s="62"/>
      <c r="N14" s="359"/>
      <c r="O14" s="359"/>
      <c r="P14" s="360"/>
      <c r="Q14" s="360"/>
      <c r="R14" s="361"/>
    </row>
    <row r="15" spans="2:18" ht="15" customHeight="1" x14ac:dyDescent="0.3">
      <c r="B15" s="469" t="s">
        <v>85</v>
      </c>
      <c r="C15" s="470"/>
      <c r="D15" s="464" t="s">
        <v>258</v>
      </c>
      <c r="E15" s="464"/>
      <c r="F15" s="465"/>
      <c r="G15" s="62"/>
      <c r="H15" s="469" t="s">
        <v>85</v>
      </c>
      <c r="I15" s="470"/>
      <c r="J15" s="463" t="s">
        <v>271</v>
      </c>
      <c r="K15" s="464"/>
      <c r="L15" s="465"/>
      <c r="M15" s="62"/>
      <c r="N15" s="469" t="s">
        <v>85</v>
      </c>
      <c r="O15" s="470"/>
      <c r="P15" s="463" t="s">
        <v>278</v>
      </c>
      <c r="Q15" s="464"/>
      <c r="R15" s="465"/>
    </row>
    <row r="16" spans="2:18" ht="15" customHeight="1" x14ac:dyDescent="0.3">
      <c r="B16" s="471"/>
      <c r="C16" s="472"/>
      <c r="D16" s="467"/>
      <c r="E16" s="467"/>
      <c r="F16" s="468"/>
      <c r="G16" s="62"/>
      <c r="H16" s="471"/>
      <c r="I16" s="472"/>
      <c r="J16" s="466"/>
      <c r="K16" s="467"/>
      <c r="L16" s="468"/>
      <c r="M16" s="62"/>
      <c r="N16" s="471"/>
      <c r="O16" s="472"/>
      <c r="P16" s="466"/>
      <c r="Q16" s="467"/>
      <c r="R16" s="468"/>
    </row>
    <row r="17" spans="2:18" ht="15" customHeight="1" x14ac:dyDescent="0.3">
      <c r="B17" s="471"/>
      <c r="C17" s="472"/>
      <c r="D17" s="467"/>
      <c r="E17" s="467"/>
      <c r="F17" s="468"/>
      <c r="G17" s="62"/>
      <c r="H17" s="471"/>
      <c r="I17" s="472"/>
      <c r="J17" s="466"/>
      <c r="K17" s="467"/>
      <c r="L17" s="468"/>
      <c r="M17" s="62"/>
      <c r="N17" s="471"/>
      <c r="O17" s="472"/>
      <c r="P17" s="466"/>
      <c r="Q17" s="467"/>
      <c r="R17" s="468"/>
    </row>
    <row r="18" spans="2:18" ht="15" customHeight="1" x14ac:dyDescent="0.3">
      <c r="B18" s="471"/>
      <c r="C18" s="472"/>
      <c r="D18" s="467"/>
      <c r="E18" s="467"/>
      <c r="F18" s="468"/>
      <c r="G18" s="62"/>
      <c r="H18" s="471"/>
      <c r="I18" s="472"/>
      <c r="J18" s="466"/>
      <c r="K18" s="467"/>
      <c r="L18" s="468"/>
      <c r="M18" s="62"/>
      <c r="N18" s="471"/>
      <c r="O18" s="472"/>
      <c r="P18" s="466"/>
      <c r="Q18" s="467"/>
      <c r="R18" s="468"/>
    </row>
    <row r="19" spans="2:18" ht="15" customHeight="1" thickBot="1" x14ac:dyDescent="0.35">
      <c r="B19" s="473"/>
      <c r="C19" s="474"/>
      <c r="D19" s="467"/>
      <c r="E19" s="467"/>
      <c r="F19" s="468"/>
      <c r="G19" s="62"/>
      <c r="H19" s="473"/>
      <c r="I19" s="474"/>
      <c r="J19" s="466"/>
      <c r="K19" s="467"/>
      <c r="L19" s="468"/>
      <c r="M19" s="62"/>
      <c r="N19" s="473"/>
      <c r="O19" s="474"/>
      <c r="P19" s="466"/>
      <c r="Q19" s="467"/>
      <c r="R19" s="468"/>
    </row>
    <row r="20" spans="2:18" ht="15" customHeight="1" x14ac:dyDescent="0.3">
      <c r="B20" s="438" t="s">
        <v>86</v>
      </c>
      <c r="C20" s="440"/>
      <c r="D20" s="441" t="s">
        <v>264</v>
      </c>
      <c r="E20" s="442"/>
      <c r="F20" s="443"/>
      <c r="G20" s="62"/>
      <c r="H20" s="438" t="s">
        <v>86</v>
      </c>
      <c r="I20" s="440"/>
      <c r="J20" s="441" t="s">
        <v>265</v>
      </c>
      <c r="K20" s="442"/>
      <c r="L20" s="443"/>
      <c r="M20" s="62"/>
      <c r="N20" s="438" t="s">
        <v>86</v>
      </c>
      <c r="O20" s="440"/>
      <c r="P20" s="441" t="s">
        <v>281</v>
      </c>
      <c r="Q20" s="442"/>
      <c r="R20" s="443"/>
    </row>
    <row r="21" spans="2:18" ht="15" customHeight="1" thickBot="1" x14ac:dyDescent="0.35">
      <c r="B21" s="453"/>
      <c r="C21" s="475"/>
      <c r="D21" s="447"/>
      <c r="E21" s="448"/>
      <c r="F21" s="449"/>
      <c r="G21" s="62"/>
      <c r="H21" s="453"/>
      <c r="I21" s="475"/>
      <c r="J21" s="447"/>
      <c r="K21" s="448"/>
      <c r="L21" s="449"/>
      <c r="M21" s="62"/>
      <c r="N21" s="453"/>
      <c r="O21" s="475"/>
      <c r="P21" s="447"/>
      <c r="Q21" s="448"/>
      <c r="R21" s="449"/>
    </row>
    <row r="22" spans="2:18" ht="30" customHeight="1" thickBot="1" x14ac:dyDescent="0.35">
      <c r="B22" s="1" t="s">
        <v>61</v>
      </c>
      <c r="C22" s="1" t="s">
        <v>0</v>
      </c>
      <c r="D22" s="1" t="s">
        <v>42</v>
      </c>
      <c r="E22" s="1" t="s">
        <v>11</v>
      </c>
      <c r="F22" s="3" t="s">
        <v>71</v>
      </c>
      <c r="H22" s="1" t="s">
        <v>61</v>
      </c>
      <c r="I22" s="1" t="s">
        <v>0</v>
      </c>
      <c r="J22" s="1" t="s">
        <v>42</v>
      </c>
      <c r="K22" s="1" t="s">
        <v>11</v>
      </c>
      <c r="L22" s="3" t="s">
        <v>71</v>
      </c>
      <c r="N22" s="1" t="s">
        <v>61</v>
      </c>
      <c r="O22" s="1" t="s">
        <v>0</v>
      </c>
      <c r="P22" s="1" t="s">
        <v>42</v>
      </c>
      <c r="Q22" s="1" t="s">
        <v>11</v>
      </c>
      <c r="R22" s="3" t="s">
        <v>71</v>
      </c>
    </row>
    <row r="23" spans="2:18" ht="15" customHeight="1" thickBot="1" x14ac:dyDescent="0.35">
      <c r="B23" s="2">
        <v>1</v>
      </c>
      <c r="C23" s="32">
        <v>5</v>
      </c>
      <c r="D23" s="29">
        <v>150</v>
      </c>
      <c r="E23" s="35">
        <v>6</v>
      </c>
      <c r="F23" s="125">
        <v>0.76530612244897955</v>
      </c>
      <c r="H23" s="2">
        <v>1</v>
      </c>
      <c r="I23" s="32">
        <v>5</v>
      </c>
      <c r="J23" s="29">
        <v>90</v>
      </c>
      <c r="K23" s="35">
        <v>5</v>
      </c>
      <c r="L23" s="125">
        <v>0.66666666666666663</v>
      </c>
      <c r="N23" s="2">
        <v>1</v>
      </c>
      <c r="O23" s="32">
        <v>10</v>
      </c>
      <c r="P23" s="29">
        <v>85</v>
      </c>
      <c r="Q23" s="35">
        <v>6</v>
      </c>
      <c r="R23" s="125">
        <v>0.65384615384615385</v>
      </c>
    </row>
    <row r="24" spans="2:18" ht="15" customHeight="1" thickBot="1" x14ac:dyDescent="0.35">
      <c r="B24" s="2">
        <v>2</v>
      </c>
      <c r="C24" s="33">
        <v>5</v>
      </c>
      <c r="D24" s="30">
        <v>155</v>
      </c>
      <c r="E24" s="36">
        <v>7</v>
      </c>
      <c r="F24" s="126">
        <v>0.79081632653061229</v>
      </c>
      <c r="H24" s="2">
        <v>2</v>
      </c>
      <c r="I24" s="33">
        <v>5</v>
      </c>
      <c r="J24" s="30">
        <v>100</v>
      </c>
      <c r="K24" s="36">
        <v>5</v>
      </c>
      <c r="L24" s="126">
        <v>0.7407407407407407</v>
      </c>
      <c r="N24" s="2">
        <v>2</v>
      </c>
      <c r="O24" s="33">
        <v>10</v>
      </c>
      <c r="P24" s="30">
        <v>90</v>
      </c>
      <c r="Q24" s="36">
        <v>8</v>
      </c>
      <c r="R24" s="126">
        <v>0.69230769230769229</v>
      </c>
    </row>
    <row r="25" spans="2:18" ht="15" customHeight="1" thickBot="1" x14ac:dyDescent="0.35">
      <c r="B25" s="2">
        <v>3</v>
      </c>
      <c r="C25" s="33">
        <v>5</v>
      </c>
      <c r="D25" s="30">
        <v>160</v>
      </c>
      <c r="E25" s="36">
        <v>8</v>
      </c>
      <c r="F25" s="126">
        <v>0.81632653061224492</v>
      </c>
      <c r="H25" s="2">
        <v>3</v>
      </c>
      <c r="I25" s="33">
        <v>6</v>
      </c>
      <c r="J25" s="30">
        <v>110</v>
      </c>
      <c r="K25" s="36">
        <v>9</v>
      </c>
      <c r="L25" s="126">
        <v>0.81481481481481477</v>
      </c>
      <c r="M25" s="122"/>
      <c r="N25" s="2">
        <v>3</v>
      </c>
      <c r="O25" s="33"/>
      <c r="P25" s="30"/>
      <c r="Q25" s="36"/>
      <c r="R25" s="126">
        <v>0</v>
      </c>
    </row>
    <row r="26" spans="2:18" ht="15" customHeight="1" thickBot="1" x14ac:dyDescent="0.35">
      <c r="B26" s="2">
        <v>4</v>
      </c>
      <c r="C26" s="33"/>
      <c r="D26" s="30"/>
      <c r="E26" s="36"/>
      <c r="F26" s="126">
        <v>0</v>
      </c>
      <c r="H26" s="2">
        <v>4</v>
      </c>
      <c r="I26" s="33"/>
      <c r="J26" s="30"/>
      <c r="K26" s="36"/>
      <c r="L26" s="126">
        <v>0</v>
      </c>
      <c r="M26" s="123"/>
      <c r="N26" s="2">
        <v>4</v>
      </c>
      <c r="O26" s="33"/>
      <c r="P26" s="30"/>
      <c r="Q26" s="36"/>
      <c r="R26" s="126">
        <v>0</v>
      </c>
    </row>
    <row r="27" spans="2:18" ht="15" customHeight="1" thickBot="1" x14ac:dyDescent="0.35">
      <c r="B27" s="2">
        <v>5</v>
      </c>
      <c r="C27" s="33"/>
      <c r="D27" s="30"/>
      <c r="E27" s="36"/>
      <c r="F27" s="126">
        <v>0</v>
      </c>
      <c r="H27" s="2">
        <v>5</v>
      </c>
      <c r="I27" s="33"/>
      <c r="J27" s="30"/>
      <c r="K27" s="36"/>
      <c r="L27" s="126">
        <v>0</v>
      </c>
      <c r="M27" s="124"/>
      <c r="N27" s="2">
        <v>5</v>
      </c>
      <c r="O27" s="33"/>
      <c r="P27" s="30"/>
      <c r="Q27" s="36"/>
      <c r="R27" s="126">
        <v>0</v>
      </c>
    </row>
    <row r="28" spans="2:18" ht="15" customHeight="1" thickBot="1" x14ac:dyDescent="0.35">
      <c r="B28" s="2">
        <v>6</v>
      </c>
      <c r="C28" s="33"/>
      <c r="D28" s="30"/>
      <c r="E28" s="36"/>
      <c r="F28" s="126">
        <v>0</v>
      </c>
      <c r="H28" s="2">
        <v>6</v>
      </c>
      <c r="I28" s="33"/>
      <c r="J28" s="30"/>
      <c r="K28" s="36"/>
      <c r="L28" s="126">
        <v>0</v>
      </c>
      <c r="M28" s="124"/>
      <c r="N28" s="2">
        <v>6</v>
      </c>
      <c r="O28" s="33"/>
      <c r="P28" s="30"/>
      <c r="Q28" s="36"/>
      <c r="R28" s="126">
        <v>0</v>
      </c>
    </row>
    <row r="29" spans="2:18" ht="15" customHeight="1" thickBot="1" x14ac:dyDescent="0.35">
      <c r="B29" s="2">
        <v>7</v>
      </c>
      <c r="C29" s="33"/>
      <c r="D29" s="30"/>
      <c r="E29" s="36"/>
      <c r="F29" s="126">
        <v>0</v>
      </c>
      <c r="H29" s="2">
        <v>7</v>
      </c>
      <c r="I29" s="33"/>
      <c r="J29" s="30"/>
      <c r="K29" s="36"/>
      <c r="L29" s="126">
        <v>0</v>
      </c>
      <c r="M29" s="124"/>
      <c r="N29" s="2">
        <v>7</v>
      </c>
      <c r="O29" s="33"/>
      <c r="P29" s="30"/>
      <c r="Q29" s="36"/>
      <c r="R29" s="126">
        <v>0</v>
      </c>
    </row>
    <row r="30" spans="2:18" ht="15" customHeight="1" thickBot="1" x14ac:dyDescent="0.35">
      <c r="B30" s="2">
        <v>8</v>
      </c>
      <c r="C30" s="33"/>
      <c r="D30" s="30"/>
      <c r="E30" s="36"/>
      <c r="F30" s="126">
        <v>0</v>
      </c>
      <c r="H30" s="2">
        <v>8</v>
      </c>
      <c r="I30" s="33"/>
      <c r="J30" s="30"/>
      <c r="K30" s="36"/>
      <c r="L30" s="126">
        <v>0</v>
      </c>
      <c r="M30" s="124"/>
      <c r="N30" s="2">
        <v>8</v>
      </c>
      <c r="O30" s="33"/>
      <c r="P30" s="30"/>
      <c r="Q30" s="36"/>
      <c r="R30" s="126">
        <v>0</v>
      </c>
    </row>
    <row r="31" spans="2:18" ht="15" customHeight="1" thickBot="1" x14ac:dyDescent="0.35">
      <c r="B31" s="2">
        <v>9</v>
      </c>
      <c r="C31" s="33"/>
      <c r="D31" s="30"/>
      <c r="E31" s="36"/>
      <c r="F31" s="126">
        <v>0</v>
      </c>
      <c r="H31" s="2">
        <v>9</v>
      </c>
      <c r="I31" s="33"/>
      <c r="J31" s="30"/>
      <c r="K31" s="36"/>
      <c r="L31" s="126">
        <v>0</v>
      </c>
      <c r="M31" s="124"/>
      <c r="N31" s="2">
        <v>9</v>
      </c>
      <c r="O31" s="33"/>
      <c r="P31" s="30"/>
      <c r="Q31" s="36"/>
      <c r="R31" s="126">
        <v>0</v>
      </c>
    </row>
    <row r="32" spans="2:18" ht="15" customHeight="1" thickBot="1" x14ac:dyDescent="0.35">
      <c r="B32" s="228">
        <v>10</v>
      </c>
      <c r="C32" s="34"/>
      <c r="D32" s="31"/>
      <c r="E32" s="37"/>
      <c r="F32" s="126">
        <v>0</v>
      </c>
      <c r="H32" s="228">
        <v>10</v>
      </c>
      <c r="I32" s="34"/>
      <c r="J32" s="31"/>
      <c r="K32" s="37"/>
      <c r="L32" s="126">
        <v>0</v>
      </c>
      <c r="M32" s="124"/>
      <c r="N32" s="228">
        <v>10</v>
      </c>
      <c r="O32" s="34"/>
      <c r="P32" s="31"/>
      <c r="Q32" s="37"/>
      <c r="R32" s="126">
        <v>0</v>
      </c>
    </row>
    <row r="33" spans="1:19" ht="15" customHeight="1" x14ac:dyDescent="0.3">
      <c r="B33" s="392" t="s">
        <v>4</v>
      </c>
      <c r="C33" s="438" t="s">
        <v>62</v>
      </c>
      <c r="D33" s="439"/>
      <c r="E33" s="457">
        <v>0.79081632653061229</v>
      </c>
      <c r="F33" s="458"/>
      <c r="H33" s="392" t="s">
        <v>4</v>
      </c>
      <c r="I33" s="438" t="s">
        <v>62</v>
      </c>
      <c r="J33" s="439"/>
      <c r="K33" s="457">
        <v>0.74074074074074081</v>
      </c>
      <c r="L33" s="458"/>
      <c r="M33" s="124"/>
      <c r="N33" s="392" t="s">
        <v>4</v>
      </c>
      <c r="O33" s="452" t="s">
        <v>70</v>
      </c>
      <c r="P33" s="461">
        <v>0.67307692307692313</v>
      </c>
      <c r="Q33" s="477" t="s">
        <v>109</v>
      </c>
      <c r="R33" s="479">
        <v>345.66666666666669</v>
      </c>
    </row>
    <row r="34" spans="1:19" ht="15" customHeight="1" thickBot="1" x14ac:dyDescent="0.35">
      <c r="B34" s="373"/>
      <c r="C34" s="453"/>
      <c r="D34" s="456"/>
      <c r="E34" s="459"/>
      <c r="F34" s="460"/>
      <c r="H34" s="373"/>
      <c r="I34" s="453"/>
      <c r="J34" s="456"/>
      <c r="K34" s="459"/>
      <c r="L34" s="460"/>
      <c r="M34" s="124"/>
      <c r="N34" s="373"/>
      <c r="O34" s="453"/>
      <c r="P34" s="462"/>
      <c r="Q34" s="478"/>
      <c r="R34" s="480"/>
    </row>
    <row r="35" spans="1:19" ht="15" customHeight="1" x14ac:dyDescent="0.3">
      <c r="A35" s="76"/>
      <c r="B35" s="450">
        <v>196</v>
      </c>
      <c r="C35" s="452" t="s">
        <v>162</v>
      </c>
      <c r="D35" s="454">
        <v>15</v>
      </c>
      <c r="E35" s="438" t="s">
        <v>44</v>
      </c>
      <c r="F35" s="421">
        <v>2325</v>
      </c>
      <c r="H35" s="450">
        <v>135</v>
      </c>
      <c r="I35" s="452" t="s">
        <v>162</v>
      </c>
      <c r="J35" s="454">
        <v>16</v>
      </c>
      <c r="K35" s="438" t="s">
        <v>44</v>
      </c>
      <c r="L35" s="421">
        <v>1610</v>
      </c>
      <c r="M35" s="124"/>
      <c r="N35" s="450">
        <v>130</v>
      </c>
      <c r="O35" s="452" t="s">
        <v>162</v>
      </c>
      <c r="P35" s="454">
        <v>20</v>
      </c>
      <c r="Q35" s="438" t="s">
        <v>44</v>
      </c>
      <c r="R35" s="421">
        <v>1750</v>
      </c>
    </row>
    <row r="36" spans="1:19" ht="15" customHeight="1" thickBot="1" x14ac:dyDescent="0.35">
      <c r="A36" s="76"/>
      <c r="B36" s="451"/>
      <c r="C36" s="453"/>
      <c r="D36" s="455"/>
      <c r="E36" s="453"/>
      <c r="F36" s="422"/>
      <c r="H36" s="451"/>
      <c r="I36" s="453"/>
      <c r="J36" s="455"/>
      <c r="K36" s="453"/>
      <c r="L36" s="422"/>
      <c r="M36" s="124"/>
      <c r="N36" s="451"/>
      <c r="O36" s="453"/>
      <c r="P36" s="455"/>
      <c r="Q36" s="453"/>
      <c r="R36" s="422"/>
    </row>
    <row r="37" spans="1:19" ht="15" customHeight="1" x14ac:dyDescent="0.3">
      <c r="B37" s="64">
        <v>160</v>
      </c>
      <c r="C37" s="129">
        <v>7</v>
      </c>
      <c r="D37" s="64"/>
      <c r="E37" s="64"/>
      <c r="F37" s="64"/>
      <c r="G37" s="64"/>
      <c r="H37" s="64">
        <v>110</v>
      </c>
      <c r="I37" s="129">
        <v>7</v>
      </c>
      <c r="J37" s="64"/>
      <c r="K37" s="64"/>
      <c r="L37" s="64"/>
      <c r="M37" s="130"/>
      <c r="N37" s="64">
        <v>90</v>
      </c>
      <c r="O37" s="129">
        <v>12</v>
      </c>
      <c r="P37" s="64"/>
      <c r="Q37" s="131">
        <v>6.7777777777777777</v>
      </c>
      <c r="R37" s="132">
        <v>51</v>
      </c>
      <c r="S37" s="61"/>
    </row>
    <row r="38" spans="1:19" ht="15" customHeight="1" x14ac:dyDescent="0.3">
      <c r="B38" s="64"/>
      <c r="C38" s="64"/>
      <c r="D38" s="64"/>
      <c r="E38" s="64"/>
      <c r="F38" s="64"/>
      <c r="G38" s="64"/>
      <c r="H38" s="64"/>
      <c r="I38" s="64"/>
      <c r="J38" s="64"/>
      <c r="K38" s="64"/>
      <c r="L38" s="64"/>
      <c r="M38" s="64"/>
      <c r="N38" s="64"/>
      <c r="O38" s="64"/>
      <c r="P38" s="64"/>
      <c r="Q38" s="64"/>
      <c r="R38" s="64"/>
    </row>
    <row r="39" spans="1:19" ht="15" customHeight="1" x14ac:dyDescent="0.3">
      <c r="B39" s="476" t="s">
        <v>48</v>
      </c>
      <c r="C39" s="476"/>
      <c r="D39" s="476"/>
      <c r="E39" s="476"/>
      <c r="F39" s="476"/>
      <c r="G39" s="476"/>
      <c r="H39" s="476"/>
      <c r="I39" s="476"/>
      <c r="J39" s="476"/>
      <c r="K39" s="476"/>
      <c r="L39" s="476"/>
      <c r="M39" s="476"/>
      <c r="N39" s="476"/>
      <c r="O39" s="476"/>
      <c r="P39" s="476"/>
      <c r="Q39" s="476"/>
      <c r="R39" s="476"/>
    </row>
    <row r="40" spans="1:19" ht="15" customHeight="1" x14ac:dyDescent="0.3">
      <c r="B40" s="476"/>
      <c r="C40" s="476"/>
      <c r="D40" s="476"/>
      <c r="E40" s="476"/>
      <c r="F40" s="476"/>
      <c r="G40" s="476"/>
      <c r="H40" s="476"/>
      <c r="I40" s="476"/>
      <c r="J40" s="476"/>
      <c r="K40" s="476"/>
      <c r="L40" s="476"/>
      <c r="M40" s="476"/>
      <c r="N40" s="476"/>
      <c r="O40" s="476"/>
      <c r="P40" s="476"/>
      <c r="Q40" s="476"/>
      <c r="R40" s="476"/>
    </row>
    <row r="41" spans="1:19" ht="15" customHeight="1" x14ac:dyDescent="0.3">
      <c r="B41" s="476"/>
      <c r="C41" s="476"/>
      <c r="D41" s="476"/>
      <c r="E41" s="476"/>
      <c r="F41" s="476"/>
      <c r="G41" s="476"/>
      <c r="H41" s="476"/>
      <c r="I41" s="476"/>
      <c r="J41" s="476"/>
      <c r="K41" s="476"/>
      <c r="L41" s="476"/>
      <c r="M41" s="476"/>
      <c r="N41" s="476"/>
      <c r="O41" s="476"/>
      <c r="P41" s="476"/>
      <c r="Q41" s="476"/>
      <c r="R41" s="476"/>
    </row>
    <row r="42" spans="1:19" ht="15" customHeight="1" thickBot="1" x14ac:dyDescent="0.35"/>
    <row r="43" spans="1:19" ht="15" customHeight="1" x14ac:dyDescent="0.3">
      <c r="B43" s="356">
        <v>1</v>
      </c>
      <c r="C43" s="356" t="s">
        <v>254</v>
      </c>
      <c r="D43" s="357"/>
      <c r="E43" s="357"/>
      <c r="F43" s="358"/>
      <c r="G43" s="62"/>
      <c r="H43" s="356">
        <v>2</v>
      </c>
      <c r="I43" s="356" t="s">
        <v>268</v>
      </c>
      <c r="J43" s="357"/>
      <c r="K43" s="357"/>
      <c r="L43" s="358"/>
      <c r="M43" s="62"/>
      <c r="N43" s="356">
        <v>3</v>
      </c>
      <c r="O43" s="356" t="s">
        <v>275</v>
      </c>
      <c r="P43" s="357"/>
      <c r="Q43" s="357"/>
      <c r="R43" s="358"/>
    </row>
    <row r="44" spans="1:19" ht="15" customHeight="1" thickBot="1" x14ac:dyDescent="0.35">
      <c r="B44" s="359"/>
      <c r="C44" s="359"/>
      <c r="D44" s="360"/>
      <c r="E44" s="360"/>
      <c r="F44" s="361"/>
      <c r="G44" s="62"/>
      <c r="H44" s="359"/>
      <c r="I44" s="359"/>
      <c r="J44" s="360"/>
      <c r="K44" s="360"/>
      <c r="L44" s="361"/>
      <c r="M44" s="62"/>
      <c r="N44" s="359"/>
      <c r="O44" s="359"/>
      <c r="P44" s="360"/>
      <c r="Q44" s="360"/>
      <c r="R44" s="361"/>
    </row>
    <row r="45" spans="1:19" ht="15" customHeight="1" x14ac:dyDescent="0.3">
      <c r="B45" s="469" t="s">
        <v>85</v>
      </c>
      <c r="C45" s="470"/>
      <c r="D45" s="463" t="s">
        <v>259</v>
      </c>
      <c r="E45" s="464"/>
      <c r="F45" s="465"/>
      <c r="G45" s="62"/>
      <c r="H45" s="469" t="s">
        <v>85</v>
      </c>
      <c r="I45" s="470"/>
      <c r="J45" s="463" t="s">
        <v>260</v>
      </c>
      <c r="K45" s="464"/>
      <c r="L45" s="465"/>
      <c r="M45" s="62"/>
      <c r="N45" s="469" t="s">
        <v>85</v>
      </c>
      <c r="O45" s="470"/>
      <c r="P45" s="463" t="s">
        <v>279</v>
      </c>
      <c r="Q45" s="464"/>
      <c r="R45" s="465"/>
    </row>
    <row r="46" spans="1:19" ht="15" customHeight="1" x14ac:dyDescent="0.3">
      <c r="B46" s="471"/>
      <c r="C46" s="472"/>
      <c r="D46" s="466"/>
      <c r="E46" s="467"/>
      <c r="F46" s="468"/>
      <c r="G46" s="62"/>
      <c r="H46" s="471"/>
      <c r="I46" s="472"/>
      <c r="J46" s="466"/>
      <c r="K46" s="467"/>
      <c r="L46" s="468"/>
      <c r="M46" s="62"/>
      <c r="N46" s="471"/>
      <c r="O46" s="472"/>
      <c r="P46" s="466"/>
      <c r="Q46" s="467"/>
      <c r="R46" s="468"/>
    </row>
    <row r="47" spans="1:19" ht="15" customHeight="1" x14ac:dyDescent="0.3">
      <c r="B47" s="471"/>
      <c r="C47" s="472"/>
      <c r="D47" s="466"/>
      <c r="E47" s="467"/>
      <c r="F47" s="468"/>
      <c r="G47" s="62"/>
      <c r="H47" s="471"/>
      <c r="I47" s="472"/>
      <c r="J47" s="466"/>
      <c r="K47" s="467"/>
      <c r="L47" s="468"/>
      <c r="M47" s="62"/>
      <c r="N47" s="471"/>
      <c r="O47" s="472"/>
      <c r="P47" s="466"/>
      <c r="Q47" s="467"/>
      <c r="R47" s="468"/>
    </row>
    <row r="48" spans="1:19" ht="15" customHeight="1" x14ac:dyDescent="0.3">
      <c r="B48" s="471"/>
      <c r="C48" s="472"/>
      <c r="D48" s="466"/>
      <c r="E48" s="467"/>
      <c r="F48" s="468"/>
      <c r="G48" s="62"/>
      <c r="H48" s="471"/>
      <c r="I48" s="472"/>
      <c r="J48" s="466"/>
      <c r="K48" s="467"/>
      <c r="L48" s="468"/>
      <c r="M48" s="62"/>
      <c r="N48" s="471"/>
      <c r="O48" s="472"/>
      <c r="P48" s="466"/>
      <c r="Q48" s="467"/>
      <c r="R48" s="468"/>
    </row>
    <row r="49" spans="2:18" ht="15" customHeight="1" thickBot="1" x14ac:dyDescent="0.35">
      <c r="B49" s="473"/>
      <c r="C49" s="474"/>
      <c r="D49" s="466"/>
      <c r="E49" s="467"/>
      <c r="F49" s="468"/>
      <c r="G49" s="62"/>
      <c r="H49" s="473"/>
      <c r="I49" s="474"/>
      <c r="J49" s="466"/>
      <c r="K49" s="467"/>
      <c r="L49" s="468"/>
      <c r="M49" s="62"/>
      <c r="N49" s="473"/>
      <c r="O49" s="474"/>
      <c r="P49" s="466"/>
      <c r="Q49" s="467"/>
      <c r="R49" s="468"/>
    </row>
    <row r="50" spans="2:18" ht="15" customHeight="1" x14ac:dyDescent="0.3">
      <c r="B50" s="438" t="s">
        <v>86</v>
      </c>
      <c r="C50" s="440"/>
      <c r="D50" s="441" t="s">
        <v>264</v>
      </c>
      <c r="E50" s="442"/>
      <c r="F50" s="443"/>
      <c r="G50" s="62"/>
      <c r="H50" s="438" t="s">
        <v>86</v>
      </c>
      <c r="I50" s="440"/>
      <c r="J50" s="441" t="s">
        <v>265</v>
      </c>
      <c r="K50" s="442"/>
      <c r="L50" s="443"/>
      <c r="M50" s="62"/>
      <c r="N50" s="438" t="s">
        <v>86</v>
      </c>
      <c r="O50" s="440"/>
      <c r="P50" s="441" t="s">
        <v>281</v>
      </c>
      <c r="Q50" s="442"/>
      <c r="R50" s="443"/>
    </row>
    <row r="51" spans="2:18" ht="15" customHeight="1" thickBot="1" x14ac:dyDescent="0.35">
      <c r="B51" s="453"/>
      <c r="C51" s="475"/>
      <c r="D51" s="447"/>
      <c r="E51" s="448"/>
      <c r="F51" s="449"/>
      <c r="G51" s="62"/>
      <c r="H51" s="453"/>
      <c r="I51" s="475"/>
      <c r="J51" s="447"/>
      <c r="K51" s="448"/>
      <c r="L51" s="449"/>
      <c r="M51" s="62"/>
      <c r="N51" s="453"/>
      <c r="O51" s="475"/>
      <c r="P51" s="447"/>
      <c r="Q51" s="448"/>
      <c r="R51" s="449"/>
    </row>
    <row r="52" spans="2:18" ht="30" customHeight="1" thickBot="1" x14ac:dyDescent="0.35">
      <c r="B52" s="1" t="s">
        <v>61</v>
      </c>
      <c r="C52" s="1" t="s">
        <v>0</v>
      </c>
      <c r="D52" s="1" t="s">
        <v>42</v>
      </c>
      <c r="E52" s="1" t="s">
        <v>11</v>
      </c>
      <c r="F52" s="3" t="s">
        <v>71</v>
      </c>
      <c r="H52" s="1" t="s">
        <v>61</v>
      </c>
      <c r="I52" s="1" t="s">
        <v>0</v>
      </c>
      <c r="J52" s="1" t="s">
        <v>42</v>
      </c>
      <c r="K52" s="1" t="s">
        <v>11</v>
      </c>
      <c r="L52" s="3" t="s">
        <v>71</v>
      </c>
      <c r="N52" s="1" t="s">
        <v>61</v>
      </c>
      <c r="O52" s="1" t="s">
        <v>0</v>
      </c>
      <c r="P52" s="1" t="s">
        <v>42</v>
      </c>
      <c r="Q52" s="1" t="s">
        <v>11</v>
      </c>
      <c r="R52" s="3" t="s">
        <v>71</v>
      </c>
    </row>
    <row r="53" spans="2:18" ht="15" customHeight="1" thickBot="1" x14ac:dyDescent="0.35">
      <c r="B53" s="2">
        <v>1</v>
      </c>
      <c r="C53" s="32">
        <v>5</v>
      </c>
      <c r="D53" s="29">
        <v>200</v>
      </c>
      <c r="E53" s="35">
        <v>2</v>
      </c>
      <c r="F53" s="125">
        <v>0.67340067340067344</v>
      </c>
      <c r="H53" s="2">
        <v>1</v>
      </c>
      <c r="I53" s="32">
        <v>4</v>
      </c>
      <c r="J53" s="29">
        <v>100</v>
      </c>
      <c r="K53" s="35">
        <v>7</v>
      </c>
      <c r="L53" s="125">
        <v>0.83333333333333337</v>
      </c>
      <c r="N53" s="2">
        <v>1</v>
      </c>
      <c r="O53" s="32">
        <v>8</v>
      </c>
      <c r="P53" s="29">
        <v>100</v>
      </c>
      <c r="Q53" s="35">
        <v>8</v>
      </c>
      <c r="R53" s="125">
        <v>0.63694267515923564</v>
      </c>
    </row>
    <row r="54" spans="2:18" ht="15" customHeight="1" thickBot="1" x14ac:dyDescent="0.35">
      <c r="B54" s="2">
        <v>2</v>
      </c>
      <c r="C54" s="33">
        <v>5</v>
      </c>
      <c r="D54" s="30">
        <v>210</v>
      </c>
      <c r="E54" s="36">
        <v>3</v>
      </c>
      <c r="F54" s="126">
        <v>0.70707070707070707</v>
      </c>
      <c r="H54" s="2">
        <v>2</v>
      </c>
      <c r="I54" s="33">
        <v>4</v>
      </c>
      <c r="J54" s="30">
        <v>102.5</v>
      </c>
      <c r="K54" s="36">
        <v>8</v>
      </c>
      <c r="L54" s="126">
        <v>0.85416666666666663</v>
      </c>
      <c r="N54" s="2">
        <v>2</v>
      </c>
      <c r="O54" s="33">
        <v>8</v>
      </c>
      <c r="P54" s="30">
        <v>100</v>
      </c>
      <c r="Q54" s="36">
        <v>8</v>
      </c>
      <c r="R54" s="126">
        <v>0.63694267515923564</v>
      </c>
    </row>
    <row r="55" spans="2:18" ht="15" customHeight="1" thickBot="1" x14ac:dyDescent="0.35">
      <c r="B55" s="2">
        <v>3</v>
      </c>
      <c r="C55" s="33">
        <v>5</v>
      </c>
      <c r="D55" s="30">
        <v>220</v>
      </c>
      <c r="E55" s="36">
        <v>5</v>
      </c>
      <c r="F55" s="126">
        <v>0.7407407407407407</v>
      </c>
      <c r="H55" s="2">
        <v>3</v>
      </c>
      <c r="I55" s="33">
        <v>4</v>
      </c>
      <c r="J55" s="30">
        <v>105</v>
      </c>
      <c r="K55" s="36">
        <v>9</v>
      </c>
      <c r="L55" s="126">
        <v>0.875</v>
      </c>
      <c r="M55" s="122"/>
      <c r="N55" s="2">
        <v>3</v>
      </c>
      <c r="O55" s="33">
        <v>8</v>
      </c>
      <c r="P55" s="30">
        <v>120</v>
      </c>
      <c r="Q55" s="36">
        <v>9</v>
      </c>
      <c r="R55" s="126">
        <v>0.76433121019108285</v>
      </c>
    </row>
    <row r="56" spans="2:18" ht="15" customHeight="1" thickBot="1" x14ac:dyDescent="0.35">
      <c r="B56" s="2">
        <v>4</v>
      </c>
      <c r="C56" s="33"/>
      <c r="D56" s="30"/>
      <c r="E56" s="36"/>
      <c r="F56" s="126">
        <v>0</v>
      </c>
      <c r="H56" s="2">
        <v>4</v>
      </c>
      <c r="I56" s="33"/>
      <c r="J56" s="30"/>
      <c r="K56" s="36"/>
      <c r="L56" s="126">
        <v>0</v>
      </c>
      <c r="M56" s="123"/>
      <c r="N56" s="2">
        <v>4</v>
      </c>
      <c r="O56" s="33"/>
      <c r="P56" s="30"/>
      <c r="Q56" s="36"/>
      <c r="R56" s="126">
        <v>0</v>
      </c>
    </row>
    <row r="57" spans="2:18" ht="15" customHeight="1" thickBot="1" x14ac:dyDescent="0.35">
      <c r="B57" s="2">
        <v>5</v>
      </c>
      <c r="C57" s="33"/>
      <c r="D57" s="30"/>
      <c r="E57" s="36"/>
      <c r="F57" s="126">
        <v>0</v>
      </c>
      <c r="H57" s="2">
        <v>5</v>
      </c>
      <c r="I57" s="33"/>
      <c r="J57" s="30"/>
      <c r="K57" s="36"/>
      <c r="L57" s="126">
        <v>0</v>
      </c>
      <c r="M57" s="124"/>
      <c r="N57" s="2">
        <v>5</v>
      </c>
      <c r="O57" s="33"/>
      <c r="P57" s="30"/>
      <c r="Q57" s="36"/>
      <c r="R57" s="126">
        <v>0</v>
      </c>
    </row>
    <row r="58" spans="2:18" ht="15" customHeight="1" thickBot="1" x14ac:dyDescent="0.35">
      <c r="B58" s="2">
        <v>6</v>
      </c>
      <c r="C58" s="33"/>
      <c r="D58" s="30"/>
      <c r="E58" s="36"/>
      <c r="F58" s="126">
        <v>0</v>
      </c>
      <c r="H58" s="2">
        <v>6</v>
      </c>
      <c r="I58" s="33"/>
      <c r="J58" s="30"/>
      <c r="K58" s="36"/>
      <c r="L58" s="126">
        <v>0</v>
      </c>
      <c r="M58" s="124"/>
      <c r="N58" s="2">
        <v>6</v>
      </c>
      <c r="O58" s="33"/>
      <c r="P58" s="30"/>
      <c r="Q58" s="36"/>
      <c r="R58" s="126">
        <v>0</v>
      </c>
    </row>
    <row r="59" spans="2:18" ht="15" customHeight="1" thickBot="1" x14ac:dyDescent="0.35">
      <c r="B59" s="2">
        <v>7</v>
      </c>
      <c r="C59" s="33"/>
      <c r="D59" s="30"/>
      <c r="E59" s="36"/>
      <c r="F59" s="126">
        <v>0</v>
      </c>
      <c r="H59" s="2">
        <v>7</v>
      </c>
      <c r="I59" s="33"/>
      <c r="J59" s="30"/>
      <c r="K59" s="36"/>
      <c r="L59" s="126">
        <v>0</v>
      </c>
      <c r="M59" s="124"/>
      <c r="N59" s="2">
        <v>7</v>
      </c>
      <c r="O59" s="33"/>
      <c r="P59" s="30"/>
      <c r="Q59" s="36"/>
      <c r="R59" s="126">
        <v>0</v>
      </c>
    </row>
    <row r="60" spans="2:18" ht="15" customHeight="1" thickBot="1" x14ac:dyDescent="0.35">
      <c r="B60" s="2">
        <v>8</v>
      </c>
      <c r="C60" s="33"/>
      <c r="D60" s="30"/>
      <c r="E60" s="36"/>
      <c r="F60" s="126">
        <v>0</v>
      </c>
      <c r="H60" s="2">
        <v>8</v>
      </c>
      <c r="I60" s="33"/>
      <c r="J60" s="30"/>
      <c r="K60" s="36"/>
      <c r="L60" s="126">
        <v>0</v>
      </c>
      <c r="M60" s="124"/>
      <c r="N60" s="2">
        <v>8</v>
      </c>
      <c r="O60" s="33"/>
      <c r="P60" s="30"/>
      <c r="Q60" s="36"/>
      <c r="R60" s="126">
        <v>0</v>
      </c>
    </row>
    <row r="61" spans="2:18" ht="15" customHeight="1" thickBot="1" x14ac:dyDescent="0.35">
      <c r="B61" s="2">
        <v>9</v>
      </c>
      <c r="C61" s="33"/>
      <c r="D61" s="30"/>
      <c r="E61" s="36"/>
      <c r="F61" s="126">
        <v>0</v>
      </c>
      <c r="H61" s="2">
        <v>9</v>
      </c>
      <c r="I61" s="33"/>
      <c r="J61" s="30"/>
      <c r="K61" s="36"/>
      <c r="L61" s="126">
        <v>0</v>
      </c>
      <c r="M61" s="124"/>
      <c r="N61" s="2">
        <v>9</v>
      </c>
      <c r="O61" s="33"/>
      <c r="P61" s="30"/>
      <c r="Q61" s="36"/>
      <c r="R61" s="126">
        <v>0</v>
      </c>
    </row>
    <row r="62" spans="2:18" ht="15" customHeight="1" thickBot="1" x14ac:dyDescent="0.35">
      <c r="B62" s="228">
        <v>10</v>
      </c>
      <c r="C62" s="34"/>
      <c r="D62" s="31"/>
      <c r="E62" s="37"/>
      <c r="F62" s="126">
        <v>0</v>
      </c>
      <c r="H62" s="228">
        <v>10</v>
      </c>
      <c r="I62" s="34"/>
      <c r="J62" s="31"/>
      <c r="K62" s="37"/>
      <c r="L62" s="126">
        <v>0</v>
      </c>
      <c r="M62" s="124"/>
      <c r="N62" s="228">
        <v>10</v>
      </c>
      <c r="O62" s="34"/>
      <c r="P62" s="31"/>
      <c r="Q62" s="37"/>
      <c r="R62" s="126">
        <v>0</v>
      </c>
    </row>
    <row r="63" spans="2:18" ht="15" customHeight="1" x14ac:dyDescent="0.3">
      <c r="B63" s="392" t="s">
        <v>4</v>
      </c>
      <c r="C63" s="438" t="s">
        <v>62</v>
      </c>
      <c r="D63" s="439"/>
      <c r="E63" s="457">
        <v>0.70707070707070707</v>
      </c>
      <c r="F63" s="458"/>
      <c r="H63" s="392" t="s">
        <v>4</v>
      </c>
      <c r="I63" s="438" t="s">
        <v>62</v>
      </c>
      <c r="J63" s="439"/>
      <c r="K63" s="457">
        <v>0.85416666666666663</v>
      </c>
      <c r="L63" s="458"/>
      <c r="M63" s="124"/>
      <c r="N63" s="392" t="s">
        <v>4</v>
      </c>
      <c r="O63" s="452" t="s">
        <v>70</v>
      </c>
      <c r="P63" s="461">
        <v>0.67940552016985134</v>
      </c>
      <c r="Q63" s="477" t="s">
        <v>109</v>
      </c>
      <c r="R63" s="479">
        <v>334.33333333333337</v>
      </c>
    </row>
    <row r="64" spans="2:18" ht="15" customHeight="1" thickBot="1" x14ac:dyDescent="0.35">
      <c r="B64" s="373"/>
      <c r="C64" s="453"/>
      <c r="D64" s="456"/>
      <c r="E64" s="459"/>
      <c r="F64" s="460"/>
      <c r="H64" s="373"/>
      <c r="I64" s="453"/>
      <c r="J64" s="456"/>
      <c r="K64" s="459"/>
      <c r="L64" s="460"/>
      <c r="M64" s="124"/>
      <c r="N64" s="373"/>
      <c r="O64" s="490"/>
      <c r="P64" s="462"/>
      <c r="Q64" s="478"/>
      <c r="R64" s="480"/>
    </row>
    <row r="65" spans="2:18" ht="15" customHeight="1" x14ac:dyDescent="0.3">
      <c r="B65" s="450">
        <v>297</v>
      </c>
      <c r="C65" s="452" t="s">
        <v>162</v>
      </c>
      <c r="D65" s="454">
        <v>15</v>
      </c>
      <c r="E65" s="438" t="s">
        <v>44</v>
      </c>
      <c r="F65" s="421">
        <v>3150</v>
      </c>
      <c r="H65" s="450">
        <v>120</v>
      </c>
      <c r="I65" s="452" t="s">
        <v>162</v>
      </c>
      <c r="J65" s="454">
        <v>12</v>
      </c>
      <c r="K65" s="438" t="s">
        <v>44</v>
      </c>
      <c r="L65" s="421">
        <v>1230</v>
      </c>
      <c r="M65" s="124"/>
      <c r="N65" s="450">
        <v>157</v>
      </c>
      <c r="O65" s="452" t="s">
        <v>162</v>
      </c>
      <c r="P65" s="454">
        <v>24</v>
      </c>
      <c r="Q65" s="438" t="s">
        <v>44</v>
      </c>
      <c r="R65" s="421">
        <v>2560</v>
      </c>
    </row>
    <row r="66" spans="2:18" ht="15" customHeight="1" thickBot="1" x14ac:dyDescent="0.35">
      <c r="B66" s="451"/>
      <c r="C66" s="453"/>
      <c r="D66" s="455"/>
      <c r="E66" s="453"/>
      <c r="F66" s="422"/>
      <c r="H66" s="451"/>
      <c r="I66" s="453"/>
      <c r="J66" s="455"/>
      <c r="K66" s="453"/>
      <c r="L66" s="422"/>
      <c r="M66" s="124"/>
      <c r="N66" s="451"/>
      <c r="O66" s="453"/>
      <c r="P66" s="455"/>
      <c r="Q66" s="453"/>
      <c r="R66" s="422"/>
    </row>
    <row r="67" spans="2:18" ht="15" customHeight="1" x14ac:dyDescent="0.3">
      <c r="B67" s="64">
        <v>220</v>
      </c>
      <c r="C67" s="129">
        <v>10</v>
      </c>
      <c r="D67" s="64"/>
      <c r="E67" s="64"/>
      <c r="F67" s="64"/>
      <c r="G67" s="64"/>
      <c r="H67" s="64">
        <v>105</v>
      </c>
      <c r="I67" s="129">
        <v>5</v>
      </c>
      <c r="J67" s="64"/>
      <c r="K67" s="64"/>
      <c r="L67" s="64"/>
      <c r="M67" s="130"/>
      <c r="N67" s="64">
        <v>120</v>
      </c>
      <c r="O67" s="129">
        <v>9</v>
      </c>
      <c r="P67" s="64"/>
      <c r="Q67" s="131">
        <v>6.5555555555555562</v>
      </c>
      <c r="R67" s="132">
        <v>51</v>
      </c>
    </row>
    <row r="68" spans="2:18" ht="15" customHeight="1" x14ac:dyDescent="0.3">
      <c r="B68" s="64"/>
      <c r="C68" s="64"/>
      <c r="D68" s="64"/>
      <c r="E68" s="64"/>
      <c r="F68" s="64"/>
      <c r="G68" s="64"/>
      <c r="H68" s="64"/>
      <c r="I68" s="64"/>
      <c r="J68" s="64"/>
      <c r="K68" s="64"/>
      <c r="L68" s="64"/>
      <c r="M68" s="64"/>
      <c r="N68" s="64"/>
      <c r="O68" s="64"/>
      <c r="P68" s="64"/>
      <c r="Q68" s="64"/>
      <c r="R68" s="64"/>
    </row>
    <row r="69" spans="2:18" ht="15" customHeight="1" x14ac:dyDescent="0.3">
      <c r="B69" s="476" t="s">
        <v>63</v>
      </c>
      <c r="C69" s="476"/>
      <c r="D69" s="476"/>
      <c r="E69" s="476"/>
      <c r="F69" s="476"/>
      <c r="G69" s="476"/>
      <c r="H69" s="476"/>
      <c r="I69" s="476"/>
      <c r="J69" s="476"/>
      <c r="K69" s="476"/>
      <c r="L69" s="476"/>
      <c r="M69" s="476"/>
      <c r="N69" s="476"/>
      <c r="O69" s="476"/>
      <c r="P69" s="476"/>
      <c r="Q69" s="476"/>
      <c r="R69" s="476"/>
    </row>
    <row r="70" spans="2:18" ht="15" customHeight="1" x14ac:dyDescent="0.3">
      <c r="B70" s="476"/>
      <c r="C70" s="476"/>
      <c r="D70" s="476"/>
      <c r="E70" s="476"/>
      <c r="F70" s="476"/>
      <c r="G70" s="476"/>
      <c r="H70" s="476"/>
      <c r="I70" s="476"/>
      <c r="J70" s="476"/>
      <c r="K70" s="476"/>
      <c r="L70" s="476"/>
      <c r="M70" s="476"/>
      <c r="N70" s="476"/>
      <c r="O70" s="476"/>
      <c r="P70" s="476"/>
      <c r="Q70" s="476"/>
      <c r="R70" s="476"/>
    </row>
    <row r="71" spans="2:18" ht="15" customHeight="1" x14ac:dyDescent="0.3">
      <c r="B71" s="476"/>
      <c r="C71" s="476"/>
      <c r="D71" s="476"/>
      <c r="E71" s="476"/>
      <c r="F71" s="476"/>
      <c r="G71" s="476"/>
      <c r="H71" s="476"/>
      <c r="I71" s="476"/>
      <c r="J71" s="476"/>
      <c r="K71" s="476"/>
      <c r="L71" s="476"/>
      <c r="M71" s="476"/>
      <c r="N71" s="476"/>
      <c r="O71" s="476"/>
      <c r="P71" s="476"/>
      <c r="Q71" s="476"/>
      <c r="R71" s="476"/>
    </row>
    <row r="72" spans="2:18" ht="15" customHeight="1" thickBot="1" x14ac:dyDescent="0.35"/>
    <row r="73" spans="2:18" ht="15" customHeight="1" x14ac:dyDescent="0.3">
      <c r="C73" s="322" t="s">
        <v>252</v>
      </c>
      <c r="D73" s="323"/>
      <c r="E73" s="324"/>
      <c r="F73" s="322" t="s">
        <v>262</v>
      </c>
      <c r="G73" s="323"/>
      <c r="H73" s="324"/>
      <c r="I73" s="322" t="s">
        <v>266</v>
      </c>
      <c r="J73" s="323"/>
      <c r="K73" s="324"/>
      <c r="L73" s="322" t="s">
        <v>272</v>
      </c>
      <c r="M73" s="323"/>
      <c r="N73" s="324"/>
      <c r="O73" s="322">
        <v>0</v>
      </c>
      <c r="P73" s="323"/>
      <c r="Q73" s="324"/>
    </row>
    <row r="74" spans="2:18" ht="15" customHeight="1" thickBot="1" x14ac:dyDescent="0.35">
      <c r="C74" s="328"/>
      <c r="D74" s="329"/>
      <c r="E74" s="330"/>
      <c r="F74" s="328"/>
      <c r="G74" s="329"/>
      <c r="H74" s="330"/>
      <c r="I74" s="328"/>
      <c r="J74" s="329"/>
      <c r="K74" s="330"/>
      <c r="L74" s="328"/>
      <c r="M74" s="329"/>
      <c r="N74" s="330"/>
      <c r="O74" s="328"/>
      <c r="P74" s="329"/>
      <c r="Q74" s="330"/>
    </row>
    <row r="75" spans="2:18" ht="15" customHeight="1" x14ac:dyDescent="0.3">
      <c r="C75" s="441" t="s">
        <v>255</v>
      </c>
      <c r="D75" s="442"/>
      <c r="E75" s="443"/>
      <c r="F75" s="441" t="s">
        <v>263</v>
      </c>
      <c r="G75" s="442"/>
      <c r="H75" s="443"/>
      <c r="I75" s="441" t="s">
        <v>263</v>
      </c>
      <c r="J75" s="442"/>
      <c r="K75" s="443"/>
      <c r="L75" s="441" t="s">
        <v>273</v>
      </c>
      <c r="M75" s="442"/>
      <c r="N75" s="443"/>
      <c r="O75" s="441">
        <v>0</v>
      </c>
      <c r="P75" s="442"/>
      <c r="Q75" s="443"/>
    </row>
    <row r="76" spans="2:18" ht="15" customHeight="1" x14ac:dyDescent="0.3">
      <c r="C76" s="444"/>
      <c r="D76" s="445"/>
      <c r="E76" s="446"/>
      <c r="F76" s="444"/>
      <c r="G76" s="445"/>
      <c r="H76" s="446"/>
      <c r="I76" s="444"/>
      <c r="J76" s="445"/>
      <c r="K76" s="446"/>
      <c r="L76" s="444"/>
      <c r="M76" s="445"/>
      <c r="N76" s="446"/>
      <c r="O76" s="444"/>
      <c r="P76" s="445"/>
      <c r="Q76" s="446"/>
    </row>
    <row r="77" spans="2:18" ht="15" customHeight="1" thickBot="1" x14ac:dyDescent="0.35">
      <c r="C77" s="447"/>
      <c r="D77" s="448"/>
      <c r="E77" s="449"/>
      <c r="F77" s="447"/>
      <c r="G77" s="448"/>
      <c r="H77" s="449"/>
      <c r="I77" s="447"/>
      <c r="J77" s="448"/>
      <c r="K77" s="449"/>
      <c r="L77" s="447"/>
      <c r="M77" s="448"/>
      <c r="N77" s="449"/>
      <c r="O77" s="447"/>
      <c r="P77" s="448"/>
      <c r="Q77" s="449"/>
    </row>
    <row r="78" spans="2:18" ht="15" customHeight="1" thickBot="1" x14ac:dyDescent="0.35">
      <c r="C78" s="438" t="s">
        <v>64</v>
      </c>
      <c r="D78" s="439"/>
      <c r="E78" s="440"/>
      <c r="F78" s="438" t="s">
        <v>64</v>
      </c>
      <c r="G78" s="439"/>
      <c r="H78" s="440"/>
      <c r="I78" s="438" t="s">
        <v>64</v>
      </c>
      <c r="J78" s="439"/>
      <c r="K78" s="440"/>
      <c r="L78" s="438" t="s">
        <v>64</v>
      </c>
      <c r="M78" s="439"/>
      <c r="N78" s="440"/>
      <c r="O78" s="438" t="s">
        <v>64</v>
      </c>
      <c r="P78" s="439"/>
      <c r="Q78" s="440"/>
    </row>
    <row r="79" spans="2:18" ht="15" customHeight="1" x14ac:dyDescent="0.3">
      <c r="C79" s="481" t="s">
        <v>321</v>
      </c>
      <c r="D79" s="482"/>
      <c r="E79" s="483"/>
      <c r="F79" s="481" t="s">
        <v>322</v>
      </c>
      <c r="G79" s="482"/>
      <c r="H79" s="483"/>
      <c r="I79" s="481" t="s">
        <v>323</v>
      </c>
      <c r="J79" s="482"/>
      <c r="K79" s="483"/>
      <c r="L79" s="481" t="s">
        <v>321</v>
      </c>
      <c r="M79" s="482"/>
      <c r="N79" s="483"/>
      <c r="O79" s="481" t="s">
        <v>324</v>
      </c>
      <c r="P79" s="482"/>
      <c r="Q79" s="483"/>
    </row>
    <row r="80" spans="2:18" ht="15" customHeight="1" x14ac:dyDescent="0.3">
      <c r="C80" s="484"/>
      <c r="D80" s="485"/>
      <c r="E80" s="486"/>
      <c r="F80" s="484"/>
      <c r="G80" s="485"/>
      <c r="H80" s="486"/>
      <c r="I80" s="484"/>
      <c r="J80" s="485"/>
      <c r="K80" s="486"/>
      <c r="L80" s="484"/>
      <c r="M80" s="485"/>
      <c r="N80" s="486"/>
      <c r="O80" s="484"/>
      <c r="P80" s="485"/>
      <c r="Q80" s="486"/>
    </row>
    <row r="81" spans="2:18" ht="15" customHeight="1" thickBot="1" x14ac:dyDescent="0.35">
      <c r="C81" s="487"/>
      <c r="D81" s="488"/>
      <c r="E81" s="489"/>
      <c r="F81" s="487"/>
      <c r="G81" s="488"/>
      <c r="H81" s="489"/>
      <c r="I81" s="487"/>
      <c r="J81" s="488"/>
      <c r="K81" s="489"/>
      <c r="L81" s="487"/>
      <c r="M81" s="488"/>
      <c r="N81" s="489"/>
      <c r="O81" s="487"/>
      <c r="P81" s="488"/>
      <c r="Q81" s="489"/>
    </row>
    <row r="82" spans="2:18" ht="15" customHeight="1" x14ac:dyDescent="0.3"/>
    <row r="83" spans="2:18" ht="15" customHeight="1" x14ac:dyDescent="0.3"/>
    <row r="84" spans="2:18" ht="15" customHeight="1" x14ac:dyDescent="0.3">
      <c r="B84" s="476" t="s">
        <v>49</v>
      </c>
      <c r="C84" s="476"/>
      <c r="D84" s="476"/>
      <c r="E84" s="476"/>
      <c r="F84" s="476"/>
      <c r="G84" s="476"/>
      <c r="H84" s="476"/>
      <c r="I84" s="476"/>
      <c r="J84" s="476"/>
      <c r="K84" s="476"/>
      <c r="L84" s="476"/>
      <c r="M84" s="476"/>
      <c r="N84" s="476"/>
      <c r="O84" s="476"/>
      <c r="P84" s="476"/>
      <c r="Q84" s="476"/>
      <c r="R84" s="476"/>
    </row>
    <row r="85" spans="2:18" ht="15" customHeight="1" x14ac:dyDescent="0.3">
      <c r="B85" s="476"/>
      <c r="C85" s="476"/>
      <c r="D85" s="476"/>
      <c r="E85" s="476"/>
      <c r="F85" s="476"/>
      <c r="G85" s="476"/>
      <c r="H85" s="476"/>
      <c r="I85" s="476"/>
      <c r="J85" s="476"/>
      <c r="K85" s="476"/>
      <c r="L85" s="476"/>
      <c r="M85" s="476"/>
      <c r="N85" s="476"/>
      <c r="O85" s="476"/>
      <c r="P85" s="476"/>
      <c r="Q85" s="476"/>
      <c r="R85" s="476"/>
    </row>
    <row r="86" spans="2:18" ht="15" customHeight="1" x14ac:dyDescent="0.3">
      <c r="B86" s="476"/>
      <c r="C86" s="476"/>
      <c r="D86" s="476"/>
      <c r="E86" s="476"/>
      <c r="F86" s="476"/>
      <c r="G86" s="476"/>
      <c r="H86" s="476"/>
      <c r="I86" s="476"/>
      <c r="J86" s="476"/>
      <c r="K86" s="476"/>
      <c r="L86" s="476"/>
      <c r="M86" s="476"/>
      <c r="N86" s="476"/>
      <c r="O86" s="476"/>
      <c r="P86" s="476"/>
      <c r="Q86" s="476"/>
      <c r="R86" s="476"/>
    </row>
    <row r="87" spans="2:18" ht="15" customHeight="1" thickBot="1" x14ac:dyDescent="0.35"/>
    <row r="88" spans="2:18" ht="15" customHeight="1" x14ac:dyDescent="0.3">
      <c r="B88" s="356">
        <v>1</v>
      </c>
      <c r="C88" s="356" t="s">
        <v>256</v>
      </c>
      <c r="D88" s="357"/>
      <c r="E88" s="357"/>
      <c r="F88" s="358"/>
      <c r="G88" s="62"/>
      <c r="H88" s="356">
        <v>2</v>
      </c>
      <c r="I88" s="356" t="s">
        <v>269</v>
      </c>
      <c r="J88" s="357"/>
      <c r="K88" s="357"/>
      <c r="L88" s="358"/>
      <c r="M88" s="62"/>
      <c r="N88" s="356">
        <v>3</v>
      </c>
      <c r="O88" s="356" t="s">
        <v>276</v>
      </c>
      <c r="P88" s="357"/>
      <c r="Q88" s="357"/>
      <c r="R88" s="358"/>
    </row>
    <row r="89" spans="2:18" ht="15" customHeight="1" thickBot="1" x14ac:dyDescent="0.35">
      <c r="B89" s="359"/>
      <c r="C89" s="359"/>
      <c r="D89" s="360"/>
      <c r="E89" s="360"/>
      <c r="F89" s="361"/>
      <c r="G89" s="62"/>
      <c r="H89" s="359"/>
      <c r="I89" s="359"/>
      <c r="J89" s="360"/>
      <c r="K89" s="360"/>
      <c r="L89" s="361"/>
      <c r="M89" s="62"/>
      <c r="N89" s="359"/>
      <c r="O89" s="359"/>
      <c r="P89" s="360"/>
      <c r="Q89" s="360"/>
      <c r="R89" s="361"/>
    </row>
    <row r="90" spans="2:18" ht="15" customHeight="1" x14ac:dyDescent="0.3">
      <c r="B90" s="469" t="s">
        <v>85</v>
      </c>
      <c r="C90" s="470"/>
      <c r="D90" s="463" t="s">
        <v>260</v>
      </c>
      <c r="E90" s="464"/>
      <c r="F90" s="465"/>
      <c r="G90" s="62"/>
      <c r="H90" s="469" t="s">
        <v>85</v>
      </c>
      <c r="I90" s="470"/>
      <c r="J90" s="463" t="s">
        <v>260</v>
      </c>
      <c r="K90" s="464"/>
      <c r="L90" s="465"/>
      <c r="M90" s="62"/>
      <c r="N90" s="469" t="s">
        <v>85</v>
      </c>
      <c r="O90" s="470"/>
      <c r="P90" s="463" t="s">
        <v>279</v>
      </c>
      <c r="Q90" s="464"/>
      <c r="R90" s="465"/>
    </row>
    <row r="91" spans="2:18" ht="15" customHeight="1" x14ac:dyDescent="0.3">
      <c r="B91" s="471"/>
      <c r="C91" s="472"/>
      <c r="D91" s="466"/>
      <c r="E91" s="467"/>
      <c r="F91" s="468"/>
      <c r="G91" s="62"/>
      <c r="H91" s="471"/>
      <c r="I91" s="472"/>
      <c r="J91" s="466"/>
      <c r="K91" s="467"/>
      <c r="L91" s="468"/>
      <c r="M91" s="62"/>
      <c r="N91" s="471"/>
      <c r="O91" s="472"/>
      <c r="P91" s="466"/>
      <c r="Q91" s="467"/>
      <c r="R91" s="468"/>
    </row>
    <row r="92" spans="2:18" ht="15" customHeight="1" x14ac:dyDescent="0.3">
      <c r="B92" s="471"/>
      <c r="C92" s="472"/>
      <c r="D92" s="466"/>
      <c r="E92" s="467"/>
      <c r="F92" s="468"/>
      <c r="G92" s="62"/>
      <c r="H92" s="471"/>
      <c r="I92" s="472"/>
      <c r="J92" s="466"/>
      <c r="K92" s="467"/>
      <c r="L92" s="468"/>
      <c r="M92" s="62"/>
      <c r="N92" s="471"/>
      <c r="O92" s="472"/>
      <c r="P92" s="466"/>
      <c r="Q92" s="467"/>
      <c r="R92" s="468"/>
    </row>
    <row r="93" spans="2:18" ht="15" customHeight="1" x14ac:dyDescent="0.3">
      <c r="B93" s="471"/>
      <c r="C93" s="472"/>
      <c r="D93" s="466"/>
      <c r="E93" s="467"/>
      <c r="F93" s="468"/>
      <c r="G93" s="62"/>
      <c r="H93" s="471"/>
      <c r="I93" s="472"/>
      <c r="J93" s="466"/>
      <c r="K93" s="467"/>
      <c r="L93" s="468"/>
      <c r="M93" s="62"/>
      <c r="N93" s="471"/>
      <c r="O93" s="472"/>
      <c r="P93" s="466"/>
      <c r="Q93" s="467"/>
      <c r="R93" s="468"/>
    </row>
    <row r="94" spans="2:18" ht="15" customHeight="1" thickBot="1" x14ac:dyDescent="0.35">
      <c r="B94" s="473"/>
      <c r="C94" s="474"/>
      <c r="D94" s="466"/>
      <c r="E94" s="467"/>
      <c r="F94" s="468"/>
      <c r="G94" s="62"/>
      <c r="H94" s="473"/>
      <c r="I94" s="474"/>
      <c r="J94" s="466"/>
      <c r="K94" s="467"/>
      <c r="L94" s="468"/>
      <c r="M94" s="62"/>
      <c r="N94" s="473"/>
      <c r="O94" s="474"/>
      <c r="P94" s="466"/>
      <c r="Q94" s="467"/>
      <c r="R94" s="468"/>
    </row>
    <row r="95" spans="2:18" ht="15" customHeight="1" x14ac:dyDescent="0.3">
      <c r="B95" s="438" t="s">
        <v>86</v>
      </c>
      <c r="C95" s="440"/>
      <c r="D95" s="441" t="s">
        <v>264</v>
      </c>
      <c r="E95" s="442"/>
      <c r="F95" s="443"/>
      <c r="G95" s="62"/>
      <c r="H95" s="438" t="s">
        <v>86</v>
      </c>
      <c r="I95" s="440"/>
      <c r="J95" s="441" t="s">
        <v>265</v>
      </c>
      <c r="K95" s="442"/>
      <c r="L95" s="443"/>
      <c r="M95" s="62"/>
      <c r="N95" s="438" t="s">
        <v>86</v>
      </c>
      <c r="O95" s="440"/>
      <c r="P95" s="441" t="s">
        <v>281</v>
      </c>
      <c r="Q95" s="442"/>
      <c r="R95" s="443"/>
    </row>
    <row r="96" spans="2:18" ht="15" customHeight="1" thickBot="1" x14ac:dyDescent="0.35">
      <c r="B96" s="453"/>
      <c r="C96" s="475"/>
      <c r="D96" s="447"/>
      <c r="E96" s="448"/>
      <c r="F96" s="449"/>
      <c r="G96" s="62"/>
      <c r="H96" s="453"/>
      <c r="I96" s="475"/>
      <c r="J96" s="447"/>
      <c r="K96" s="448"/>
      <c r="L96" s="449"/>
      <c r="M96" s="62"/>
      <c r="N96" s="453"/>
      <c r="O96" s="475"/>
      <c r="P96" s="447"/>
      <c r="Q96" s="448"/>
      <c r="R96" s="449"/>
    </row>
    <row r="97" spans="2:18" ht="30" customHeight="1" thickBot="1" x14ac:dyDescent="0.35">
      <c r="B97" s="1" t="s">
        <v>61</v>
      </c>
      <c r="C97" s="1" t="s">
        <v>0</v>
      </c>
      <c r="D97" s="1" t="s">
        <v>42</v>
      </c>
      <c r="E97" s="1" t="s">
        <v>11</v>
      </c>
      <c r="F97" s="3" t="s">
        <v>71</v>
      </c>
      <c r="H97" s="1" t="s">
        <v>61</v>
      </c>
      <c r="I97" s="1" t="s">
        <v>0</v>
      </c>
      <c r="J97" s="1" t="s">
        <v>42</v>
      </c>
      <c r="K97" s="1" t="s">
        <v>11</v>
      </c>
      <c r="L97" s="3" t="s">
        <v>71</v>
      </c>
      <c r="N97" s="1" t="s">
        <v>61</v>
      </c>
      <c r="O97" s="1" t="s">
        <v>0</v>
      </c>
      <c r="P97" s="1" t="s">
        <v>42</v>
      </c>
      <c r="Q97" s="1" t="s">
        <v>11</v>
      </c>
      <c r="R97" s="3" t="s">
        <v>71</v>
      </c>
    </row>
    <row r="98" spans="2:18" ht="15" customHeight="1" thickBot="1" x14ac:dyDescent="0.35">
      <c r="B98" s="2">
        <v>1</v>
      </c>
      <c r="C98" s="32">
        <v>4</v>
      </c>
      <c r="D98" s="29">
        <v>140</v>
      </c>
      <c r="E98" s="35">
        <v>6</v>
      </c>
      <c r="F98" s="125">
        <v>0.67961165048543692</v>
      </c>
      <c r="H98" s="2">
        <v>1</v>
      </c>
      <c r="I98" s="32">
        <v>4</v>
      </c>
      <c r="J98" s="29">
        <v>105</v>
      </c>
      <c r="K98" s="35">
        <v>7</v>
      </c>
      <c r="L98" s="125">
        <v>0.76086956521739135</v>
      </c>
      <c r="N98" s="2">
        <v>1</v>
      </c>
      <c r="O98" s="32">
        <v>8</v>
      </c>
      <c r="P98" s="29">
        <v>85</v>
      </c>
      <c r="Q98" s="35">
        <v>6</v>
      </c>
      <c r="R98" s="125">
        <v>0.69105691056910568</v>
      </c>
    </row>
    <row r="99" spans="2:18" ht="15" customHeight="1" thickBot="1" x14ac:dyDescent="0.35">
      <c r="B99" s="2">
        <v>2</v>
      </c>
      <c r="C99" s="33">
        <v>4</v>
      </c>
      <c r="D99" s="30">
        <v>160</v>
      </c>
      <c r="E99" s="36">
        <v>7</v>
      </c>
      <c r="F99" s="126">
        <v>0.77669902912621358</v>
      </c>
      <c r="H99" s="2">
        <v>2</v>
      </c>
      <c r="I99" s="33">
        <v>4</v>
      </c>
      <c r="J99" s="30">
        <v>110</v>
      </c>
      <c r="K99" s="36">
        <v>8</v>
      </c>
      <c r="L99" s="126">
        <v>0.79710144927536231</v>
      </c>
      <c r="N99" s="2">
        <v>2</v>
      </c>
      <c r="O99" s="33">
        <v>8</v>
      </c>
      <c r="P99" s="30">
        <v>90</v>
      </c>
      <c r="Q99" s="36">
        <v>7</v>
      </c>
      <c r="R99" s="126">
        <v>0.73170731707317072</v>
      </c>
    </row>
    <row r="100" spans="2:18" ht="15" customHeight="1" thickBot="1" x14ac:dyDescent="0.35">
      <c r="B100" s="2">
        <v>3</v>
      </c>
      <c r="C100" s="33">
        <v>4</v>
      </c>
      <c r="D100" s="30">
        <v>180</v>
      </c>
      <c r="E100" s="36">
        <v>9</v>
      </c>
      <c r="F100" s="126">
        <v>0.87378640776699024</v>
      </c>
      <c r="H100" s="2">
        <v>3</v>
      </c>
      <c r="I100" s="33">
        <v>4</v>
      </c>
      <c r="J100" s="30">
        <v>120</v>
      </c>
      <c r="K100" s="36">
        <v>9</v>
      </c>
      <c r="L100" s="126">
        <v>0.86956521739130432</v>
      </c>
      <c r="M100" s="122"/>
      <c r="N100" s="2">
        <v>3</v>
      </c>
      <c r="O100" s="33">
        <v>7</v>
      </c>
      <c r="P100" s="30">
        <v>100</v>
      </c>
      <c r="Q100" s="36">
        <v>10</v>
      </c>
      <c r="R100" s="126">
        <v>0.81300813008130079</v>
      </c>
    </row>
    <row r="101" spans="2:18" ht="15" customHeight="1" thickBot="1" x14ac:dyDescent="0.35">
      <c r="B101" s="2">
        <v>4</v>
      </c>
      <c r="C101" s="33"/>
      <c r="D101" s="30"/>
      <c r="E101" s="36"/>
      <c r="F101" s="126">
        <v>0</v>
      </c>
      <c r="H101" s="2">
        <v>4</v>
      </c>
      <c r="I101" s="33"/>
      <c r="J101" s="30"/>
      <c r="K101" s="36"/>
      <c r="L101" s="126">
        <v>0</v>
      </c>
      <c r="M101" s="123"/>
      <c r="N101" s="2">
        <v>4</v>
      </c>
      <c r="O101" s="33"/>
      <c r="P101" s="30"/>
      <c r="Q101" s="36"/>
      <c r="R101" s="126">
        <v>0</v>
      </c>
    </row>
    <row r="102" spans="2:18" ht="15" customHeight="1" thickBot="1" x14ac:dyDescent="0.35">
      <c r="B102" s="2">
        <v>5</v>
      </c>
      <c r="C102" s="33"/>
      <c r="D102" s="30"/>
      <c r="E102" s="36"/>
      <c r="F102" s="126">
        <v>0</v>
      </c>
      <c r="H102" s="2">
        <v>5</v>
      </c>
      <c r="I102" s="33"/>
      <c r="J102" s="30"/>
      <c r="K102" s="36"/>
      <c r="L102" s="126">
        <v>0</v>
      </c>
      <c r="M102" s="124"/>
      <c r="N102" s="2">
        <v>5</v>
      </c>
      <c r="O102" s="33"/>
      <c r="P102" s="30"/>
      <c r="Q102" s="36"/>
      <c r="R102" s="126">
        <v>0</v>
      </c>
    </row>
    <row r="103" spans="2:18" ht="15" customHeight="1" thickBot="1" x14ac:dyDescent="0.35">
      <c r="B103" s="2">
        <v>6</v>
      </c>
      <c r="C103" s="33"/>
      <c r="D103" s="30"/>
      <c r="E103" s="36"/>
      <c r="F103" s="126">
        <v>0</v>
      </c>
      <c r="H103" s="2">
        <v>6</v>
      </c>
      <c r="I103" s="33"/>
      <c r="J103" s="30"/>
      <c r="K103" s="36"/>
      <c r="L103" s="126">
        <v>0</v>
      </c>
      <c r="M103" s="124"/>
      <c r="N103" s="2">
        <v>6</v>
      </c>
      <c r="O103" s="33"/>
      <c r="P103" s="30"/>
      <c r="Q103" s="36"/>
      <c r="R103" s="126">
        <v>0</v>
      </c>
    </row>
    <row r="104" spans="2:18" ht="15" customHeight="1" thickBot="1" x14ac:dyDescent="0.35">
      <c r="B104" s="2">
        <v>7</v>
      </c>
      <c r="C104" s="33"/>
      <c r="D104" s="30"/>
      <c r="E104" s="36"/>
      <c r="F104" s="126">
        <v>0</v>
      </c>
      <c r="H104" s="2">
        <v>7</v>
      </c>
      <c r="I104" s="33"/>
      <c r="J104" s="30"/>
      <c r="K104" s="36"/>
      <c r="L104" s="126">
        <v>0</v>
      </c>
      <c r="M104" s="124"/>
      <c r="N104" s="2">
        <v>7</v>
      </c>
      <c r="O104" s="33"/>
      <c r="P104" s="30"/>
      <c r="Q104" s="36"/>
      <c r="R104" s="126">
        <v>0</v>
      </c>
    </row>
    <row r="105" spans="2:18" ht="15" customHeight="1" thickBot="1" x14ac:dyDescent="0.35">
      <c r="B105" s="2">
        <v>8</v>
      </c>
      <c r="C105" s="33"/>
      <c r="D105" s="30"/>
      <c r="E105" s="36"/>
      <c r="F105" s="126">
        <v>0</v>
      </c>
      <c r="H105" s="2">
        <v>8</v>
      </c>
      <c r="I105" s="33"/>
      <c r="J105" s="30"/>
      <c r="K105" s="36"/>
      <c r="L105" s="126">
        <v>0</v>
      </c>
      <c r="M105" s="124"/>
      <c r="N105" s="2">
        <v>8</v>
      </c>
      <c r="O105" s="33"/>
      <c r="P105" s="30"/>
      <c r="Q105" s="36"/>
      <c r="R105" s="126">
        <v>0</v>
      </c>
    </row>
    <row r="106" spans="2:18" ht="15" customHeight="1" thickBot="1" x14ac:dyDescent="0.35">
      <c r="B106" s="2">
        <v>9</v>
      </c>
      <c r="C106" s="33"/>
      <c r="D106" s="30"/>
      <c r="E106" s="36"/>
      <c r="F106" s="126">
        <v>0</v>
      </c>
      <c r="H106" s="2">
        <v>9</v>
      </c>
      <c r="I106" s="33"/>
      <c r="J106" s="30"/>
      <c r="K106" s="36"/>
      <c r="L106" s="126">
        <v>0</v>
      </c>
      <c r="M106" s="124"/>
      <c r="N106" s="2">
        <v>9</v>
      </c>
      <c r="O106" s="33"/>
      <c r="P106" s="30"/>
      <c r="Q106" s="36"/>
      <c r="R106" s="126">
        <v>0</v>
      </c>
    </row>
    <row r="107" spans="2:18" ht="15" customHeight="1" thickBot="1" x14ac:dyDescent="0.35">
      <c r="B107" s="228">
        <v>10</v>
      </c>
      <c r="C107" s="34"/>
      <c r="D107" s="31"/>
      <c r="E107" s="37"/>
      <c r="F107" s="126">
        <v>0</v>
      </c>
      <c r="H107" s="228">
        <v>10</v>
      </c>
      <c r="I107" s="34"/>
      <c r="J107" s="31"/>
      <c r="K107" s="37"/>
      <c r="L107" s="126">
        <v>0</v>
      </c>
      <c r="M107" s="124"/>
      <c r="N107" s="228">
        <v>10</v>
      </c>
      <c r="O107" s="34"/>
      <c r="P107" s="31"/>
      <c r="Q107" s="37"/>
      <c r="R107" s="126">
        <v>0</v>
      </c>
    </row>
    <row r="108" spans="2:18" ht="15" customHeight="1" x14ac:dyDescent="0.3">
      <c r="B108" s="392" t="s">
        <v>4</v>
      </c>
      <c r="C108" s="438" t="s">
        <v>62</v>
      </c>
      <c r="D108" s="439"/>
      <c r="E108" s="457">
        <v>0.77669902912621358</v>
      </c>
      <c r="F108" s="458"/>
      <c r="H108" s="392" t="s">
        <v>4</v>
      </c>
      <c r="I108" s="438" t="s">
        <v>62</v>
      </c>
      <c r="J108" s="439"/>
      <c r="K108" s="457">
        <v>0.8091787439613527</v>
      </c>
      <c r="L108" s="458"/>
      <c r="M108" s="124"/>
      <c r="N108" s="392" t="s">
        <v>4</v>
      </c>
      <c r="O108" s="452" t="s">
        <v>70</v>
      </c>
      <c r="P108" s="461">
        <v>0.7452574525745258</v>
      </c>
      <c r="Q108" s="477" t="s">
        <v>109</v>
      </c>
      <c r="R108" s="479">
        <v>360.33333333333337</v>
      </c>
    </row>
    <row r="109" spans="2:18" ht="15" customHeight="1" thickBot="1" x14ac:dyDescent="0.35">
      <c r="B109" s="373"/>
      <c r="C109" s="453"/>
      <c r="D109" s="456"/>
      <c r="E109" s="459"/>
      <c r="F109" s="460"/>
      <c r="H109" s="373"/>
      <c r="I109" s="453"/>
      <c r="J109" s="456"/>
      <c r="K109" s="459"/>
      <c r="L109" s="460"/>
      <c r="M109" s="124"/>
      <c r="N109" s="373"/>
      <c r="O109" s="453"/>
      <c r="P109" s="462"/>
      <c r="Q109" s="478"/>
      <c r="R109" s="480"/>
    </row>
    <row r="110" spans="2:18" ht="15" customHeight="1" x14ac:dyDescent="0.3">
      <c r="B110" s="450">
        <v>206</v>
      </c>
      <c r="C110" s="452" t="s">
        <v>162</v>
      </c>
      <c r="D110" s="454">
        <v>12</v>
      </c>
      <c r="E110" s="438" t="s">
        <v>44</v>
      </c>
      <c r="F110" s="421">
        <v>1920</v>
      </c>
      <c r="H110" s="450">
        <v>138</v>
      </c>
      <c r="I110" s="452" t="s">
        <v>162</v>
      </c>
      <c r="J110" s="454">
        <v>12</v>
      </c>
      <c r="K110" s="438" t="s">
        <v>44</v>
      </c>
      <c r="L110" s="421">
        <v>1340</v>
      </c>
      <c r="M110" s="124"/>
      <c r="N110" s="450">
        <v>123</v>
      </c>
      <c r="O110" s="452" t="s">
        <v>162</v>
      </c>
      <c r="P110" s="454">
        <v>23</v>
      </c>
      <c r="Q110" s="438" t="s">
        <v>44</v>
      </c>
      <c r="R110" s="421">
        <v>2100</v>
      </c>
    </row>
    <row r="111" spans="2:18" ht="15" customHeight="1" thickBot="1" x14ac:dyDescent="0.35">
      <c r="B111" s="451"/>
      <c r="C111" s="453"/>
      <c r="D111" s="455"/>
      <c r="E111" s="453"/>
      <c r="F111" s="422"/>
      <c r="H111" s="451"/>
      <c r="I111" s="453"/>
      <c r="J111" s="455"/>
      <c r="K111" s="453"/>
      <c r="L111" s="422"/>
      <c r="M111" s="124"/>
      <c r="N111" s="451"/>
      <c r="O111" s="453"/>
      <c r="P111" s="455"/>
      <c r="Q111" s="453"/>
      <c r="R111" s="422"/>
    </row>
    <row r="112" spans="2:18" ht="15" customHeight="1" x14ac:dyDescent="0.3">
      <c r="B112" s="64">
        <v>180</v>
      </c>
      <c r="C112" s="129">
        <v>5</v>
      </c>
      <c r="D112" s="64"/>
      <c r="E112" s="64"/>
      <c r="F112" s="64"/>
      <c r="G112" s="64"/>
      <c r="H112" s="64">
        <v>120</v>
      </c>
      <c r="I112" s="129">
        <v>5</v>
      </c>
      <c r="J112" s="64"/>
      <c r="K112" s="64"/>
      <c r="L112" s="64"/>
      <c r="M112" s="130"/>
      <c r="N112" s="64">
        <v>100</v>
      </c>
      <c r="O112" s="129">
        <v>7</v>
      </c>
      <c r="P112" s="64"/>
      <c r="Q112" s="131">
        <v>7.666666666666667</v>
      </c>
      <c r="R112" s="132">
        <v>47</v>
      </c>
    </row>
    <row r="113" spans="2:18" ht="15" customHeight="1" x14ac:dyDescent="0.3">
      <c r="B113" s="64"/>
      <c r="C113" s="64"/>
      <c r="D113" s="64"/>
      <c r="E113" s="64"/>
      <c r="F113" s="64"/>
      <c r="G113" s="64"/>
      <c r="H113" s="64"/>
      <c r="I113" s="64"/>
      <c r="J113" s="64"/>
      <c r="K113" s="64"/>
      <c r="L113" s="64"/>
      <c r="M113" s="64"/>
      <c r="N113" s="64"/>
      <c r="O113" s="64"/>
      <c r="P113" s="64"/>
      <c r="Q113" s="64"/>
      <c r="R113" s="64"/>
    </row>
    <row r="114" spans="2:18" ht="15" customHeight="1" x14ac:dyDescent="0.3">
      <c r="B114" s="476" t="s">
        <v>50</v>
      </c>
      <c r="C114" s="476"/>
      <c r="D114" s="476"/>
      <c r="E114" s="476"/>
      <c r="F114" s="476"/>
      <c r="G114" s="476"/>
      <c r="H114" s="476"/>
      <c r="I114" s="476"/>
      <c r="J114" s="476"/>
      <c r="K114" s="476"/>
      <c r="L114" s="476"/>
      <c r="M114" s="476"/>
      <c r="N114" s="476"/>
      <c r="O114" s="476"/>
      <c r="P114" s="476"/>
      <c r="Q114" s="476"/>
      <c r="R114" s="476"/>
    </row>
    <row r="115" spans="2:18" ht="15" customHeight="1" x14ac:dyDescent="0.3">
      <c r="B115" s="476"/>
      <c r="C115" s="476"/>
      <c r="D115" s="476"/>
      <c r="E115" s="476"/>
      <c r="F115" s="476"/>
      <c r="G115" s="476"/>
      <c r="H115" s="476"/>
      <c r="I115" s="476"/>
      <c r="J115" s="476"/>
      <c r="K115" s="476"/>
      <c r="L115" s="476"/>
      <c r="M115" s="476"/>
      <c r="N115" s="476"/>
      <c r="O115" s="476"/>
      <c r="P115" s="476"/>
      <c r="Q115" s="476"/>
      <c r="R115" s="476"/>
    </row>
    <row r="116" spans="2:18" ht="15" customHeight="1" x14ac:dyDescent="0.3">
      <c r="B116" s="476"/>
      <c r="C116" s="476"/>
      <c r="D116" s="476"/>
      <c r="E116" s="476"/>
      <c r="F116" s="476"/>
      <c r="G116" s="476"/>
      <c r="H116" s="476"/>
      <c r="I116" s="476"/>
      <c r="J116" s="476"/>
      <c r="K116" s="476"/>
      <c r="L116" s="476"/>
      <c r="M116" s="476"/>
      <c r="N116" s="476"/>
      <c r="O116" s="476"/>
      <c r="P116" s="476"/>
      <c r="Q116" s="476"/>
      <c r="R116" s="476"/>
    </row>
    <row r="117" spans="2:18" ht="15" customHeight="1" thickBot="1" x14ac:dyDescent="0.35"/>
    <row r="118" spans="2:18" ht="15" customHeight="1" x14ac:dyDescent="0.3">
      <c r="B118" s="356">
        <v>1</v>
      </c>
      <c r="C118" s="356" t="s">
        <v>257</v>
      </c>
      <c r="D118" s="357"/>
      <c r="E118" s="357"/>
      <c r="F118" s="358"/>
      <c r="G118" s="62"/>
      <c r="H118" s="356">
        <v>2</v>
      </c>
      <c r="I118" s="356" t="s">
        <v>270</v>
      </c>
      <c r="J118" s="357"/>
      <c r="K118" s="357"/>
      <c r="L118" s="358"/>
      <c r="M118" s="62"/>
      <c r="N118" s="356">
        <v>3</v>
      </c>
      <c r="O118" s="356" t="s">
        <v>277</v>
      </c>
      <c r="P118" s="357"/>
      <c r="Q118" s="357"/>
      <c r="R118" s="358"/>
    </row>
    <row r="119" spans="2:18" ht="15" customHeight="1" thickBot="1" x14ac:dyDescent="0.35">
      <c r="B119" s="359"/>
      <c r="C119" s="359"/>
      <c r="D119" s="360"/>
      <c r="E119" s="360"/>
      <c r="F119" s="361"/>
      <c r="G119" s="62"/>
      <c r="H119" s="359"/>
      <c r="I119" s="359"/>
      <c r="J119" s="360"/>
      <c r="K119" s="360"/>
      <c r="L119" s="361"/>
      <c r="M119" s="62"/>
      <c r="N119" s="359"/>
      <c r="O119" s="359"/>
      <c r="P119" s="360"/>
      <c r="Q119" s="360"/>
      <c r="R119" s="361"/>
    </row>
    <row r="120" spans="2:18" ht="15" customHeight="1" x14ac:dyDescent="0.3">
      <c r="B120" s="469" t="s">
        <v>85</v>
      </c>
      <c r="C120" s="470"/>
      <c r="D120" s="463" t="s">
        <v>261</v>
      </c>
      <c r="E120" s="464"/>
      <c r="F120" s="465"/>
      <c r="G120" s="62"/>
      <c r="H120" s="469" t="s">
        <v>85</v>
      </c>
      <c r="I120" s="470"/>
      <c r="J120" s="463" t="s">
        <v>260</v>
      </c>
      <c r="K120" s="464"/>
      <c r="L120" s="465"/>
      <c r="M120" s="62"/>
      <c r="N120" s="469" t="s">
        <v>85</v>
      </c>
      <c r="O120" s="470"/>
      <c r="P120" s="463" t="s">
        <v>280</v>
      </c>
      <c r="Q120" s="464"/>
      <c r="R120" s="465"/>
    </row>
    <row r="121" spans="2:18" ht="15" customHeight="1" x14ac:dyDescent="0.3">
      <c r="B121" s="471"/>
      <c r="C121" s="472"/>
      <c r="D121" s="466"/>
      <c r="E121" s="467"/>
      <c r="F121" s="468"/>
      <c r="G121" s="62"/>
      <c r="H121" s="471"/>
      <c r="I121" s="472"/>
      <c r="J121" s="466"/>
      <c r="K121" s="467"/>
      <c r="L121" s="468"/>
      <c r="M121" s="62"/>
      <c r="N121" s="471"/>
      <c r="O121" s="472"/>
      <c r="P121" s="466"/>
      <c r="Q121" s="467"/>
      <c r="R121" s="468"/>
    </row>
    <row r="122" spans="2:18" ht="15" customHeight="1" x14ac:dyDescent="0.3">
      <c r="B122" s="471"/>
      <c r="C122" s="472"/>
      <c r="D122" s="466"/>
      <c r="E122" s="467"/>
      <c r="F122" s="468"/>
      <c r="G122" s="62"/>
      <c r="H122" s="471"/>
      <c r="I122" s="472"/>
      <c r="J122" s="466"/>
      <c r="K122" s="467"/>
      <c r="L122" s="468"/>
      <c r="M122" s="62"/>
      <c r="N122" s="471"/>
      <c r="O122" s="472"/>
      <c r="P122" s="466"/>
      <c r="Q122" s="467"/>
      <c r="R122" s="468"/>
    </row>
    <row r="123" spans="2:18" ht="15" customHeight="1" x14ac:dyDescent="0.3">
      <c r="B123" s="471"/>
      <c r="C123" s="472"/>
      <c r="D123" s="466"/>
      <c r="E123" s="467"/>
      <c r="F123" s="468"/>
      <c r="G123" s="62"/>
      <c r="H123" s="471"/>
      <c r="I123" s="472"/>
      <c r="J123" s="466"/>
      <c r="K123" s="467"/>
      <c r="L123" s="468"/>
      <c r="M123" s="62"/>
      <c r="N123" s="471"/>
      <c r="O123" s="472"/>
      <c r="P123" s="466"/>
      <c r="Q123" s="467"/>
      <c r="R123" s="468"/>
    </row>
    <row r="124" spans="2:18" ht="15" customHeight="1" thickBot="1" x14ac:dyDescent="0.35">
      <c r="B124" s="473"/>
      <c r="C124" s="474"/>
      <c r="D124" s="466"/>
      <c r="E124" s="467"/>
      <c r="F124" s="468"/>
      <c r="G124" s="62"/>
      <c r="H124" s="473"/>
      <c r="I124" s="474"/>
      <c r="J124" s="466"/>
      <c r="K124" s="467"/>
      <c r="L124" s="468"/>
      <c r="M124" s="62"/>
      <c r="N124" s="473"/>
      <c r="O124" s="474"/>
      <c r="P124" s="466"/>
      <c r="Q124" s="467"/>
      <c r="R124" s="468"/>
    </row>
    <row r="125" spans="2:18" ht="15" customHeight="1" x14ac:dyDescent="0.3">
      <c r="B125" s="438" t="s">
        <v>86</v>
      </c>
      <c r="C125" s="440"/>
      <c r="D125" s="441" t="s">
        <v>265</v>
      </c>
      <c r="E125" s="442"/>
      <c r="F125" s="443"/>
      <c r="G125" s="62"/>
      <c r="H125" s="438" t="s">
        <v>86</v>
      </c>
      <c r="I125" s="440"/>
      <c r="J125" s="441" t="s">
        <v>265</v>
      </c>
      <c r="K125" s="442"/>
      <c r="L125" s="443"/>
      <c r="M125" s="62"/>
      <c r="N125" s="438" t="s">
        <v>86</v>
      </c>
      <c r="O125" s="440"/>
      <c r="P125" s="441" t="s">
        <v>281</v>
      </c>
      <c r="Q125" s="442"/>
      <c r="R125" s="443"/>
    </row>
    <row r="126" spans="2:18" ht="15" customHeight="1" thickBot="1" x14ac:dyDescent="0.35">
      <c r="B126" s="453"/>
      <c r="C126" s="475"/>
      <c r="D126" s="447"/>
      <c r="E126" s="448"/>
      <c r="F126" s="449"/>
      <c r="G126" s="62"/>
      <c r="H126" s="453"/>
      <c r="I126" s="475"/>
      <c r="J126" s="447"/>
      <c r="K126" s="448"/>
      <c r="L126" s="449"/>
      <c r="M126" s="62"/>
      <c r="N126" s="453"/>
      <c r="O126" s="475"/>
      <c r="P126" s="447"/>
      <c r="Q126" s="448"/>
      <c r="R126" s="449"/>
    </row>
    <row r="127" spans="2:18" ht="30" customHeight="1" thickBot="1" x14ac:dyDescent="0.35">
      <c r="B127" s="1" t="s">
        <v>61</v>
      </c>
      <c r="C127" s="1" t="s">
        <v>0</v>
      </c>
      <c r="D127" s="1" t="s">
        <v>42</v>
      </c>
      <c r="E127" s="1" t="s">
        <v>11</v>
      </c>
      <c r="F127" s="3" t="s">
        <v>71</v>
      </c>
      <c r="H127" s="1" t="s">
        <v>61</v>
      </c>
      <c r="I127" s="1" t="s">
        <v>0</v>
      </c>
      <c r="J127" s="1" t="s">
        <v>42</v>
      </c>
      <c r="K127" s="1" t="s">
        <v>11</v>
      </c>
      <c r="L127" s="3" t="s">
        <v>71</v>
      </c>
      <c r="N127" s="1" t="s">
        <v>61</v>
      </c>
      <c r="O127" s="1" t="s">
        <v>0</v>
      </c>
      <c r="P127" s="1" t="s">
        <v>42</v>
      </c>
      <c r="Q127" s="1" t="s">
        <v>11</v>
      </c>
      <c r="R127" s="3" t="s">
        <v>71</v>
      </c>
    </row>
    <row r="128" spans="2:18" ht="15" customHeight="1" thickBot="1" x14ac:dyDescent="0.35">
      <c r="B128" s="2">
        <v>1</v>
      </c>
      <c r="C128" s="32">
        <v>2</v>
      </c>
      <c r="D128" s="29">
        <v>220</v>
      </c>
      <c r="E128" s="35">
        <v>7</v>
      </c>
      <c r="F128" s="125">
        <v>0.89430894308943087</v>
      </c>
      <c r="H128" s="2">
        <v>1</v>
      </c>
      <c r="I128" s="32">
        <v>4</v>
      </c>
      <c r="J128" s="29">
        <v>100</v>
      </c>
      <c r="K128" s="35">
        <v>6</v>
      </c>
      <c r="L128" s="125">
        <v>0.76335877862595425</v>
      </c>
      <c r="N128" s="2">
        <v>1</v>
      </c>
      <c r="O128" s="32">
        <v>8</v>
      </c>
      <c r="P128" s="29">
        <v>140</v>
      </c>
      <c r="Q128" s="35">
        <v>7</v>
      </c>
      <c r="R128" s="125">
        <v>0.66985645933014359</v>
      </c>
    </row>
    <row r="129" spans="2:18" ht="15" customHeight="1" thickBot="1" x14ac:dyDescent="0.35">
      <c r="B129" s="2">
        <v>2</v>
      </c>
      <c r="C129" s="33">
        <v>2</v>
      </c>
      <c r="D129" s="30">
        <v>225</v>
      </c>
      <c r="E129" s="36">
        <v>8</v>
      </c>
      <c r="F129" s="126">
        <v>0.91463414634146345</v>
      </c>
      <c r="H129" s="2">
        <v>2</v>
      </c>
      <c r="I129" s="33">
        <v>4</v>
      </c>
      <c r="J129" s="30">
        <v>107.5</v>
      </c>
      <c r="K129" s="36">
        <v>7</v>
      </c>
      <c r="L129" s="126">
        <v>0.82061068702290074</v>
      </c>
      <c r="N129" s="2">
        <v>2</v>
      </c>
      <c r="O129" s="33">
        <v>8</v>
      </c>
      <c r="P129" s="30">
        <v>150</v>
      </c>
      <c r="Q129" s="36">
        <v>8</v>
      </c>
      <c r="R129" s="126">
        <v>0.71770334928229662</v>
      </c>
    </row>
    <row r="130" spans="2:18" ht="15" customHeight="1" thickBot="1" x14ac:dyDescent="0.35">
      <c r="B130" s="2">
        <v>3</v>
      </c>
      <c r="C130" s="33">
        <v>2</v>
      </c>
      <c r="D130" s="30">
        <v>230</v>
      </c>
      <c r="E130" s="36">
        <v>9</v>
      </c>
      <c r="F130" s="126">
        <v>0.93495934959349591</v>
      </c>
      <c r="H130" s="2">
        <v>3</v>
      </c>
      <c r="I130" s="33">
        <v>4</v>
      </c>
      <c r="J130" s="30">
        <v>112.5</v>
      </c>
      <c r="K130" s="36">
        <v>8.5</v>
      </c>
      <c r="L130" s="126">
        <v>0.85877862595419852</v>
      </c>
      <c r="M130" s="122"/>
      <c r="N130" s="2">
        <v>3</v>
      </c>
      <c r="O130" s="33">
        <v>8</v>
      </c>
      <c r="P130" s="30">
        <v>160</v>
      </c>
      <c r="Q130" s="36">
        <v>9</v>
      </c>
      <c r="R130" s="126">
        <v>0.76555023923444976</v>
      </c>
    </row>
    <row r="131" spans="2:18" ht="15" customHeight="1" thickBot="1" x14ac:dyDescent="0.35">
      <c r="B131" s="2">
        <v>4</v>
      </c>
      <c r="C131" s="33"/>
      <c r="D131" s="30"/>
      <c r="E131" s="36"/>
      <c r="F131" s="126">
        <v>0</v>
      </c>
      <c r="H131" s="2">
        <v>4</v>
      </c>
      <c r="I131" s="33"/>
      <c r="J131" s="30"/>
      <c r="K131" s="36"/>
      <c r="L131" s="126">
        <v>0</v>
      </c>
      <c r="M131" s="123"/>
      <c r="N131" s="2">
        <v>4</v>
      </c>
      <c r="O131" s="33"/>
      <c r="P131" s="30"/>
      <c r="Q131" s="36"/>
      <c r="R131" s="126">
        <v>0</v>
      </c>
    </row>
    <row r="132" spans="2:18" ht="15" customHeight="1" thickBot="1" x14ac:dyDescent="0.35">
      <c r="B132" s="2">
        <v>5</v>
      </c>
      <c r="C132" s="33"/>
      <c r="D132" s="30"/>
      <c r="E132" s="36"/>
      <c r="F132" s="126">
        <v>0</v>
      </c>
      <c r="H132" s="2">
        <v>5</v>
      </c>
      <c r="I132" s="33"/>
      <c r="J132" s="30"/>
      <c r="K132" s="36"/>
      <c r="L132" s="126">
        <v>0</v>
      </c>
      <c r="M132" s="124"/>
      <c r="N132" s="2">
        <v>5</v>
      </c>
      <c r="O132" s="33"/>
      <c r="P132" s="30"/>
      <c r="Q132" s="36"/>
      <c r="R132" s="126">
        <v>0</v>
      </c>
    </row>
    <row r="133" spans="2:18" ht="15" customHeight="1" thickBot="1" x14ac:dyDescent="0.35">
      <c r="B133" s="2">
        <v>6</v>
      </c>
      <c r="C133" s="33"/>
      <c r="D133" s="30"/>
      <c r="E133" s="36"/>
      <c r="F133" s="126">
        <v>0</v>
      </c>
      <c r="H133" s="2">
        <v>6</v>
      </c>
      <c r="I133" s="33"/>
      <c r="J133" s="30"/>
      <c r="K133" s="36"/>
      <c r="L133" s="126">
        <v>0</v>
      </c>
      <c r="M133" s="124"/>
      <c r="N133" s="2">
        <v>6</v>
      </c>
      <c r="O133" s="33"/>
      <c r="P133" s="30"/>
      <c r="Q133" s="36"/>
      <c r="R133" s="126">
        <v>0</v>
      </c>
    </row>
    <row r="134" spans="2:18" ht="15" customHeight="1" thickBot="1" x14ac:dyDescent="0.35">
      <c r="B134" s="2">
        <v>7</v>
      </c>
      <c r="C134" s="33"/>
      <c r="D134" s="30"/>
      <c r="E134" s="36"/>
      <c r="F134" s="126">
        <v>0</v>
      </c>
      <c r="H134" s="2">
        <v>7</v>
      </c>
      <c r="I134" s="33"/>
      <c r="J134" s="30"/>
      <c r="K134" s="36"/>
      <c r="L134" s="126">
        <v>0</v>
      </c>
      <c r="M134" s="124"/>
      <c r="N134" s="2">
        <v>7</v>
      </c>
      <c r="O134" s="33"/>
      <c r="P134" s="30"/>
      <c r="Q134" s="36"/>
      <c r="R134" s="126">
        <v>0</v>
      </c>
    </row>
    <row r="135" spans="2:18" ht="15" customHeight="1" thickBot="1" x14ac:dyDescent="0.35">
      <c r="B135" s="2">
        <v>8</v>
      </c>
      <c r="C135" s="33"/>
      <c r="D135" s="30"/>
      <c r="E135" s="36"/>
      <c r="F135" s="126">
        <v>0</v>
      </c>
      <c r="H135" s="2">
        <v>8</v>
      </c>
      <c r="I135" s="33"/>
      <c r="J135" s="30"/>
      <c r="K135" s="36"/>
      <c r="L135" s="126">
        <v>0</v>
      </c>
      <c r="M135" s="124"/>
      <c r="N135" s="2">
        <v>8</v>
      </c>
      <c r="O135" s="33"/>
      <c r="P135" s="30"/>
      <c r="Q135" s="36"/>
      <c r="R135" s="126">
        <v>0</v>
      </c>
    </row>
    <row r="136" spans="2:18" ht="15" customHeight="1" thickBot="1" x14ac:dyDescent="0.35">
      <c r="B136" s="2">
        <v>9</v>
      </c>
      <c r="C136" s="33"/>
      <c r="D136" s="30"/>
      <c r="E136" s="36"/>
      <c r="F136" s="126">
        <v>0</v>
      </c>
      <c r="H136" s="2">
        <v>9</v>
      </c>
      <c r="I136" s="33"/>
      <c r="J136" s="30"/>
      <c r="K136" s="36"/>
      <c r="L136" s="126">
        <v>0</v>
      </c>
      <c r="M136" s="124"/>
      <c r="N136" s="2">
        <v>9</v>
      </c>
      <c r="O136" s="33"/>
      <c r="P136" s="30"/>
      <c r="Q136" s="36"/>
      <c r="R136" s="126">
        <v>0</v>
      </c>
    </row>
    <row r="137" spans="2:18" ht="15" customHeight="1" thickBot="1" x14ac:dyDescent="0.35">
      <c r="B137" s="228">
        <v>10</v>
      </c>
      <c r="C137" s="34"/>
      <c r="D137" s="31"/>
      <c r="E137" s="37"/>
      <c r="F137" s="126">
        <v>0</v>
      </c>
      <c r="H137" s="228">
        <v>10</v>
      </c>
      <c r="I137" s="34"/>
      <c r="J137" s="31"/>
      <c r="K137" s="37"/>
      <c r="L137" s="126">
        <v>0</v>
      </c>
      <c r="M137" s="124"/>
      <c r="N137" s="228">
        <v>10</v>
      </c>
      <c r="O137" s="34"/>
      <c r="P137" s="31"/>
      <c r="Q137" s="37"/>
      <c r="R137" s="126">
        <v>0</v>
      </c>
    </row>
    <row r="138" spans="2:18" ht="15" customHeight="1" x14ac:dyDescent="0.3">
      <c r="B138" s="392" t="s">
        <v>4</v>
      </c>
      <c r="C138" s="438" t="s">
        <v>62</v>
      </c>
      <c r="D138" s="439"/>
      <c r="E138" s="457">
        <v>0.91463414634146345</v>
      </c>
      <c r="F138" s="458"/>
      <c r="H138" s="392" t="s">
        <v>4</v>
      </c>
      <c r="I138" s="438" t="s">
        <v>62</v>
      </c>
      <c r="J138" s="439"/>
      <c r="K138" s="457">
        <v>0.81424936386768454</v>
      </c>
      <c r="L138" s="458"/>
      <c r="M138" s="124"/>
      <c r="N138" s="392" t="s">
        <v>4</v>
      </c>
      <c r="O138" s="452" t="s">
        <v>70</v>
      </c>
      <c r="P138" s="461">
        <v>0.71770334928229662</v>
      </c>
      <c r="Q138" s="477" t="s">
        <v>109</v>
      </c>
      <c r="R138" s="479">
        <v>324.33333333333331</v>
      </c>
    </row>
    <row r="139" spans="2:18" ht="15" customHeight="1" thickBot="1" x14ac:dyDescent="0.35">
      <c r="B139" s="373"/>
      <c r="C139" s="453"/>
      <c r="D139" s="456"/>
      <c r="E139" s="459"/>
      <c r="F139" s="460"/>
      <c r="H139" s="373"/>
      <c r="I139" s="453"/>
      <c r="J139" s="456"/>
      <c r="K139" s="459"/>
      <c r="L139" s="460"/>
      <c r="M139" s="124"/>
      <c r="N139" s="373"/>
      <c r="O139" s="453"/>
      <c r="P139" s="462"/>
      <c r="Q139" s="478"/>
      <c r="R139" s="480"/>
    </row>
    <row r="140" spans="2:18" ht="15" customHeight="1" x14ac:dyDescent="0.3">
      <c r="B140" s="450">
        <v>246</v>
      </c>
      <c r="C140" s="452" t="s">
        <v>162</v>
      </c>
      <c r="D140" s="454">
        <v>6</v>
      </c>
      <c r="E140" s="438" t="s">
        <v>44</v>
      </c>
      <c r="F140" s="421">
        <v>1350</v>
      </c>
      <c r="H140" s="450">
        <v>131</v>
      </c>
      <c r="I140" s="452" t="s">
        <v>162</v>
      </c>
      <c r="J140" s="454">
        <v>12</v>
      </c>
      <c r="K140" s="438" t="s">
        <v>44</v>
      </c>
      <c r="L140" s="421">
        <v>1280</v>
      </c>
      <c r="M140" s="124"/>
      <c r="N140" s="450">
        <v>209</v>
      </c>
      <c r="O140" s="452" t="s">
        <v>162</v>
      </c>
      <c r="P140" s="454">
        <v>24</v>
      </c>
      <c r="Q140" s="438" t="s">
        <v>44</v>
      </c>
      <c r="R140" s="421">
        <v>3600</v>
      </c>
    </row>
    <row r="141" spans="2:18" ht="15" customHeight="1" thickBot="1" x14ac:dyDescent="0.35">
      <c r="B141" s="451"/>
      <c r="C141" s="453"/>
      <c r="D141" s="455"/>
      <c r="E141" s="453"/>
      <c r="F141" s="422"/>
      <c r="H141" s="451"/>
      <c r="I141" s="453"/>
      <c r="J141" s="455"/>
      <c r="K141" s="453"/>
      <c r="L141" s="422"/>
      <c r="M141" s="124"/>
      <c r="N141" s="451"/>
      <c r="O141" s="453"/>
      <c r="P141" s="455"/>
      <c r="Q141" s="453"/>
      <c r="R141" s="422"/>
    </row>
    <row r="142" spans="2:18" ht="15" customHeight="1" x14ac:dyDescent="0.3">
      <c r="B142" s="64">
        <f ca="1">IFERROR(OFFSET(D127,MATCH(MAX(D128:D137),D128:D137,0),0),"")</f>
        <v>230</v>
      </c>
      <c r="C142" s="129">
        <f ca="1">IFERROR(OFFSET(C127,MATCH(MAX(D128:D137),D128:D137,0),0)+(10-OFFSET(E127,MATCH(MAX(D128:D137),D128:D137,0),0)),"")</f>
        <v>3</v>
      </c>
      <c r="D142" s="64"/>
      <c r="E142" s="64"/>
      <c r="F142" s="64"/>
      <c r="G142" s="64"/>
      <c r="H142" s="64">
        <f ca="1">IFERROR(OFFSET(J127,MATCH(MAX(J128:J137),J128:J137,0),0),"")</f>
        <v>112.5</v>
      </c>
      <c r="I142" s="129">
        <f ca="1">IFERROR(OFFSET(I127,MATCH(MAX(J128:J137),J128:J137,0),0)+(10-OFFSET(K127,MATCH(MAX(J128:J137),J128:J137,0),0)),"")</f>
        <v>5.5</v>
      </c>
      <c r="J142" s="64"/>
      <c r="K142" s="64"/>
      <c r="L142" s="64"/>
      <c r="M142" s="130"/>
      <c r="N142" s="64">
        <f ca="1">IFERROR(OFFSET(P127,MATCH(MAX(P128:P137),P128:P137,0),0),"")</f>
        <v>160</v>
      </c>
      <c r="O142" s="129">
        <f ca="1">IFERROR(OFFSET(O127,MATCH(MAX(P128:P137),P128:P137,0),0)+(10-OFFSET(Q127,MATCH(MAX(P128:P137),P128:P137,0),0)),"")</f>
        <v>9</v>
      </c>
      <c r="P142" s="64"/>
      <c r="Q142" s="131">
        <f>IFERROR(AVERAGE(AVERAGE(E128:E137),AVERAGE(K128:K137),AVERAGE(Q128:Q137)),"")</f>
        <v>7.7222222222222223</v>
      </c>
      <c r="R142" s="132">
        <f>SUM(C128:C137,I128:I137,O128:O137)</f>
        <v>42</v>
      </c>
    </row>
    <row r="143" spans="2:18" ht="15" customHeight="1" x14ac:dyDescent="0.3">
      <c r="B143" s="64"/>
      <c r="C143" s="64"/>
      <c r="D143" s="64"/>
      <c r="E143" s="64"/>
      <c r="F143" s="64"/>
      <c r="G143" s="64"/>
      <c r="H143" s="64"/>
      <c r="I143" s="64"/>
      <c r="J143" s="64"/>
      <c r="K143" s="64"/>
      <c r="L143" s="64"/>
      <c r="M143" s="64"/>
      <c r="N143" s="64"/>
      <c r="O143" s="64"/>
      <c r="P143" s="64"/>
      <c r="Q143" s="64"/>
      <c r="R143" s="64"/>
    </row>
    <row r="144" spans="2:18" ht="15" customHeight="1" x14ac:dyDescent="0.3">
      <c r="B144" s="476" t="s">
        <v>167</v>
      </c>
      <c r="C144" s="476"/>
      <c r="D144" s="476"/>
      <c r="E144" s="476"/>
      <c r="F144" s="476"/>
      <c r="G144" s="476"/>
      <c r="H144" s="476"/>
      <c r="I144" s="476"/>
      <c r="J144" s="476"/>
      <c r="K144" s="476"/>
      <c r="L144" s="476"/>
      <c r="M144" s="476"/>
      <c r="N144" s="476"/>
      <c r="O144" s="476"/>
      <c r="P144" s="476"/>
      <c r="Q144" s="476"/>
      <c r="R144" s="476"/>
    </row>
    <row r="145" spans="2:18" ht="15" customHeight="1" x14ac:dyDescent="0.3">
      <c r="B145" s="476"/>
      <c r="C145" s="476"/>
      <c r="D145" s="476"/>
      <c r="E145" s="476"/>
      <c r="F145" s="476"/>
      <c r="G145" s="476"/>
      <c r="H145" s="476"/>
      <c r="I145" s="476"/>
      <c r="J145" s="476"/>
      <c r="K145" s="476"/>
      <c r="L145" s="476"/>
      <c r="M145" s="476"/>
      <c r="N145" s="476"/>
      <c r="O145" s="476"/>
      <c r="P145" s="476"/>
      <c r="Q145" s="476"/>
      <c r="R145" s="476"/>
    </row>
    <row r="146" spans="2:18" ht="15" customHeight="1" x14ac:dyDescent="0.3">
      <c r="B146" s="476"/>
      <c r="C146" s="476"/>
      <c r="D146" s="476"/>
      <c r="E146" s="476"/>
      <c r="F146" s="476"/>
      <c r="G146" s="476"/>
      <c r="H146" s="476"/>
      <c r="I146" s="476"/>
      <c r="J146" s="476"/>
      <c r="K146" s="476"/>
      <c r="L146" s="476"/>
      <c r="M146" s="476"/>
      <c r="N146" s="476"/>
      <c r="O146" s="476"/>
      <c r="P146" s="476"/>
      <c r="Q146" s="476"/>
      <c r="R146" s="476"/>
    </row>
    <row r="147" spans="2:18" ht="15" thickBot="1" x14ac:dyDescent="0.35">
      <c r="B147" s="62"/>
      <c r="C147" s="62"/>
      <c r="D147" s="62"/>
      <c r="E147" s="62"/>
      <c r="F147" s="62"/>
      <c r="G147" s="62"/>
      <c r="H147" s="62"/>
      <c r="I147" s="62"/>
      <c r="J147" s="62"/>
      <c r="K147" s="62"/>
      <c r="L147" s="62"/>
      <c r="M147" s="62"/>
      <c r="N147" s="62"/>
      <c r="O147" s="62"/>
      <c r="P147" s="62"/>
      <c r="Q147" s="62"/>
      <c r="R147" s="62"/>
    </row>
    <row r="148" spans="2:18" ht="14.4" customHeight="1" x14ac:dyDescent="0.3">
      <c r="B148" s="62"/>
      <c r="C148" s="62"/>
      <c r="D148" s="152"/>
      <c r="E148" s="452" t="s">
        <v>111</v>
      </c>
      <c r="F148" s="452" t="s">
        <v>232</v>
      </c>
      <c r="G148" s="452" t="s">
        <v>233</v>
      </c>
      <c r="H148" s="452" t="s">
        <v>234</v>
      </c>
      <c r="I148" s="399" t="s">
        <v>235</v>
      </c>
      <c r="J148" s="438" t="s">
        <v>198</v>
      </c>
      <c r="K148" s="322" t="s">
        <v>168</v>
      </c>
      <c r="L148" s="323"/>
      <c r="M148" s="323"/>
      <c r="N148" s="323"/>
      <c r="O148" s="323"/>
      <c r="P148" s="324"/>
      <c r="Q148" s="62"/>
      <c r="R148" s="62"/>
    </row>
    <row r="149" spans="2:18" ht="15" customHeight="1" thickBot="1" x14ac:dyDescent="0.35">
      <c r="B149" s="62"/>
      <c r="C149" s="62"/>
      <c r="D149" s="153"/>
      <c r="E149" s="453"/>
      <c r="F149" s="453"/>
      <c r="G149" s="453"/>
      <c r="H149" s="453"/>
      <c r="I149" s="504"/>
      <c r="J149" s="453"/>
      <c r="K149" s="328"/>
      <c r="L149" s="329"/>
      <c r="M149" s="329"/>
      <c r="N149" s="329"/>
      <c r="O149" s="329"/>
      <c r="P149" s="330"/>
      <c r="Q149" s="62"/>
      <c r="R149" s="62"/>
    </row>
    <row r="150" spans="2:18" ht="14.4" customHeight="1" x14ac:dyDescent="0.3">
      <c r="B150" s="62"/>
      <c r="C150" s="62"/>
      <c r="D150" s="392" t="s">
        <v>47</v>
      </c>
      <c r="E150" s="491">
        <v>3</v>
      </c>
      <c r="F150" s="491">
        <v>8</v>
      </c>
      <c r="G150" s="491">
        <v>10</v>
      </c>
      <c r="H150" s="491">
        <v>6</v>
      </c>
      <c r="I150" s="491">
        <v>6</v>
      </c>
      <c r="J150" s="493">
        <v>80.099999999999994</v>
      </c>
      <c r="K150" s="495" t="s">
        <v>325</v>
      </c>
      <c r="L150" s="496"/>
      <c r="M150" s="496"/>
      <c r="N150" s="496"/>
      <c r="O150" s="496"/>
      <c r="P150" s="497"/>
      <c r="Q150" s="62"/>
      <c r="R150" s="62"/>
    </row>
    <row r="151" spans="2:18" ht="15" customHeight="1" thickBot="1" x14ac:dyDescent="0.35">
      <c r="B151" s="62"/>
      <c r="C151" s="62"/>
      <c r="D151" s="378"/>
      <c r="E151" s="492"/>
      <c r="F151" s="492"/>
      <c r="G151" s="492"/>
      <c r="H151" s="492"/>
      <c r="I151" s="492"/>
      <c r="J151" s="494"/>
      <c r="K151" s="498"/>
      <c r="L151" s="499"/>
      <c r="M151" s="499"/>
      <c r="N151" s="499"/>
      <c r="O151" s="499"/>
      <c r="P151" s="500"/>
      <c r="Q151" s="62"/>
      <c r="R151" s="62"/>
    </row>
    <row r="152" spans="2:18" ht="14.4" customHeight="1" x14ac:dyDescent="0.3">
      <c r="B152" s="62"/>
      <c r="C152" s="62"/>
      <c r="D152" s="322" t="s">
        <v>48</v>
      </c>
      <c r="E152" s="491">
        <v>5</v>
      </c>
      <c r="F152" s="491">
        <v>6</v>
      </c>
      <c r="G152" s="491">
        <v>8</v>
      </c>
      <c r="H152" s="491">
        <v>6</v>
      </c>
      <c r="I152" s="491">
        <v>7</v>
      </c>
      <c r="J152" s="493"/>
      <c r="K152" s="498"/>
      <c r="L152" s="499"/>
      <c r="M152" s="499"/>
      <c r="N152" s="499"/>
      <c r="O152" s="499"/>
      <c r="P152" s="500"/>
      <c r="Q152" s="62"/>
      <c r="R152" s="62"/>
    </row>
    <row r="153" spans="2:18" ht="15" customHeight="1" thickBot="1" x14ac:dyDescent="0.35">
      <c r="B153" s="62"/>
      <c r="C153" s="62"/>
      <c r="D153" s="328"/>
      <c r="E153" s="492"/>
      <c r="F153" s="492"/>
      <c r="G153" s="492"/>
      <c r="H153" s="492"/>
      <c r="I153" s="492"/>
      <c r="J153" s="494"/>
      <c r="K153" s="498"/>
      <c r="L153" s="499"/>
      <c r="M153" s="499"/>
      <c r="N153" s="499"/>
      <c r="O153" s="499"/>
      <c r="P153" s="500"/>
      <c r="Q153" s="62"/>
      <c r="R153" s="62"/>
    </row>
    <row r="154" spans="2:18" ht="14.4" customHeight="1" x14ac:dyDescent="0.3">
      <c r="B154" s="62"/>
      <c r="C154" s="62"/>
      <c r="D154" s="322" t="s">
        <v>49</v>
      </c>
      <c r="E154" s="491">
        <v>2</v>
      </c>
      <c r="F154" s="491">
        <v>5</v>
      </c>
      <c r="G154" s="491">
        <v>6</v>
      </c>
      <c r="H154" s="491">
        <v>6</v>
      </c>
      <c r="I154" s="491">
        <v>8</v>
      </c>
      <c r="J154" s="493"/>
      <c r="K154" s="498"/>
      <c r="L154" s="499"/>
      <c r="M154" s="499"/>
      <c r="N154" s="499"/>
      <c r="O154" s="499"/>
      <c r="P154" s="500"/>
      <c r="Q154" s="62"/>
      <c r="R154" s="62"/>
    </row>
    <row r="155" spans="2:18" ht="15" customHeight="1" thickBot="1" x14ac:dyDescent="0.35">
      <c r="B155" s="62"/>
      <c r="C155" s="62"/>
      <c r="D155" s="328"/>
      <c r="E155" s="492"/>
      <c r="F155" s="492"/>
      <c r="G155" s="492"/>
      <c r="H155" s="492"/>
      <c r="I155" s="492"/>
      <c r="J155" s="494"/>
      <c r="K155" s="498"/>
      <c r="L155" s="499"/>
      <c r="M155" s="499"/>
      <c r="N155" s="499"/>
      <c r="O155" s="499"/>
      <c r="P155" s="500"/>
      <c r="Q155" s="62"/>
      <c r="R155" s="62"/>
    </row>
    <row r="156" spans="2:18" ht="14.4" customHeight="1" x14ac:dyDescent="0.3">
      <c r="B156" s="62"/>
      <c r="C156" s="62"/>
      <c r="D156" s="322" t="s">
        <v>50</v>
      </c>
      <c r="E156" s="491"/>
      <c r="F156" s="491"/>
      <c r="G156" s="491"/>
      <c r="H156" s="491"/>
      <c r="I156" s="491"/>
      <c r="J156" s="493">
        <v>80.8</v>
      </c>
      <c r="K156" s="498"/>
      <c r="L156" s="499"/>
      <c r="M156" s="499"/>
      <c r="N156" s="499"/>
      <c r="O156" s="499"/>
      <c r="P156" s="500"/>
      <c r="Q156" s="62"/>
      <c r="R156" s="62"/>
    </row>
    <row r="157" spans="2:18" ht="15" customHeight="1" thickBot="1" x14ac:dyDescent="0.35">
      <c r="B157" s="62"/>
      <c r="C157" s="62"/>
      <c r="D157" s="328"/>
      <c r="E157" s="492"/>
      <c r="F157" s="492"/>
      <c r="G157" s="492"/>
      <c r="H157" s="492"/>
      <c r="I157" s="492"/>
      <c r="J157" s="494"/>
      <c r="K157" s="498"/>
      <c r="L157" s="499"/>
      <c r="M157" s="499"/>
      <c r="N157" s="499"/>
      <c r="O157" s="499"/>
      <c r="P157" s="500"/>
      <c r="Q157" s="62"/>
      <c r="R157" s="62"/>
    </row>
    <row r="158" spans="2:18" ht="14.4" customHeight="1" x14ac:dyDescent="0.3">
      <c r="B158" s="62"/>
      <c r="C158" s="62"/>
      <c r="D158" s="322" t="s">
        <v>73</v>
      </c>
      <c r="E158" s="491"/>
      <c r="F158" s="491"/>
      <c r="G158" s="491"/>
      <c r="H158" s="491"/>
      <c r="I158" s="491"/>
      <c r="J158" s="493"/>
      <c r="K158" s="498"/>
      <c r="L158" s="499"/>
      <c r="M158" s="499"/>
      <c r="N158" s="499"/>
      <c r="O158" s="499"/>
      <c r="P158" s="500"/>
      <c r="Q158" s="62"/>
      <c r="R158" s="62"/>
    </row>
    <row r="159" spans="2:18" ht="15" customHeight="1" thickBot="1" x14ac:dyDescent="0.35">
      <c r="B159" s="62"/>
      <c r="C159" s="62"/>
      <c r="D159" s="328"/>
      <c r="E159" s="492"/>
      <c r="F159" s="492"/>
      <c r="G159" s="492"/>
      <c r="H159" s="492"/>
      <c r="I159" s="492"/>
      <c r="J159" s="494"/>
      <c r="K159" s="498"/>
      <c r="L159" s="499"/>
      <c r="M159" s="499"/>
      <c r="N159" s="499"/>
      <c r="O159" s="499"/>
      <c r="P159" s="500"/>
      <c r="Q159" s="62"/>
      <c r="R159" s="62"/>
    </row>
    <row r="160" spans="2:18" ht="14.4" customHeight="1" x14ac:dyDescent="0.3">
      <c r="B160" s="62"/>
      <c r="C160" s="62"/>
      <c r="D160" s="322" t="s">
        <v>74</v>
      </c>
      <c r="E160" s="491"/>
      <c r="F160" s="491"/>
      <c r="G160" s="491"/>
      <c r="H160" s="491"/>
      <c r="I160" s="491"/>
      <c r="J160" s="493"/>
      <c r="K160" s="498"/>
      <c r="L160" s="499"/>
      <c r="M160" s="499"/>
      <c r="N160" s="499"/>
      <c r="O160" s="499"/>
      <c r="P160" s="500"/>
      <c r="Q160" s="62"/>
      <c r="R160" s="62"/>
    </row>
    <row r="161" spans="2:19" ht="15" customHeight="1" thickBot="1" x14ac:dyDescent="0.35">
      <c r="B161" s="62"/>
      <c r="C161" s="62"/>
      <c r="D161" s="328"/>
      <c r="E161" s="492"/>
      <c r="F161" s="492"/>
      <c r="G161" s="492"/>
      <c r="H161" s="492"/>
      <c r="I161" s="492"/>
      <c r="J161" s="494"/>
      <c r="K161" s="498"/>
      <c r="L161" s="499"/>
      <c r="M161" s="499"/>
      <c r="N161" s="499"/>
      <c r="O161" s="499"/>
      <c r="P161" s="500"/>
      <c r="Q161" s="62"/>
      <c r="R161" s="62"/>
    </row>
    <row r="162" spans="2:19" ht="14.4" customHeight="1" x14ac:dyDescent="0.3">
      <c r="B162" s="62"/>
      <c r="C162" s="62"/>
      <c r="D162" s="322" t="s">
        <v>75</v>
      </c>
      <c r="E162" s="491"/>
      <c r="F162" s="491"/>
      <c r="G162" s="491"/>
      <c r="H162" s="491"/>
      <c r="I162" s="491"/>
      <c r="J162" s="493"/>
      <c r="K162" s="498"/>
      <c r="L162" s="499"/>
      <c r="M162" s="499"/>
      <c r="N162" s="499"/>
      <c r="O162" s="499"/>
      <c r="P162" s="500"/>
      <c r="Q162" s="62"/>
      <c r="R162" s="62"/>
    </row>
    <row r="163" spans="2:19" ht="15" customHeight="1" thickBot="1" x14ac:dyDescent="0.35">
      <c r="B163" s="62"/>
      <c r="C163" s="62"/>
      <c r="D163" s="328"/>
      <c r="E163" s="492"/>
      <c r="F163" s="492"/>
      <c r="G163" s="492"/>
      <c r="H163" s="492"/>
      <c r="I163" s="492"/>
      <c r="J163" s="494"/>
      <c r="K163" s="501"/>
      <c r="L163" s="502"/>
      <c r="M163" s="502"/>
      <c r="N163" s="502"/>
      <c r="O163" s="502"/>
      <c r="P163" s="503"/>
      <c r="Q163" s="62"/>
      <c r="R163" s="62"/>
    </row>
    <row r="164" spans="2:19" x14ac:dyDescent="0.3">
      <c r="B164" s="62"/>
      <c r="C164" s="62"/>
      <c r="D164" s="63"/>
      <c r="E164" s="63"/>
      <c r="F164" s="63"/>
      <c r="G164" s="63"/>
      <c r="H164" s="63"/>
      <c r="I164" s="63"/>
      <c r="J164" s="63"/>
      <c r="K164" s="63"/>
      <c r="L164" s="63"/>
      <c r="M164" s="63"/>
      <c r="N164" s="63"/>
      <c r="O164" s="63"/>
      <c r="P164" s="63"/>
      <c r="Q164" s="62"/>
      <c r="R164" s="62"/>
    </row>
    <row r="165" spans="2:19" x14ac:dyDescent="0.3">
      <c r="B165" s="63"/>
      <c r="C165" s="63"/>
      <c r="D165" s="63"/>
      <c r="E165" s="63"/>
      <c r="F165" s="63"/>
      <c r="G165" s="63"/>
      <c r="H165" s="63"/>
      <c r="I165" s="63"/>
      <c r="J165" s="63"/>
      <c r="K165" s="63"/>
      <c r="L165" s="63"/>
      <c r="M165" s="63"/>
      <c r="N165" s="63"/>
      <c r="O165" s="63"/>
      <c r="P165" s="63"/>
      <c r="Q165" s="63"/>
      <c r="R165" s="63"/>
    </row>
    <row r="166" spans="2:19" x14ac:dyDescent="0.3">
      <c r="B166" s="63"/>
      <c r="C166" s="63"/>
      <c r="D166" s="63"/>
      <c r="E166" s="63"/>
      <c r="F166" s="63"/>
      <c r="G166" s="63"/>
      <c r="H166" s="63"/>
      <c r="I166" s="63"/>
      <c r="J166" s="63"/>
      <c r="K166" s="63"/>
      <c r="L166" s="63"/>
      <c r="M166" s="63"/>
      <c r="N166" s="63"/>
      <c r="O166" s="63"/>
      <c r="P166" s="63"/>
      <c r="Q166" s="63"/>
      <c r="R166" s="63"/>
    </row>
    <row r="167" spans="2:19" x14ac:dyDescent="0.3">
      <c r="B167" s="63"/>
      <c r="C167" s="63"/>
      <c r="D167" s="63"/>
      <c r="E167" s="63"/>
      <c r="F167" s="63"/>
      <c r="G167" s="63"/>
      <c r="H167" s="63"/>
      <c r="I167" s="63"/>
      <c r="J167" s="63"/>
      <c r="K167" s="63"/>
      <c r="L167" s="63"/>
      <c r="M167" s="63"/>
      <c r="N167" s="63"/>
      <c r="O167" s="63"/>
      <c r="P167" s="63"/>
      <c r="Q167" s="64"/>
      <c r="R167" s="64"/>
    </row>
    <row r="168" spans="2:19" x14ac:dyDescent="0.3">
      <c r="B168" s="63"/>
      <c r="C168" s="63"/>
      <c r="D168" s="63"/>
      <c r="E168" s="63"/>
      <c r="F168" s="63"/>
      <c r="G168" s="63"/>
      <c r="H168" s="63"/>
      <c r="I168" s="63"/>
      <c r="J168" s="63"/>
      <c r="K168" s="63"/>
      <c r="L168" s="63"/>
      <c r="M168" s="63"/>
      <c r="N168" s="63"/>
      <c r="O168" s="63"/>
      <c r="P168" s="63"/>
      <c r="Q168" s="64"/>
      <c r="R168" s="64"/>
    </row>
    <row r="169" spans="2:19" x14ac:dyDescent="0.3">
      <c r="B169" s="63"/>
      <c r="C169" s="63"/>
      <c r="D169" s="63"/>
      <c r="E169" s="63"/>
      <c r="F169" s="63"/>
      <c r="G169" s="63"/>
      <c r="H169" s="63"/>
      <c r="I169" s="63"/>
      <c r="J169" s="63"/>
      <c r="K169" s="63"/>
      <c r="L169" s="63"/>
      <c r="M169" s="63"/>
      <c r="N169" s="63"/>
      <c r="O169" s="63"/>
      <c r="P169" s="63"/>
      <c r="Q169" s="64"/>
      <c r="R169" s="64"/>
    </row>
    <row r="170" spans="2:19" x14ac:dyDescent="0.3">
      <c r="B170" s="63"/>
      <c r="C170" s="63"/>
      <c r="D170" s="63"/>
      <c r="E170" s="63"/>
      <c r="F170" s="63"/>
      <c r="G170" s="63"/>
      <c r="H170" s="63"/>
      <c r="I170" s="63"/>
      <c r="J170" s="63"/>
      <c r="K170" s="63"/>
      <c r="L170" s="63"/>
      <c r="M170" s="63"/>
      <c r="N170" s="63"/>
      <c r="O170" s="63"/>
      <c r="P170" s="63"/>
      <c r="Q170" s="63"/>
      <c r="R170" s="63"/>
    </row>
    <row r="171" spans="2:19" x14ac:dyDescent="0.3">
      <c r="B171" s="63"/>
      <c r="C171" s="63"/>
      <c r="D171" s="63"/>
      <c r="E171" s="63"/>
      <c r="F171" s="63"/>
      <c r="G171" s="63"/>
      <c r="H171" s="63"/>
      <c r="I171" s="63"/>
      <c r="J171" s="63"/>
      <c r="K171" s="63"/>
      <c r="L171" s="63"/>
      <c r="M171" s="63"/>
      <c r="N171" s="63"/>
      <c r="O171" s="63"/>
      <c r="P171" s="63"/>
      <c r="Q171" s="63"/>
      <c r="R171" s="63"/>
    </row>
    <row r="172" spans="2:19" x14ac:dyDescent="0.3">
      <c r="B172" s="63"/>
      <c r="C172" s="63"/>
      <c r="D172" s="63"/>
      <c r="E172" s="63"/>
      <c r="F172" s="63"/>
      <c r="G172" s="64"/>
      <c r="H172" s="64"/>
      <c r="I172" s="64"/>
      <c r="J172" s="64"/>
      <c r="K172" s="64"/>
      <c r="L172" s="64"/>
      <c r="M172" s="64"/>
      <c r="N172" s="64"/>
      <c r="O172" s="64"/>
      <c r="P172" s="64"/>
      <c r="Q172" s="64"/>
      <c r="R172" s="64"/>
      <c r="S172" s="61"/>
    </row>
    <row r="173" spans="2:19" x14ac:dyDescent="0.3">
      <c r="B173" s="63"/>
      <c r="C173" s="63"/>
      <c r="D173" s="63"/>
      <c r="E173" s="63"/>
      <c r="F173" s="63"/>
      <c r="G173" s="64"/>
      <c r="H173" s="64"/>
      <c r="I173" s="64"/>
      <c r="J173" s="64"/>
      <c r="K173" s="64"/>
      <c r="L173" s="64"/>
      <c r="M173" s="64"/>
      <c r="N173" s="64"/>
      <c r="O173" s="64"/>
      <c r="P173" s="64"/>
      <c r="Q173" s="64"/>
      <c r="R173" s="64"/>
      <c r="S173" s="61"/>
    </row>
    <row r="174" spans="2:19" x14ac:dyDescent="0.3">
      <c r="B174" s="63"/>
      <c r="C174" s="63"/>
      <c r="D174" s="63"/>
      <c r="E174" s="63"/>
      <c r="F174" s="63"/>
      <c r="G174" s="64"/>
      <c r="H174" s="64"/>
      <c r="I174" s="64"/>
      <c r="J174" s="64"/>
      <c r="K174" s="64"/>
      <c r="L174" s="64"/>
      <c r="M174" s="64"/>
      <c r="N174" s="64"/>
      <c r="O174" s="64"/>
      <c r="P174" s="64"/>
      <c r="Q174" s="64"/>
      <c r="R174" s="64"/>
      <c r="S174" s="61"/>
    </row>
    <row r="175" spans="2:19" x14ac:dyDescent="0.3">
      <c r="B175" s="63"/>
      <c r="C175" s="63"/>
      <c r="D175" s="63"/>
      <c r="E175" s="63"/>
      <c r="F175" s="63"/>
      <c r="G175" s="64"/>
      <c r="H175" s="64"/>
      <c r="I175" s="64"/>
      <c r="J175" s="64"/>
      <c r="K175" s="64"/>
      <c r="L175" s="64"/>
      <c r="M175" s="64"/>
      <c r="N175" s="64"/>
      <c r="O175" s="64"/>
      <c r="P175" s="64"/>
      <c r="Q175" s="64"/>
      <c r="R175" s="64"/>
      <c r="S175" s="61"/>
    </row>
    <row r="176" spans="2:19" x14ac:dyDescent="0.3">
      <c r="B176" s="63"/>
      <c r="C176" s="63"/>
      <c r="D176" s="63"/>
      <c r="E176" s="63"/>
      <c r="F176" s="63"/>
      <c r="G176" s="419" t="s">
        <v>111</v>
      </c>
      <c r="H176" s="419"/>
      <c r="I176" s="419"/>
      <c r="J176" s="419"/>
      <c r="K176" s="64"/>
      <c r="L176" s="64"/>
      <c r="M176" s="64"/>
      <c r="N176" s="64"/>
      <c r="O176" s="64"/>
      <c r="P176" s="64"/>
      <c r="Q176" s="64"/>
      <c r="R176" s="64"/>
      <c r="S176" s="61"/>
    </row>
    <row r="177" spans="2:19" x14ac:dyDescent="0.3">
      <c r="B177" s="63"/>
      <c r="C177" s="63"/>
      <c r="D177" s="63"/>
      <c r="E177" s="63"/>
      <c r="F177" s="63"/>
      <c r="G177" s="64"/>
      <c r="H177" s="64">
        <v>1</v>
      </c>
      <c r="I177" s="64">
        <v>1</v>
      </c>
      <c r="J177" s="64"/>
      <c r="K177" s="64"/>
      <c r="L177" s="64"/>
      <c r="M177" s="64"/>
      <c r="N177" s="64"/>
      <c r="O177" s="64"/>
      <c r="P177" s="64"/>
      <c r="Q177" s="64"/>
      <c r="R177" s="64"/>
      <c r="S177" s="61"/>
    </row>
    <row r="178" spans="2:19" x14ac:dyDescent="0.3">
      <c r="B178" s="63"/>
      <c r="C178" s="63"/>
      <c r="D178" s="63"/>
      <c r="E178" s="63"/>
      <c r="F178" s="63"/>
      <c r="G178" s="64"/>
      <c r="H178" s="64">
        <v>2</v>
      </c>
      <c r="I178" s="64">
        <v>0.9</v>
      </c>
      <c r="J178" s="64"/>
      <c r="K178" s="64"/>
      <c r="L178" s="154"/>
      <c r="M178" s="127"/>
      <c r="N178" s="127"/>
      <c r="O178" s="127"/>
      <c r="P178" s="127"/>
      <c r="Q178" s="64"/>
      <c r="R178" s="64"/>
      <c r="S178" s="61"/>
    </row>
    <row r="179" spans="2:19" x14ac:dyDescent="0.3">
      <c r="B179" s="63"/>
      <c r="C179" s="63"/>
      <c r="D179" s="63"/>
      <c r="E179" s="63"/>
      <c r="F179" s="63"/>
      <c r="G179" s="64"/>
      <c r="H179" s="64">
        <v>3</v>
      </c>
      <c r="I179" s="64">
        <v>0.8</v>
      </c>
      <c r="J179" s="64"/>
      <c r="K179" s="64"/>
      <c r="L179" s="154"/>
      <c r="M179" s="154" t="s">
        <v>112</v>
      </c>
      <c r="N179" s="154" t="s">
        <v>199</v>
      </c>
      <c r="O179" s="154" t="s">
        <v>113</v>
      </c>
      <c r="P179" s="154" t="s">
        <v>114</v>
      </c>
      <c r="Q179" s="154" t="s">
        <v>200</v>
      </c>
      <c r="R179" s="64"/>
      <c r="S179" s="61"/>
    </row>
    <row r="180" spans="2:19" x14ac:dyDescent="0.3">
      <c r="B180" s="63"/>
      <c r="C180" s="63"/>
      <c r="D180" s="63"/>
      <c r="E180" s="63"/>
      <c r="F180" s="63"/>
      <c r="G180" s="64"/>
      <c r="H180" s="64">
        <v>4</v>
      </c>
      <c r="I180" s="64">
        <v>0.7</v>
      </c>
      <c r="J180" s="64"/>
      <c r="K180" s="64"/>
      <c r="L180" s="154">
        <v>1</v>
      </c>
      <c r="M180" s="154">
        <f>IF(E150="","",VLOOKUP(E150,H177:I186,2,0))</f>
        <v>0.8</v>
      </c>
      <c r="N180" s="154">
        <f>IF(F150="","",VLOOKUP(F150,H188:I197,2,0))</f>
        <v>0.3</v>
      </c>
      <c r="O180" s="154">
        <f>IF(G150="","",VLOOKUP(G150,H199:I208,2,0))</f>
        <v>0.1</v>
      </c>
      <c r="P180" s="154">
        <f>IF(H150="","",VLOOKUP(H150,H210:I219,2,0))</f>
        <v>0.6</v>
      </c>
      <c r="Q180" s="154">
        <f>IF(I150="","",VLOOKUP(I150,H221:I230,2,0))</f>
        <v>0.6</v>
      </c>
      <c r="R180" s="64"/>
      <c r="S180" s="61"/>
    </row>
    <row r="181" spans="2:19" x14ac:dyDescent="0.3">
      <c r="B181" s="63"/>
      <c r="C181" s="63"/>
      <c r="D181" s="63"/>
      <c r="E181" s="63"/>
      <c r="F181" s="63"/>
      <c r="G181" s="64"/>
      <c r="H181" s="64">
        <v>5</v>
      </c>
      <c r="I181" s="64">
        <v>0.6</v>
      </c>
      <c r="J181" s="64"/>
      <c r="K181" s="64"/>
      <c r="L181" s="154">
        <v>2</v>
      </c>
      <c r="M181" s="154">
        <f>IF(E152="","",VLOOKUP(E152,H177:I186,2,0))</f>
        <v>0.6</v>
      </c>
      <c r="N181" s="154">
        <f>IF(F152="","",VLOOKUP(F152,H188:I197,2,0))</f>
        <v>0.5</v>
      </c>
      <c r="O181" s="154">
        <f>IF(G152="","",VLOOKUP(G152,H199:I208,2,0))</f>
        <v>0.3</v>
      </c>
      <c r="P181" s="154">
        <f>IF(H152="","",VLOOKUP(H152,H210:I219,2,0))</f>
        <v>0.6</v>
      </c>
      <c r="Q181" s="154">
        <f>IF(I152="","",VLOOKUP(I152,H221:I230,2,0))</f>
        <v>0.7</v>
      </c>
      <c r="R181" s="64"/>
      <c r="S181" s="61"/>
    </row>
    <row r="182" spans="2:19" x14ac:dyDescent="0.3">
      <c r="B182" s="63"/>
      <c r="C182" s="63"/>
      <c r="D182" s="63"/>
      <c r="E182" s="63"/>
      <c r="F182" s="63"/>
      <c r="G182" s="64"/>
      <c r="H182" s="64">
        <v>6</v>
      </c>
      <c r="I182" s="64">
        <v>0.5</v>
      </c>
      <c r="J182" s="64"/>
      <c r="K182" s="64"/>
      <c r="L182" s="154">
        <v>3</v>
      </c>
      <c r="M182" s="154">
        <f>IF(E154="","",VLOOKUP(E154,H177:I186,2,0))</f>
        <v>0.9</v>
      </c>
      <c r="N182" s="154">
        <f>IF(F154="","",VLOOKUP(F154,H188:I197,2,0))</f>
        <v>0.6</v>
      </c>
      <c r="O182" s="154">
        <f>IF(G154="","",VLOOKUP(G154,H199:I208,2,0))</f>
        <v>0.5</v>
      </c>
      <c r="P182" s="154">
        <f>IF(H154="","",VLOOKUP(H154,H210:I219,2,0))</f>
        <v>0.6</v>
      </c>
      <c r="Q182" s="154">
        <f>IF(I154="","",VLOOKUP(I154,H221:I230,2,0))</f>
        <v>0.8</v>
      </c>
      <c r="R182" s="64"/>
      <c r="S182" s="61"/>
    </row>
    <row r="183" spans="2:19" x14ac:dyDescent="0.3">
      <c r="B183" s="63"/>
      <c r="C183" s="63"/>
      <c r="D183" s="63"/>
      <c r="E183" s="63"/>
      <c r="F183" s="63"/>
      <c r="G183" s="64"/>
      <c r="H183" s="64">
        <v>7</v>
      </c>
      <c r="I183" s="64">
        <v>0.4</v>
      </c>
      <c r="J183" s="64"/>
      <c r="K183" s="64"/>
      <c r="L183" s="154">
        <v>4</v>
      </c>
      <c r="M183" s="154" t="str">
        <f>IF(E156="","",VLOOKUP(E156,H177:I186,2,0))</f>
        <v/>
      </c>
      <c r="N183" s="154" t="str">
        <f>IF(F156="","",VLOOKUP(F156,H188:I197,2,0))</f>
        <v/>
      </c>
      <c r="O183" s="154" t="str">
        <f>IF(G156="","",VLOOKUP(G156,H199:I208,2,0))</f>
        <v/>
      </c>
      <c r="P183" s="154" t="str">
        <f>IF(H156="","",VLOOKUP(H156,H210:I219,2,0))</f>
        <v/>
      </c>
      <c r="Q183" s="154" t="str">
        <f>IF(I156="","",VLOOKUP(I156,H221:I230,2,0))</f>
        <v/>
      </c>
      <c r="R183" s="64"/>
      <c r="S183" s="61"/>
    </row>
    <row r="184" spans="2:19" x14ac:dyDescent="0.3">
      <c r="B184" s="63"/>
      <c r="C184" s="63"/>
      <c r="D184" s="63"/>
      <c r="E184" s="63"/>
      <c r="F184" s="63"/>
      <c r="G184" s="64"/>
      <c r="H184" s="64">
        <v>8</v>
      </c>
      <c r="I184" s="64">
        <v>0.3</v>
      </c>
      <c r="J184" s="64"/>
      <c r="K184" s="64"/>
      <c r="L184" s="154">
        <v>5</v>
      </c>
      <c r="M184" s="154" t="str">
        <f>IF(E158="","",VLOOKUP(E158,H177:I186,2,0))</f>
        <v/>
      </c>
      <c r="N184" s="154" t="str">
        <f>IF(F158="","",VLOOKUP(F158,H188:I197,2,0))</f>
        <v/>
      </c>
      <c r="O184" s="154" t="str">
        <f>IF(G158="","",VLOOKUP(G158,H199:I208,2,0))</f>
        <v/>
      </c>
      <c r="P184" s="154" t="str">
        <f>IF(H158="","",VLOOKUP(H158,H210:I219,2,0))</f>
        <v/>
      </c>
      <c r="Q184" s="154" t="str">
        <f>IF(I158="","",VLOOKUP(I158,H221:I230,2,0))</f>
        <v/>
      </c>
      <c r="R184" s="64"/>
      <c r="S184" s="61"/>
    </row>
    <row r="185" spans="2:19" x14ac:dyDescent="0.3">
      <c r="B185" s="63"/>
      <c r="C185" s="63"/>
      <c r="D185" s="63"/>
      <c r="E185" s="63"/>
      <c r="F185" s="63"/>
      <c r="G185" s="64"/>
      <c r="H185" s="64">
        <v>9</v>
      </c>
      <c r="I185" s="64">
        <v>0.2</v>
      </c>
      <c r="J185" s="64"/>
      <c r="K185" s="64"/>
      <c r="L185" s="154">
        <v>6</v>
      </c>
      <c r="M185" s="154" t="str">
        <f>IF(E160="","",VLOOKUP(E160,H177:I186,2,0))</f>
        <v/>
      </c>
      <c r="N185" s="154" t="str">
        <f>IF(F160="","",VLOOKUP(F160,H188:I197,2,0))</f>
        <v/>
      </c>
      <c r="O185" s="154" t="str">
        <f>IF(G160="","",VLOOKUP(G160,H199:I208,2,0))</f>
        <v/>
      </c>
      <c r="P185" s="154" t="str">
        <f>IF(H160="","",VLOOKUP(H160,H210:I219,2,0))</f>
        <v/>
      </c>
      <c r="Q185" s="154" t="str">
        <f>IF(I160="","",VLOOKUP(I160,H221:I230,2,0))</f>
        <v/>
      </c>
      <c r="R185" s="64"/>
      <c r="S185" s="61"/>
    </row>
    <row r="186" spans="2:19" x14ac:dyDescent="0.3">
      <c r="B186" s="63"/>
      <c r="C186" s="63"/>
      <c r="D186" s="63"/>
      <c r="E186" s="63"/>
      <c r="F186" s="63"/>
      <c r="G186" s="64"/>
      <c r="H186" s="64">
        <v>10</v>
      </c>
      <c r="I186" s="64">
        <v>0.1</v>
      </c>
      <c r="J186" s="64"/>
      <c r="K186" s="64"/>
      <c r="L186" s="154">
        <v>7</v>
      </c>
      <c r="M186" s="154" t="str">
        <f>IF(E162="","",VLOOKUP(E162,H177:I186,2,0))</f>
        <v/>
      </c>
      <c r="N186" s="154" t="str">
        <f>IF(F162="","",VLOOKUP(F162,H188:I197,2,0))</f>
        <v/>
      </c>
      <c r="O186" s="154" t="str">
        <f>IF(G162="","",VLOOKUP(G162,H199:I208,2,0))</f>
        <v/>
      </c>
      <c r="P186" s="154" t="str">
        <f>IF(H162="","",VLOOKUP(H162,H210:I219,2,0))</f>
        <v/>
      </c>
      <c r="Q186" s="154" t="str">
        <f>IF(I162="","",VLOOKUP(I162,H221:I230,2,0))</f>
        <v/>
      </c>
      <c r="R186" s="64"/>
      <c r="S186" s="61"/>
    </row>
    <row r="187" spans="2:19" x14ac:dyDescent="0.3">
      <c r="B187" s="63"/>
      <c r="C187" s="63"/>
      <c r="D187" s="63"/>
      <c r="E187" s="63"/>
      <c r="F187" s="63"/>
      <c r="G187" s="419" t="s">
        <v>196</v>
      </c>
      <c r="H187" s="419"/>
      <c r="I187" s="419"/>
      <c r="J187" s="419"/>
      <c r="K187" s="64"/>
      <c r="L187" s="154"/>
      <c r="M187" s="154"/>
      <c r="N187" s="154"/>
      <c r="O187" s="154"/>
      <c r="P187" s="154"/>
      <c r="Q187" s="154"/>
      <c r="R187" s="64"/>
      <c r="S187" s="61"/>
    </row>
    <row r="188" spans="2:19" x14ac:dyDescent="0.3">
      <c r="B188" s="63"/>
      <c r="C188" s="63"/>
      <c r="D188" s="63"/>
      <c r="E188" s="63"/>
      <c r="F188" s="63"/>
      <c r="G188" s="64"/>
      <c r="H188" s="64">
        <v>1</v>
      </c>
      <c r="I188" s="64">
        <v>1</v>
      </c>
      <c r="J188" s="64"/>
      <c r="K188" s="64"/>
      <c r="L188" s="154"/>
      <c r="M188" s="226">
        <f>IFERROR(AVERAGE(E150:E163),0)</f>
        <v>3.3333333333333335</v>
      </c>
      <c r="N188" s="226">
        <f>IFERROR(AVERAGE(F150:F163),0)</f>
        <v>6.333333333333333</v>
      </c>
      <c r="O188" s="226">
        <f>IFERROR(AVERAGE(G150:G163),0)</f>
        <v>8</v>
      </c>
      <c r="P188" s="226">
        <f>IFERROR(AVERAGE(H150:H163),0)</f>
        <v>6</v>
      </c>
      <c r="Q188" s="226">
        <f>IFERROR(AVERAGE(I150:I163),0)</f>
        <v>7</v>
      </c>
      <c r="R188" s="64"/>
      <c r="S188" s="61"/>
    </row>
    <row r="189" spans="2:19" x14ac:dyDescent="0.3">
      <c r="B189" s="63"/>
      <c r="C189" s="63"/>
      <c r="D189" s="63"/>
      <c r="E189" s="63"/>
      <c r="F189" s="63"/>
      <c r="G189" s="64"/>
      <c r="H189" s="64">
        <v>2</v>
      </c>
      <c r="I189" s="64">
        <v>0.9</v>
      </c>
      <c r="J189" s="64"/>
      <c r="K189" s="64"/>
      <c r="L189" s="64"/>
      <c r="M189" s="64"/>
      <c r="N189" s="64"/>
      <c r="O189" s="64"/>
      <c r="P189" s="64"/>
      <c r="Q189" s="64"/>
      <c r="R189" s="64"/>
      <c r="S189" s="61"/>
    </row>
    <row r="190" spans="2:19" x14ac:dyDescent="0.3">
      <c r="B190" s="63"/>
      <c r="C190" s="63"/>
      <c r="D190" s="63"/>
      <c r="E190" s="63"/>
      <c r="F190" s="63"/>
      <c r="G190" s="64"/>
      <c r="H190" s="64">
        <v>3</v>
      </c>
      <c r="I190" s="64">
        <v>0.8</v>
      </c>
      <c r="J190" s="64"/>
      <c r="K190" s="64"/>
      <c r="L190" s="64"/>
      <c r="M190" s="64"/>
      <c r="N190" s="128">
        <f>IFERROR(AVERAGE(J150:J163),"0,0 kg")</f>
        <v>80.449999999999989</v>
      </c>
      <c r="O190" s="64"/>
      <c r="P190" s="64"/>
      <c r="Q190" s="64"/>
      <c r="R190" s="64"/>
      <c r="S190" s="61"/>
    </row>
    <row r="191" spans="2:19" x14ac:dyDescent="0.3">
      <c r="B191" s="63"/>
      <c r="C191" s="63"/>
      <c r="D191" s="63"/>
      <c r="E191" s="63"/>
      <c r="F191" s="63"/>
      <c r="G191" s="64"/>
      <c r="H191" s="64">
        <v>4</v>
      </c>
      <c r="I191" s="64">
        <v>0.7</v>
      </c>
      <c r="J191" s="64"/>
      <c r="K191" s="64"/>
      <c r="L191" s="64"/>
      <c r="M191" s="64"/>
      <c r="N191" s="64"/>
      <c r="O191" s="64"/>
      <c r="P191" s="64"/>
      <c r="Q191" s="64"/>
      <c r="R191" s="64"/>
      <c r="S191" s="61"/>
    </row>
    <row r="192" spans="2:19" x14ac:dyDescent="0.3">
      <c r="B192" s="63"/>
      <c r="C192" s="63"/>
      <c r="D192" s="63"/>
      <c r="E192" s="63"/>
      <c r="F192" s="63"/>
      <c r="G192" s="64"/>
      <c r="H192" s="64">
        <v>5</v>
      </c>
      <c r="I192" s="64">
        <v>0.6</v>
      </c>
      <c r="J192" s="64"/>
      <c r="K192" s="64"/>
      <c r="L192" s="64"/>
      <c r="M192" s="64"/>
      <c r="N192" s="64"/>
      <c r="O192" s="64"/>
      <c r="P192" s="64"/>
      <c r="Q192" s="64"/>
      <c r="R192" s="64"/>
      <c r="S192" s="61"/>
    </row>
    <row r="193" spans="2:19" x14ac:dyDescent="0.3">
      <c r="B193" s="63"/>
      <c r="C193" s="63"/>
      <c r="D193" s="63"/>
      <c r="E193" s="63"/>
      <c r="F193" s="63"/>
      <c r="G193" s="64"/>
      <c r="H193" s="64">
        <v>6</v>
      </c>
      <c r="I193" s="64">
        <v>0.5</v>
      </c>
      <c r="J193" s="64"/>
      <c r="K193" s="64"/>
      <c r="L193" s="64"/>
      <c r="M193" s="64"/>
      <c r="N193" s="64"/>
      <c r="O193" s="64"/>
      <c r="P193" s="64"/>
      <c r="Q193" s="64"/>
      <c r="R193" s="64"/>
      <c r="S193" s="61"/>
    </row>
    <row r="194" spans="2:19" x14ac:dyDescent="0.3">
      <c r="B194" s="63"/>
      <c r="C194" s="63"/>
      <c r="D194" s="63"/>
      <c r="E194" s="63"/>
      <c r="F194" s="63"/>
      <c r="G194" s="64"/>
      <c r="H194" s="64">
        <v>7</v>
      </c>
      <c r="I194" s="64">
        <v>0.4</v>
      </c>
      <c r="J194" s="64"/>
      <c r="K194" s="64"/>
      <c r="L194" s="64"/>
      <c r="M194" s="64"/>
      <c r="N194" s="64"/>
      <c r="O194" s="64"/>
      <c r="P194" s="64"/>
      <c r="Q194" s="64"/>
      <c r="R194" s="64"/>
      <c r="S194" s="61"/>
    </row>
    <row r="195" spans="2:19" x14ac:dyDescent="0.3">
      <c r="B195" s="63"/>
      <c r="C195" s="63"/>
      <c r="D195" s="63"/>
      <c r="E195" s="63"/>
      <c r="F195" s="63"/>
      <c r="G195" s="64"/>
      <c r="H195" s="64">
        <v>8</v>
      </c>
      <c r="I195" s="64">
        <v>0.3</v>
      </c>
      <c r="J195" s="64"/>
      <c r="K195" s="64"/>
      <c r="L195" s="64"/>
      <c r="M195" s="64"/>
      <c r="N195" s="64"/>
      <c r="O195" s="64"/>
      <c r="P195" s="64"/>
      <c r="Q195" s="64"/>
      <c r="R195" s="64"/>
      <c r="S195" s="61"/>
    </row>
    <row r="196" spans="2:19" x14ac:dyDescent="0.3">
      <c r="B196" s="63"/>
      <c r="C196" s="63"/>
      <c r="D196" s="63"/>
      <c r="E196" s="63"/>
      <c r="F196" s="63"/>
      <c r="G196" s="64"/>
      <c r="H196" s="64">
        <v>9</v>
      </c>
      <c r="I196" s="64">
        <v>0.2</v>
      </c>
      <c r="J196" s="64"/>
      <c r="K196" s="64"/>
      <c r="L196" s="64"/>
      <c r="M196" s="64"/>
      <c r="N196" s="64"/>
      <c r="O196" s="64"/>
      <c r="P196" s="64"/>
      <c r="Q196" s="64"/>
      <c r="R196" s="64"/>
      <c r="S196" s="61"/>
    </row>
    <row r="197" spans="2:19" x14ac:dyDescent="0.3">
      <c r="B197" s="63"/>
      <c r="C197" s="63"/>
      <c r="D197" s="63"/>
      <c r="E197" s="63"/>
      <c r="F197" s="63"/>
      <c r="G197" s="64"/>
      <c r="H197" s="64">
        <v>10</v>
      </c>
      <c r="I197" s="64">
        <v>0.1</v>
      </c>
      <c r="J197" s="64"/>
      <c r="K197" s="64"/>
      <c r="L197" s="64"/>
      <c r="M197" s="64"/>
      <c r="N197" s="64"/>
      <c r="O197" s="64"/>
      <c r="P197" s="64"/>
      <c r="Q197" s="64"/>
      <c r="R197" s="64"/>
      <c r="S197" s="61"/>
    </row>
    <row r="198" spans="2:19" x14ac:dyDescent="0.3">
      <c r="B198" s="63"/>
      <c r="C198" s="63"/>
      <c r="D198" s="64"/>
      <c r="E198" s="64"/>
      <c r="F198" s="63"/>
      <c r="G198" s="419" t="s">
        <v>147</v>
      </c>
      <c r="H198" s="419"/>
      <c r="I198" s="419"/>
      <c r="J198" s="419"/>
      <c r="K198" s="64"/>
      <c r="L198" s="64"/>
      <c r="M198" s="64"/>
      <c r="N198" s="64"/>
      <c r="O198" s="64"/>
      <c r="P198" s="64"/>
      <c r="Q198" s="64"/>
      <c r="R198" s="64"/>
      <c r="S198" s="61"/>
    </row>
    <row r="199" spans="2:19" x14ac:dyDescent="0.3">
      <c r="B199" s="63"/>
      <c r="C199" s="63"/>
      <c r="D199" s="64"/>
      <c r="E199" s="64"/>
      <c r="F199" s="63"/>
      <c r="G199" s="64"/>
      <c r="H199" s="64">
        <v>1</v>
      </c>
      <c r="I199" s="64">
        <v>1</v>
      </c>
      <c r="J199" s="64"/>
      <c r="K199" s="64"/>
      <c r="L199" s="64"/>
      <c r="M199" s="64"/>
      <c r="N199" s="64"/>
      <c r="O199" s="64"/>
      <c r="P199" s="64"/>
      <c r="Q199" s="64"/>
      <c r="R199" s="64"/>
      <c r="S199" s="61"/>
    </row>
    <row r="200" spans="2:19" x14ac:dyDescent="0.3">
      <c r="B200" s="63"/>
      <c r="C200" s="63"/>
      <c r="D200" s="64"/>
      <c r="E200" s="64"/>
      <c r="F200" s="63"/>
      <c r="G200" s="64"/>
      <c r="H200" s="64">
        <v>2</v>
      </c>
      <c r="I200" s="64">
        <v>0.9</v>
      </c>
      <c r="J200" s="64"/>
      <c r="K200" s="64"/>
      <c r="L200" s="64"/>
      <c r="M200" s="64"/>
      <c r="N200" s="64"/>
      <c r="O200" s="64"/>
      <c r="P200" s="64"/>
      <c r="Q200" s="64"/>
      <c r="R200" s="64"/>
      <c r="S200" s="61"/>
    </row>
    <row r="201" spans="2:19" x14ac:dyDescent="0.3">
      <c r="B201" s="63"/>
      <c r="C201" s="63"/>
      <c r="D201" s="64"/>
      <c r="E201" s="64"/>
      <c r="F201" s="63"/>
      <c r="G201" s="64"/>
      <c r="H201" s="64">
        <v>3</v>
      </c>
      <c r="I201" s="64">
        <v>0.8</v>
      </c>
      <c r="J201" s="64"/>
      <c r="K201" s="64"/>
      <c r="L201" s="64"/>
      <c r="M201" s="64"/>
      <c r="N201" s="64"/>
      <c r="O201" s="64"/>
      <c r="P201" s="64"/>
      <c r="Q201" s="64"/>
      <c r="R201" s="64"/>
      <c r="S201" s="61"/>
    </row>
    <row r="202" spans="2:19" x14ac:dyDescent="0.3">
      <c r="B202" s="63"/>
      <c r="C202" s="63"/>
      <c r="D202" s="64"/>
      <c r="E202" s="64"/>
      <c r="F202" s="63"/>
      <c r="G202" s="64"/>
      <c r="H202" s="64">
        <v>4</v>
      </c>
      <c r="I202" s="64">
        <v>0.7</v>
      </c>
      <c r="J202" s="64"/>
      <c r="K202" s="64"/>
      <c r="L202" s="64"/>
      <c r="M202" s="64"/>
      <c r="N202" s="64"/>
      <c r="O202" s="64"/>
      <c r="P202" s="64"/>
      <c r="Q202" s="64"/>
      <c r="R202" s="64"/>
      <c r="S202" s="61"/>
    </row>
    <row r="203" spans="2:19" x14ac:dyDescent="0.3">
      <c r="B203" s="63"/>
      <c r="C203" s="63"/>
      <c r="D203" s="64"/>
      <c r="E203" s="64"/>
      <c r="F203" s="63"/>
      <c r="G203" s="64"/>
      <c r="H203" s="64">
        <v>5</v>
      </c>
      <c r="I203" s="64">
        <v>0.6</v>
      </c>
      <c r="J203" s="64"/>
      <c r="K203" s="64"/>
      <c r="L203" s="64"/>
      <c r="M203" s="64"/>
      <c r="N203" s="64"/>
      <c r="O203" s="64"/>
      <c r="P203" s="64"/>
      <c r="Q203" s="64"/>
      <c r="R203" s="64"/>
      <c r="S203" s="61"/>
    </row>
    <row r="204" spans="2:19" x14ac:dyDescent="0.3">
      <c r="B204" s="63"/>
      <c r="C204" s="63"/>
      <c r="D204" s="64"/>
      <c r="E204" s="64"/>
      <c r="F204" s="63"/>
      <c r="G204" s="64"/>
      <c r="H204" s="64">
        <v>6</v>
      </c>
      <c r="I204" s="64">
        <v>0.5</v>
      </c>
      <c r="J204" s="64"/>
      <c r="K204" s="64"/>
      <c r="L204" s="64"/>
      <c r="M204" s="64"/>
      <c r="N204" s="64"/>
      <c r="O204" s="64"/>
      <c r="P204" s="64"/>
      <c r="Q204" s="64"/>
      <c r="R204" s="64"/>
      <c r="S204" s="61"/>
    </row>
    <row r="205" spans="2:19" x14ac:dyDescent="0.3">
      <c r="B205" s="63"/>
      <c r="C205" s="63"/>
      <c r="D205" s="64"/>
      <c r="E205" s="64"/>
      <c r="F205" s="63"/>
      <c r="G205" s="64"/>
      <c r="H205" s="64">
        <v>7</v>
      </c>
      <c r="I205" s="64">
        <v>0.4</v>
      </c>
      <c r="J205" s="64"/>
      <c r="K205" s="64"/>
      <c r="L205" s="64"/>
      <c r="M205" s="64"/>
      <c r="N205" s="64"/>
      <c r="O205" s="64"/>
      <c r="P205" s="64"/>
      <c r="Q205" s="64"/>
      <c r="R205" s="64"/>
      <c r="S205" s="61"/>
    </row>
    <row r="206" spans="2:19" x14ac:dyDescent="0.3">
      <c r="B206" s="63"/>
      <c r="C206" s="63"/>
      <c r="D206" s="64"/>
      <c r="E206" s="64"/>
      <c r="F206" s="63"/>
      <c r="G206" s="64"/>
      <c r="H206" s="64">
        <v>8</v>
      </c>
      <c r="I206" s="64">
        <v>0.3</v>
      </c>
      <c r="J206" s="64"/>
      <c r="K206" s="64"/>
      <c r="L206" s="64"/>
      <c r="M206" s="64"/>
      <c r="N206" s="64"/>
      <c r="O206" s="64"/>
      <c r="P206" s="64"/>
      <c r="Q206" s="64"/>
      <c r="R206" s="64"/>
      <c r="S206" s="61"/>
    </row>
    <row r="207" spans="2:19" x14ac:dyDescent="0.3">
      <c r="B207" s="63"/>
      <c r="C207" s="63"/>
      <c r="D207" s="64"/>
      <c r="E207" s="64"/>
      <c r="F207" s="63"/>
      <c r="G207" s="64"/>
      <c r="H207" s="64">
        <v>9</v>
      </c>
      <c r="I207" s="64">
        <v>0.2</v>
      </c>
      <c r="J207" s="64"/>
      <c r="K207" s="64"/>
      <c r="L207" s="64"/>
      <c r="M207" s="64"/>
      <c r="N207" s="64"/>
      <c r="O207" s="64"/>
      <c r="P207" s="64"/>
      <c r="Q207" s="64"/>
      <c r="R207" s="64"/>
      <c r="S207" s="61"/>
    </row>
    <row r="208" spans="2:19" x14ac:dyDescent="0.3">
      <c r="B208" s="63"/>
      <c r="C208" s="63"/>
      <c r="D208" s="64"/>
      <c r="E208" s="64"/>
      <c r="F208" s="63"/>
      <c r="G208" s="64"/>
      <c r="H208" s="64">
        <v>10</v>
      </c>
      <c r="I208" s="64">
        <v>0.1</v>
      </c>
      <c r="J208" s="64"/>
      <c r="K208" s="64"/>
      <c r="L208" s="64"/>
      <c r="M208" s="64"/>
      <c r="N208" s="64"/>
      <c r="O208" s="64"/>
      <c r="P208" s="64"/>
      <c r="Q208" s="64"/>
      <c r="R208" s="64"/>
      <c r="S208" s="61"/>
    </row>
    <row r="209" spans="2:18" x14ac:dyDescent="0.3">
      <c r="B209" s="63"/>
      <c r="C209" s="63"/>
      <c r="D209" s="64"/>
      <c r="E209" s="64"/>
      <c r="F209" s="63"/>
      <c r="G209" s="419" t="s">
        <v>110</v>
      </c>
      <c r="H209" s="419"/>
      <c r="I209" s="419"/>
      <c r="J209" s="419"/>
      <c r="K209" s="64"/>
      <c r="L209" s="64"/>
      <c r="M209" s="64"/>
      <c r="N209" s="64"/>
      <c r="O209" s="64"/>
      <c r="P209" s="64"/>
      <c r="Q209" s="64"/>
      <c r="R209" s="64"/>
    </row>
    <row r="210" spans="2:18" x14ac:dyDescent="0.3">
      <c r="B210" s="63"/>
      <c r="C210" s="63"/>
      <c r="D210" s="64"/>
      <c r="E210" s="64"/>
      <c r="F210" s="63"/>
      <c r="G210" s="64"/>
      <c r="H210" s="64">
        <v>1</v>
      </c>
      <c r="I210" s="64">
        <v>0.1</v>
      </c>
      <c r="J210" s="64"/>
      <c r="K210" s="64"/>
      <c r="L210" s="64"/>
      <c r="M210" s="64"/>
      <c r="N210" s="64"/>
      <c r="O210" s="64"/>
      <c r="P210" s="64"/>
      <c r="Q210" s="64"/>
      <c r="R210" s="64"/>
    </row>
    <row r="211" spans="2:18" x14ac:dyDescent="0.3">
      <c r="B211" s="63"/>
      <c r="C211" s="63"/>
      <c r="D211" s="64"/>
      <c r="E211" s="64"/>
      <c r="F211" s="63"/>
      <c r="G211" s="64"/>
      <c r="H211" s="64">
        <v>2</v>
      </c>
      <c r="I211" s="64">
        <v>0.2</v>
      </c>
      <c r="J211" s="64"/>
      <c r="K211" s="64"/>
      <c r="L211" s="64"/>
      <c r="M211" s="64"/>
      <c r="N211" s="64"/>
      <c r="O211" s="64"/>
      <c r="P211" s="64"/>
      <c r="Q211" s="64"/>
      <c r="R211" s="64"/>
    </row>
    <row r="212" spans="2:18" x14ac:dyDescent="0.3">
      <c r="B212" s="63"/>
      <c r="C212" s="63"/>
      <c r="D212" s="64"/>
      <c r="E212" s="64"/>
      <c r="F212" s="63"/>
      <c r="G212" s="64"/>
      <c r="H212" s="64">
        <v>3</v>
      </c>
      <c r="I212" s="64">
        <v>0.3</v>
      </c>
      <c r="J212" s="64"/>
      <c r="K212" s="64"/>
      <c r="L212" s="64"/>
      <c r="M212" s="64"/>
      <c r="N212" s="64"/>
      <c r="O212" s="64"/>
      <c r="P212" s="64"/>
      <c r="Q212" s="64"/>
      <c r="R212" s="64"/>
    </row>
    <row r="213" spans="2:18" x14ac:dyDescent="0.3">
      <c r="B213" s="63"/>
      <c r="C213" s="63"/>
      <c r="D213" s="64"/>
      <c r="E213" s="64"/>
      <c r="F213" s="63"/>
      <c r="G213" s="64"/>
      <c r="H213" s="64">
        <v>4</v>
      </c>
      <c r="I213" s="64">
        <v>0.4</v>
      </c>
      <c r="J213" s="64"/>
      <c r="K213" s="64"/>
      <c r="L213" s="64"/>
      <c r="M213" s="64"/>
      <c r="N213" s="64"/>
      <c r="O213" s="64"/>
      <c r="P213" s="64"/>
      <c r="Q213" s="64"/>
      <c r="R213" s="64"/>
    </row>
    <row r="214" spans="2:18" x14ac:dyDescent="0.3">
      <c r="F214" s="63"/>
      <c r="G214" s="64"/>
      <c r="H214" s="64">
        <v>5</v>
      </c>
      <c r="I214" s="64">
        <v>0.5</v>
      </c>
      <c r="J214" s="64"/>
      <c r="K214" s="64"/>
      <c r="L214" s="64"/>
      <c r="M214" s="64"/>
      <c r="N214" s="64"/>
      <c r="O214" s="64"/>
      <c r="P214" s="64"/>
      <c r="Q214" s="64"/>
      <c r="R214" s="64"/>
    </row>
    <row r="215" spans="2:18" x14ac:dyDescent="0.3">
      <c r="F215" s="63"/>
      <c r="G215" s="64"/>
      <c r="H215" s="64">
        <v>6</v>
      </c>
      <c r="I215" s="64">
        <v>0.6</v>
      </c>
      <c r="J215" s="64"/>
      <c r="K215" s="64"/>
      <c r="L215" s="64"/>
      <c r="M215" s="64"/>
      <c r="N215" s="64"/>
      <c r="O215" s="64"/>
      <c r="P215" s="64"/>
      <c r="Q215" s="64"/>
      <c r="R215" s="64"/>
    </row>
    <row r="216" spans="2:18" x14ac:dyDescent="0.3">
      <c r="F216" s="63"/>
      <c r="G216" s="64"/>
      <c r="H216" s="64">
        <v>7</v>
      </c>
      <c r="I216" s="64">
        <v>0.7</v>
      </c>
      <c r="J216" s="64"/>
      <c r="K216" s="64"/>
      <c r="L216" s="64"/>
      <c r="M216" s="64"/>
      <c r="N216" s="64"/>
      <c r="O216" s="64"/>
      <c r="P216" s="64"/>
      <c r="Q216" s="64"/>
      <c r="R216" s="64"/>
    </row>
    <row r="217" spans="2:18" x14ac:dyDescent="0.3">
      <c r="F217" s="63"/>
      <c r="G217" s="64"/>
      <c r="H217" s="64">
        <v>8</v>
      </c>
      <c r="I217" s="64">
        <v>0.8</v>
      </c>
      <c r="J217" s="64"/>
      <c r="K217" s="64"/>
      <c r="L217" s="64"/>
      <c r="M217" s="64"/>
      <c r="N217" s="64"/>
      <c r="O217" s="64"/>
      <c r="P217" s="64"/>
      <c r="Q217" s="64"/>
      <c r="R217" s="64"/>
    </row>
    <row r="218" spans="2:18" x14ac:dyDescent="0.3">
      <c r="F218" s="63"/>
      <c r="G218" s="64"/>
      <c r="H218" s="64">
        <v>9</v>
      </c>
      <c r="I218" s="64">
        <v>0.9</v>
      </c>
      <c r="J218" s="64"/>
      <c r="K218" s="64"/>
      <c r="L218" s="64"/>
      <c r="M218" s="64"/>
      <c r="N218" s="64"/>
      <c r="O218" s="64"/>
      <c r="P218" s="64"/>
      <c r="Q218" s="64"/>
      <c r="R218" s="64"/>
    </row>
    <row r="219" spans="2:18" x14ac:dyDescent="0.3">
      <c r="F219" s="63"/>
      <c r="G219" s="64"/>
      <c r="H219" s="64">
        <v>10</v>
      </c>
      <c r="I219" s="64">
        <v>1</v>
      </c>
      <c r="J219" s="64"/>
      <c r="K219" s="64"/>
      <c r="L219" s="64"/>
      <c r="M219" s="64"/>
      <c r="N219" s="64"/>
      <c r="O219" s="64"/>
      <c r="P219" s="64"/>
      <c r="Q219" s="64"/>
      <c r="R219" s="64"/>
    </row>
    <row r="220" spans="2:18" x14ac:dyDescent="0.3">
      <c r="F220" s="63"/>
      <c r="G220" s="419" t="s">
        <v>197</v>
      </c>
      <c r="H220" s="419"/>
      <c r="I220" s="419"/>
      <c r="J220" s="419"/>
      <c r="K220" s="64"/>
      <c r="L220" s="64"/>
      <c r="M220" s="64"/>
      <c r="N220" s="64"/>
      <c r="O220" s="64"/>
      <c r="P220" s="64"/>
      <c r="Q220" s="64"/>
      <c r="R220" s="64"/>
    </row>
    <row r="221" spans="2:18" x14ac:dyDescent="0.3">
      <c r="F221" s="63"/>
      <c r="G221" s="64"/>
      <c r="H221" s="64">
        <v>1</v>
      </c>
      <c r="I221" s="64">
        <v>0.1</v>
      </c>
      <c r="J221" s="64"/>
      <c r="K221" s="64"/>
      <c r="L221" s="64"/>
      <c r="M221" s="64"/>
      <c r="N221" s="64"/>
      <c r="O221" s="64"/>
      <c r="P221" s="64"/>
      <c r="Q221" s="64"/>
      <c r="R221" s="64"/>
    </row>
    <row r="222" spans="2:18" x14ac:dyDescent="0.3">
      <c r="F222" s="63"/>
      <c r="G222" s="64"/>
      <c r="H222" s="64">
        <v>2</v>
      </c>
      <c r="I222" s="64">
        <v>0.2</v>
      </c>
      <c r="J222" s="64"/>
      <c r="K222" s="64"/>
      <c r="L222" s="64"/>
      <c r="M222" s="64"/>
      <c r="N222" s="64"/>
      <c r="O222" s="64"/>
      <c r="P222" s="64"/>
      <c r="Q222" s="64"/>
      <c r="R222" s="64"/>
    </row>
    <row r="223" spans="2:18" x14ac:dyDescent="0.3">
      <c r="F223" s="63"/>
      <c r="G223" s="64"/>
      <c r="H223" s="64">
        <v>3</v>
      </c>
      <c r="I223" s="64">
        <v>0.3</v>
      </c>
      <c r="J223" s="64"/>
      <c r="K223" s="64"/>
      <c r="L223" s="64"/>
      <c r="M223" s="64"/>
      <c r="N223" s="64"/>
      <c r="O223" s="64"/>
      <c r="P223" s="64"/>
      <c r="Q223" s="64"/>
      <c r="R223" s="64"/>
    </row>
    <row r="224" spans="2:18" x14ac:dyDescent="0.3">
      <c r="F224" s="63"/>
      <c r="G224" s="64"/>
      <c r="H224" s="64">
        <v>4</v>
      </c>
      <c r="I224" s="64">
        <v>0.4</v>
      </c>
      <c r="J224" s="64"/>
      <c r="K224" s="64"/>
      <c r="L224" s="64"/>
      <c r="M224" s="64"/>
      <c r="N224" s="64"/>
      <c r="O224" s="64"/>
      <c r="P224" s="64"/>
      <c r="Q224" s="64"/>
      <c r="R224" s="64"/>
    </row>
    <row r="225" spans="6:18" x14ac:dyDescent="0.3">
      <c r="F225" s="63"/>
      <c r="G225" s="64"/>
      <c r="H225" s="64">
        <v>5</v>
      </c>
      <c r="I225" s="64">
        <v>0.5</v>
      </c>
      <c r="J225" s="64"/>
      <c r="K225" s="64"/>
      <c r="L225" s="64"/>
      <c r="M225" s="64"/>
      <c r="N225" s="64"/>
      <c r="O225" s="64"/>
      <c r="P225" s="64"/>
      <c r="Q225" s="64"/>
      <c r="R225" s="64"/>
    </row>
    <row r="226" spans="6:18" x14ac:dyDescent="0.3">
      <c r="F226" s="63"/>
      <c r="G226" s="64"/>
      <c r="H226" s="64">
        <v>6</v>
      </c>
      <c r="I226" s="64">
        <v>0.6</v>
      </c>
      <c r="J226" s="64"/>
      <c r="K226" s="64"/>
      <c r="L226" s="64"/>
      <c r="M226" s="64"/>
      <c r="N226" s="64"/>
      <c r="O226" s="64"/>
      <c r="P226" s="64"/>
      <c r="Q226" s="64"/>
      <c r="R226" s="64"/>
    </row>
    <row r="227" spans="6:18" x14ac:dyDescent="0.3">
      <c r="F227" s="63"/>
      <c r="G227" s="64"/>
      <c r="H227" s="64">
        <v>7</v>
      </c>
      <c r="I227" s="64">
        <v>0.7</v>
      </c>
      <c r="J227" s="64"/>
      <c r="K227" s="64"/>
      <c r="L227" s="64"/>
      <c r="M227" s="64"/>
      <c r="N227" s="64"/>
      <c r="O227" s="64"/>
      <c r="P227" s="64"/>
      <c r="Q227" s="64"/>
      <c r="R227" s="64"/>
    </row>
    <row r="228" spans="6:18" x14ac:dyDescent="0.3">
      <c r="F228" s="63"/>
      <c r="G228" s="64"/>
      <c r="H228" s="64">
        <v>8</v>
      </c>
      <c r="I228" s="64">
        <v>0.8</v>
      </c>
      <c r="J228" s="64"/>
      <c r="K228" s="64"/>
      <c r="L228" s="64"/>
      <c r="M228" s="64"/>
      <c r="N228" s="64"/>
      <c r="O228" s="64"/>
      <c r="P228" s="64"/>
      <c r="Q228" s="64"/>
      <c r="R228" s="64"/>
    </row>
    <row r="229" spans="6:18" x14ac:dyDescent="0.3">
      <c r="F229" s="63"/>
      <c r="G229" s="64"/>
      <c r="H229" s="64">
        <v>9</v>
      </c>
      <c r="I229" s="64">
        <v>0.9</v>
      </c>
      <c r="J229" s="64"/>
      <c r="K229" s="64"/>
      <c r="L229" s="64"/>
      <c r="M229" s="64"/>
      <c r="N229" s="64"/>
      <c r="O229" s="64"/>
      <c r="P229" s="64"/>
      <c r="Q229" s="64"/>
      <c r="R229" s="64"/>
    </row>
    <row r="230" spans="6:18" x14ac:dyDescent="0.3">
      <c r="F230" s="63"/>
      <c r="G230" s="64"/>
      <c r="H230" s="64">
        <v>10</v>
      </c>
      <c r="I230" s="64">
        <v>1</v>
      </c>
      <c r="J230" s="64"/>
      <c r="K230" s="64"/>
      <c r="L230" s="64"/>
      <c r="M230" s="64"/>
      <c r="N230" s="64"/>
      <c r="O230" s="64"/>
      <c r="P230" s="64"/>
      <c r="Q230" s="64"/>
      <c r="R230" s="64"/>
    </row>
    <row r="231" spans="6:18" x14ac:dyDescent="0.3">
      <c r="F231" s="63"/>
      <c r="G231" s="64"/>
      <c r="H231" s="64"/>
      <c r="I231" s="64"/>
      <c r="J231" s="64"/>
      <c r="K231" s="64"/>
      <c r="L231" s="64"/>
      <c r="M231" s="64"/>
      <c r="N231" s="64"/>
      <c r="O231" s="64"/>
      <c r="P231" s="64"/>
      <c r="Q231" s="64"/>
      <c r="R231" s="64"/>
    </row>
    <row r="232" spans="6:18" x14ac:dyDescent="0.3">
      <c r="F232" s="63"/>
      <c r="G232" s="64"/>
      <c r="H232" s="64"/>
      <c r="I232" s="64"/>
      <c r="J232" s="64"/>
      <c r="K232" s="64"/>
      <c r="L232" s="64"/>
      <c r="M232" s="64"/>
      <c r="N232" s="64"/>
      <c r="O232" s="64"/>
      <c r="P232" s="64"/>
      <c r="Q232" s="64"/>
      <c r="R232" s="64"/>
    </row>
    <row r="233" spans="6:18" x14ac:dyDescent="0.3">
      <c r="F233" s="63"/>
      <c r="G233" s="64"/>
      <c r="H233" s="64"/>
      <c r="I233" s="64"/>
      <c r="J233" s="64"/>
      <c r="K233" s="64"/>
      <c r="L233" s="64"/>
      <c r="M233" s="64"/>
      <c r="N233" s="64"/>
      <c r="O233" s="64"/>
      <c r="P233" s="64"/>
      <c r="Q233" s="64"/>
      <c r="R233" s="64"/>
    </row>
  </sheetData>
  <mergeCells count="267">
    <mergeCell ref="G198:J198"/>
    <mergeCell ref="G209:J209"/>
    <mergeCell ref="G220:J220"/>
    <mergeCell ref="D158:D159"/>
    <mergeCell ref="E158:E159"/>
    <mergeCell ref="F158:F159"/>
    <mergeCell ref="G158:G159"/>
    <mergeCell ref="H158:H159"/>
    <mergeCell ref="I158:I159"/>
    <mergeCell ref="J158:J159"/>
    <mergeCell ref="D160:D161"/>
    <mergeCell ref="E160:E161"/>
    <mergeCell ref="F160:F161"/>
    <mergeCell ref="G160:G161"/>
    <mergeCell ref="H160:H161"/>
    <mergeCell ref="I160:I161"/>
    <mergeCell ref="J160:J161"/>
    <mergeCell ref="D162:D163"/>
    <mergeCell ref="E162:E163"/>
    <mergeCell ref="F162:F163"/>
    <mergeCell ref="G162:G163"/>
    <mergeCell ref="H162:H163"/>
    <mergeCell ref="I162:I163"/>
    <mergeCell ref="J162:J163"/>
    <mergeCell ref="G176:J176"/>
    <mergeCell ref="E148:E149"/>
    <mergeCell ref="F148:F149"/>
    <mergeCell ref="G148:G149"/>
    <mergeCell ref="H148:H149"/>
    <mergeCell ref="I148:I149"/>
    <mergeCell ref="J148:J149"/>
    <mergeCell ref="K148:P149"/>
    <mergeCell ref="F156:F157"/>
    <mergeCell ref="G156:G157"/>
    <mergeCell ref="H156:H157"/>
    <mergeCell ref="I156:I157"/>
    <mergeCell ref="J156:J157"/>
    <mergeCell ref="E156:E157"/>
    <mergeCell ref="G187:J187"/>
    <mergeCell ref="D150:D151"/>
    <mergeCell ref="E150:E151"/>
    <mergeCell ref="F150:F151"/>
    <mergeCell ref="G150:G151"/>
    <mergeCell ref="H150:H151"/>
    <mergeCell ref="I150:I151"/>
    <mergeCell ref="J150:J151"/>
    <mergeCell ref="K150:P163"/>
    <mergeCell ref="D152:D153"/>
    <mergeCell ref="E152:E153"/>
    <mergeCell ref="F152:F153"/>
    <mergeCell ref="G152:G153"/>
    <mergeCell ref="H152:H153"/>
    <mergeCell ref="I152:I153"/>
    <mergeCell ref="J152:J153"/>
    <mergeCell ref="D154:D155"/>
    <mergeCell ref="E154:E155"/>
    <mergeCell ref="F154:F155"/>
    <mergeCell ref="G154:G155"/>
    <mergeCell ref="H154:H155"/>
    <mergeCell ref="I154:I155"/>
    <mergeCell ref="J154:J155"/>
    <mergeCell ref="D156:D157"/>
    <mergeCell ref="B144:R146"/>
    <mergeCell ref="H20:I21"/>
    <mergeCell ref="J20:L21"/>
    <mergeCell ref="O33:O34"/>
    <mergeCell ref="P33:P34"/>
    <mergeCell ref="Q33:Q34"/>
    <mergeCell ref="R33:R34"/>
    <mergeCell ref="P50:R51"/>
    <mergeCell ref="B39:R41"/>
    <mergeCell ref="B43:B44"/>
    <mergeCell ref="C43:F44"/>
    <mergeCell ref="H43:H44"/>
    <mergeCell ref="I43:L44"/>
    <mergeCell ref="N43:N44"/>
    <mergeCell ref="O43:R44"/>
    <mergeCell ref="B45:C49"/>
    <mergeCell ref="D45:F49"/>
    <mergeCell ref="H45:I49"/>
    <mergeCell ref="B50:C51"/>
    <mergeCell ref="D50:F51"/>
    <mergeCell ref="H50:I51"/>
    <mergeCell ref="J50:L51"/>
    <mergeCell ref="N50:O51"/>
    <mergeCell ref="J45:L49"/>
    <mergeCell ref="B13:B14"/>
    <mergeCell ref="C13:F14"/>
    <mergeCell ref="H13:H14"/>
    <mergeCell ref="H33:H34"/>
    <mergeCell ref="N13:N14"/>
    <mergeCell ref="O13:R14"/>
    <mergeCell ref="K33:L34"/>
    <mergeCell ref="H35:H36"/>
    <mergeCell ref="I35:I36"/>
    <mergeCell ref="B15:C19"/>
    <mergeCell ref="D15:F19"/>
    <mergeCell ref="H15:I19"/>
    <mergeCell ref="J15:L19"/>
    <mergeCell ref="B20:C21"/>
    <mergeCell ref="D20:F21"/>
    <mergeCell ref="K35:K36"/>
    <mergeCell ref="L35:L36"/>
    <mergeCell ref="N45:O49"/>
    <mergeCell ref="P45:R49"/>
    <mergeCell ref="B9:R11"/>
    <mergeCell ref="B33:B34"/>
    <mergeCell ref="B35:B36"/>
    <mergeCell ref="C35:C36"/>
    <mergeCell ref="D35:D36"/>
    <mergeCell ref="E35:E36"/>
    <mergeCell ref="F35:F36"/>
    <mergeCell ref="C33:D34"/>
    <mergeCell ref="E33:F34"/>
    <mergeCell ref="I33:J34"/>
    <mergeCell ref="N35:N36"/>
    <mergeCell ref="O35:O36"/>
    <mergeCell ref="P35:P36"/>
    <mergeCell ref="Q35:Q36"/>
    <mergeCell ref="R35:R36"/>
    <mergeCell ref="N15:O19"/>
    <mergeCell ref="P15:R19"/>
    <mergeCell ref="N20:O21"/>
    <mergeCell ref="P20:R21"/>
    <mergeCell ref="N33:N34"/>
    <mergeCell ref="I13:L14"/>
    <mergeCell ref="J35:J36"/>
    <mergeCell ref="F75:H77"/>
    <mergeCell ref="I75:K77"/>
    <mergeCell ref="L75:N77"/>
    <mergeCell ref="O75:Q77"/>
    <mergeCell ref="O65:O66"/>
    <mergeCell ref="O88:R89"/>
    <mergeCell ref="F65:F66"/>
    <mergeCell ref="H65:H66"/>
    <mergeCell ref="I65:I66"/>
    <mergeCell ref="J65:J66"/>
    <mergeCell ref="K65:K66"/>
    <mergeCell ref="L65:L66"/>
    <mergeCell ref="N65:N66"/>
    <mergeCell ref="R63:R64"/>
    <mergeCell ref="C73:E74"/>
    <mergeCell ref="F73:H74"/>
    <mergeCell ref="I73:K74"/>
    <mergeCell ref="L73:N74"/>
    <mergeCell ref="O73:Q74"/>
    <mergeCell ref="R65:R66"/>
    <mergeCell ref="K63:L64"/>
    <mergeCell ref="N63:N64"/>
    <mergeCell ref="B69:R71"/>
    <mergeCell ref="B65:B66"/>
    <mergeCell ref="B63:B64"/>
    <mergeCell ref="C63:D64"/>
    <mergeCell ref="E63:F64"/>
    <mergeCell ref="H63:H64"/>
    <mergeCell ref="I63:J64"/>
    <mergeCell ref="P65:P66"/>
    <mergeCell ref="Q65:Q66"/>
    <mergeCell ref="Q63:Q64"/>
    <mergeCell ref="C65:C66"/>
    <mergeCell ref="D65:D66"/>
    <mergeCell ref="E65:E66"/>
    <mergeCell ref="O63:O64"/>
    <mergeCell ref="P63:P64"/>
    <mergeCell ref="C79:E81"/>
    <mergeCell ref="F79:H81"/>
    <mergeCell ref="I79:K81"/>
    <mergeCell ref="L79:N81"/>
    <mergeCell ref="O79:Q81"/>
    <mergeCell ref="B84:R86"/>
    <mergeCell ref="B88:B89"/>
    <mergeCell ref="O108:O109"/>
    <mergeCell ref="P108:P109"/>
    <mergeCell ref="Q108:Q109"/>
    <mergeCell ref="R108:R109"/>
    <mergeCell ref="I88:L89"/>
    <mergeCell ref="N88:N89"/>
    <mergeCell ref="H88:H89"/>
    <mergeCell ref="B118:B119"/>
    <mergeCell ref="C118:F119"/>
    <mergeCell ref="H118:H119"/>
    <mergeCell ref="I118:L119"/>
    <mergeCell ref="N118:N119"/>
    <mergeCell ref="O118:R119"/>
    <mergeCell ref="B138:B139"/>
    <mergeCell ref="C138:D139"/>
    <mergeCell ref="E138:F139"/>
    <mergeCell ref="H138:H139"/>
    <mergeCell ref="I138:J139"/>
    <mergeCell ref="K138:L139"/>
    <mergeCell ref="N138:N139"/>
    <mergeCell ref="J125:L126"/>
    <mergeCell ref="N125:O126"/>
    <mergeCell ref="Q138:Q139"/>
    <mergeCell ref="R138:R139"/>
    <mergeCell ref="H120:I124"/>
    <mergeCell ref="B125:C126"/>
    <mergeCell ref="D125:F126"/>
    <mergeCell ref="H125:I126"/>
    <mergeCell ref="B110:B111"/>
    <mergeCell ref="N108:N109"/>
    <mergeCell ref="C3:D6"/>
    <mergeCell ref="P125:R126"/>
    <mergeCell ref="B90:C94"/>
    <mergeCell ref="D90:F94"/>
    <mergeCell ref="H90:I94"/>
    <mergeCell ref="J90:L94"/>
    <mergeCell ref="N90:O94"/>
    <mergeCell ref="P90:R94"/>
    <mergeCell ref="B95:C96"/>
    <mergeCell ref="D95:F96"/>
    <mergeCell ref="H95:I96"/>
    <mergeCell ref="J95:L96"/>
    <mergeCell ref="N95:O96"/>
    <mergeCell ref="P95:R96"/>
    <mergeCell ref="B120:C124"/>
    <mergeCell ref="D120:F124"/>
    <mergeCell ref="C110:C111"/>
    <mergeCell ref="D110:D111"/>
    <mergeCell ref="E110:E111"/>
    <mergeCell ref="F110:F111"/>
    <mergeCell ref="B108:B109"/>
    <mergeCell ref="B114:R116"/>
    <mergeCell ref="B140:B141"/>
    <mergeCell ref="C140:C141"/>
    <mergeCell ref="D140:D141"/>
    <mergeCell ref="E140:E141"/>
    <mergeCell ref="F140:F141"/>
    <mergeCell ref="N140:N141"/>
    <mergeCell ref="H140:H141"/>
    <mergeCell ref="I140:I141"/>
    <mergeCell ref="J140:J141"/>
    <mergeCell ref="K140:K141"/>
    <mergeCell ref="L140:L141"/>
    <mergeCell ref="P140:P141"/>
    <mergeCell ref="Q140:Q141"/>
    <mergeCell ref="R140:R141"/>
    <mergeCell ref="O138:O139"/>
    <mergeCell ref="P138:P139"/>
    <mergeCell ref="J120:L124"/>
    <mergeCell ref="N120:O124"/>
    <mergeCell ref="P120:R124"/>
    <mergeCell ref="O140:O141"/>
    <mergeCell ref="R110:R111"/>
    <mergeCell ref="P3:Q6"/>
    <mergeCell ref="E3:O6"/>
    <mergeCell ref="C78:E78"/>
    <mergeCell ref="F78:H78"/>
    <mergeCell ref="I78:K78"/>
    <mergeCell ref="L78:N78"/>
    <mergeCell ref="O78:Q78"/>
    <mergeCell ref="C75:E77"/>
    <mergeCell ref="N110:N111"/>
    <mergeCell ref="O110:O111"/>
    <mergeCell ref="P110:P111"/>
    <mergeCell ref="Q110:Q111"/>
    <mergeCell ref="H108:H109"/>
    <mergeCell ref="I108:J109"/>
    <mergeCell ref="H110:H111"/>
    <mergeCell ref="I110:I111"/>
    <mergeCell ref="J110:J111"/>
    <mergeCell ref="C108:D109"/>
    <mergeCell ref="E108:F109"/>
    <mergeCell ref="K110:K111"/>
    <mergeCell ref="L110:L111"/>
    <mergeCell ref="K108:L109"/>
    <mergeCell ref="C88:F89"/>
  </mergeCells>
  <dataValidations count="1">
    <dataValidation type="list" allowBlank="1" showInputMessage="1" showErrorMessage="1" sqref="E150:I163">
      <formula1>$H$177:$H$186</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S233"/>
  <sheetViews>
    <sheetView showGridLines="0" showZeros="0" zoomScaleNormal="100" workbookViewId="0"/>
  </sheetViews>
  <sheetFormatPr baseColWidth="10" defaultRowHeight="14.4" x14ac:dyDescent="0.3"/>
  <cols>
    <col min="1" max="1" width="5.33203125" style="60" customWidth="1"/>
    <col min="2" max="3" width="11.5546875" style="60"/>
    <col min="4" max="4" width="11.5546875" style="60" customWidth="1"/>
    <col min="5" max="16384" width="11.5546875" style="60"/>
  </cols>
  <sheetData>
    <row r="1" spans="2:18" ht="15" customHeight="1" x14ac:dyDescent="0.3"/>
    <row r="2" spans="2:18" ht="15" customHeight="1" thickBot="1" x14ac:dyDescent="0.35"/>
    <row r="3" spans="2:18" ht="15" customHeight="1" x14ac:dyDescent="0.3">
      <c r="C3" s="423"/>
      <c r="D3" s="424"/>
      <c r="E3" s="429" t="s">
        <v>76</v>
      </c>
      <c r="F3" s="430"/>
      <c r="G3" s="430"/>
      <c r="H3" s="430"/>
      <c r="I3" s="430"/>
      <c r="J3" s="430"/>
      <c r="K3" s="430"/>
      <c r="L3" s="430"/>
      <c r="M3" s="430"/>
      <c r="N3" s="430"/>
      <c r="O3" s="431"/>
      <c r="P3" s="423" t="str">
        <f>'Training Plan'!B41</f>
        <v>Developmental</v>
      </c>
      <c r="Q3" s="424"/>
    </row>
    <row r="4" spans="2:18" ht="15" customHeight="1" x14ac:dyDescent="0.3">
      <c r="C4" s="425"/>
      <c r="D4" s="426"/>
      <c r="E4" s="432"/>
      <c r="F4" s="433"/>
      <c r="G4" s="433"/>
      <c r="H4" s="433"/>
      <c r="I4" s="433"/>
      <c r="J4" s="433"/>
      <c r="K4" s="433"/>
      <c r="L4" s="433"/>
      <c r="M4" s="433"/>
      <c r="N4" s="433"/>
      <c r="O4" s="434"/>
      <c r="P4" s="425"/>
      <c r="Q4" s="426"/>
    </row>
    <row r="5" spans="2:18" ht="15" customHeight="1" x14ac:dyDescent="0.3">
      <c r="C5" s="425"/>
      <c r="D5" s="426"/>
      <c r="E5" s="432"/>
      <c r="F5" s="433"/>
      <c r="G5" s="433"/>
      <c r="H5" s="433"/>
      <c r="I5" s="433"/>
      <c r="J5" s="433"/>
      <c r="K5" s="433"/>
      <c r="L5" s="433"/>
      <c r="M5" s="433"/>
      <c r="N5" s="433"/>
      <c r="O5" s="434"/>
      <c r="P5" s="425"/>
      <c r="Q5" s="426"/>
    </row>
    <row r="6" spans="2:18" ht="15" customHeight="1" thickBot="1" x14ac:dyDescent="0.35">
      <c r="C6" s="427"/>
      <c r="D6" s="428"/>
      <c r="E6" s="435"/>
      <c r="F6" s="436"/>
      <c r="G6" s="436"/>
      <c r="H6" s="436"/>
      <c r="I6" s="436"/>
      <c r="J6" s="436"/>
      <c r="K6" s="436"/>
      <c r="L6" s="436"/>
      <c r="M6" s="436"/>
      <c r="N6" s="436"/>
      <c r="O6" s="437"/>
      <c r="P6" s="427"/>
      <c r="Q6" s="428"/>
    </row>
    <row r="7" spans="2:18" ht="15" customHeight="1" x14ac:dyDescent="0.3"/>
    <row r="8" spans="2:18" ht="15" customHeight="1" x14ac:dyDescent="0.3"/>
    <row r="9" spans="2:18" ht="15" customHeight="1" x14ac:dyDescent="0.3">
      <c r="B9" s="476" t="s">
        <v>47</v>
      </c>
      <c r="C9" s="476"/>
      <c r="D9" s="476"/>
      <c r="E9" s="476"/>
      <c r="F9" s="476"/>
      <c r="G9" s="476"/>
      <c r="H9" s="476"/>
      <c r="I9" s="476"/>
      <c r="J9" s="476"/>
      <c r="K9" s="476"/>
      <c r="L9" s="476"/>
      <c r="M9" s="476"/>
      <c r="N9" s="476"/>
      <c r="O9" s="476"/>
      <c r="P9" s="476"/>
      <c r="Q9" s="476"/>
      <c r="R9" s="476"/>
    </row>
    <row r="10" spans="2:18" ht="15" customHeight="1" x14ac:dyDescent="0.3">
      <c r="B10" s="476"/>
      <c r="C10" s="476"/>
      <c r="D10" s="476"/>
      <c r="E10" s="476"/>
      <c r="F10" s="476"/>
      <c r="G10" s="476"/>
      <c r="H10" s="476"/>
      <c r="I10" s="476"/>
      <c r="J10" s="476"/>
      <c r="K10" s="476"/>
      <c r="L10" s="476"/>
      <c r="M10" s="476"/>
      <c r="N10" s="476"/>
      <c r="O10" s="476"/>
      <c r="P10" s="476"/>
      <c r="Q10" s="476"/>
      <c r="R10" s="476"/>
    </row>
    <row r="11" spans="2:18" ht="15" customHeight="1" x14ac:dyDescent="0.3">
      <c r="B11" s="476"/>
      <c r="C11" s="476"/>
      <c r="D11" s="476"/>
      <c r="E11" s="476"/>
      <c r="F11" s="476"/>
      <c r="G11" s="476"/>
      <c r="H11" s="476"/>
      <c r="I11" s="476"/>
      <c r="J11" s="476"/>
      <c r="K11" s="476"/>
      <c r="L11" s="476"/>
      <c r="M11" s="476"/>
      <c r="N11" s="476"/>
      <c r="O11" s="476"/>
      <c r="P11" s="476"/>
      <c r="Q11" s="476"/>
      <c r="R11" s="476"/>
    </row>
    <row r="12" spans="2:18" ht="15" customHeight="1" thickBot="1" x14ac:dyDescent="0.35"/>
    <row r="13" spans="2:18" ht="15" customHeight="1" x14ac:dyDescent="0.3">
      <c r="B13" s="356">
        <v>1</v>
      </c>
      <c r="C13" s="356" t="s">
        <v>253</v>
      </c>
      <c r="D13" s="357"/>
      <c r="E13" s="357"/>
      <c r="F13" s="358"/>
      <c r="G13" s="62"/>
      <c r="H13" s="356">
        <v>2</v>
      </c>
      <c r="I13" s="356" t="s">
        <v>267</v>
      </c>
      <c r="J13" s="357"/>
      <c r="K13" s="357"/>
      <c r="L13" s="358"/>
      <c r="M13" s="62"/>
      <c r="N13" s="356">
        <v>3</v>
      </c>
      <c r="O13" s="356" t="s">
        <v>274</v>
      </c>
      <c r="P13" s="357"/>
      <c r="Q13" s="357"/>
      <c r="R13" s="358"/>
    </row>
    <row r="14" spans="2:18" ht="15" customHeight="1" thickBot="1" x14ac:dyDescent="0.35">
      <c r="B14" s="359"/>
      <c r="C14" s="359"/>
      <c r="D14" s="360"/>
      <c r="E14" s="360"/>
      <c r="F14" s="361"/>
      <c r="G14" s="62"/>
      <c r="H14" s="359"/>
      <c r="I14" s="359"/>
      <c r="J14" s="360"/>
      <c r="K14" s="360"/>
      <c r="L14" s="361"/>
      <c r="M14" s="62"/>
      <c r="N14" s="359"/>
      <c r="O14" s="359"/>
      <c r="P14" s="360"/>
      <c r="Q14" s="360"/>
      <c r="R14" s="361"/>
    </row>
    <row r="15" spans="2:18" ht="15" customHeight="1" x14ac:dyDescent="0.3">
      <c r="B15" s="469" t="s">
        <v>85</v>
      </c>
      <c r="C15" s="470"/>
      <c r="D15" s="464" t="s">
        <v>283</v>
      </c>
      <c r="E15" s="464"/>
      <c r="F15" s="465"/>
      <c r="G15" s="62"/>
      <c r="H15" s="469" t="s">
        <v>85</v>
      </c>
      <c r="I15" s="470"/>
      <c r="J15" s="463" t="s">
        <v>286</v>
      </c>
      <c r="K15" s="464"/>
      <c r="L15" s="465"/>
      <c r="M15" s="62"/>
      <c r="N15" s="469" t="s">
        <v>85</v>
      </c>
      <c r="O15" s="470"/>
      <c r="P15" s="463" t="s">
        <v>289</v>
      </c>
      <c r="Q15" s="464"/>
      <c r="R15" s="465"/>
    </row>
    <row r="16" spans="2:18" ht="15" customHeight="1" x14ac:dyDescent="0.3">
      <c r="B16" s="471"/>
      <c r="C16" s="472"/>
      <c r="D16" s="467"/>
      <c r="E16" s="467"/>
      <c r="F16" s="468"/>
      <c r="G16" s="62"/>
      <c r="H16" s="471"/>
      <c r="I16" s="472"/>
      <c r="J16" s="466"/>
      <c r="K16" s="467"/>
      <c r="L16" s="468"/>
      <c r="M16" s="62"/>
      <c r="N16" s="471"/>
      <c r="O16" s="472"/>
      <c r="P16" s="466"/>
      <c r="Q16" s="467"/>
      <c r="R16" s="468"/>
    </row>
    <row r="17" spans="2:18" ht="15" customHeight="1" x14ac:dyDescent="0.3">
      <c r="B17" s="471"/>
      <c r="C17" s="472"/>
      <c r="D17" s="467"/>
      <c r="E17" s="467"/>
      <c r="F17" s="468"/>
      <c r="G17" s="62"/>
      <c r="H17" s="471"/>
      <c r="I17" s="472"/>
      <c r="J17" s="466"/>
      <c r="K17" s="467"/>
      <c r="L17" s="468"/>
      <c r="M17" s="62"/>
      <c r="N17" s="471"/>
      <c r="O17" s="472"/>
      <c r="P17" s="466"/>
      <c r="Q17" s="467"/>
      <c r="R17" s="468"/>
    </row>
    <row r="18" spans="2:18" ht="15" customHeight="1" x14ac:dyDescent="0.3">
      <c r="B18" s="471"/>
      <c r="C18" s="472"/>
      <c r="D18" s="467"/>
      <c r="E18" s="467"/>
      <c r="F18" s="468"/>
      <c r="G18" s="62"/>
      <c r="H18" s="471"/>
      <c r="I18" s="472"/>
      <c r="J18" s="466"/>
      <c r="K18" s="467"/>
      <c r="L18" s="468"/>
      <c r="M18" s="62"/>
      <c r="N18" s="471"/>
      <c r="O18" s="472"/>
      <c r="P18" s="466"/>
      <c r="Q18" s="467"/>
      <c r="R18" s="468"/>
    </row>
    <row r="19" spans="2:18" ht="15" customHeight="1" thickBot="1" x14ac:dyDescent="0.35">
      <c r="B19" s="473"/>
      <c r="C19" s="474"/>
      <c r="D19" s="467"/>
      <c r="E19" s="467"/>
      <c r="F19" s="468"/>
      <c r="G19" s="62"/>
      <c r="H19" s="473"/>
      <c r="I19" s="474"/>
      <c r="J19" s="466"/>
      <c r="K19" s="467"/>
      <c r="L19" s="468"/>
      <c r="M19" s="62"/>
      <c r="N19" s="473"/>
      <c r="O19" s="474"/>
      <c r="P19" s="466"/>
      <c r="Q19" s="467"/>
      <c r="R19" s="468"/>
    </row>
    <row r="20" spans="2:18" ht="15" customHeight="1" x14ac:dyDescent="0.3">
      <c r="B20" s="438" t="s">
        <v>86</v>
      </c>
      <c r="C20" s="440"/>
      <c r="D20" s="441" t="s">
        <v>264</v>
      </c>
      <c r="E20" s="442"/>
      <c r="F20" s="443"/>
      <c r="G20" s="62"/>
      <c r="H20" s="438" t="s">
        <v>86</v>
      </c>
      <c r="I20" s="440"/>
      <c r="J20" s="441" t="s">
        <v>265</v>
      </c>
      <c r="K20" s="442"/>
      <c r="L20" s="443"/>
      <c r="M20" s="62"/>
      <c r="N20" s="438" t="s">
        <v>86</v>
      </c>
      <c r="O20" s="440"/>
      <c r="P20" s="441" t="s">
        <v>281</v>
      </c>
      <c r="Q20" s="442"/>
      <c r="R20" s="443"/>
    </row>
    <row r="21" spans="2:18" ht="15" customHeight="1" thickBot="1" x14ac:dyDescent="0.35">
      <c r="B21" s="453"/>
      <c r="C21" s="475"/>
      <c r="D21" s="447"/>
      <c r="E21" s="448"/>
      <c r="F21" s="449"/>
      <c r="G21" s="62"/>
      <c r="H21" s="453"/>
      <c r="I21" s="475"/>
      <c r="J21" s="447"/>
      <c r="K21" s="448"/>
      <c r="L21" s="449"/>
      <c r="M21" s="62"/>
      <c r="N21" s="453"/>
      <c r="O21" s="475"/>
      <c r="P21" s="447"/>
      <c r="Q21" s="448"/>
      <c r="R21" s="449"/>
    </row>
    <row r="22" spans="2:18" ht="30" customHeight="1" thickBot="1" x14ac:dyDescent="0.35">
      <c r="B22" s="1" t="s">
        <v>61</v>
      </c>
      <c r="C22" s="1" t="s">
        <v>0</v>
      </c>
      <c r="D22" s="1" t="s">
        <v>42</v>
      </c>
      <c r="E22" s="1" t="s">
        <v>11</v>
      </c>
      <c r="F22" s="3" t="s">
        <v>71</v>
      </c>
      <c r="H22" s="1" t="s">
        <v>61</v>
      </c>
      <c r="I22" s="1" t="s">
        <v>0</v>
      </c>
      <c r="J22" s="1" t="s">
        <v>42</v>
      </c>
      <c r="K22" s="1" t="s">
        <v>11</v>
      </c>
      <c r="L22" s="3" t="s">
        <v>71</v>
      </c>
      <c r="N22" s="1" t="s">
        <v>61</v>
      </c>
      <c r="O22" s="1" t="s">
        <v>0</v>
      </c>
      <c r="P22" s="1" t="s">
        <v>42</v>
      </c>
      <c r="Q22" s="1" t="s">
        <v>11</v>
      </c>
      <c r="R22" s="3" t="s">
        <v>71</v>
      </c>
    </row>
    <row r="23" spans="2:18" ht="15" customHeight="1" thickBot="1" x14ac:dyDescent="0.35">
      <c r="B23" s="2">
        <v>1</v>
      </c>
      <c r="C23" s="32">
        <v>1</v>
      </c>
      <c r="D23" s="29">
        <v>195</v>
      </c>
      <c r="E23" s="35">
        <v>7</v>
      </c>
      <c r="F23" s="125">
        <v>0.90277777777777779</v>
      </c>
      <c r="H23" s="2">
        <v>1</v>
      </c>
      <c r="I23" s="32">
        <v>1</v>
      </c>
      <c r="J23" s="29">
        <v>130</v>
      </c>
      <c r="K23" s="35">
        <v>7.5</v>
      </c>
      <c r="L23" s="125">
        <v>0.91549295774647887</v>
      </c>
      <c r="N23" s="2">
        <v>1</v>
      </c>
      <c r="O23" s="32">
        <v>10</v>
      </c>
      <c r="P23" s="29">
        <v>80</v>
      </c>
      <c r="Q23" s="35">
        <v>6</v>
      </c>
      <c r="R23" s="125">
        <v>0.61538461538461542</v>
      </c>
    </row>
    <row r="24" spans="2:18" ht="15" customHeight="1" thickBot="1" x14ac:dyDescent="0.35">
      <c r="B24" s="2">
        <v>2</v>
      </c>
      <c r="C24" s="33">
        <v>5</v>
      </c>
      <c r="D24" s="30">
        <v>155</v>
      </c>
      <c r="E24" s="36">
        <v>6</v>
      </c>
      <c r="F24" s="126">
        <v>0.71759259259259256</v>
      </c>
      <c r="H24" s="2">
        <v>2</v>
      </c>
      <c r="I24" s="33">
        <v>5</v>
      </c>
      <c r="J24" s="30">
        <v>105</v>
      </c>
      <c r="K24" s="36">
        <v>6</v>
      </c>
      <c r="L24" s="126">
        <v>0.73943661971830987</v>
      </c>
      <c r="N24" s="2">
        <v>2</v>
      </c>
      <c r="O24" s="33">
        <v>10</v>
      </c>
      <c r="P24" s="30">
        <v>90</v>
      </c>
      <c r="Q24" s="36">
        <v>8</v>
      </c>
      <c r="R24" s="126">
        <v>0.69230769230769229</v>
      </c>
    </row>
    <row r="25" spans="2:18" ht="15" customHeight="1" thickBot="1" x14ac:dyDescent="0.35">
      <c r="B25" s="2">
        <v>3</v>
      </c>
      <c r="C25" s="33">
        <v>5</v>
      </c>
      <c r="D25" s="30">
        <v>155</v>
      </c>
      <c r="E25" s="36">
        <v>6</v>
      </c>
      <c r="F25" s="126">
        <v>0.71759259259259256</v>
      </c>
      <c r="H25" s="2">
        <v>3</v>
      </c>
      <c r="I25" s="33">
        <v>5</v>
      </c>
      <c r="J25" s="30">
        <v>105</v>
      </c>
      <c r="K25" s="36">
        <v>6</v>
      </c>
      <c r="L25" s="126">
        <v>0.73943661971830987</v>
      </c>
      <c r="M25" s="122"/>
      <c r="N25" s="2">
        <v>3</v>
      </c>
      <c r="O25" s="33">
        <v>10</v>
      </c>
      <c r="P25" s="30">
        <v>90</v>
      </c>
      <c r="Q25" s="36">
        <v>8</v>
      </c>
      <c r="R25" s="126">
        <v>0.69230769230769229</v>
      </c>
    </row>
    <row r="26" spans="2:18" ht="15" customHeight="1" thickBot="1" x14ac:dyDescent="0.35">
      <c r="B26" s="2">
        <v>4</v>
      </c>
      <c r="C26" s="33">
        <v>5</v>
      </c>
      <c r="D26" s="30">
        <v>155</v>
      </c>
      <c r="E26" s="36">
        <v>7</v>
      </c>
      <c r="F26" s="126">
        <v>0.71759259259259256</v>
      </c>
      <c r="H26" s="2">
        <v>4</v>
      </c>
      <c r="I26" s="33">
        <v>5</v>
      </c>
      <c r="J26" s="30">
        <v>105</v>
      </c>
      <c r="K26" s="36">
        <v>7</v>
      </c>
      <c r="L26" s="126">
        <v>0.73943661971830987</v>
      </c>
      <c r="M26" s="123"/>
      <c r="N26" s="2">
        <v>4</v>
      </c>
      <c r="O26" s="33">
        <v>10</v>
      </c>
      <c r="P26" s="30">
        <v>90</v>
      </c>
      <c r="Q26" s="36">
        <v>8</v>
      </c>
      <c r="R26" s="126">
        <v>0.69230769230769229</v>
      </c>
    </row>
    <row r="27" spans="2:18" ht="15" customHeight="1" thickBot="1" x14ac:dyDescent="0.35">
      <c r="B27" s="2">
        <v>5</v>
      </c>
      <c r="C27" s="33">
        <v>5</v>
      </c>
      <c r="D27" s="30">
        <v>155</v>
      </c>
      <c r="E27" s="36">
        <v>7</v>
      </c>
      <c r="F27" s="126">
        <v>0.71759259259259256</v>
      </c>
      <c r="H27" s="2">
        <v>5</v>
      </c>
      <c r="I27" s="33">
        <v>5</v>
      </c>
      <c r="J27" s="30">
        <v>105</v>
      </c>
      <c r="K27" s="36">
        <v>8</v>
      </c>
      <c r="L27" s="126">
        <v>0.73943661971830987</v>
      </c>
      <c r="M27" s="124"/>
      <c r="N27" s="2">
        <v>5</v>
      </c>
      <c r="O27" s="33"/>
      <c r="P27" s="30"/>
      <c r="Q27" s="36"/>
      <c r="R27" s="126">
        <v>0</v>
      </c>
    </row>
    <row r="28" spans="2:18" ht="15" customHeight="1" thickBot="1" x14ac:dyDescent="0.35">
      <c r="B28" s="2">
        <v>6</v>
      </c>
      <c r="C28" s="33">
        <v>5</v>
      </c>
      <c r="D28" s="30">
        <v>160</v>
      </c>
      <c r="E28" s="36">
        <v>7</v>
      </c>
      <c r="F28" s="126">
        <v>0.7407407407407407</v>
      </c>
      <c r="H28" s="2">
        <v>6</v>
      </c>
      <c r="I28" s="33"/>
      <c r="J28" s="30"/>
      <c r="K28" s="36"/>
      <c r="L28" s="126">
        <v>0</v>
      </c>
      <c r="M28" s="124"/>
      <c r="N28" s="2">
        <v>6</v>
      </c>
      <c r="O28" s="33"/>
      <c r="P28" s="30"/>
      <c r="Q28" s="36"/>
      <c r="R28" s="126">
        <v>0</v>
      </c>
    </row>
    <row r="29" spans="2:18" ht="15" customHeight="1" thickBot="1" x14ac:dyDescent="0.35">
      <c r="B29" s="2">
        <v>7</v>
      </c>
      <c r="C29" s="33"/>
      <c r="D29" s="30"/>
      <c r="E29" s="36"/>
      <c r="F29" s="126">
        <v>0</v>
      </c>
      <c r="H29" s="2">
        <v>7</v>
      </c>
      <c r="I29" s="33"/>
      <c r="J29" s="30"/>
      <c r="K29" s="36"/>
      <c r="L29" s="126">
        <v>0</v>
      </c>
      <c r="M29" s="124"/>
      <c r="N29" s="2">
        <v>7</v>
      </c>
      <c r="O29" s="33"/>
      <c r="P29" s="30"/>
      <c r="Q29" s="36"/>
      <c r="R29" s="126">
        <v>0</v>
      </c>
    </row>
    <row r="30" spans="2:18" ht="15" customHeight="1" thickBot="1" x14ac:dyDescent="0.35">
      <c r="B30" s="2">
        <v>8</v>
      </c>
      <c r="C30" s="33"/>
      <c r="D30" s="30"/>
      <c r="E30" s="36"/>
      <c r="F30" s="126">
        <v>0</v>
      </c>
      <c r="H30" s="2">
        <v>8</v>
      </c>
      <c r="I30" s="33"/>
      <c r="J30" s="30"/>
      <c r="K30" s="36"/>
      <c r="L30" s="126">
        <v>0</v>
      </c>
      <c r="M30" s="124"/>
      <c r="N30" s="2">
        <v>8</v>
      </c>
      <c r="O30" s="33"/>
      <c r="P30" s="30"/>
      <c r="Q30" s="36"/>
      <c r="R30" s="126">
        <v>0</v>
      </c>
    </row>
    <row r="31" spans="2:18" ht="15" customHeight="1" thickBot="1" x14ac:dyDescent="0.35">
      <c r="B31" s="2">
        <v>9</v>
      </c>
      <c r="C31" s="33"/>
      <c r="D31" s="30"/>
      <c r="E31" s="36"/>
      <c r="F31" s="126">
        <v>0</v>
      </c>
      <c r="H31" s="2">
        <v>9</v>
      </c>
      <c r="I31" s="33"/>
      <c r="J31" s="30"/>
      <c r="K31" s="36"/>
      <c r="L31" s="126">
        <v>0</v>
      </c>
      <c r="M31" s="124"/>
      <c r="N31" s="2">
        <v>9</v>
      </c>
      <c r="O31" s="33"/>
      <c r="P31" s="30"/>
      <c r="Q31" s="36"/>
      <c r="R31" s="126">
        <v>0</v>
      </c>
    </row>
    <row r="32" spans="2:18" ht="15" customHeight="1" thickBot="1" x14ac:dyDescent="0.35">
      <c r="B32" s="228">
        <v>10</v>
      </c>
      <c r="C32" s="34"/>
      <c r="D32" s="31"/>
      <c r="E32" s="37"/>
      <c r="F32" s="126">
        <v>0</v>
      </c>
      <c r="H32" s="228">
        <v>10</v>
      </c>
      <c r="I32" s="34"/>
      <c r="J32" s="31"/>
      <c r="K32" s="37"/>
      <c r="L32" s="126">
        <v>0</v>
      </c>
      <c r="M32" s="124"/>
      <c r="N32" s="228">
        <v>10</v>
      </c>
      <c r="O32" s="34"/>
      <c r="P32" s="31"/>
      <c r="Q32" s="37"/>
      <c r="R32" s="126">
        <v>0</v>
      </c>
    </row>
    <row r="33" spans="1:19" ht="15" customHeight="1" x14ac:dyDescent="0.3">
      <c r="B33" s="392" t="s">
        <v>4</v>
      </c>
      <c r="C33" s="438" t="s">
        <v>62</v>
      </c>
      <c r="D33" s="439"/>
      <c r="E33" s="457">
        <v>0.75231481481481477</v>
      </c>
      <c r="F33" s="458"/>
      <c r="H33" s="392" t="s">
        <v>4</v>
      </c>
      <c r="I33" s="438" t="s">
        <v>62</v>
      </c>
      <c r="J33" s="439"/>
      <c r="K33" s="457">
        <v>0.77464788732394374</v>
      </c>
      <c r="L33" s="458"/>
      <c r="M33" s="124"/>
      <c r="N33" s="392" t="s">
        <v>4</v>
      </c>
      <c r="O33" s="452" t="s">
        <v>70</v>
      </c>
      <c r="P33" s="461">
        <v>0.67307692307692313</v>
      </c>
      <c r="Q33" s="477" t="s">
        <v>109</v>
      </c>
      <c r="R33" s="479">
        <v>610.93333333333328</v>
      </c>
    </row>
    <row r="34" spans="1:19" ht="15" customHeight="1" thickBot="1" x14ac:dyDescent="0.35">
      <c r="B34" s="373"/>
      <c r="C34" s="453"/>
      <c r="D34" s="456"/>
      <c r="E34" s="459"/>
      <c r="F34" s="460"/>
      <c r="H34" s="373"/>
      <c r="I34" s="453"/>
      <c r="J34" s="456"/>
      <c r="K34" s="459"/>
      <c r="L34" s="460"/>
      <c r="M34" s="124"/>
      <c r="N34" s="373"/>
      <c r="O34" s="453"/>
      <c r="P34" s="462"/>
      <c r="Q34" s="478"/>
      <c r="R34" s="480"/>
    </row>
    <row r="35" spans="1:19" ht="15" customHeight="1" x14ac:dyDescent="0.3">
      <c r="A35" s="76"/>
      <c r="B35" s="450">
        <v>216</v>
      </c>
      <c r="C35" s="452" t="s">
        <v>162</v>
      </c>
      <c r="D35" s="454">
        <v>26</v>
      </c>
      <c r="E35" s="438" t="s">
        <v>44</v>
      </c>
      <c r="F35" s="421">
        <v>4095</v>
      </c>
      <c r="H35" s="450">
        <v>142</v>
      </c>
      <c r="I35" s="452" t="s">
        <v>162</v>
      </c>
      <c r="J35" s="454">
        <v>21</v>
      </c>
      <c r="K35" s="438" t="s">
        <v>44</v>
      </c>
      <c r="L35" s="421">
        <v>2230</v>
      </c>
      <c r="M35" s="124"/>
      <c r="N35" s="450">
        <v>130</v>
      </c>
      <c r="O35" s="452" t="s">
        <v>162</v>
      </c>
      <c r="P35" s="454">
        <v>40</v>
      </c>
      <c r="Q35" s="438" t="s">
        <v>44</v>
      </c>
      <c r="R35" s="421">
        <v>3500</v>
      </c>
    </row>
    <row r="36" spans="1:19" ht="15" customHeight="1" thickBot="1" x14ac:dyDescent="0.35">
      <c r="A36" s="76"/>
      <c r="B36" s="451"/>
      <c r="C36" s="453"/>
      <c r="D36" s="455"/>
      <c r="E36" s="453"/>
      <c r="F36" s="422"/>
      <c r="H36" s="451"/>
      <c r="I36" s="453"/>
      <c r="J36" s="455"/>
      <c r="K36" s="453"/>
      <c r="L36" s="422"/>
      <c r="M36" s="124"/>
      <c r="N36" s="451"/>
      <c r="O36" s="453"/>
      <c r="P36" s="455"/>
      <c r="Q36" s="453"/>
      <c r="R36" s="422"/>
    </row>
    <row r="37" spans="1:19" ht="15" customHeight="1" x14ac:dyDescent="0.3">
      <c r="B37" s="64">
        <v>195</v>
      </c>
      <c r="C37" s="129">
        <v>4</v>
      </c>
      <c r="D37" s="64"/>
      <c r="E37" s="64"/>
      <c r="F37" s="64"/>
      <c r="G37" s="64"/>
      <c r="H37" s="64">
        <v>130</v>
      </c>
      <c r="I37" s="129">
        <v>3.5</v>
      </c>
      <c r="J37" s="64"/>
      <c r="K37" s="64"/>
      <c r="L37" s="64"/>
      <c r="M37" s="130"/>
      <c r="N37" s="64">
        <v>90</v>
      </c>
      <c r="O37" s="129">
        <v>12</v>
      </c>
      <c r="P37" s="64"/>
      <c r="Q37" s="131">
        <v>7.0222222222222221</v>
      </c>
      <c r="R37" s="132">
        <v>87</v>
      </c>
      <c r="S37" s="61"/>
    </row>
    <row r="38" spans="1:19" ht="15" customHeight="1" x14ac:dyDescent="0.3">
      <c r="B38" s="64"/>
      <c r="C38" s="64"/>
      <c r="D38" s="64"/>
      <c r="E38" s="64"/>
      <c r="F38" s="64"/>
      <c r="G38" s="64"/>
      <c r="H38" s="64"/>
      <c r="I38" s="64"/>
      <c r="J38" s="64"/>
      <c r="K38" s="64"/>
      <c r="L38" s="64"/>
      <c r="M38" s="64"/>
      <c r="N38" s="64"/>
      <c r="O38" s="64"/>
      <c r="P38" s="64"/>
      <c r="Q38" s="64"/>
      <c r="R38" s="64"/>
    </row>
    <row r="39" spans="1:19" ht="15" customHeight="1" x14ac:dyDescent="0.3">
      <c r="B39" s="476" t="s">
        <v>48</v>
      </c>
      <c r="C39" s="476"/>
      <c r="D39" s="476"/>
      <c r="E39" s="476"/>
      <c r="F39" s="476"/>
      <c r="G39" s="476"/>
      <c r="H39" s="476"/>
      <c r="I39" s="476"/>
      <c r="J39" s="476"/>
      <c r="K39" s="476"/>
      <c r="L39" s="476"/>
      <c r="M39" s="476"/>
      <c r="N39" s="476"/>
      <c r="O39" s="476"/>
      <c r="P39" s="476"/>
      <c r="Q39" s="476"/>
      <c r="R39" s="476"/>
    </row>
    <row r="40" spans="1:19" ht="15" customHeight="1" x14ac:dyDescent="0.3">
      <c r="B40" s="476"/>
      <c r="C40" s="476"/>
      <c r="D40" s="476"/>
      <c r="E40" s="476"/>
      <c r="F40" s="476"/>
      <c r="G40" s="476"/>
      <c r="H40" s="476"/>
      <c r="I40" s="476"/>
      <c r="J40" s="476"/>
      <c r="K40" s="476"/>
      <c r="L40" s="476"/>
      <c r="M40" s="476"/>
      <c r="N40" s="476"/>
      <c r="O40" s="476"/>
      <c r="P40" s="476"/>
      <c r="Q40" s="476"/>
      <c r="R40" s="476"/>
    </row>
    <row r="41" spans="1:19" ht="15" customHeight="1" x14ac:dyDescent="0.3">
      <c r="B41" s="476"/>
      <c r="C41" s="476"/>
      <c r="D41" s="476"/>
      <c r="E41" s="476"/>
      <c r="F41" s="476"/>
      <c r="G41" s="476"/>
      <c r="H41" s="476"/>
      <c r="I41" s="476"/>
      <c r="J41" s="476"/>
      <c r="K41" s="476"/>
      <c r="L41" s="476"/>
      <c r="M41" s="476"/>
      <c r="N41" s="476"/>
      <c r="O41" s="476"/>
      <c r="P41" s="476"/>
      <c r="Q41" s="476"/>
      <c r="R41" s="476"/>
    </row>
    <row r="42" spans="1:19" ht="15" customHeight="1" thickBot="1" x14ac:dyDescent="0.35"/>
    <row r="43" spans="1:19" ht="15" customHeight="1" x14ac:dyDescent="0.3">
      <c r="B43" s="356">
        <v>1</v>
      </c>
      <c r="C43" s="356" t="s">
        <v>254</v>
      </c>
      <c r="D43" s="357"/>
      <c r="E43" s="357"/>
      <c r="F43" s="358"/>
      <c r="G43" s="62"/>
      <c r="H43" s="356">
        <v>2</v>
      </c>
      <c r="I43" s="356" t="s">
        <v>268</v>
      </c>
      <c r="J43" s="357"/>
      <c r="K43" s="357"/>
      <c r="L43" s="358"/>
      <c r="M43" s="62"/>
      <c r="N43" s="356">
        <v>3</v>
      </c>
      <c r="O43" s="356" t="s">
        <v>288</v>
      </c>
      <c r="P43" s="357"/>
      <c r="Q43" s="357"/>
      <c r="R43" s="358"/>
    </row>
    <row r="44" spans="1:19" ht="15" customHeight="1" thickBot="1" x14ac:dyDescent="0.35">
      <c r="B44" s="359"/>
      <c r="C44" s="359"/>
      <c r="D44" s="360"/>
      <c r="E44" s="360"/>
      <c r="F44" s="361"/>
      <c r="G44" s="62"/>
      <c r="H44" s="359"/>
      <c r="I44" s="359"/>
      <c r="J44" s="360"/>
      <c r="K44" s="360"/>
      <c r="L44" s="361"/>
      <c r="M44" s="62"/>
      <c r="N44" s="359"/>
      <c r="O44" s="359"/>
      <c r="P44" s="360"/>
      <c r="Q44" s="360"/>
      <c r="R44" s="361"/>
    </row>
    <row r="45" spans="1:19" ht="15" customHeight="1" x14ac:dyDescent="0.3">
      <c r="B45" s="469" t="s">
        <v>85</v>
      </c>
      <c r="C45" s="470"/>
      <c r="D45" s="463" t="s">
        <v>283</v>
      </c>
      <c r="E45" s="464"/>
      <c r="F45" s="465"/>
      <c r="G45" s="62"/>
      <c r="H45" s="469" t="s">
        <v>85</v>
      </c>
      <c r="I45" s="470"/>
      <c r="J45" s="463" t="s">
        <v>287</v>
      </c>
      <c r="K45" s="464"/>
      <c r="L45" s="465"/>
      <c r="M45" s="62"/>
      <c r="N45" s="469" t="s">
        <v>85</v>
      </c>
      <c r="O45" s="470"/>
      <c r="P45" s="463" t="s">
        <v>290</v>
      </c>
      <c r="Q45" s="464"/>
      <c r="R45" s="465"/>
    </row>
    <row r="46" spans="1:19" ht="15" customHeight="1" x14ac:dyDescent="0.3">
      <c r="B46" s="471"/>
      <c r="C46" s="472"/>
      <c r="D46" s="466"/>
      <c r="E46" s="467"/>
      <c r="F46" s="468"/>
      <c r="G46" s="62"/>
      <c r="H46" s="471"/>
      <c r="I46" s="472"/>
      <c r="J46" s="466"/>
      <c r="K46" s="467"/>
      <c r="L46" s="468"/>
      <c r="M46" s="62"/>
      <c r="N46" s="471"/>
      <c r="O46" s="472"/>
      <c r="P46" s="466"/>
      <c r="Q46" s="467"/>
      <c r="R46" s="468"/>
    </row>
    <row r="47" spans="1:19" ht="15" customHeight="1" x14ac:dyDescent="0.3">
      <c r="B47" s="471"/>
      <c r="C47" s="472"/>
      <c r="D47" s="466"/>
      <c r="E47" s="467"/>
      <c r="F47" s="468"/>
      <c r="G47" s="62"/>
      <c r="H47" s="471"/>
      <c r="I47" s="472"/>
      <c r="J47" s="466"/>
      <c r="K47" s="467"/>
      <c r="L47" s="468"/>
      <c r="M47" s="62"/>
      <c r="N47" s="471"/>
      <c r="O47" s="472"/>
      <c r="P47" s="466"/>
      <c r="Q47" s="467"/>
      <c r="R47" s="468"/>
    </row>
    <row r="48" spans="1:19" ht="15" customHeight="1" x14ac:dyDescent="0.3">
      <c r="B48" s="471"/>
      <c r="C48" s="472"/>
      <c r="D48" s="466"/>
      <c r="E48" s="467"/>
      <c r="F48" s="468"/>
      <c r="G48" s="62"/>
      <c r="H48" s="471"/>
      <c r="I48" s="472"/>
      <c r="J48" s="466"/>
      <c r="K48" s="467"/>
      <c r="L48" s="468"/>
      <c r="M48" s="62"/>
      <c r="N48" s="471"/>
      <c r="O48" s="472"/>
      <c r="P48" s="466"/>
      <c r="Q48" s="467"/>
      <c r="R48" s="468"/>
    </row>
    <row r="49" spans="2:18" ht="15" customHeight="1" thickBot="1" x14ac:dyDescent="0.35">
      <c r="B49" s="473"/>
      <c r="C49" s="474"/>
      <c r="D49" s="466"/>
      <c r="E49" s="467"/>
      <c r="F49" s="468"/>
      <c r="G49" s="62"/>
      <c r="H49" s="473"/>
      <c r="I49" s="474"/>
      <c r="J49" s="466"/>
      <c r="K49" s="467"/>
      <c r="L49" s="468"/>
      <c r="M49" s="62"/>
      <c r="N49" s="473"/>
      <c r="O49" s="474"/>
      <c r="P49" s="466"/>
      <c r="Q49" s="467"/>
      <c r="R49" s="468"/>
    </row>
    <row r="50" spans="2:18" ht="15" customHeight="1" x14ac:dyDescent="0.3">
      <c r="B50" s="438" t="s">
        <v>86</v>
      </c>
      <c r="C50" s="440"/>
      <c r="D50" s="441" t="s">
        <v>264</v>
      </c>
      <c r="E50" s="442"/>
      <c r="F50" s="443"/>
      <c r="G50" s="62"/>
      <c r="H50" s="438" t="s">
        <v>86</v>
      </c>
      <c r="I50" s="440"/>
      <c r="J50" s="441" t="s">
        <v>265</v>
      </c>
      <c r="K50" s="442"/>
      <c r="L50" s="443"/>
      <c r="M50" s="62"/>
      <c r="N50" s="438" t="s">
        <v>86</v>
      </c>
      <c r="O50" s="440"/>
      <c r="P50" s="441" t="s">
        <v>281</v>
      </c>
      <c r="Q50" s="442"/>
      <c r="R50" s="443"/>
    </row>
    <row r="51" spans="2:18" ht="15" customHeight="1" thickBot="1" x14ac:dyDescent="0.35">
      <c r="B51" s="453"/>
      <c r="C51" s="475"/>
      <c r="D51" s="447"/>
      <c r="E51" s="448"/>
      <c r="F51" s="449"/>
      <c r="G51" s="62"/>
      <c r="H51" s="453"/>
      <c r="I51" s="475"/>
      <c r="J51" s="447"/>
      <c r="K51" s="448"/>
      <c r="L51" s="449"/>
      <c r="M51" s="62"/>
      <c r="N51" s="453"/>
      <c r="O51" s="475"/>
      <c r="P51" s="447"/>
      <c r="Q51" s="448"/>
      <c r="R51" s="449"/>
    </row>
    <row r="52" spans="2:18" ht="30" customHeight="1" thickBot="1" x14ac:dyDescent="0.35">
      <c r="B52" s="1" t="s">
        <v>61</v>
      </c>
      <c r="C52" s="1" t="s">
        <v>0</v>
      </c>
      <c r="D52" s="1" t="s">
        <v>42</v>
      </c>
      <c r="E52" s="1" t="s">
        <v>11</v>
      </c>
      <c r="F52" s="3" t="s">
        <v>71</v>
      </c>
      <c r="H52" s="1" t="s">
        <v>61</v>
      </c>
      <c r="I52" s="1" t="s">
        <v>0</v>
      </c>
      <c r="J52" s="1" t="s">
        <v>42</v>
      </c>
      <c r="K52" s="1" t="s">
        <v>11</v>
      </c>
      <c r="L52" s="3" t="s">
        <v>71</v>
      </c>
      <c r="N52" s="1" t="s">
        <v>61</v>
      </c>
      <c r="O52" s="1" t="s">
        <v>0</v>
      </c>
      <c r="P52" s="1" t="s">
        <v>42</v>
      </c>
      <c r="Q52" s="1" t="s">
        <v>11</v>
      </c>
      <c r="R52" s="3" t="s">
        <v>71</v>
      </c>
    </row>
    <row r="53" spans="2:18" ht="15" customHeight="1" thickBot="1" x14ac:dyDescent="0.35">
      <c r="B53" s="2">
        <v>1</v>
      </c>
      <c r="C53" s="32">
        <v>1</v>
      </c>
      <c r="D53" s="29">
        <v>250</v>
      </c>
      <c r="E53" s="35">
        <v>6</v>
      </c>
      <c r="F53" s="125">
        <v>0.87412587412587417</v>
      </c>
      <c r="H53" s="2">
        <v>1</v>
      </c>
      <c r="I53" s="32">
        <v>4</v>
      </c>
      <c r="J53" s="29">
        <v>100</v>
      </c>
      <c r="K53" s="35">
        <v>6</v>
      </c>
      <c r="L53" s="125">
        <v>0.78125</v>
      </c>
      <c r="N53" s="2">
        <v>1</v>
      </c>
      <c r="O53" s="32">
        <v>8</v>
      </c>
      <c r="P53" s="29">
        <v>120</v>
      </c>
      <c r="Q53" s="35">
        <v>6</v>
      </c>
      <c r="R53" s="125">
        <v>0.49382716049382713</v>
      </c>
    </row>
    <row r="54" spans="2:18" ht="15" customHeight="1" thickBot="1" x14ac:dyDescent="0.35">
      <c r="B54" s="2">
        <v>2</v>
      </c>
      <c r="C54" s="33">
        <v>5</v>
      </c>
      <c r="D54" s="30">
        <v>205</v>
      </c>
      <c r="E54" s="36">
        <v>4</v>
      </c>
      <c r="F54" s="126">
        <v>0.71678321678321677</v>
      </c>
      <c r="H54" s="2">
        <v>2</v>
      </c>
      <c r="I54" s="33">
        <v>4</v>
      </c>
      <c r="J54" s="30">
        <v>102.5</v>
      </c>
      <c r="K54" s="36">
        <v>7</v>
      </c>
      <c r="L54" s="126">
        <v>0.80078125</v>
      </c>
      <c r="N54" s="2">
        <v>2</v>
      </c>
      <c r="O54" s="33">
        <v>8</v>
      </c>
      <c r="P54" s="30">
        <v>160</v>
      </c>
      <c r="Q54" s="36">
        <v>7</v>
      </c>
      <c r="R54" s="126">
        <v>0.65843621399176955</v>
      </c>
    </row>
    <row r="55" spans="2:18" ht="15" customHeight="1" thickBot="1" x14ac:dyDescent="0.35">
      <c r="B55" s="2">
        <v>3</v>
      </c>
      <c r="C55" s="33">
        <v>5</v>
      </c>
      <c r="D55" s="30">
        <v>205</v>
      </c>
      <c r="E55" s="36">
        <v>4</v>
      </c>
      <c r="F55" s="126">
        <v>0.71678321678321677</v>
      </c>
      <c r="H55" s="2">
        <v>3</v>
      </c>
      <c r="I55" s="33">
        <v>4</v>
      </c>
      <c r="J55" s="30">
        <v>110</v>
      </c>
      <c r="K55" s="36">
        <v>8.5</v>
      </c>
      <c r="L55" s="126">
        <v>0.859375</v>
      </c>
      <c r="M55" s="122"/>
      <c r="N55" s="2">
        <v>3</v>
      </c>
      <c r="O55" s="33">
        <v>8</v>
      </c>
      <c r="P55" s="30">
        <v>180</v>
      </c>
      <c r="Q55" s="36">
        <v>8</v>
      </c>
      <c r="R55" s="126">
        <v>0.7407407407407407</v>
      </c>
    </row>
    <row r="56" spans="2:18" ht="15" customHeight="1" thickBot="1" x14ac:dyDescent="0.35">
      <c r="B56" s="2">
        <v>4</v>
      </c>
      <c r="C56" s="33">
        <v>5</v>
      </c>
      <c r="D56" s="30">
        <v>205</v>
      </c>
      <c r="E56" s="36">
        <v>4</v>
      </c>
      <c r="F56" s="126">
        <v>0.71678321678321677</v>
      </c>
      <c r="H56" s="2">
        <v>4</v>
      </c>
      <c r="I56" s="33">
        <v>4</v>
      </c>
      <c r="J56" s="30">
        <v>110</v>
      </c>
      <c r="K56" s="36">
        <v>9</v>
      </c>
      <c r="L56" s="126">
        <v>0.859375</v>
      </c>
      <c r="M56" s="123"/>
      <c r="N56" s="2">
        <v>4</v>
      </c>
      <c r="O56" s="33">
        <v>8</v>
      </c>
      <c r="P56" s="30">
        <v>170</v>
      </c>
      <c r="Q56" s="36">
        <v>7</v>
      </c>
      <c r="R56" s="126">
        <v>0.69958847736625518</v>
      </c>
    </row>
    <row r="57" spans="2:18" ht="15" customHeight="1" thickBot="1" x14ac:dyDescent="0.35">
      <c r="B57" s="2">
        <v>5</v>
      </c>
      <c r="C57" s="33">
        <v>5</v>
      </c>
      <c r="D57" s="30">
        <v>205</v>
      </c>
      <c r="E57" s="36">
        <v>4</v>
      </c>
      <c r="F57" s="126">
        <v>0.71678321678321677</v>
      </c>
      <c r="H57" s="2">
        <v>5</v>
      </c>
      <c r="I57" s="33"/>
      <c r="J57" s="30"/>
      <c r="K57" s="36"/>
      <c r="L57" s="126">
        <v>0</v>
      </c>
      <c r="M57" s="124"/>
      <c r="N57" s="2">
        <v>5</v>
      </c>
      <c r="O57" s="33"/>
      <c r="P57" s="30"/>
      <c r="Q57" s="36"/>
      <c r="R57" s="126">
        <v>0</v>
      </c>
    </row>
    <row r="58" spans="2:18" ht="15" customHeight="1" thickBot="1" x14ac:dyDescent="0.35">
      <c r="B58" s="2">
        <v>6</v>
      </c>
      <c r="C58" s="33">
        <v>5</v>
      </c>
      <c r="D58" s="30">
        <v>205</v>
      </c>
      <c r="E58" s="36">
        <v>5</v>
      </c>
      <c r="F58" s="126">
        <v>0.71678321678321677</v>
      </c>
      <c r="H58" s="2">
        <v>6</v>
      </c>
      <c r="I58" s="33"/>
      <c r="J58" s="30"/>
      <c r="K58" s="36"/>
      <c r="L58" s="126">
        <v>0</v>
      </c>
      <c r="M58" s="124"/>
      <c r="N58" s="2">
        <v>6</v>
      </c>
      <c r="O58" s="33"/>
      <c r="P58" s="30"/>
      <c r="Q58" s="36"/>
      <c r="R58" s="126">
        <v>0</v>
      </c>
    </row>
    <row r="59" spans="2:18" ht="15" customHeight="1" thickBot="1" x14ac:dyDescent="0.35">
      <c r="B59" s="2">
        <v>7</v>
      </c>
      <c r="C59" s="33"/>
      <c r="D59" s="30"/>
      <c r="E59" s="36"/>
      <c r="F59" s="126">
        <v>0</v>
      </c>
      <c r="H59" s="2">
        <v>7</v>
      </c>
      <c r="I59" s="33"/>
      <c r="J59" s="30"/>
      <c r="K59" s="36"/>
      <c r="L59" s="126">
        <v>0</v>
      </c>
      <c r="M59" s="124"/>
      <c r="N59" s="2">
        <v>7</v>
      </c>
      <c r="O59" s="33"/>
      <c r="P59" s="30"/>
      <c r="Q59" s="36"/>
      <c r="R59" s="126">
        <v>0</v>
      </c>
    </row>
    <row r="60" spans="2:18" ht="15" customHeight="1" thickBot="1" x14ac:dyDescent="0.35">
      <c r="B60" s="2">
        <v>8</v>
      </c>
      <c r="C60" s="33"/>
      <c r="D60" s="30"/>
      <c r="E60" s="36"/>
      <c r="F60" s="126">
        <v>0</v>
      </c>
      <c r="H60" s="2">
        <v>8</v>
      </c>
      <c r="I60" s="33"/>
      <c r="J60" s="30"/>
      <c r="K60" s="36"/>
      <c r="L60" s="126">
        <v>0</v>
      </c>
      <c r="M60" s="124"/>
      <c r="N60" s="2">
        <v>8</v>
      </c>
      <c r="O60" s="33"/>
      <c r="P60" s="30"/>
      <c r="Q60" s="36"/>
      <c r="R60" s="126">
        <v>0</v>
      </c>
    </row>
    <row r="61" spans="2:18" ht="15" customHeight="1" thickBot="1" x14ac:dyDescent="0.35">
      <c r="B61" s="2">
        <v>9</v>
      </c>
      <c r="C61" s="33"/>
      <c r="D61" s="30"/>
      <c r="E61" s="36"/>
      <c r="F61" s="126">
        <v>0</v>
      </c>
      <c r="H61" s="2">
        <v>9</v>
      </c>
      <c r="I61" s="33"/>
      <c r="J61" s="30"/>
      <c r="K61" s="36"/>
      <c r="L61" s="126">
        <v>0</v>
      </c>
      <c r="M61" s="124"/>
      <c r="N61" s="2">
        <v>9</v>
      </c>
      <c r="O61" s="33"/>
      <c r="P61" s="30"/>
      <c r="Q61" s="36"/>
      <c r="R61" s="126">
        <v>0</v>
      </c>
    </row>
    <row r="62" spans="2:18" ht="15" customHeight="1" thickBot="1" x14ac:dyDescent="0.35">
      <c r="B62" s="228">
        <v>10</v>
      </c>
      <c r="C62" s="34"/>
      <c r="D62" s="31"/>
      <c r="E62" s="37"/>
      <c r="F62" s="126">
        <v>0</v>
      </c>
      <c r="H62" s="228">
        <v>10</v>
      </c>
      <c r="I62" s="34"/>
      <c r="J62" s="31"/>
      <c r="K62" s="37"/>
      <c r="L62" s="126">
        <v>0</v>
      </c>
      <c r="M62" s="124"/>
      <c r="N62" s="228">
        <v>10</v>
      </c>
      <c r="O62" s="34"/>
      <c r="P62" s="31"/>
      <c r="Q62" s="37"/>
      <c r="R62" s="126">
        <v>0</v>
      </c>
    </row>
    <row r="63" spans="2:18" ht="15" customHeight="1" x14ac:dyDescent="0.3">
      <c r="B63" s="392" t="s">
        <v>4</v>
      </c>
      <c r="C63" s="438" t="s">
        <v>62</v>
      </c>
      <c r="D63" s="439"/>
      <c r="E63" s="457">
        <v>0.74300699300699291</v>
      </c>
      <c r="F63" s="458"/>
      <c r="H63" s="392" t="s">
        <v>4</v>
      </c>
      <c r="I63" s="438" t="s">
        <v>62</v>
      </c>
      <c r="J63" s="439"/>
      <c r="K63" s="457">
        <v>0.8251953125</v>
      </c>
      <c r="L63" s="458"/>
      <c r="M63" s="124"/>
      <c r="N63" s="392" t="s">
        <v>4</v>
      </c>
      <c r="O63" s="452" t="s">
        <v>70</v>
      </c>
      <c r="P63" s="461">
        <v>0.64814814814814814</v>
      </c>
      <c r="Q63" s="477" t="s">
        <v>109</v>
      </c>
      <c r="R63" s="479">
        <v>471.75</v>
      </c>
    </row>
    <row r="64" spans="2:18" ht="15" customHeight="1" thickBot="1" x14ac:dyDescent="0.35">
      <c r="B64" s="373"/>
      <c r="C64" s="453"/>
      <c r="D64" s="456"/>
      <c r="E64" s="459"/>
      <c r="F64" s="460"/>
      <c r="H64" s="373"/>
      <c r="I64" s="453"/>
      <c r="J64" s="456"/>
      <c r="K64" s="459"/>
      <c r="L64" s="460"/>
      <c r="M64" s="124"/>
      <c r="N64" s="373"/>
      <c r="O64" s="490"/>
      <c r="P64" s="462"/>
      <c r="Q64" s="478"/>
      <c r="R64" s="480"/>
    </row>
    <row r="65" spans="2:18" ht="15" customHeight="1" x14ac:dyDescent="0.3">
      <c r="B65" s="450">
        <v>286</v>
      </c>
      <c r="C65" s="452" t="s">
        <v>162</v>
      </c>
      <c r="D65" s="454">
        <v>26</v>
      </c>
      <c r="E65" s="438" t="s">
        <v>44</v>
      </c>
      <c r="F65" s="421">
        <v>5375</v>
      </c>
      <c r="H65" s="450">
        <v>128</v>
      </c>
      <c r="I65" s="452" t="s">
        <v>162</v>
      </c>
      <c r="J65" s="454">
        <v>16</v>
      </c>
      <c r="K65" s="438" t="s">
        <v>44</v>
      </c>
      <c r="L65" s="421">
        <v>1690</v>
      </c>
      <c r="M65" s="124"/>
      <c r="N65" s="450">
        <v>243</v>
      </c>
      <c r="O65" s="452" t="s">
        <v>162</v>
      </c>
      <c r="P65" s="454">
        <v>32</v>
      </c>
      <c r="Q65" s="438" t="s">
        <v>44</v>
      </c>
      <c r="R65" s="421">
        <v>5040</v>
      </c>
    </row>
    <row r="66" spans="2:18" ht="15" customHeight="1" thickBot="1" x14ac:dyDescent="0.35">
      <c r="B66" s="451"/>
      <c r="C66" s="453"/>
      <c r="D66" s="455"/>
      <c r="E66" s="453"/>
      <c r="F66" s="422"/>
      <c r="H66" s="451"/>
      <c r="I66" s="453"/>
      <c r="J66" s="455"/>
      <c r="K66" s="453"/>
      <c r="L66" s="422"/>
      <c r="M66" s="124"/>
      <c r="N66" s="451"/>
      <c r="O66" s="453"/>
      <c r="P66" s="455"/>
      <c r="Q66" s="453"/>
      <c r="R66" s="422"/>
    </row>
    <row r="67" spans="2:18" ht="15" customHeight="1" x14ac:dyDescent="0.3">
      <c r="B67" s="64">
        <v>250</v>
      </c>
      <c r="C67" s="129">
        <v>5</v>
      </c>
      <c r="D67" s="64"/>
      <c r="E67" s="64"/>
      <c r="F67" s="64"/>
      <c r="G67" s="64"/>
      <c r="H67" s="64">
        <v>110</v>
      </c>
      <c r="I67" s="129">
        <v>5.5</v>
      </c>
      <c r="J67" s="64"/>
      <c r="K67" s="64"/>
      <c r="L67" s="64"/>
      <c r="M67" s="130"/>
      <c r="N67" s="64">
        <v>180</v>
      </c>
      <c r="O67" s="129">
        <v>10</v>
      </c>
      <c r="P67" s="64"/>
      <c r="Q67" s="131">
        <v>6.375</v>
      </c>
      <c r="R67" s="132">
        <v>74</v>
      </c>
    </row>
    <row r="68" spans="2:18" ht="15" customHeight="1" x14ac:dyDescent="0.3">
      <c r="B68" s="64"/>
      <c r="C68" s="64"/>
      <c r="D68" s="64"/>
      <c r="E68" s="64"/>
      <c r="F68" s="64"/>
      <c r="G68" s="64"/>
      <c r="H68" s="64"/>
      <c r="I68" s="64"/>
      <c r="J68" s="64"/>
      <c r="K68" s="64"/>
      <c r="L68" s="64"/>
      <c r="M68" s="64"/>
      <c r="N68" s="64"/>
      <c r="O68" s="64"/>
      <c r="P68" s="64"/>
      <c r="Q68" s="64"/>
      <c r="R68" s="64"/>
    </row>
    <row r="69" spans="2:18" ht="15" customHeight="1" x14ac:dyDescent="0.3">
      <c r="B69" s="476" t="s">
        <v>63</v>
      </c>
      <c r="C69" s="476"/>
      <c r="D69" s="476"/>
      <c r="E69" s="476"/>
      <c r="F69" s="476"/>
      <c r="G69" s="476"/>
      <c r="H69" s="476"/>
      <c r="I69" s="476"/>
      <c r="J69" s="476"/>
      <c r="K69" s="476"/>
      <c r="L69" s="476"/>
      <c r="M69" s="476"/>
      <c r="N69" s="476"/>
      <c r="O69" s="476"/>
      <c r="P69" s="476"/>
      <c r="Q69" s="476"/>
      <c r="R69" s="476"/>
    </row>
    <row r="70" spans="2:18" ht="15" customHeight="1" x14ac:dyDescent="0.3">
      <c r="B70" s="476"/>
      <c r="C70" s="476"/>
      <c r="D70" s="476"/>
      <c r="E70" s="476"/>
      <c r="F70" s="476"/>
      <c r="G70" s="476"/>
      <c r="H70" s="476"/>
      <c r="I70" s="476"/>
      <c r="J70" s="476"/>
      <c r="K70" s="476"/>
      <c r="L70" s="476"/>
      <c r="M70" s="476"/>
      <c r="N70" s="476"/>
      <c r="O70" s="476"/>
      <c r="P70" s="476"/>
      <c r="Q70" s="476"/>
      <c r="R70" s="476"/>
    </row>
    <row r="71" spans="2:18" ht="15" customHeight="1" x14ac:dyDescent="0.3">
      <c r="B71" s="476"/>
      <c r="C71" s="476"/>
      <c r="D71" s="476"/>
      <c r="E71" s="476"/>
      <c r="F71" s="476"/>
      <c r="G71" s="476"/>
      <c r="H71" s="476"/>
      <c r="I71" s="476"/>
      <c r="J71" s="476"/>
      <c r="K71" s="476"/>
      <c r="L71" s="476"/>
      <c r="M71" s="476"/>
      <c r="N71" s="476"/>
      <c r="O71" s="476"/>
      <c r="P71" s="476"/>
      <c r="Q71" s="476"/>
      <c r="R71" s="476"/>
    </row>
    <row r="72" spans="2:18" ht="15" customHeight="1" thickBot="1" x14ac:dyDescent="0.35"/>
    <row r="73" spans="2:18" ht="15" customHeight="1" x14ac:dyDescent="0.3">
      <c r="C73" s="322" t="s">
        <v>252</v>
      </c>
      <c r="D73" s="323"/>
      <c r="E73" s="324"/>
      <c r="F73" s="322" t="s">
        <v>262</v>
      </c>
      <c r="G73" s="323"/>
      <c r="H73" s="324"/>
      <c r="I73" s="322" t="s">
        <v>266</v>
      </c>
      <c r="J73" s="323"/>
      <c r="K73" s="324"/>
      <c r="L73" s="322" t="s">
        <v>272</v>
      </c>
      <c r="M73" s="323"/>
      <c r="N73" s="324"/>
      <c r="O73" s="322">
        <v>0</v>
      </c>
      <c r="P73" s="323"/>
      <c r="Q73" s="324"/>
    </row>
    <row r="74" spans="2:18" ht="15" customHeight="1" thickBot="1" x14ac:dyDescent="0.35">
      <c r="C74" s="328"/>
      <c r="D74" s="329"/>
      <c r="E74" s="330"/>
      <c r="F74" s="328"/>
      <c r="G74" s="329"/>
      <c r="H74" s="330"/>
      <c r="I74" s="328"/>
      <c r="J74" s="329"/>
      <c r="K74" s="330"/>
      <c r="L74" s="328"/>
      <c r="M74" s="329"/>
      <c r="N74" s="330"/>
      <c r="O74" s="328"/>
      <c r="P74" s="329"/>
      <c r="Q74" s="330"/>
    </row>
    <row r="75" spans="2:18" ht="15" customHeight="1" x14ac:dyDescent="0.3">
      <c r="C75" s="441" t="s">
        <v>255</v>
      </c>
      <c r="D75" s="442"/>
      <c r="E75" s="443"/>
      <c r="F75" s="441" t="s">
        <v>263</v>
      </c>
      <c r="G75" s="442"/>
      <c r="H75" s="443"/>
      <c r="I75" s="441" t="s">
        <v>263</v>
      </c>
      <c r="J75" s="442"/>
      <c r="K75" s="443"/>
      <c r="L75" s="441" t="s">
        <v>273</v>
      </c>
      <c r="M75" s="442"/>
      <c r="N75" s="443"/>
      <c r="O75" s="441">
        <v>0</v>
      </c>
      <c r="P75" s="442"/>
      <c r="Q75" s="443"/>
    </row>
    <row r="76" spans="2:18" ht="15" customHeight="1" x14ac:dyDescent="0.3">
      <c r="C76" s="444"/>
      <c r="D76" s="445"/>
      <c r="E76" s="446"/>
      <c r="F76" s="444"/>
      <c r="G76" s="445"/>
      <c r="H76" s="446"/>
      <c r="I76" s="444"/>
      <c r="J76" s="445"/>
      <c r="K76" s="446"/>
      <c r="L76" s="444"/>
      <c r="M76" s="445"/>
      <c r="N76" s="446"/>
      <c r="O76" s="444"/>
      <c r="P76" s="445"/>
      <c r="Q76" s="446"/>
    </row>
    <row r="77" spans="2:18" ht="15" customHeight="1" thickBot="1" x14ac:dyDescent="0.35">
      <c r="C77" s="447"/>
      <c r="D77" s="448"/>
      <c r="E77" s="449"/>
      <c r="F77" s="447"/>
      <c r="G77" s="448"/>
      <c r="H77" s="449"/>
      <c r="I77" s="447"/>
      <c r="J77" s="448"/>
      <c r="K77" s="449"/>
      <c r="L77" s="447"/>
      <c r="M77" s="448"/>
      <c r="N77" s="449"/>
      <c r="O77" s="447"/>
      <c r="P77" s="448"/>
      <c r="Q77" s="449"/>
    </row>
    <row r="78" spans="2:18" ht="15" customHeight="1" thickBot="1" x14ac:dyDescent="0.35">
      <c r="C78" s="438" t="s">
        <v>64</v>
      </c>
      <c r="D78" s="439"/>
      <c r="E78" s="440"/>
      <c r="F78" s="438" t="s">
        <v>64</v>
      </c>
      <c r="G78" s="439"/>
      <c r="H78" s="440"/>
      <c r="I78" s="438" t="s">
        <v>64</v>
      </c>
      <c r="J78" s="439"/>
      <c r="K78" s="440"/>
      <c r="L78" s="438" t="s">
        <v>64</v>
      </c>
      <c r="M78" s="439"/>
      <c r="N78" s="440"/>
      <c r="O78" s="438" t="s">
        <v>64</v>
      </c>
      <c r="P78" s="439"/>
      <c r="Q78" s="440"/>
    </row>
    <row r="79" spans="2:18" ht="15" customHeight="1" x14ac:dyDescent="0.3">
      <c r="C79" s="481" t="s">
        <v>321</v>
      </c>
      <c r="D79" s="482"/>
      <c r="E79" s="483"/>
      <c r="F79" s="481" t="s">
        <v>326</v>
      </c>
      <c r="G79" s="482"/>
      <c r="H79" s="483"/>
      <c r="I79" s="481" t="s">
        <v>327</v>
      </c>
      <c r="J79" s="482"/>
      <c r="K79" s="483"/>
      <c r="L79" s="481" t="s">
        <v>273</v>
      </c>
      <c r="M79" s="482"/>
      <c r="N79" s="483"/>
      <c r="O79" s="481"/>
      <c r="P79" s="482"/>
      <c r="Q79" s="483"/>
    </row>
    <row r="80" spans="2:18" ht="15" customHeight="1" x14ac:dyDescent="0.3">
      <c r="C80" s="484"/>
      <c r="D80" s="485"/>
      <c r="E80" s="486"/>
      <c r="F80" s="484"/>
      <c r="G80" s="485"/>
      <c r="H80" s="486"/>
      <c r="I80" s="484"/>
      <c r="J80" s="485"/>
      <c r="K80" s="486"/>
      <c r="L80" s="484"/>
      <c r="M80" s="485"/>
      <c r="N80" s="486"/>
      <c r="O80" s="484"/>
      <c r="P80" s="485"/>
      <c r="Q80" s="486"/>
    </row>
    <row r="81" spans="2:18" ht="15" customHeight="1" thickBot="1" x14ac:dyDescent="0.35">
      <c r="C81" s="487"/>
      <c r="D81" s="488"/>
      <c r="E81" s="489"/>
      <c r="F81" s="487"/>
      <c r="G81" s="488"/>
      <c r="H81" s="489"/>
      <c r="I81" s="487"/>
      <c r="J81" s="488"/>
      <c r="K81" s="489"/>
      <c r="L81" s="487"/>
      <c r="M81" s="488"/>
      <c r="N81" s="489"/>
      <c r="O81" s="487"/>
      <c r="P81" s="488"/>
      <c r="Q81" s="489"/>
    </row>
    <row r="82" spans="2:18" ht="15" customHeight="1" x14ac:dyDescent="0.3"/>
    <row r="83" spans="2:18" ht="15" customHeight="1" x14ac:dyDescent="0.3"/>
    <row r="84" spans="2:18" ht="15" customHeight="1" x14ac:dyDescent="0.3">
      <c r="B84" s="476" t="s">
        <v>49</v>
      </c>
      <c r="C84" s="476"/>
      <c r="D84" s="476"/>
      <c r="E84" s="476"/>
      <c r="F84" s="476"/>
      <c r="G84" s="476"/>
      <c r="H84" s="476"/>
      <c r="I84" s="476"/>
      <c r="J84" s="476"/>
      <c r="K84" s="476"/>
      <c r="L84" s="476"/>
      <c r="M84" s="476"/>
      <c r="N84" s="476"/>
      <c r="O84" s="476"/>
      <c r="P84" s="476"/>
      <c r="Q84" s="476"/>
      <c r="R84" s="476"/>
    </row>
    <row r="85" spans="2:18" ht="15" customHeight="1" x14ac:dyDescent="0.3">
      <c r="B85" s="476"/>
      <c r="C85" s="476"/>
      <c r="D85" s="476"/>
      <c r="E85" s="476"/>
      <c r="F85" s="476"/>
      <c r="G85" s="476"/>
      <c r="H85" s="476"/>
      <c r="I85" s="476"/>
      <c r="J85" s="476"/>
      <c r="K85" s="476"/>
      <c r="L85" s="476"/>
      <c r="M85" s="476"/>
      <c r="N85" s="476"/>
      <c r="O85" s="476"/>
      <c r="P85" s="476"/>
      <c r="Q85" s="476"/>
      <c r="R85" s="476"/>
    </row>
    <row r="86" spans="2:18" ht="15" customHeight="1" x14ac:dyDescent="0.3">
      <c r="B86" s="476"/>
      <c r="C86" s="476"/>
      <c r="D86" s="476"/>
      <c r="E86" s="476"/>
      <c r="F86" s="476"/>
      <c r="G86" s="476"/>
      <c r="H86" s="476"/>
      <c r="I86" s="476"/>
      <c r="J86" s="476"/>
      <c r="K86" s="476"/>
      <c r="L86" s="476"/>
      <c r="M86" s="476"/>
      <c r="N86" s="476"/>
      <c r="O86" s="476"/>
      <c r="P86" s="476"/>
      <c r="Q86" s="476"/>
      <c r="R86" s="476"/>
    </row>
    <row r="87" spans="2:18" ht="15" customHeight="1" thickBot="1" x14ac:dyDescent="0.35"/>
    <row r="88" spans="2:18" ht="15" customHeight="1" x14ac:dyDescent="0.3">
      <c r="B88" s="356">
        <v>1</v>
      </c>
      <c r="C88" s="356" t="s">
        <v>256</v>
      </c>
      <c r="D88" s="357"/>
      <c r="E88" s="357"/>
      <c r="F88" s="358"/>
      <c r="G88" s="62"/>
      <c r="H88" s="356">
        <v>2</v>
      </c>
      <c r="I88" s="356" t="s">
        <v>269</v>
      </c>
      <c r="J88" s="357"/>
      <c r="K88" s="357"/>
      <c r="L88" s="358"/>
      <c r="M88" s="62"/>
      <c r="N88" s="356">
        <v>3</v>
      </c>
      <c r="O88" s="356" t="s">
        <v>276</v>
      </c>
      <c r="P88" s="357"/>
      <c r="Q88" s="357"/>
      <c r="R88" s="358"/>
    </row>
    <row r="89" spans="2:18" ht="15" customHeight="1" thickBot="1" x14ac:dyDescent="0.35">
      <c r="B89" s="359"/>
      <c r="C89" s="359"/>
      <c r="D89" s="360"/>
      <c r="E89" s="360"/>
      <c r="F89" s="361"/>
      <c r="G89" s="62"/>
      <c r="H89" s="359"/>
      <c r="I89" s="359"/>
      <c r="J89" s="360"/>
      <c r="K89" s="360"/>
      <c r="L89" s="361"/>
      <c r="M89" s="62"/>
      <c r="N89" s="359"/>
      <c r="O89" s="359"/>
      <c r="P89" s="360"/>
      <c r="Q89" s="360"/>
      <c r="R89" s="361"/>
    </row>
    <row r="90" spans="2:18" ht="15" customHeight="1" x14ac:dyDescent="0.3">
      <c r="B90" s="469" t="s">
        <v>85</v>
      </c>
      <c r="C90" s="470"/>
      <c r="D90" s="463" t="s">
        <v>284</v>
      </c>
      <c r="E90" s="464"/>
      <c r="F90" s="465"/>
      <c r="G90" s="62"/>
      <c r="H90" s="469" t="s">
        <v>85</v>
      </c>
      <c r="I90" s="470"/>
      <c r="J90" s="463" t="s">
        <v>284</v>
      </c>
      <c r="K90" s="464"/>
      <c r="L90" s="465"/>
      <c r="M90" s="62"/>
      <c r="N90" s="469" t="s">
        <v>85</v>
      </c>
      <c r="O90" s="470"/>
      <c r="P90" s="463" t="s">
        <v>291</v>
      </c>
      <c r="Q90" s="464"/>
      <c r="R90" s="465"/>
    </row>
    <row r="91" spans="2:18" ht="15" customHeight="1" x14ac:dyDescent="0.3">
      <c r="B91" s="471"/>
      <c r="C91" s="472"/>
      <c r="D91" s="466"/>
      <c r="E91" s="467"/>
      <c r="F91" s="468"/>
      <c r="G91" s="62"/>
      <c r="H91" s="471"/>
      <c r="I91" s="472"/>
      <c r="J91" s="466"/>
      <c r="K91" s="467"/>
      <c r="L91" s="468"/>
      <c r="M91" s="62"/>
      <c r="N91" s="471"/>
      <c r="O91" s="472"/>
      <c r="P91" s="466"/>
      <c r="Q91" s="467"/>
      <c r="R91" s="468"/>
    </row>
    <row r="92" spans="2:18" ht="15" customHeight="1" x14ac:dyDescent="0.3">
      <c r="B92" s="471"/>
      <c r="C92" s="472"/>
      <c r="D92" s="466"/>
      <c r="E92" s="467"/>
      <c r="F92" s="468"/>
      <c r="G92" s="62"/>
      <c r="H92" s="471"/>
      <c r="I92" s="472"/>
      <c r="J92" s="466"/>
      <c r="K92" s="467"/>
      <c r="L92" s="468"/>
      <c r="M92" s="62"/>
      <c r="N92" s="471"/>
      <c r="O92" s="472"/>
      <c r="P92" s="466"/>
      <c r="Q92" s="467"/>
      <c r="R92" s="468"/>
    </row>
    <row r="93" spans="2:18" ht="15" customHeight="1" x14ac:dyDescent="0.3">
      <c r="B93" s="471"/>
      <c r="C93" s="472"/>
      <c r="D93" s="466"/>
      <c r="E93" s="467"/>
      <c r="F93" s="468"/>
      <c r="G93" s="62"/>
      <c r="H93" s="471"/>
      <c r="I93" s="472"/>
      <c r="J93" s="466"/>
      <c r="K93" s="467"/>
      <c r="L93" s="468"/>
      <c r="M93" s="62"/>
      <c r="N93" s="471"/>
      <c r="O93" s="472"/>
      <c r="P93" s="466"/>
      <c r="Q93" s="467"/>
      <c r="R93" s="468"/>
    </row>
    <row r="94" spans="2:18" ht="15" customHeight="1" thickBot="1" x14ac:dyDescent="0.35">
      <c r="B94" s="473"/>
      <c r="C94" s="474"/>
      <c r="D94" s="466"/>
      <c r="E94" s="467"/>
      <c r="F94" s="468"/>
      <c r="G94" s="62"/>
      <c r="H94" s="473"/>
      <c r="I94" s="474"/>
      <c r="J94" s="466"/>
      <c r="K94" s="467"/>
      <c r="L94" s="468"/>
      <c r="M94" s="62"/>
      <c r="N94" s="473"/>
      <c r="O94" s="474"/>
      <c r="P94" s="466"/>
      <c r="Q94" s="467"/>
      <c r="R94" s="468"/>
    </row>
    <row r="95" spans="2:18" ht="15" customHeight="1" x14ac:dyDescent="0.3">
      <c r="B95" s="438" t="s">
        <v>86</v>
      </c>
      <c r="C95" s="440"/>
      <c r="D95" s="441" t="s">
        <v>264</v>
      </c>
      <c r="E95" s="442"/>
      <c r="F95" s="443"/>
      <c r="G95" s="62"/>
      <c r="H95" s="438" t="s">
        <v>86</v>
      </c>
      <c r="I95" s="440"/>
      <c r="J95" s="441" t="s">
        <v>265</v>
      </c>
      <c r="K95" s="442"/>
      <c r="L95" s="443"/>
      <c r="M95" s="62"/>
      <c r="N95" s="438" t="s">
        <v>86</v>
      </c>
      <c r="O95" s="440"/>
      <c r="P95" s="441" t="s">
        <v>281</v>
      </c>
      <c r="Q95" s="442"/>
      <c r="R95" s="443"/>
    </row>
    <row r="96" spans="2:18" ht="15" customHeight="1" thickBot="1" x14ac:dyDescent="0.35">
      <c r="B96" s="453"/>
      <c r="C96" s="475"/>
      <c r="D96" s="447"/>
      <c r="E96" s="448"/>
      <c r="F96" s="449"/>
      <c r="G96" s="62"/>
      <c r="H96" s="453"/>
      <c r="I96" s="475"/>
      <c r="J96" s="447"/>
      <c r="K96" s="448"/>
      <c r="L96" s="449"/>
      <c r="M96" s="62"/>
      <c r="N96" s="453"/>
      <c r="O96" s="475"/>
      <c r="P96" s="447"/>
      <c r="Q96" s="448"/>
      <c r="R96" s="449"/>
    </row>
    <row r="97" spans="2:18" ht="30" customHeight="1" thickBot="1" x14ac:dyDescent="0.35">
      <c r="B97" s="1" t="s">
        <v>61</v>
      </c>
      <c r="C97" s="1" t="s">
        <v>0</v>
      </c>
      <c r="D97" s="1" t="s">
        <v>42</v>
      </c>
      <c r="E97" s="1" t="s">
        <v>11</v>
      </c>
      <c r="F97" s="3" t="s">
        <v>71</v>
      </c>
      <c r="H97" s="1" t="s">
        <v>61</v>
      </c>
      <c r="I97" s="1" t="s">
        <v>0</v>
      </c>
      <c r="J97" s="1" t="s">
        <v>42</v>
      </c>
      <c r="K97" s="1" t="s">
        <v>11</v>
      </c>
      <c r="L97" s="3" t="s">
        <v>71</v>
      </c>
      <c r="N97" s="1" t="s">
        <v>61</v>
      </c>
      <c r="O97" s="1" t="s">
        <v>0</v>
      </c>
      <c r="P97" s="1" t="s">
        <v>42</v>
      </c>
      <c r="Q97" s="1" t="s">
        <v>11</v>
      </c>
      <c r="R97" s="3" t="s">
        <v>71</v>
      </c>
    </row>
    <row r="98" spans="2:18" ht="15" customHeight="1" thickBot="1" x14ac:dyDescent="0.35">
      <c r="B98" s="2">
        <v>1</v>
      </c>
      <c r="C98" s="32">
        <v>4</v>
      </c>
      <c r="D98" s="29">
        <v>160</v>
      </c>
      <c r="E98" s="35">
        <v>6</v>
      </c>
      <c r="F98" s="125">
        <v>0.77669902912621358</v>
      </c>
      <c r="H98" s="2">
        <v>1</v>
      </c>
      <c r="I98" s="32">
        <v>4</v>
      </c>
      <c r="J98" s="29">
        <v>112.5</v>
      </c>
      <c r="K98" s="35">
        <v>7</v>
      </c>
      <c r="L98" s="125">
        <v>0.83333333333333337</v>
      </c>
      <c r="N98" s="2">
        <v>1</v>
      </c>
      <c r="O98" s="32">
        <v>8</v>
      </c>
      <c r="P98" s="29">
        <v>80</v>
      </c>
      <c r="Q98" s="35">
        <v>6</v>
      </c>
      <c r="R98" s="125">
        <v>0.65573770491803274</v>
      </c>
    </row>
    <row r="99" spans="2:18" ht="15" customHeight="1" thickBot="1" x14ac:dyDescent="0.35">
      <c r="B99" s="2">
        <v>2</v>
      </c>
      <c r="C99" s="33">
        <v>4</v>
      </c>
      <c r="D99" s="30">
        <v>170</v>
      </c>
      <c r="E99" s="36">
        <v>7.5</v>
      </c>
      <c r="F99" s="126">
        <v>0.82524271844660191</v>
      </c>
      <c r="H99" s="2">
        <v>2</v>
      </c>
      <c r="I99" s="33">
        <v>4</v>
      </c>
      <c r="J99" s="30">
        <v>117.5</v>
      </c>
      <c r="K99" s="36">
        <v>8.5</v>
      </c>
      <c r="L99" s="126">
        <v>0.87037037037037035</v>
      </c>
      <c r="N99" s="2">
        <v>2</v>
      </c>
      <c r="O99" s="33">
        <v>8</v>
      </c>
      <c r="P99" s="30">
        <v>85</v>
      </c>
      <c r="Q99" s="36">
        <v>7</v>
      </c>
      <c r="R99" s="126">
        <v>0.69672131147540983</v>
      </c>
    </row>
    <row r="100" spans="2:18" ht="15" customHeight="1" thickBot="1" x14ac:dyDescent="0.35">
      <c r="B100" s="2">
        <v>3</v>
      </c>
      <c r="C100" s="33">
        <v>4</v>
      </c>
      <c r="D100" s="30">
        <v>180</v>
      </c>
      <c r="E100" s="36">
        <v>9</v>
      </c>
      <c r="F100" s="126">
        <v>0.87378640776699024</v>
      </c>
      <c r="H100" s="2">
        <v>3</v>
      </c>
      <c r="I100" s="33">
        <v>4</v>
      </c>
      <c r="J100" s="30">
        <v>120</v>
      </c>
      <c r="K100" s="36">
        <v>9.5</v>
      </c>
      <c r="L100" s="126">
        <v>0.88888888888888884</v>
      </c>
      <c r="M100" s="122"/>
      <c r="N100" s="2">
        <v>3</v>
      </c>
      <c r="O100" s="33">
        <v>8</v>
      </c>
      <c r="P100" s="30">
        <v>90</v>
      </c>
      <c r="Q100" s="36">
        <v>8</v>
      </c>
      <c r="R100" s="126">
        <v>0.73770491803278693</v>
      </c>
    </row>
    <row r="101" spans="2:18" ht="15" customHeight="1" thickBot="1" x14ac:dyDescent="0.35">
      <c r="B101" s="2">
        <v>4</v>
      </c>
      <c r="C101" s="33">
        <v>4</v>
      </c>
      <c r="D101" s="30">
        <v>165</v>
      </c>
      <c r="E101" s="36">
        <v>7</v>
      </c>
      <c r="F101" s="126">
        <v>0.80097087378640774</v>
      </c>
      <c r="H101" s="2">
        <v>4</v>
      </c>
      <c r="I101" s="33">
        <v>4</v>
      </c>
      <c r="J101" s="30">
        <v>110</v>
      </c>
      <c r="K101" s="36">
        <v>8</v>
      </c>
      <c r="L101" s="126">
        <v>0.81481481481481477</v>
      </c>
      <c r="M101" s="123"/>
      <c r="N101" s="2">
        <v>4</v>
      </c>
      <c r="O101" s="33">
        <v>8</v>
      </c>
      <c r="P101" s="30">
        <v>90</v>
      </c>
      <c r="Q101" s="36">
        <v>9</v>
      </c>
      <c r="R101" s="126">
        <v>0.73770491803278693</v>
      </c>
    </row>
    <row r="102" spans="2:18" ht="15" customHeight="1" thickBot="1" x14ac:dyDescent="0.35">
      <c r="B102" s="2">
        <v>5</v>
      </c>
      <c r="C102" s="33">
        <v>4</v>
      </c>
      <c r="D102" s="30">
        <v>165</v>
      </c>
      <c r="E102" s="36">
        <v>8</v>
      </c>
      <c r="F102" s="126">
        <v>0.80097087378640774</v>
      </c>
      <c r="H102" s="2">
        <v>5</v>
      </c>
      <c r="I102" s="33">
        <v>4</v>
      </c>
      <c r="J102" s="30">
        <v>110</v>
      </c>
      <c r="K102" s="36">
        <v>8.5</v>
      </c>
      <c r="L102" s="126">
        <v>0.81481481481481477</v>
      </c>
      <c r="M102" s="124"/>
      <c r="N102" s="2">
        <v>5</v>
      </c>
      <c r="O102" s="33"/>
      <c r="P102" s="30"/>
      <c r="Q102" s="36"/>
      <c r="R102" s="126">
        <v>0</v>
      </c>
    </row>
    <row r="103" spans="2:18" ht="15" customHeight="1" thickBot="1" x14ac:dyDescent="0.35">
      <c r="B103" s="2">
        <v>6</v>
      </c>
      <c r="C103" s="33">
        <v>4</v>
      </c>
      <c r="D103" s="30">
        <v>165</v>
      </c>
      <c r="E103" s="36">
        <v>8.5</v>
      </c>
      <c r="F103" s="126">
        <v>0.80097087378640774</v>
      </c>
      <c r="H103" s="2">
        <v>6</v>
      </c>
      <c r="I103" s="33">
        <v>4</v>
      </c>
      <c r="J103" s="30">
        <v>110</v>
      </c>
      <c r="K103" s="36">
        <v>9</v>
      </c>
      <c r="L103" s="126">
        <v>0.81481481481481477</v>
      </c>
      <c r="M103" s="124"/>
      <c r="N103" s="2">
        <v>6</v>
      </c>
      <c r="O103" s="33"/>
      <c r="P103" s="30"/>
      <c r="Q103" s="36"/>
      <c r="R103" s="126">
        <v>0</v>
      </c>
    </row>
    <row r="104" spans="2:18" ht="15" customHeight="1" thickBot="1" x14ac:dyDescent="0.35">
      <c r="B104" s="2">
        <v>7</v>
      </c>
      <c r="C104" s="33">
        <v>4</v>
      </c>
      <c r="D104" s="30">
        <v>165</v>
      </c>
      <c r="E104" s="36">
        <v>9</v>
      </c>
      <c r="F104" s="126">
        <v>0.80097087378640774</v>
      </c>
      <c r="H104" s="2">
        <v>7</v>
      </c>
      <c r="I104" s="33"/>
      <c r="J104" s="30"/>
      <c r="K104" s="36"/>
      <c r="L104" s="126">
        <v>0</v>
      </c>
      <c r="M104" s="124"/>
      <c r="N104" s="2">
        <v>7</v>
      </c>
      <c r="O104" s="33"/>
      <c r="P104" s="30"/>
      <c r="Q104" s="36"/>
      <c r="R104" s="126">
        <v>0</v>
      </c>
    </row>
    <row r="105" spans="2:18" ht="15" customHeight="1" thickBot="1" x14ac:dyDescent="0.35">
      <c r="B105" s="2">
        <v>8</v>
      </c>
      <c r="C105" s="33"/>
      <c r="D105" s="30"/>
      <c r="E105" s="36"/>
      <c r="F105" s="126">
        <v>0</v>
      </c>
      <c r="H105" s="2">
        <v>8</v>
      </c>
      <c r="I105" s="33"/>
      <c r="J105" s="30"/>
      <c r="K105" s="36"/>
      <c r="L105" s="126">
        <v>0</v>
      </c>
      <c r="M105" s="124"/>
      <c r="N105" s="2">
        <v>8</v>
      </c>
      <c r="O105" s="33"/>
      <c r="P105" s="30"/>
      <c r="Q105" s="36"/>
      <c r="R105" s="126">
        <v>0</v>
      </c>
    </row>
    <row r="106" spans="2:18" ht="15" customHeight="1" thickBot="1" x14ac:dyDescent="0.35">
      <c r="B106" s="2">
        <v>9</v>
      </c>
      <c r="C106" s="33"/>
      <c r="D106" s="30"/>
      <c r="E106" s="36"/>
      <c r="F106" s="126">
        <v>0</v>
      </c>
      <c r="H106" s="2">
        <v>9</v>
      </c>
      <c r="I106" s="33"/>
      <c r="J106" s="30"/>
      <c r="K106" s="36"/>
      <c r="L106" s="126">
        <v>0</v>
      </c>
      <c r="M106" s="124"/>
      <c r="N106" s="2">
        <v>9</v>
      </c>
      <c r="O106" s="33"/>
      <c r="P106" s="30"/>
      <c r="Q106" s="36"/>
      <c r="R106" s="126">
        <v>0</v>
      </c>
    </row>
    <row r="107" spans="2:18" ht="15" customHeight="1" thickBot="1" x14ac:dyDescent="0.35">
      <c r="B107" s="228">
        <v>10</v>
      </c>
      <c r="C107" s="34"/>
      <c r="D107" s="31"/>
      <c r="E107" s="37"/>
      <c r="F107" s="126">
        <v>0</v>
      </c>
      <c r="H107" s="228">
        <v>10</v>
      </c>
      <c r="I107" s="34"/>
      <c r="J107" s="31"/>
      <c r="K107" s="37"/>
      <c r="L107" s="126">
        <v>0</v>
      </c>
      <c r="M107" s="124"/>
      <c r="N107" s="228">
        <v>10</v>
      </c>
      <c r="O107" s="34"/>
      <c r="P107" s="31"/>
      <c r="Q107" s="37"/>
      <c r="R107" s="126">
        <v>0</v>
      </c>
    </row>
    <row r="108" spans="2:18" ht="15" customHeight="1" x14ac:dyDescent="0.3">
      <c r="B108" s="392" t="s">
        <v>4</v>
      </c>
      <c r="C108" s="438" t="s">
        <v>62</v>
      </c>
      <c r="D108" s="439"/>
      <c r="E108" s="457">
        <v>0.81137309292649107</v>
      </c>
      <c r="F108" s="458"/>
      <c r="H108" s="392" t="s">
        <v>4</v>
      </c>
      <c r="I108" s="438" t="s">
        <v>62</v>
      </c>
      <c r="J108" s="439"/>
      <c r="K108" s="457">
        <v>0.83950617283950624</v>
      </c>
      <c r="L108" s="458"/>
      <c r="M108" s="124"/>
      <c r="N108" s="392" t="s">
        <v>4</v>
      </c>
      <c r="O108" s="452" t="s">
        <v>70</v>
      </c>
      <c r="P108" s="461">
        <v>0.70696721311475419</v>
      </c>
      <c r="Q108" s="477" t="s">
        <v>109</v>
      </c>
      <c r="R108" s="479">
        <v>665.66666666666663</v>
      </c>
    </row>
    <row r="109" spans="2:18" ht="15" customHeight="1" thickBot="1" x14ac:dyDescent="0.35">
      <c r="B109" s="373"/>
      <c r="C109" s="453"/>
      <c r="D109" s="456"/>
      <c r="E109" s="459"/>
      <c r="F109" s="460"/>
      <c r="H109" s="373"/>
      <c r="I109" s="453"/>
      <c r="J109" s="456"/>
      <c r="K109" s="459"/>
      <c r="L109" s="460"/>
      <c r="M109" s="124"/>
      <c r="N109" s="373"/>
      <c r="O109" s="453"/>
      <c r="P109" s="462"/>
      <c r="Q109" s="478"/>
      <c r="R109" s="480"/>
    </row>
    <row r="110" spans="2:18" ht="15" customHeight="1" x14ac:dyDescent="0.3">
      <c r="B110" s="450">
        <v>206</v>
      </c>
      <c r="C110" s="452" t="s">
        <v>162</v>
      </c>
      <c r="D110" s="454">
        <v>28</v>
      </c>
      <c r="E110" s="438" t="s">
        <v>44</v>
      </c>
      <c r="F110" s="421">
        <v>4680</v>
      </c>
      <c r="H110" s="450">
        <v>135</v>
      </c>
      <c r="I110" s="452" t="s">
        <v>162</v>
      </c>
      <c r="J110" s="454">
        <v>24</v>
      </c>
      <c r="K110" s="438" t="s">
        <v>44</v>
      </c>
      <c r="L110" s="421">
        <v>2720</v>
      </c>
      <c r="M110" s="124"/>
      <c r="N110" s="450">
        <v>122</v>
      </c>
      <c r="O110" s="452" t="s">
        <v>162</v>
      </c>
      <c r="P110" s="454">
        <v>32</v>
      </c>
      <c r="Q110" s="438" t="s">
        <v>44</v>
      </c>
      <c r="R110" s="421">
        <v>2760</v>
      </c>
    </row>
    <row r="111" spans="2:18" ht="15" customHeight="1" thickBot="1" x14ac:dyDescent="0.35">
      <c r="B111" s="451"/>
      <c r="C111" s="453"/>
      <c r="D111" s="455"/>
      <c r="E111" s="453"/>
      <c r="F111" s="422"/>
      <c r="H111" s="451"/>
      <c r="I111" s="453"/>
      <c r="J111" s="455"/>
      <c r="K111" s="453"/>
      <c r="L111" s="422"/>
      <c r="M111" s="124"/>
      <c r="N111" s="451"/>
      <c r="O111" s="453"/>
      <c r="P111" s="455"/>
      <c r="Q111" s="453"/>
      <c r="R111" s="422"/>
    </row>
    <row r="112" spans="2:18" ht="15" customHeight="1" x14ac:dyDescent="0.3">
      <c r="B112" s="64">
        <v>180</v>
      </c>
      <c r="C112" s="129">
        <v>5</v>
      </c>
      <c r="D112" s="64"/>
      <c r="E112" s="64"/>
      <c r="F112" s="64"/>
      <c r="G112" s="64"/>
      <c r="H112" s="64">
        <v>120</v>
      </c>
      <c r="I112" s="129">
        <v>4.5</v>
      </c>
      <c r="J112" s="64"/>
      <c r="K112" s="64"/>
      <c r="L112" s="64"/>
      <c r="M112" s="130"/>
      <c r="N112" s="64">
        <v>90</v>
      </c>
      <c r="O112" s="129">
        <v>10</v>
      </c>
      <c r="P112" s="64"/>
      <c r="Q112" s="131">
        <v>7.924603174603174</v>
      </c>
      <c r="R112" s="132">
        <v>84</v>
      </c>
    </row>
    <row r="113" spans="2:18" ht="15" customHeight="1" x14ac:dyDescent="0.3">
      <c r="B113" s="64"/>
      <c r="C113" s="64"/>
      <c r="D113" s="64"/>
      <c r="E113" s="64"/>
      <c r="F113" s="64"/>
      <c r="G113" s="64"/>
      <c r="H113" s="64"/>
      <c r="I113" s="64"/>
      <c r="J113" s="64"/>
      <c r="K113" s="64"/>
      <c r="L113" s="64"/>
      <c r="M113" s="64"/>
      <c r="N113" s="64"/>
      <c r="O113" s="64"/>
      <c r="P113" s="64"/>
      <c r="Q113" s="64"/>
      <c r="R113" s="64"/>
    </row>
    <row r="114" spans="2:18" ht="15" customHeight="1" x14ac:dyDescent="0.3">
      <c r="B114" s="476" t="s">
        <v>50</v>
      </c>
      <c r="C114" s="476"/>
      <c r="D114" s="476"/>
      <c r="E114" s="476"/>
      <c r="F114" s="476"/>
      <c r="G114" s="476"/>
      <c r="H114" s="476"/>
      <c r="I114" s="476"/>
      <c r="J114" s="476"/>
      <c r="K114" s="476"/>
      <c r="L114" s="476"/>
      <c r="M114" s="476"/>
      <c r="N114" s="476"/>
      <c r="O114" s="476"/>
      <c r="P114" s="476"/>
      <c r="Q114" s="476"/>
      <c r="R114" s="476"/>
    </row>
    <row r="115" spans="2:18" ht="15" customHeight="1" x14ac:dyDescent="0.3">
      <c r="B115" s="476"/>
      <c r="C115" s="476"/>
      <c r="D115" s="476"/>
      <c r="E115" s="476"/>
      <c r="F115" s="476"/>
      <c r="G115" s="476"/>
      <c r="H115" s="476"/>
      <c r="I115" s="476"/>
      <c r="J115" s="476"/>
      <c r="K115" s="476"/>
      <c r="L115" s="476"/>
      <c r="M115" s="476"/>
      <c r="N115" s="476"/>
      <c r="O115" s="476"/>
      <c r="P115" s="476"/>
      <c r="Q115" s="476"/>
      <c r="R115" s="476"/>
    </row>
    <row r="116" spans="2:18" ht="15" customHeight="1" x14ac:dyDescent="0.3">
      <c r="B116" s="476"/>
      <c r="C116" s="476"/>
      <c r="D116" s="476"/>
      <c r="E116" s="476"/>
      <c r="F116" s="476"/>
      <c r="G116" s="476"/>
      <c r="H116" s="476"/>
      <c r="I116" s="476"/>
      <c r="J116" s="476"/>
      <c r="K116" s="476"/>
      <c r="L116" s="476"/>
      <c r="M116" s="476"/>
      <c r="N116" s="476"/>
      <c r="O116" s="476"/>
      <c r="P116" s="476"/>
      <c r="Q116" s="476"/>
      <c r="R116" s="476"/>
    </row>
    <row r="117" spans="2:18" ht="15" customHeight="1" thickBot="1" x14ac:dyDescent="0.35"/>
    <row r="118" spans="2:18" ht="15" customHeight="1" x14ac:dyDescent="0.3">
      <c r="B118" s="356">
        <v>1</v>
      </c>
      <c r="C118" s="356" t="s">
        <v>257</v>
      </c>
      <c r="D118" s="357"/>
      <c r="E118" s="357"/>
      <c r="F118" s="358"/>
      <c r="G118" s="62"/>
      <c r="H118" s="356">
        <v>2</v>
      </c>
      <c r="I118" s="356" t="s">
        <v>270</v>
      </c>
      <c r="J118" s="357"/>
      <c r="K118" s="357"/>
      <c r="L118" s="358"/>
      <c r="M118" s="62"/>
      <c r="N118" s="356">
        <v>3</v>
      </c>
      <c r="O118" s="356" t="s">
        <v>277</v>
      </c>
      <c r="P118" s="357"/>
      <c r="Q118" s="357"/>
      <c r="R118" s="358"/>
    </row>
    <row r="119" spans="2:18" ht="15" customHeight="1" thickBot="1" x14ac:dyDescent="0.35">
      <c r="B119" s="359"/>
      <c r="C119" s="359"/>
      <c r="D119" s="360"/>
      <c r="E119" s="360"/>
      <c r="F119" s="361"/>
      <c r="G119" s="62"/>
      <c r="H119" s="359"/>
      <c r="I119" s="359"/>
      <c r="J119" s="360"/>
      <c r="K119" s="360"/>
      <c r="L119" s="361"/>
      <c r="M119" s="62"/>
      <c r="N119" s="359"/>
      <c r="O119" s="359"/>
      <c r="P119" s="360"/>
      <c r="Q119" s="360"/>
      <c r="R119" s="361"/>
    </row>
    <row r="120" spans="2:18" ht="15" customHeight="1" x14ac:dyDescent="0.3">
      <c r="B120" s="469" t="s">
        <v>85</v>
      </c>
      <c r="C120" s="470"/>
      <c r="D120" s="463" t="s">
        <v>285</v>
      </c>
      <c r="E120" s="464"/>
      <c r="F120" s="465"/>
      <c r="G120" s="62"/>
      <c r="H120" s="469" t="s">
        <v>85</v>
      </c>
      <c r="I120" s="470"/>
      <c r="J120" s="463" t="s">
        <v>284</v>
      </c>
      <c r="K120" s="464"/>
      <c r="L120" s="465"/>
      <c r="M120" s="62"/>
      <c r="N120" s="469" t="s">
        <v>85</v>
      </c>
      <c r="O120" s="470"/>
      <c r="P120" s="463" t="s">
        <v>292</v>
      </c>
      <c r="Q120" s="464"/>
      <c r="R120" s="465"/>
    </row>
    <row r="121" spans="2:18" ht="15" customHeight="1" x14ac:dyDescent="0.3">
      <c r="B121" s="471"/>
      <c r="C121" s="472"/>
      <c r="D121" s="466"/>
      <c r="E121" s="467"/>
      <c r="F121" s="468"/>
      <c r="G121" s="62"/>
      <c r="H121" s="471"/>
      <c r="I121" s="472"/>
      <c r="J121" s="466"/>
      <c r="K121" s="467"/>
      <c r="L121" s="468"/>
      <c r="M121" s="62"/>
      <c r="N121" s="471"/>
      <c r="O121" s="472"/>
      <c r="P121" s="466"/>
      <c r="Q121" s="467"/>
      <c r="R121" s="468"/>
    </row>
    <row r="122" spans="2:18" ht="15" customHeight="1" x14ac:dyDescent="0.3">
      <c r="B122" s="471"/>
      <c r="C122" s="472"/>
      <c r="D122" s="466"/>
      <c r="E122" s="467"/>
      <c r="F122" s="468"/>
      <c r="G122" s="62"/>
      <c r="H122" s="471"/>
      <c r="I122" s="472"/>
      <c r="J122" s="466"/>
      <c r="K122" s="467"/>
      <c r="L122" s="468"/>
      <c r="M122" s="62"/>
      <c r="N122" s="471"/>
      <c r="O122" s="472"/>
      <c r="P122" s="466"/>
      <c r="Q122" s="467"/>
      <c r="R122" s="468"/>
    </row>
    <row r="123" spans="2:18" ht="15" customHeight="1" x14ac:dyDescent="0.3">
      <c r="B123" s="471"/>
      <c r="C123" s="472"/>
      <c r="D123" s="466"/>
      <c r="E123" s="467"/>
      <c r="F123" s="468"/>
      <c r="G123" s="62"/>
      <c r="H123" s="471"/>
      <c r="I123" s="472"/>
      <c r="J123" s="466"/>
      <c r="K123" s="467"/>
      <c r="L123" s="468"/>
      <c r="M123" s="62"/>
      <c r="N123" s="471"/>
      <c r="O123" s="472"/>
      <c r="P123" s="466"/>
      <c r="Q123" s="467"/>
      <c r="R123" s="468"/>
    </row>
    <row r="124" spans="2:18" ht="15" customHeight="1" thickBot="1" x14ac:dyDescent="0.35">
      <c r="B124" s="473"/>
      <c r="C124" s="474"/>
      <c r="D124" s="466"/>
      <c r="E124" s="467"/>
      <c r="F124" s="468"/>
      <c r="G124" s="62"/>
      <c r="H124" s="473"/>
      <c r="I124" s="474"/>
      <c r="J124" s="466"/>
      <c r="K124" s="467"/>
      <c r="L124" s="468"/>
      <c r="M124" s="62"/>
      <c r="N124" s="473"/>
      <c r="O124" s="474"/>
      <c r="P124" s="466"/>
      <c r="Q124" s="467"/>
      <c r="R124" s="468"/>
    </row>
    <row r="125" spans="2:18" ht="15" customHeight="1" x14ac:dyDescent="0.3">
      <c r="B125" s="438" t="s">
        <v>86</v>
      </c>
      <c r="C125" s="440"/>
      <c r="D125" s="441" t="s">
        <v>265</v>
      </c>
      <c r="E125" s="442"/>
      <c r="F125" s="443"/>
      <c r="G125" s="62"/>
      <c r="H125" s="438" t="s">
        <v>86</v>
      </c>
      <c r="I125" s="440"/>
      <c r="J125" s="441" t="s">
        <v>265</v>
      </c>
      <c r="K125" s="442"/>
      <c r="L125" s="443"/>
      <c r="M125" s="62"/>
      <c r="N125" s="438" t="s">
        <v>86</v>
      </c>
      <c r="O125" s="440"/>
      <c r="P125" s="441" t="s">
        <v>281</v>
      </c>
      <c r="Q125" s="442"/>
      <c r="R125" s="443"/>
    </row>
    <row r="126" spans="2:18" ht="15" customHeight="1" thickBot="1" x14ac:dyDescent="0.35">
      <c r="B126" s="453"/>
      <c r="C126" s="475"/>
      <c r="D126" s="447"/>
      <c r="E126" s="448"/>
      <c r="F126" s="449"/>
      <c r="G126" s="62"/>
      <c r="H126" s="453"/>
      <c r="I126" s="475"/>
      <c r="J126" s="447"/>
      <c r="K126" s="448"/>
      <c r="L126" s="449"/>
      <c r="M126" s="62"/>
      <c r="N126" s="453"/>
      <c r="O126" s="475"/>
      <c r="P126" s="447"/>
      <c r="Q126" s="448"/>
      <c r="R126" s="449"/>
    </row>
    <row r="127" spans="2:18" ht="30" customHeight="1" thickBot="1" x14ac:dyDescent="0.35">
      <c r="B127" s="1" t="s">
        <v>61</v>
      </c>
      <c r="C127" s="1" t="s">
        <v>0</v>
      </c>
      <c r="D127" s="1" t="s">
        <v>42</v>
      </c>
      <c r="E127" s="1" t="s">
        <v>11</v>
      </c>
      <c r="F127" s="3" t="s">
        <v>71</v>
      </c>
      <c r="H127" s="1" t="s">
        <v>61</v>
      </c>
      <c r="I127" s="1" t="s">
        <v>0</v>
      </c>
      <c r="J127" s="1" t="s">
        <v>42</v>
      </c>
      <c r="K127" s="1" t="s">
        <v>11</v>
      </c>
      <c r="L127" s="3" t="s">
        <v>71</v>
      </c>
      <c r="N127" s="1" t="s">
        <v>61</v>
      </c>
      <c r="O127" s="1" t="s">
        <v>0</v>
      </c>
      <c r="P127" s="1" t="s">
        <v>42</v>
      </c>
      <c r="Q127" s="1" t="s">
        <v>11</v>
      </c>
      <c r="R127" s="3" t="s">
        <v>71</v>
      </c>
    </row>
    <row r="128" spans="2:18" ht="15" customHeight="1" thickBot="1" x14ac:dyDescent="0.35">
      <c r="B128" s="2">
        <v>1</v>
      </c>
      <c r="C128" s="32">
        <v>2</v>
      </c>
      <c r="D128" s="29">
        <v>210</v>
      </c>
      <c r="E128" s="35">
        <v>7</v>
      </c>
      <c r="F128" s="125">
        <v>0.83333333333333337</v>
      </c>
      <c r="H128" s="2">
        <v>1</v>
      </c>
      <c r="I128" s="32">
        <v>4</v>
      </c>
      <c r="J128" s="29">
        <v>110</v>
      </c>
      <c r="K128" s="35">
        <v>7</v>
      </c>
      <c r="L128" s="125">
        <v>0.83333333333333337</v>
      </c>
      <c r="N128" s="2">
        <v>1</v>
      </c>
      <c r="O128" s="32">
        <v>8</v>
      </c>
      <c r="P128" s="29">
        <v>160</v>
      </c>
      <c r="Q128" s="35">
        <v>7</v>
      </c>
      <c r="R128" s="125">
        <v>0.72072072072072069</v>
      </c>
    </row>
    <row r="129" spans="2:18" ht="15" customHeight="1" thickBot="1" x14ac:dyDescent="0.35">
      <c r="B129" s="2">
        <v>2</v>
      </c>
      <c r="C129" s="33">
        <v>2</v>
      </c>
      <c r="D129" s="30">
        <v>220</v>
      </c>
      <c r="E129" s="36">
        <v>7.5</v>
      </c>
      <c r="F129" s="126">
        <v>0.87301587301587302</v>
      </c>
      <c r="H129" s="2">
        <v>2</v>
      </c>
      <c r="I129" s="33">
        <v>4</v>
      </c>
      <c r="J129" s="30">
        <v>112.5</v>
      </c>
      <c r="K129" s="36">
        <v>8</v>
      </c>
      <c r="L129" s="126">
        <v>0.85227272727272729</v>
      </c>
      <c r="N129" s="2">
        <v>2</v>
      </c>
      <c r="O129" s="33">
        <v>8</v>
      </c>
      <c r="P129" s="30">
        <v>165</v>
      </c>
      <c r="Q129" s="36">
        <v>8</v>
      </c>
      <c r="R129" s="126">
        <v>0.7432432432432432</v>
      </c>
    </row>
    <row r="130" spans="2:18" ht="15" customHeight="1" thickBot="1" x14ac:dyDescent="0.35">
      <c r="B130" s="2">
        <v>3</v>
      </c>
      <c r="C130" s="33">
        <v>2</v>
      </c>
      <c r="D130" s="30">
        <v>235</v>
      </c>
      <c r="E130" s="36">
        <v>9</v>
      </c>
      <c r="F130" s="126">
        <v>0.93253968253968256</v>
      </c>
      <c r="H130" s="2">
        <v>3</v>
      </c>
      <c r="I130" s="33">
        <v>4</v>
      </c>
      <c r="J130" s="30">
        <v>115</v>
      </c>
      <c r="K130" s="36">
        <v>9</v>
      </c>
      <c r="L130" s="126">
        <v>0.87121212121212122</v>
      </c>
      <c r="M130" s="122"/>
      <c r="N130" s="2">
        <v>3</v>
      </c>
      <c r="O130" s="33">
        <v>8</v>
      </c>
      <c r="P130" s="30">
        <v>170</v>
      </c>
      <c r="Q130" s="36">
        <v>9</v>
      </c>
      <c r="R130" s="126">
        <v>0.76576576576576572</v>
      </c>
    </row>
    <row r="131" spans="2:18" ht="15" customHeight="1" thickBot="1" x14ac:dyDescent="0.35">
      <c r="B131" s="2">
        <v>4</v>
      </c>
      <c r="C131" s="33">
        <v>2</v>
      </c>
      <c r="D131" s="30">
        <v>225</v>
      </c>
      <c r="E131" s="36">
        <v>7</v>
      </c>
      <c r="F131" s="126">
        <v>0.8928571428571429</v>
      </c>
      <c r="H131" s="2">
        <v>4</v>
      </c>
      <c r="I131" s="33">
        <v>4</v>
      </c>
      <c r="J131" s="30">
        <v>102.5</v>
      </c>
      <c r="K131" s="36">
        <v>8</v>
      </c>
      <c r="L131" s="126">
        <v>0.77651515151515149</v>
      </c>
      <c r="M131" s="123"/>
      <c r="N131" s="2">
        <v>4</v>
      </c>
      <c r="O131" s="33">
        <v>8</v>
      </c>
      <c r="P131" s="30">
        <v>160</v>
      </c>
      <c r="Q131" s="36">
        <v>8</v>
      </c>
      <c r="R131" s="126">
        <v>0.72072072072072069</v>
      </c>
    </row>
    <row r="132" spans="2:18" ht="15" customHeight="1" thickBot="1" x14ac:dyDescent="0.35">
      <c r="B132" s="2">
        <v>5</v>
      </c>
      <c r="C132" s="33">
        <v>2</v>
      </c>
      <c r="D132" s="30">
        <v>225</v>
      </c>
      <c r="E132" s="36">
        <v>7</v>
      </c>
      <c r="F132" s="126">
        <v>0.8928571428571429</v>
      </c>
      <c r="H132" s="2">
        <v>5</v>
      </c>
      <c r="I132" s="33">
        <v>4</v>
      </c>
      <c r="J132" s="30">
        <v>102.5</v>
      </c>
      <c r="K132" s="36">
        <v>8</v>
      </c>
      <c r="L132" s="126">
        <v>0.77651515151515149</v>
      </c>
      <c r="M132" s="124"/>
      <c r="N132" s="2">
        <v>5</v>
      </c>
      <c r="O132" s="33"/>
      <c r="P132" s="30"/>
      <c r="Q132" s="36"/>
      <c r="R132" s="126">
        <v>0</v>
      </c>
    </row>
    <row r="133" spans="2:18" ht="15" customHeight="1" thickBot="1" x14ac:dyDescent="0.35">
      <c r="B133" s="2">
        <v>6</v>
      </c>
      <c r="C133" s="33">
        <v>2</v>
      </c>
      <c r="D133" s="30">
        <v>225</v>
      </c>
      <c r="E133" s="36">
        <v>8</v>
      </c>
      <c r="F133" s="126">
        <v>0.8928571428571429</v>
      </c>
      <c r="H133" s="2">
        <v>6</v>
      </c>
      <c r="I133" s="33">
        <v>4</v>
      </c>
      <c r="J133" s="30">
        <v>102.5</v>
      </c>
      <c r="K133" s="36">
        <v>8</v>
      </c>
      <c r="L133" s="126">
        <v>0.77651515151515149</v>
      </c>
      <c r="M133" s="124"/>
      <c r="N133" s="2">
        <v>6</v>
      </c>
      <c r="O133" s="33"/>
      <c r="P133" s="30"/>
      <c r="Q133" s="36"/>
      <c r="R133" s="126">
        <v>0</v>
      </c>
    </row>
    <row r="134" spans="2:18" ht="15" customHeight="1" thickBot="1" x14ac:dyDescent="0.35">
      <c r="B134" s="2">
        <v>7</v>
      </c>
      <c r="C134" s="33">
        <v>2</v>
      </c>
      <c r="D134" s="30">
        <v>225</v>
      </c>
      <c r="E134" s="36">
        <v>8.5</v>
      </c>
      <c r="F134" s="126">
        <v>0.8928571428571429</v>
      </c>
      <c r="H134" s="2">
        <v>7</v>
      </c>
      <c r="I134" s="33"/>
      <c r="J134" s="30"/>
      <c r="K134" s="36"/>
      <c r="L134" s="126">
        <v>0</v>
      </c>
      <c r="M134" s="124"/>
      <c r="N134" s="2">
        <v>7</v>
      </c>
      <c r="O134" s="33"/>
      <c r="P134" s="30"/>
      <c r="Q134" s="36"/>
      <c r="R134" s="126">
        <v>0</v>
      </c>
    </row>
    <row r="135" spans="2:18" ht="15" customHeight="1" thickBot="1" x14ac:dyDescent="0.35">
      <c r="B135" s="2">
        <v>8</v>
      </c>
      <c r="C135" s="33"/>
      <c r="D135" s="30"/>
      <c r="E135" s="36"/>
      <c r="F135" s="126">
        <v>0</v>
      </c>
      <c r="H135" s="2">
        <v>8</v>
      </c>
      <c r="I135" s="33"/>
      <c r="J135" s="30"/>
      <c r="K135" s="36"/>
      <c r="L135" s="126">
        <v>0</v>
      </c>
      <c r="M135" s="124"/>
      <c r="N135" s="2">
        <v>8</v>
      </c>
      <c r="O135" s="33"/>
      <c r="P135" s="30"/>
      <c r="Q135" s="36"/>
      <c r="R135" s="126">
        <v>0</v>
      </c>
    </row>
    <row r="136" spans="2:18" ht="15" customHeight="1" thickBot="1" x14ac:dyDescent="0.35">
      <c r="B136" s="2">
        <v>9</v>
      </c>
      <c r="C136" s="33"/>
      <c r="D136" s="30"/>
      <c r="E136" s="36"/>
      <c r="F136" s="126">
        <v>0</v>
      </c>
      <c r="H136" s="2">
        <v>9</v>
      </c>
      <c r="I136" s="33"/>
      <c r="J136" s="30"/>
      <c r="K136" s="36"/>
      <c r="L136" s="126">
        <v>0</v>
      </c>
      <c r="M136" s="124"/>
      <c r="N136" s="2">
        <v>9</v>
      </c>
      <c r="O136" s="33"/>
      <c r="P136" s="30"/>
      <c r="Q136" s="36"/>
      <c r="R136" s="126">
        <v>0</v>
      </c>
    </row>
    <row r="137" spans="2:18" ht="15" customHeight="1" thickBot="1" x14ac:dyDescent="0.35">
      <c r="B137" s="228">
        <v>10</v>
      </c>
      <c r="C137" s="34"/>
      <c r="D137" s="31"/>
      <c r="E137" s="37"/>
      <c r="F137" s="126">
        <v>0</v>
      </c>
      <c r="H137" s="228">
        <v>10</v>
      </c>
      <c r="I137" s="34"/>
      <c r="J137" s="31"/>
      <c r="K137" s="37"/>
      <c r="L137" s="126">
        <v>0</v>
      </c>
      <c r="M137" s="124"/>
      <c r="N137" s="228">
        <v>10</v>
      </c>
      <c r="O137" s="34"/>
      <c r="P137" s="31"/>
      <c r="Q137" s="37"/>
      <c r="R137" s="126">
        <v>0</v>
      </c>
    </row>
    <row r="138" spans="2:18" ht="15" customHeight="1" x14ac:dyDescent="0.3">
      <c r="B138" s="392" t="s">
        <v>4</v>
      </c>
      <c r="C138" s="438" t="s">
        <v>62</v>
      </c>
      <c r="D138" s="439"/>
      <c r="E138" s="457">
        <v>0.88718820861678016</v>
      </c>
      <c r="F138" s="458"/>
      <c r="H138" s="392" t="s">
        <v>4</v>
      </c>
      <c r="I138" s="438" t="s">
        <v>62</v>
      </c>
      <c r="J138" s="439"/>
      <c r="K138" s="457">
        <v>0.81439393939393934</v>
      </c>
      <c r="L138" s="458"/>
      <c r="M138" s="124"/>
      <c r="N138" s="392" t="s">
        <v>4</v>
      </c>
      <c r="O138" s="452" t="s">
        <v>70</v>
      </c>
      <c r="P138" s="461">
        <v>0.73761261261261257</v>
      </c>
      <c r="Q138" s="477" t="s">
        <v>109</v>
      </c>
      <c r="R138" s="479">
        <v>553.33333333333337</v>
      </c>
    </row>
    <row r="139" spans="2:18" ht="15" customHeight="1" thickBot="1" x14ac:dyDescent="0.35">
      <c r="B139" s="373"/>
      <c r="C139" s="453"/>
      <c r="D139" s="456"/>
      <c r="E139" s="459"/>
      <c r="F139" s="460"/>
      <c r="H139" s="373"/>
      <c r="I139" s="453"/>
      <c r="J139" s="456"/>
      <c r="K139" s="459"/>
      <c r="L139" s="460"/>
      <c r="M139" s="124"/>
      <c r="N139" s="373"/>
      <c r="O139" s="453"/>
      <c r="P139" s="462"/>
      <c r="Q139" s="478"/>
      <c r="R139" s="480"/>
    </row>
    <row r="140" spans="2:18" ht="15" customHeight="1" x14ac:dyDescent="0.3">
      <c r="B140" s="450">
        <v>252</v>
      </c>
      <c r="C140" s="452" t="s">
        <v>162</v>
      </c>
      <c r="D140" s="454">
        <v>14</v>
      </c>
      <c r="E140" s="438" t="s">
        <v>44</v>
      </c>
      <c r="F140" s="421">
        <v>3130</v>
      </c>
      <c r="H140" s="450">
        <v>132</v>
      </c>
      <c r="I140" s="452" t="s">
        <v>162</v>
      </c>
      <c r="J140" s="454">
        <v>24</v>
      </c>
      <c r="K140" s="438" t="s">
        <v>44</v>
      </c>
      <c r="L140" s="421">
        <v>2580</v>
      </c>
      <c r="M140" s="124"/>
      <c r="N140" s="450">
        <v>222</v>
      </c>
      <c r="O140" s="452" t="s">
        <v>162</v>
      </c>
      <c r="P140" s="454">
        <v>32</v>
      </c>
      <c r="Q140" s="438" t="s">
        <v>44</v>
      </c>
      <c r="R140" s="421">
        <v>5240</v>
      </c>
    </row>
    <row r="141" spans="2:18" ht="15" customHeight="1" thickBot="1" x14ac:dyDescent="0.35">
      <c r="B141" s="451"/>
      <c r="C141" s="453"/>
      <c r="D141" s="455"/>
      <c r="E141" s="453"/>
      <c r="F141" s="422"/>
      <c r="H141" s="451"/>
      <c r="I141" s="453"/>
      <c r="J141" s="455"/>
      <c r="K141" s="453"/>
      <c r="L141" s="422"/>
      <c r="M141" s="124"/>
      <c r="N141" s="451"/>
      <c r="O141" s="453"/>
      <c r="P141" s="455"/>
      <c r="Q141" s="453"/>
      <c r="R141" s="422"/>
    </row>
    <row r="142" spans="2:18" ht="15" customHeight="1" x14ac:dyDescent="0.3">
      <c r="B142" s="64">
        <f ca="1">IFERROR(OFFSET(D127,MATCH(MAX(D128:D137),D128:D137,0),0),"")</f>
        <v>235</v>
      </c>
      <c r="C142" s="129">
        <f ca="1">IFERROR(OFFSET(C127,MATCH(MAX(D128:D137),D128:D137,0),0)+(10-OFFSET(E127,MATCH(MAX(D128:D137),D128:D137,0),0)),"")</f>
        <v>3</v>
      </c>
      <c r="D142" s="64"/>
      <c r="E142" s="64"/>
      <c r="F142" s="64"/>
      <c r="G142" s="64"/>
      <c r="H142" s="64">
        <f ca="1">IFERROR(OFFSET(J127,MATCH(MAX(J128:J137),J128:J137,0),0),"")</f>
        <v>115</v>
      </c>
      <c r="I142" s="129">
        <f ca="1">IFERROR(OFFSET(I127,MATCH(MAX(J128:J137),J128:J137,0),0)+(10-OFFSET(K127,MATCH(MAX(J128:J137),J128:J137,0),0)),"")</f>
        <v>5</v>
      </c>
      <c r="J142" s="64"/>
      <c r="K142" s="64"/>
      <c r="L142" s="64"/>
      <c r="M142" s="130"/>
      <c r="N142" s="64">
        <f ca="1">IFERROR(OFFSET(P127,MATCH(MAX(P128:P137),P128:P137,0),0),"")</f>
        <v>170</v>
      </c>
      <c r="O142" s="129">
        <f ca="1">IFERROR(OFFSET(O127,MATCH(MAX(P128:P137),P128:P137,0),0)+(10-OFFSET(Q127,MATCH(MAX(P128:P137),P128:P137,0),0)),"")</f>
        <v>9</v>
      </c>
      <c r="P142" s="64"/>
      <c r="Q142" s="131">
        <f>IFERROR(AVERAGE(AVERAGE(E128:E137),AVERAGE(K128:K137),AVERAGE(Q128:Q137)),"")</f>
        <v>7.9047619047619051</v>
      </c>
      <c r="R142" s="132">
        <f>SUM(C128:C137,I128:I137,O128:O137)</f>
        <v>70</v>
      </c>
    </row>
    <row r="143" spans="2:18" ht="15" customHeight="1" x14ac:dyDescent="0.3">
      <c r="B143" s="64"/>
      <c r="C143" s="64"/>
      <c r="D143" s="64"/>
      <c r="E143" s="64"/>
      <c r="F143" s="64"/>
      <c r="G143" s="64"/>
      <c r="H143" s="64"/>
      <c r="I143" s="64"/>
      <c r="J143" s="64"/>
      <c r="K143" s="64"/>
      <c r="L143" s="64"/>
      <c r="M143" s="64"/>
      <c r="N143" s="64"/>
      <c r="O143" s="64"/>
      <c r="P143" s="64"/>
      <c r="Q143" s="64"/>
      <c r="R143" s="64"/>
    </row>
    <row r="144" spans="2:18" ht="15" customHeight="1" x14ac:dyDescent="0.3">
      <c r="B144" s="476" t="s">
        <v>167</v>
      </c>
      <c r="C144" s="476"/>
      <c r="D144" s="476"/>
      <c r="E144" s="476"/>
      <c r="F144" s="476"/>
      <c r="G144" s="476"/>
      <c r="H144" s="476"/>
      <c r="I144" s="476"/>
      <c r="J144" s="476"/>
      <c r="K144" s="476"/>
      <c r="L144" s="476"/>
      <c r="M144" s="476"/>
      <c r="N144" s="476"/>
      <c r="O144" s="476"/>
      <c r="P144" s="476"/>
      <c r="Q144" s="476"/>
      <c r="R144" s="476"/>
    </row>
    <row r="145" spans="2:18" ht="15" customHeight="1" x14ac:dyDescent="0.3">
      <c r="B145" s="476"/>
      <c r="C145" s="476"/>
      <c r="D145" s="476"/>
      <c r="E145" s="476"/>
      <c r="F145" s="476"/>
      <c r="G145" s="476"/>
      <c r="H145" s="476"/>
      <c r="I145" s="476"/>
      <c r="J145" s="476"/>
      <c r="K145" s="476"/>
      <c r="L145" s="476"/>
      <c r="M145" s="476"/>
      <c r="N145" s="476"/>
      <c r="O145" s="476"/>
      <c r="P145" s="476"/>
      <c r="Q145" s="476"/>
      <c r="R145" s="476"/>
    </row>
    <row r="146" spans="2:18" ht="15" customHeight="1" x14ac:dyDescent="0.3">
      <c r="B146" s="476"/>
      <c r="C146" s="476"/>
      <c r="D146" s="476"/>
      <c r="E146" s="476"/>
      <c r="F146" s="476"/>
      <c r="G146" s="476"/>
      <c r="H146" s="476"/>
      <c r="I146" s="476"/>
      <c r="J146" s="476"/>
      <c r="K146" s="476"/>
      <c r="L146" s="476"/>
      <c r="M146" s="476"/>
      <c r="N146" s="476"/>
      <c r="O146" s="476"/>
      <c r="P146" s="476"/>
      <c r="Q146" s="476"/>
      <c r="R146" s="476"/>
    </row>
    <row r="147" spans="2:18" ht="15" thickBot="1" x14ac:dyDescent="0.35">
      <c r="B147" s="62"/>
      <c r="C147" s="62"/>
      <c r="D147" s="62"/>
      <c r="E147" s="62"/>
      <c r="F147" s="62"/>
      <c r="G147" s="62"/>
      <c r="H147" s="62"/>
      <c r="I147" s="62"/>
      <c r="J147" s="62"/>
      <c r="K147" s="62"/>
      <c r="L147" s="62"/>
      <c r="M147" s="62"/>
      <c r="N147" s="62"/>
      <c r="O147" s="62"/>
      <c r="P147" s="62"/>
      <c r="Q147" s="62"/>
      <c r="R147" s="62"/>
    </row>
    <row r="148" spans="2:18" ht="14.4" customHeight="1" x14ac:dyDescent="0.3">
      <c r="B148" s="62"/>
      <c r="C148" s="62"/>
      <c r="D148" s="152"/>
      <c r="E148" s="452" t="s">
        <v>111</v>
      </c>
      <c r="F148" s="452" t="s">
        <v>232</v>
      </c>
      <c r="G148" s="452" t="s">
        <v>233</v>
      </c>
      <c r="H148" s="452" t="s">
        <v>234</v>
      </c>
      <c r="I148" s="399" t="s">
        <v>235</v>
      </c>
      <c r="J148" s="438" t="s">
        <v>198</v>
      </c>
      <c r="K148" s="322" t="s">
        <v>168</v>
      </c>
      <c r="L148" s="323"/>
      <c r="M148" s="323"/>
      <c r="N148" s="323"/>
      <c r="O148" s="323"/>
      <c r="P148" s="324"/>
      <c r="Q148" s="62"/>
      <c r="R148" s="62"/>
    </row>
    <row r="149" spans="2:18" ht="15" customHeight="1" thickBot="1" x14ac:dyDescent="0.35">
      <c r="B149" s="62"/>
      <c r="C149" s="62"/>
      <c r="D149" s="153"/>
      <c r="E149" s="453"/>
      <c r="F149" s="453"/>
      <c r="G149" s="453"/>
      <c r="H149" s="453"/>
      <c r="I149" s="504"/>
      <c r="J149" s="453"/>
      <c r="K149" s="328"/>
      <c r="L149" s="329"/>
      <c r="M149" s="329"/>
      <c r="N149" s="329"/>
      <c r="O149" s="329"/>
      <c r="P149" s="330"/>
      <c r="Q149" s="62"/>
      <c r="R149" s="62"/>
    </row>
    <row r="150" spans="2:18" ht="14.4" customHeight="1" x14ac:dyDescent="0.3">
      <c r="B150" s="62"/>
      <c r="C150" s="62"/>
      <c r="D150" s="392" t="s">
        <v>47</v>
      </c>
      <c r="E150" s="491">
        <v>7</v>
      </c>
      <c r="F150" s="491">
        <v>8</v>
      </c>
      <c r="G150" s="491">
        <v>9</v>
      </c>
      <c r="H150" s="491">
        <v>5</v>
      </c>
      <c r="I150" s="491">
        <v>4</v>
      </c>
      <c r="J150" s="493">
        <v>81.400000000000006</v>
      </c>
      <c r="K150" s="505"/>
      <c r="L150" s="496"/>
      <c r="M150" s="496"/>
      <c r="N150" s="496"/>
      <c r="O150" s="496"/>
      <c r="P150" s="497"/>
      <c r="Q150" s="62"/>
      <c r="R150" s="62"/>
    </row>
    <row r="151" spans="2:18" ht="15" customHeight="1" thickBot="1" x14ac:dyDescent="0.35">
      <c r="B151" s="62"/>
      <c r="C151" s="62"/>
      <c r="D151" s="378"/>
      <c r="E151" s="492"/>
      <c r="F151" s="492"/>
      <c r="G151" s="492"/>
      <c r="H151" s="492"/>
      <c r="I151" s="492"/>
      <c r="J151" s="494"/>
      <c r="K151" s="498"/>
      <c r="L151" s="499"/>
      <c r="M151" s="499"/>
      <c r="N151" s="499"/>
      <c r="O151" s="499"/>
      <c r="P151" s="500"/>
      <c r="Q151" s="62"/>
      <c r="R151" s="62"/>
    </row>
    <row r="152" spans="2:18" ht="14.4" customHeight="1" x14ac:dyDescent="0.3">
      <c r="B152" s="62"/>
      <c r="C152" s="62"/>
      <c r="D152" s="322" t="s">
        <v>48</v>
      </c>
      <c r="E152" s="491">
        <v>6</v>
      </c>
      <c r="F152" s="491">
        <v>8</v>
      </c>
      <c r="G152" s="491">
        <v>7</v>
      </c>
      <c r="H152" s="491">
        <v>3</v>
      </c>
      <c r="I152" s="491">
        <v>5</v>
      </c>
      <c r="J152" s="493">
        <v>79.8</v>
      </c>
      <c r="K152" s="498"/>
      <c r="L152" s="499"/>
      <c r="M152" s="499"/>
      <c r="N152" s="499"/>
      <c r="O152" s="499"/>
      <c r="P152" s="500"/>
      <c r="Q152" s="62"/>
      <c r="R152" s="62"/>
    </row>
    <row r="153" spans="2:18" ht="15" customHeight="1" thickBot="1" x14ac:dyDescent="0.35">
      <c r="B153" s="62"/>
      <c r="C153" s="62"/>
      <c r="D153" s="328"/>
      <c r="E153" s="492"/>
      <c r="F153" s="492"/>
      <c r="G153" s="492"/>
      <c r="H153" s="492"/>
      <c r="I153" s="492"/>
      <c r="J153" s="494"/>
      <c r="K153" s="498"/>
      <c r="L153" s="499"/>
      <c r="M153" s="499"/>
      <c r="N153" s="499"/>
      <c r="O153" s="499"/>
      <c r="P153" s="500"/>
      <c r="Q153" s="62"/>
      <c r="R153" s="62"/>
    </row>
    <row r="154" spans="2:18" ht="14.4" customHeight="1" x14ac:dyDescent="0.3">
      <c r="B154" s="62"/>
      <c r="C154" s="62"/>
      <c r="D154" s="322" t="s">
        <v>49</v>
      </c>
      <c r="E154" s="491">
        <v>7</v>
      </c>
      <c r="F154" s="491">
        <v>7</v>
      </c>
      <c r="G154" s="491">
        <v>7</v>
      </c>
      <c r="H154" s="491">
        <v>5</v>
      </c>
      <c r="I154" s="491">
        <v>6</v>
      </c>
      <c r="J154" s="493">
        <v>79.099999999999994</v>
      </c>
      <c r="K154" s="498"/>
      <c r="L154" s="499"/>
      <c r="M154" s="499"/>
      <c r="N154" s="499"/>
      <c r="O154" s="499"/>
      <c r="P154" s="500"/>
      <c r="Q154" s="62"/>
      <c r="R154" s="62"/>
    </row>
    <row r="155" spans="2:18" ht="15" customHeight="1" thickBot="1" x14ac:dyDescent="0.35">
      <c r="B155" s="62"/>
      <c r="C155" s="62"/>
      <c r="D155" s="328"/>
      <c r="E155" s="492"/>
      <c r="F155" s="492"/>
      <c r="G155" s="492"/>
      <c r="H155" s="492"/>
      <c r="I155" s="492"/>
      <c r="J155" s="494"/>
      <c r="K155" s="498"/>
      <c r="L155" s="499"/>
      <c r="M155" s="499"/>
      <c r="N155" s="499"/>
      <c r="O155" s="499"/>
      <c r="P155" s="500"/>
      <c r="Q155" s="62"/>
      <c r="R155" s="62"/>
    </row>
    <row r="156" spans="2:18" ht="14.4" customHeight="1" x14ac:dyDescent="0.3">
      <c r="B156" s="62"/>
      <c r="C156" s="62"/>
      <c r="D156" s="322" t="s">
        <v>50</v>
      </c>
      <c r="E156" s="491">
        <v>6</v>
      </c>
      <c r="F156" s="491">
        <v>6</v>
      </c>
      <c r="G156" s="491">
        <v>8</v>
      </c>
      <c r="H156" s="491">
        <v>3</v>
      </c>
      <c r="I156" s="491">
        <v>4</v>
      </c>
      <c r="J156" s="493"/>
      <c r="K156" s="498"/>
      <c r="L156" s="499"/>
      <c r="M156" s="499"/>
      <c r="N156" s="499"/>
      <c r="O156" s="499"/>
      <c r="P156" s="500"/>
      <c r="Q156" s="62"/>
      <c r="R156" s="62"/>
    </row>
    <row r="157" spans="2:18" ht="15" customHeight="1" thickBot="1" x14ac:dyDescent="0.35">
      <c r="B157" s="62"/>
      <c r="C157" s="62"/>
      <c r="D157" s="328"/>
      <c r="E157" s="492"/>
      <c r="F157" s="492"/>
      <c r="G157" s="492"/>
      <c r="H157" s="492"/>
      <c r="I157" s="492"/>
      <c r="J157" s="494"/>
      <c r="K157" s="498"/>
      <c r="L157" s="499"/>
      <c r="M157" s="499"/>
      <c r="N157" s="499"/>
      <c r="O157" s="499"/>
      <c r="P157" s="500"/>
      <c r="Q157" s="62"/>
      <c r="R157" s="62"/>
    </row>
    <row r="158" spans="2:18" ht="14.4" customHeight="1" x14ac:dyDescent="0.3">
      <c r="B158" s="62"/>
      <c r="C158" s="62"/>
      <c r="D158" s="322" t="s">
        <v>73</v>
      </c>
      <c r="E158" s="491">
        <v>1</v>
      </c>
      <c r="F158" s="491">
        <v>4</v>
      </c>
      <c r="G158" s="491">
        <v>4</v>
      </c>
      <c r="H158" s="491">
        <v>5</v>
      </c>
      <c r="I158" s="491">
        <v>9</v>
      </c>
      <c r="J158" s="493"/>
      <c r="K158" s="498"/>
      <c r="L158" s="499"/>
      <c r="M158" s="499"/>
      <c r="N158" s="499"/>
      <c r="O158" s="499"/>
      <c r="P158" s="500"/>
      <c r="Q158" s="62"/>
      <c r="R158" s="62"/>
    </row>
    <row r="159" spans="2:18" ht="15" customHeight="1" thickBot="1" x14ac:dyDescent="0.35">
      <c r="B159" s="62"/>
      <c r="C159" s="62"/>
      <c r="D159" s="328"/>
      <c r="E159" s="492"/>
      <c r="F159" s="492"/>
      <c r="G159" s="492"/>
      <c r="H159" s="492"/>
      <c r="I159" s="492"/>
      <c r="J159" s="494"/>
      <c r="K159" s="498"/>
      <c r="L159" s="499"/>
      <c r="M159" s="499"/>
      <c r="N159" s="499"/>
      <c r="O159" s="499"/>
      <c r="P159" s="500"/>
      <c r="Q159" s="62"/>
      <c r="R159" s="62"/>
    </row>
    <row r="160" spans="2:18" ht="14.4" customHeight="1" x14ac:dyDescent="0.3">
      <c r="B160" s="62"/>
      <c r="C160" s="62"/>
      <c r="D160" s="322" t="s">
        <v>74</v>
      </c>
      <c r="E160" s="491"/>
      <c r="F160" s="491"/>
      <c r="G160" s="491"/>
      <c r="H160" s="491"/>
      <c r="I160" s="491"/>
      <c r="J160" s="493"/>
      <c r="K160" s="498"/>
      <c r="L160" s="499"/>
      <c r="M160" s="499"/>
      <c r="N160" s="499"/>
      <c r="O160" s="499"/>
      <c r="P160" s="500"/>
      <c r="Q160" s="62"/>
      <c r="R160" s="62"/>
    </row>
    <row r="161" spans="2:19" ht="15" customHeight="1" thickBot="1" x14ac:dyDescent="0.35">
      <c r="B161" s="62"/>
      <c r="C161" s="62"/>
      <c r="D161" s="328"/>
      <c r="E161" s="492"/>
      <c r="F161" s="492"/>
      <c r="G161" s="492"/>
      <c r="H161" s="492"/>
      <c r="I161" s="492"/>
      <c r="J161" s="494"/>
      <c r="K161" s="498"/>
      <c r="L161" s="499"/>
      <c r="M161" s="499"/>
      <c r="N161" s="499"/>
      <c r="O161" s="499"/>
      <c r="P161" s="500"/>
      <c r="Q161" s="62"/>
      <c r="R161" s="62"/>
    </row>
    <row r="162" spans="2:19" ht="14.4" customHeight="1" x14ac:dyDescent="0.3">
      <c r="B162" s="62"/>
      <c r="C162" s="62"/>
      <c r="D162" s="322" t="s">
        <v>75</v>
      </c>
      <c r="E162" s="491"/>
      <c r="F162" s="491"/>
      <c r="G162" s="491"/>
      <c r="H162" s="491"/>
      <c r="I162" s="491"/>
      <c r="J162" s="493"/>
      <c r="K162" s="498"/>
      <c r="L162" s="499"/>
      <c r="M162" s="499"/>
      <c r="N162" s="499"/>
      <c r="O162" s="499"/>
      <c r="P162" s="500"/>
      <c r="Q162" s="62"/>
      <c r="R162" s="62"/>
    </row>
    <row r="163" spans="2:19" ht="15" customHeight="1" thickBot="1" x14ac:dyDescent="0.35">
      <c r="B163" s="62"/>
      <c r="C163" s="62"/>
      <c r="D163" s="328"/>
      <c r="E163" s="492"/>
      <c r="F163" s="492"/>
      <c r="G163" s="492"/>
      <c r="H163" s="492"/>
      <c r="I163" s="492"/>
      <c r="J163" s="494"/>
      <c r="K163" s="501"/>
      <c r="L163" s="502"/>
      <c r="M163" s="502"/>
      <c r="N163" s="502"/>
      <c r="O163" s="502"/>
      <c r="P163" s="503"/>
      <c r="Q163" s="62"/>
      <c r="R163" s="62"/>
    </row>
    <row r="164" spans="2:19" x14ac:dyDescent="0.3">
      <c r="B164" s="62"/>
      <c r="C164" s="62"/>
      <c r="D164" s="63"/>
      <c r="E164" s="63"/>
      <c r="F164" s="63"/>
      <c r="G164" s="63"/>
      <c r="H164" s="63"/>
      <c r="I164" s="63"/>
      <c r="J164" s="63"/>
      <c r="K164" s="63"/>
      <c r="L164" s="63"/>
      <c r="M164" s="63"/>
      <c r="N164" s="63"/>
      <c r="O164" s="63"/>
      <c r="P164" s="63"/>
      <c r="Q164" s="62"/>
      <c r="R164" s="62"/>
    </row>
    <row r="165" spans="2:19" x14ac:dyDescent="0.3">
      <c r="B165" s="63"/>
      <c r="C165" s="63"/>
      <c r="D165" s="63"/>
      <c r="E165" s="63"/>
      <c r="F165" s="63"/>
      <c r="G165" s="63"/>
      <c r="H165" s="63"/>
      <c r="I165" s="63"/>
      <c r="J165" s="63"/>
      <c r="K165" s="63"/>
      <c r="L165" s="63"/>
      <c r="M165" s="63"/>
      <c r="N165" s="63"/>
      <c r="O165" s="63"/>
      <c r="P165" s="63"/>
      <c r="Q165" s="63"/>
      <c r="R165" s="63"/>
    </row>
    <row r="166" spans="2:19" x14ac:dyDescent="0.3">
      <c r="B166" s="63"/>
      <c r="C166" s="63"/>
      <c r="D166" s="63"/>
      <c r="E166" s="63"/>
      <c r="F166" s="63"/>
      <c r="G166" s="63"/>
      <c r="H166" s="63"/>
      <c r="I166" s="63"/>
      <c r="J166" s="63"/>
      <c r="K166" s="63"/>
      <c r="L166" s="63"/>
      <c r="M166" s="63"/>
      <c r="N166" s="63"/>
      <c r="O166" s="63"/>
      <c r="P166" s="63"/>
      <c r="Q166" s="63"/>
      <c r="R166" s="63"/>
    </row>
    <row r="167" spans="2:19" x14ac:dyDescent="0.3">
      <c r="B167" s="63"/>
      <c r="C167" s="63"/>
      <c r="D167" s="63"/>
      <c r="E167" s="63"/>
      <c r="F167" s="63"/>
      <c r="G167" s="63"/>
      <c r="H167" s="63"/>
      <c r="I167" s="63"/>
      <c r="J167" s="63"/>
      <c r="K167" s="63"/>
      <c r="L167" s="63"/>
      <c r="M167" s="63"/>
      <c r="N167" s="63"/>
      <c r="O167" s="63"/>
      <c r="P167" s="63"/>
      <c r="Q167" s="64"/>
      <c r="R167" s="64"/>
    </row>
    <row r="168" spans="2:19" x14ac:dyDescent="0.3">
      <c r="B168" s="63"/>
      <c r="C168" s="63"/>
      <c r="D168" s="63"/>
      <c r="E168" s="63"/>
      <c r="F168" s="63"/>
      <c r="G168" s="63"/>
      <c r="H168" s="63"/>
      <c r="I168" s="63"/>
      <c r="J168" s="63"/>
      <c r="K168" s="63"/>
      <c r="L168" s="63"/>
      <c r="M168" s="63"/>
      <c r="N168" s="63"/>
      <c r="O168" s="63"/>
      <c r="P168" s="63"/>
      <c r="Q168" s="64"/>
      <c r="R168" s="64"/>
    </row>
    <row r="169" spans="2:19" x14ac:dyDescent="0.3">
      <c r="B169" s="63"/>
      <c r="C169" s="63"/>
      <c r="D169" s="63"/>
      <c r="E169" s="63"/>
      <c r="F169" s="63"/>
      <c r="G169" s="63"/>
      <c r="H169" s="63"/>
      <c r="I169" s="63"/>
      <c r="J169" s="63"/>
      <c r="K169" s="63"/>
      <c r="L169" s="63"/>
      <c r="M169" s="63"/>
      <c r="N169" s="63"/>
      <c r="O169" s="63"/>
      <c r="P169" s="63"/>
      <c r="Q169" s="64"/>
      <c r="R169" s="64"/>
    </row>
    <row r="170" spans="2:19" x14ac:dyDescent="0.3">
      <c r="B170" s="63"/>
      <c r="C170" s="63"/>
      <c r="D170" s="63"/>
      <c r="E170" s="63"/>
      <c r="F170" s="63"/>
      <c r="G170" s="63"/>
      <c r="H170" s="63"/>
      <c r="I170" s="63"/>
      <c r="J170" s="63"/>
      <c r="K170" s="63"/>
      <c r="L170" s="63"/>
      <c r="M170" s="63"/>
      <c r="N170" s="63"/>
      <c r="O170" s="63"/>
      <c r="P170" s="63"/>
      <c r="Q170" s="63"/>
      <c r="R170" s="63"/>
    </row>
    <row r="171" spans="2:19" x14ac:dyDescent="0.3">
      <c r="B171" s="63"/>
      <c r="C171" s="63"/>
      <c r="D171" s="63"/>
      <c r="E171" s="63"/>
      <c r="F171" s="63"/>
      <c r="G171" s="63"/>
      <c r="H171" s="63"/>
      <c r="I171" s="63"/>
      <c r="J171" s="63"/>
      <c r="K171" s="63"/>
      <c r="L171" s="63"/>
      <c r="M171" s="63"/>
      <c r="N171" s="63"/>
      <c r="O171" s="63"/>
      <c r="P171" s="63"/>
      <c r="Q171" s="63"/>
      <c r="R171" s="63"/>
    </row>
    <row r="172" spans="2:19" x14ac:dyDescent="0.3">
      <c r="B172" s="63"/>
      <c r="C172" s="63"/>
      <c r="D172" s="63"/>
      <c r="E172" s="63"/>
      <c r="F172" s="63"/>
      <c r="G172" s="64"/>
      <c r="H172" s="64"/>
      <c r="I172" s="64"/>
      <c r="J172" s="64"/>
      <c r="K172" s="64"/>
      <c r="L172" s="64"/>
      <c r="M172" s="64"/>
      <c r="N172" s="64"/>
      <c r="O172" s="64"/>
      <c r="P172" s="64"/>
      <c r="Q172" s="64"/>
      <c r="R172" s="64"/>
      <c r="S172" s="61"/>
    </row>
    <row r="173" spans="2:19" x14ac:dyDescent="0.3">
      <c r="B173" s="63"/>
      <c r="C173" s="63"/>
      <c r="D173" s="63"/>
      <c r="E173" s="63"/>
      <c r="F173" s="63"/>
      <c r="G173" s="64"/>
      <c r="H173" s="64"/>
      <c r="I173" s="64"/>
      <c r="J173" s="64"/>
      <c r="K173" s="64"/>
      <c r="L173" s="64"/>
      <c r="M173" s="64"/>
      <c r="N173" s="64"/>
      <c r="O173" s="64"/>
      <c r="P173" s="64"/>
      <c r="Q173" s="64"/>
      <c r="R173" s="64"/>
      <c r="S173" s="61"/>
    </row>
    <row r="174" spans="2:19" x14ac:dyDescent="0.3">
      <c r="B174" s="63"/>
      <c r="C174" s="63"/>
      <c r="D174" s="63"/>
      <c r="E174" s="63"/>
      <c r="F174" s="63"/>
      <c r="G174" s="64"/>
      <c r="H174" s="64"/>
      <c r="I174" s="64"/>
      <c r="J174" s="64"/>
      <c r="K174" s="64"/>
      <c r="L174" s="64"/>
      <c r="M174" s="64"/>
      <c r="N174" s="64"/>
      <c r="O174" s="64"/>
      <c r="P174" s="64"/>
      <c r="Q174" s="64"/>
      <c r="R174" s="64"/>
      <c r="S174" s="61"/>
    </row>
    <row r="175" spans="2:19" x14ac:dyDescent="0.3">
      <c r="B175" s="63"/>
      <c r="C175" s="63"/>
      <c r="D175" s="63"/>
      <c r="E175" s="63"/>
      <c r="F175" s="63"/>
      <c r="G175" s="64"/>
      <c r="H175" s="64"/>
      <c r="I175" s="64"/>
      <c r="J175" s="64"/>
      <c r="K175" s="64"/>
      <c r="L175" s="64"/>
      <c r="M175" s="64"/>
      <c r="N175" s="64"/>
      <c r="O175" s="64"/>
      <c r="P175" s="64"/>
      <c r="Q175" s="64"/>
      <c r="R175" s="64"/>
      <c r="S175" s="61"/>
    </row>
    <row r="176" spans="2:19" x14ac:dyDescent="0.3">
      <c r="B176" s="63"/>
      <c r="C176" s="63"/>
      <c r="D176" s="63"/>
      <c r="E176" s="63"/>
      <c r="F176" s="63"/>
      <c r="G176" s="419" t="s">
        <v>111</v>
      </c>
      <c r="H176" s="419"/>
      <c r="I176" s="419"/>
      <c r="J176" s="419"/>
      <c r="K176" s="64"/>
      <c r="L176" s="64"/>
      <c r="M176" s="64"/>
      <c r="N176" s="64"/>
      <c r="O176" s="64"/>
      <c r="P176" s="64"/>
      <c r="Q176" s="64"/>
      <c r="R176" s="64"/>
      <c r="S176" s="61"/>
    </row>
    <row r="177" spans="2:19" x14ac:dyDescent="0.3">
      <c r="B177" s="63"/>
      <c r="C177" s="63"/>
      <c r="D177" s="63"/>
      <c r="E177" s="63"/>
      <c r="F177" s="63"/>
      <c r="G177" s="64"/>
      <c r="H177" s="64">
        <v>1</v>
      </c>
      <c r="I177" s="64">
        <v>1</v>
      </c>
      <c r="J177" s="64"/>
      <c r="K177" s="64"/>
      <c r="L177" s="64"/>
      <c r="M177" s="64"/>
      <c r="N177" s="64"/>
      <c r="O177" s="64"/>
      <c r="P177" s="64"/>
      <c r="Q177" s="64"/>
      <c r="R177" s="64"/>
      <c r="S177" s="61"/>
    </row>
    <row r="178" spans="2:19" x14ac:dyDescent="0.3">
      <c r="B178" s="63"/>
      <c r="C178" s="63"/>
      <c r="D178" s="63"/>
      <c r="E178" s="63"/>
      <c r="F178" s="63"/>
      <c r="G178" s="64"/>
      <c r="H178" s="64">
        <v>2</v>
      </c>
      <c r="I178" s="64">
        <v>0.9</v>
      </c>
      <c r="J178" s="64"/>
      <c r="K178" s="64"/>
      <c r="L178" s="154"/>
      <c r="M178" s="127"/>
      <c r="N178" s="127"/>
      <c r="O178" s="127"/>
      <c r="P178" s="127"/>
      <c r="Q178" s="64"/>
      <c r="R178" s="64"/>
      <c r="S178" s="61"/>
    </row>
    <row r="179" spans="2:19" x14ac:dyDescent="0.3">
      <c r="B179" s="63"/>
      <c r="C179" s="63"/>
      <c r="D179" s="63"/>
      <c r="E179" s="63"/>
      <c r="F179" s="63"/>
      <c r="G179" s="64"/>
      <c r="H179" s="64">
        <v>3</v>
      </c>
      <c r="I179" s="64">
        <v>0.8</v>
      </c>
      <c r="J179" s="64"/>
      <c r="K179" s="64"/>
      <c r="L179" s="154"/>
      <c r="M179" s="154" t="s">
        <v>112</v>
      </c>
      <c r="N179" s="154" t="s">
        <v>199</v>
      </c>
      <c r="O179" s="154" t="s">
        <v>113</v>
      </c>
      <c r="P179" s="154" t="s">
        <v>114</v>
      </c>
      <c r="Q179" s="154" t="s">
        <v>200</v>
      </c>
      <c r="R179" s="64"/>
      <c r="S179" s="61"/>
    </row>
    <row r="180" spans="2:19" x14ac:dyDescent="0.3">
      <c r="B180" s="63"/>
      <c r="C180" s="63"/>
      <c r="D180" s="63"/>
      <c r="E180" s="63"/>
      <c r="F180" s="63"/>
      <c r="G180" s="64"/>
      <c r="H180" s="64">
        <v>4</v>
      </c>
      <c r="I180" s="64">
        <v>0.7</v>
      </c>
      <c r="J180" s="64"/>
      <c r="K180" s="64"/>
      <c r="L180" s="154">
        <v>1</v>
      </c>
      <c r="M180" s="154">
        <f>IF(E150="","",VLOOKUP(E150,H177:I186,2,0))</f>
        <v>0.4</v>
      </c>
      <c r="N180" s="154">
        <f>IF(F150="","",VLOOKUP(F150,H188:I197,2,0))</f>
        <v>0.3</v>
      </c>
      <c r="O180" s="154">
        <f>IF(G150="","",VLOOKUP(G150,H199:I208,2,0))</f>
        <v>0.2</v>
      </c>
      <c r="P180" s="154">
        <f>IF(H150="","",VLOOKUP(H150,H210:I219,2,0))</f>
        <v>0.5</v>
      </c>
      <c r="Q180" s="154">
        <f>IF(I150="","",VLOOKUP(I150,H221:I230,2,0))</f>
        <v>0.4</v>
      </c>
      <c r="R180" s="64"/>
      <c r="S180" s="61"/>
    </row>
    <row r="181" spans="2:19" x14ac:dyDescent="0.3">
      <c r="B181" s="63"/>
      <c r="C181" s="63"/>
      <c r="D181" s="63"/>
      <c r="E181" s="63"/>
      <c r="F181" s="63"/>
      <c r="G181" s="64"/>
      <c r="H181" s="64">
        <v>5</v>
      </c>
      <c r="I181" s="64">
        <v>0.6</v>
      </c>
      <c r="J181" s="64"/>
      <c r="K181" s="64"/>
      <c r="L181" s="154">
        <v>2</v>
      </c>
      <c r="M181" s="154">
        <f>IF(E152="","",VLOOKUP(E152,H177:I186,2,0))</f>
        <v>0.5</v>
      </c>
      <c r="N181" s="154">
        <f>IF(F152="","",VLOOKUP(F152,H188:I197,2,0))</f>
        <v>0.3</v>
      </c>
      <c r="O181" s="154">
        <f>IF(G152="","",VLOOKUP(G152,H199:I208,2,0))</f>
        <v>0.4</v>
      </c>
      <c r="P181" s="154">
        <f>IF(H152="","",VLOOKUP(H152,H210:I219,2,0))</f>
        <v>0.3</v>
      </c>
      <c r="Q181" s="154">
        <f>IF(I152="","",VLOOKUP(I152,H221:I230,2,0))</f>
        <v>0.5</v>
      </c>
      <c r="R181" s="64"/>
      <c r="S181" s="61"/>
    </row>
    <row r="182" spans="2:19" x14ac:dyDescent="0.3">
      <c r="B182" s="63"/>
      <c r="C182" s="63"/>
      <c r="D182" s="63"/>
      <c r="E182" s="63"/>
      <c r="F182" s="63"/>
      <c r="G182" s="64"/>
      <c r="H182" s="64">
        <v>6</v>
      </c>
      <c r="I182" s="64">
        <v>0.5</v>
      </c>
      <c r="J182" s="64"/>
      <c r="K182" s="64"/>
      <c r="L182" s="154">
        <v>3</v>
      </c>
      <c r="M182" s="154">
        <f>IF(E154="","",VLOOKUP(E154,H177:I186,2,0))</f>
        <v>0.4</v>
      </c>
      <c r="N182" s="154">
        <f>IF(F154="","",VLOOKUP(F154,H188:I197,2,0))</f>
        <v>0.4</v>
      </c>
      <c r="O182" s="154">
        <f>IF(G154="","",VLOOKUP(G154,H199:I208,2,0))</f>
        <v>0.4</v>
      </c>
      <c r="P182" s="154">
        <f>IF(H154="","",VLOOKUP(H154,H210:I219,2,0))</f>
        <v>0.5</v>
      </c>
      <c r="Q182" s="154">
        <f>IF(I154="","",VLOOKUP(I154,H221:I230,2,0))</f>
        <v>0.6</v>
      </c>
      <c r="R182" s="64"/>
      <c r="S182" s="61"/>
    </row>
    <row r="183" spans="2:19" x14ac:dyDescent="0.3">
      <c r="B183" s="63"/>
      <c r="C183" s="63"/>
      <c r="D183" s="63"/>
      <c r="E183" s="63"/>
      <c r="F183" s="63"/>
      <c r="G183" s="64"/>
      <c r="H183" s="64">
        <v>7</v>
      </c>
      <c r="I183" s="64">
        <v>0.4</v>
      </c>
      <c r="J183" s="64"/>
      <c r="K183" s="64"/>
      <c r="L183" s="154">
        <v>4</v>
      </c>
      <c r="M183" s="154">
        <f>IF(E156="","",VLOOKUP(E156,H177:I186,2,0))</f>
        <v>0.5</v>
      </c>
      <c r="N183" s="154">
        <f>IF(F156="","",VLOOKUP(F156,H188:I197,2,0))</f>
        <v>0.5</v>
      </c>
      <c r="O183" s="154">
        <f>IF(G156="","",VLOOKUP(G156,H199:I208,2,0))</f>
        <v>0.3</v>
      </c>
      <c r="P183" s="154">
        <f>IF(H156="","",VLOOKUP(H156,H210:I219,2,0))</f>
        <v>0.3</v>
      </c>
      <c r="Q183" s="154">
        <f>IF(I156="","",VLOOKUP(I156,H221:I230,2,0))</f>
        <v>0.4</v>
      </c>
      <c r="R183" s="64"/>
      <c r="S183" s="61"/>
    </row>
    <row r="184" spans="2:19" x14ac:dyDescent="0.3">
      <c r="B184" s="63"/>
      <c r="C184" s="63"/>
      <c r="D184" s="63"/>
      <c r="E184" s="63"/>
      <c r="F184" s="63"/>
      <c r="G184" s="64"/>
      <c r="H184" s="64">
        <v>8</v>
      </c>
      <c r="I184" s="64">
        <v>0.3</v>
      </c>
      <c r="J184" s="64"/>
      <c r="K184" s="64"/>
      <c r="L184" s="154">
        <v>5</v>
      </c>
      <c r="M184" s="154">
        <f>IF(E158="","",VLOOKUP(E158,H177:I186,2,0))</f>
        <v>1</v>
      </c>
      <c r="N184" s="154">
        <f>IF(F158="","",VLOOKUP(F158,H188:I197,2,0))</f>
        <v>0.7</v>
      </c>
      <c r="O184" s="154">
        <f>IF(G158="","",VLOOKUP(G158,H199:I208,2,0))</f>
        <v>0.7</v>
      </c>
      <c r="P184" s="154">
        <f>IF(H158="","",VLOOKUP(H158,H210:I219,2,0))</f>
        <v>0.5</v>
      </c>
      <c r="Q184" s="154">
        <f>IF(I158="","",VLOOKUP(I158,H221:I230,2,0))</f>
        <v>0.9</v>
      </c>
      <c r="R184" s="64"/>
      <c r="S184" s="61"/>
    </row>
    <row r="185" spans="2:19" x14ac:dyDescent="0.3">
      <c r="B185" s="63"/>
      <c r="C185" s="63"/>
      <c r="D185" s="63"/>
      <c r="E185" s="63"/>
      <c r="F185" s="63"/>
      <c r="G185" s="64"/>
      <c r="H185" s="64">
        <v>9</v>
      </c>
      <c r="I185" s="64">
        <v>0.2</v>
      </c>
      <c r="J185" s="64"/>
      <c r="K185" s="64"/>
      <c r="L185" s="154">
        <v>6</v>
      </c>
      <c r="M185" s="154" t="str">
        <f>IF(E160="","",VLOOKUP(E160,H177:I186,2,0))</f>
        <v/>
      </c>
      <c r="N185" s="154" t="str">
        <f>IF(F160="","",VLOOKUP(F160,H188:I197,2,0))</f>
        <v/>
      </c>
      <c r="O185" s="154" t="str">
        <f>IF(G160="","",VLOOKUP(G160,H199:I208,2,0))</f>
        <v/>
      </c>
      <c r="P185" s="154" t="str">
        <f>IF(H160="","",VLOOKUP(H160,H210:I219,2,0))</f>
        <v/>
      </c>
      <c r="Q185" s="154" t="str">
        <f>IF(I160="","",VLOOKUP(I160,H221:I230,2,0))</f>
        <v/>
      </c>
      <c r="R185" s="64"/>
      <c r="S185" s="61"/>
    </row>
    <row r="186" spans="2:19" x14ac:dyDescent="0.3">
      <c r="B186" s="63"/>
      <c r="C186" s="63"/>
      <c r="D186" s="63"/>
      <c r="E186" s="63"/>
      <c r="F186" s="63"/>
      <c r="G186" s="64"/>
      <c r="H186" s="64">
        <v>10</v>
      </c>
      <c r="I186" s="64">
        <v>0.1</v>
      </c>
      <c r="J186" s="64"/>
      <c r="K186" s="64"/>
      <c r="L186" s="154">
        <v>7</v>
      </c>
      <c r="M186" s="154" t="str">
        <f>IF(E162="","",VLOOKUP(E162,H177:I186,2,0))</f>
        <v/>
      </c>
      <c r="N186" s="154" t="str">
        <f>IF(F162="","",VLOOKUP(F162,H188:I197,2,0))</f>
        <v/>
      </c>
      <c r="O186" s="154" t="str">
        <f>IF(G162="","",VLOOKUP(G162,H199:I208,2,0))</f>
        <v/>
      </c>
      <c r="P186" s="154" t="str">
        <f>IF(H162="","",VLOOKUP(H162,H210:I219,2,0))</f>
        <v/>
      </c>
      <c r="Q186" s="154" t="str">
        <f>IF(I162="","",VLOOKUP(I162,H221:I230,2,0))</f>
        <v/>
      </c>
      <c r="R186" s="64"/>
      <c r="S186" s="61"/>
    </row>
    <row r="187" spans="2:19" x14ac:dyDescent="0.3">
      <c r="B187" s="63"/>
      <c r="C187" s="63"/>
      <c r="D187" s="63"/>
      <c r="E187" s="63"/>
      <c r="F187" s="63"/>
      <c r="G187" s="419" t="s">
        <v>196</v>
      </c>
      <c r="H187" s="419"/>
      <c r="I187" s="419"/>
      <c r="J187" s="419"/>
      <c r="K187" s="64"/>
      <c r="L187" s="154"/>
      <c r="M187" s="154"/>
      <c r="N187" s="154"/>
      <c r="O187" s="154"/>
      <c r="P187" s="154"/>
      <c r="Q187" s="154"/>
      <c r="R187" s="64"/>
      <c r="S187" s="61"/>
    </row>
    <row r="188" spans="2:19" x14ac:dyDescent="0.3">
      <c r="B188" s="63"/>
      <c r="C188" s="63"/>
      <c r="D188" s="63"/>
      <c r="E188" s="63"/>
      <c r="F188" s="63"/>
      <c r="G188" s="64"/>
      <c r="H188" s="64">
        <v>1</v>
      </c>
      <c r="I188" s="64">
        <v>1</v>
      </c>
      <c r="J188" s="64"/>
      <c r="K188" s="64"/>
      <c r="L188" s="154"/>
      <c r="M188" s="226">
        <f>IFERROR(AVERAGE(E150:E163),0)</f>
        <v>5.4</v>
      </c>
      <c r="N188" s="226">
        <f>IFERROR(AVERAGE(F150:F163),0)</f>
        <v>6.6</v>
      </c>
      <c r="O188" s="226">
        <f>IFERROR(AVERAGE(G150:G163),0)</f>
        <v>7</v>
      </c>
      <c r="P188" s="226">
        <f>IFERROR(AVERAGE(H150:H163),0)</f>
        <v>4.2</v>
      </c>
      <c r="Q188" s="226">
        <f>IFERROR(AVERAGE(I150:I163),0)</f>
        <v>5.6</v>
      </c>
      <c r="R188" s="64"/>
      <c r="S188" s="61"/>
    </row>
    <row r="189" spans="2:19" x14ac:dyDescent="0.3">
      <c r="B189" s="63"/>
      <c r="C189" s="63"/>
      <c r="D189" s="63"/>
      <c r="E189" s="63"/>
      <c r="F189" s="63"/>
      <c r="G189" s="64"/>
      <c r="H189" s="64">
        <v>2</v>
      </c>
      <c r="I189" s="64">
        <v>0.9</v>
      </c>
      <c r="J189" s="64"/>
      <c r="K189" s="64"/>
      <c r="L189" s="64"/>
      <c r="M189" s="64"/>
      <c r="N189" s="64"/>
      <c r="O189" s="64"/>
      <c r="P189" s="64"/>
      <c r="Q189" s="64"/>
      <c r="R189" s="64"/>
      <c r="S189" s="61"/>
    </row>
    <row r="190" spans="2:19" x14ac:dyDescent="0.3">
      <c r="B190" s="63"/>
      <c r="C190" s="63"/>
      <c r="D190" s="63"/>
      <c r="E190" s="63"/>
      <c r="F190" s="63"/>
      <c r="G190" s="64"/>
      <c r="H190" s="64">
        <v>3</v>
      </c>
      <c r="I190" s="64">
        <v>0.8</v>
      </c>
      <c r="J190" s="64"/>
      <c r="K190" s="64"/>
      <c r="L190" s="64"/>
      <c r="M190" s="64"/>
      <c r="N190" s="128">
        <f>IFERROR(AVERAGE(J150:J163),"0,0 kg")</f>
        <v>80.099999999999994</v>
      </c>
      <c r="O190" s="64"/>
      <c r="P190" s="64"/>
      <c r="Q190" s="64"/>
      <c r="R190" s="64"/>
      <c r="S190" s="61"/>
    </row>
    <row r="191" spans="2:19" x14ac:dyDescent="0.3">
      <c r="B191" s="63"/>
      <c r="C191" s="63"/>
      <c r="D191" s="63"/>
      <c r="E191" s="63"/>
      <c r="F191" s="63"/>
      <c r="G191" s="64"/>
      <c r="H191" s="64">
        <v>4</v>
      </c>
      <c r="I191" s="64">
        <v>0.7</v>
      </c>
      <c r="J191" s="64"/>
      <c r="K191" s="64"/>
      <c r="L191" s="64"/>
      <c r="M191" s="64"/>
      <c r="N191" s="64"/>
      <c r="O191" s="64"/>
      <c r="P191" s="64"/>
      <c r="Q191" s="64"/>
      <c r="R191" s="64"/>
      <c r="S191" s="61"/>
    </row>
    <row r="192" spans="2:19" x14ac:dyDescent="0.3">
      <c r="B192" s="63"/>
      <c r="C192" s="63"/>
      <c r="D192" s="63"/>
      <c r="E192" s="63"/>
      <c r="F192" s="63"/>
      <c r="G192" s="64"/>
      <c r="H192" s="64">
        <v>5</v>
      </c>
      <c r="I192" s="64">
        <v>0.6</v>
      </c>
      <c r="J192" s="64"/>
      <c r="K192" s="64"/>
      <c r="L192" s="64"/>
      <c r="M192" s="64"/>
      <c r="N192" s="64"/>
      <c r="O192" s="64"/>
      <c r="P192" s="64"/>
      <c r="Q192" s="64"/>
      <c r="R192" s="64"/>
      <c r="S192" s="61"/>
    </row>
    <row r="193" spans="2:19" x14ac:dyDescent="0.3">
      <c r="B193" s="63"/>
      <c r="C193" s="63"/>
      <c r="D193" s="63"/>
      <c r="E193" s="63"/>
      <c r="F193" s="63"/>
      <c r="G193" s="64"/>
      <c r="H193" s="64">
        <v>6</v>
      </c>
      <c r="I193" s="64">
        <v>0.5</v>
      </c>
      <c r="J193" s="64"/>
      <c r="K193" s="64"/>
      <c r="L193" s="64"/>
      <c r="M193" s="64"/>
      <c r="N193" s="64"/>
      <c r="O193" s="64"/>
      <c r="P193" s="64"/>
      <c r="Q193" s="64"/>
      <c r="R193" s="64"/>
      <c r="S193" s="61"/>
    </row>
    <row r="194" spans="2:19" x14ac:dyDescent="0.3">
      <c r="B194" s="63"/>
      <c r="C194" s="63"/>
      <c r="D194" s="63"/>
      <c r="E194" s="63"/>
      <c r="F194" s="63"/>
      <c r="G194" s="64"/>
      <c r="H194" s="64">
        <v>7</v>
      </c>
      <c r="I194" s="64">
        <v>0.4</v>
      </c>
      <c r="J194" s="64"/>
      <c r="K194" s="64"/>
      <c r="L194" s="64"/>
      <c r="M194" s="64"/>
      <c r="N194" s="64"/>
      <c r="O194" s="64"/>
      <c r="P194" s="64"/>
      <c r="Q194" s="64"/>
      <c r="R194" s="64"/>
      <c r="S194" s="61"/>
    </row>
    <row r="195" spans="2:19" x14ac:dyDescent="0.3">
      <c r="B195" s="63"/>
      <c r="C195" s="63"/>
      <c r="D195" s="63"/>
      <c r="E195" s="63"/>
      <c r="F195" s="63"/>
      <c r="G195" s="64"/>
      <c r="H195" s="64">
        <v>8</v>
      </c>
      <c r="I195" s="64">
        <v>0.3</v>
      </c>
      <c r="J195" s="64"/>
      <c r="K195" s="64"/>
      <c r="L195" s="64"/>
      <c r="M195" s="64"/>
      <c r="N195" s="64"/>
      <c r="O195" s="64"/>
      <c r="P195" s="64"/>
      <c r="Q195" s="64"/>
      <c r="R195" s="64"/>
      <c r="S195" s="61"/>
    </row>
    <row r="196" spans="2:19" x14ac:dyDescent="0.3">
      <c r="B196" s="63"/>
      <c r="C196" s="63"/>
      <c r="D196" s="63"/>
      <c r="E196" s="63"/>
      <c r="F196" s="63"/>
      <c r="G196" s="64"/>
      <c r="H196" s="64">
        <v>9</v>
      </c>
      <c r="I196" s="64">
        <v>0.2</v>
      </c>
      <c r="J196" s="64"/>
      <c r="K196" s="64"/>
      <c r="L196" s="64"/>
      <c r="M196" s="64"/>
      <c r="N196" s="64"/>
      <c r="O196" s="64"/>
      <c r="P196" s="64"/>
      <c r="Q196" s="64"/>
      <c r="R196" s="64"/>
      <c r="S196" s="61"/>
    </row>
    <row r="197" spans="2:19" x14ac:dyDescent="0.3">
      <c r="B197" s="63"/>
      <c r="C197" s="63"/>
      <c r="D197" s="63"/>
      <c r="E197" s="63"/>
      <c r="F197" s="63"/>
      <c r="G197" s="64"/>
      <c r="H197" s="64">
        <v>10</v>
      </c>
      <c r="I197" s="64">
        <v>0.1</v>
      </c>
      <c r="J197" s="64"/>
      <c r="K197" s="64"/>
      <c r="L197" s="64"/>
      <c r="M197" s="64"/>
      <c r="N197" s="64"/>
      <c r="O197" s="64"/>
      <c r="P197" s="64"/>
      <c r="Q197" s="64"/>
      <c r="R197" s="64"/>
      <c r="S197" s="61"/>
    </row>
    <row r="198" spans="2:19" x14ac:dyDescent="0.3">
      <c r="B198" s="63"/>
      <c r="C198" s="63"/>
      <c r="D198" s="64"/>
      <c r="E198" s="64"/>
      <c r="F198" s="63"/>
      <c r="G198" s="419" t="s">
        <v>147</v>
      </c>
      <c r="H198" s="419"/>
      <c r="I198" s="419"/>
      <c r="J198" s="419"/>
      <c r="K198" s="64"/>
      <c r="L198" s="64"/>
      <c r="M198" s="64"/>
      <c r="N198" s="64"/>
      <c r="O198" s="64"/>
      <c r="P198" s="64"/>
      <c r="Q198" s="64"/>
      <c r="R198" s="64"/>
      <c r="S198" s="61"/>
    </row>
    <row r="199" spans="2:19" x14ac:dyDescent="0.3">
      <c r="B199" s="63"/>
      <c r="C199" s="63"/>
      <c r="D199" s="64"/>
      <c r="E199" s="64"/>
      <c r="F199" s="63"/>
      <c r="G199" s="64"/>
      <c r="H199" s="64">
        <v>1</v>
      </c>
      <c r="I199" s="64">
        <v>1</v>
      </c>
      <c r="J199" s="64"/>
      <c r="K199" s="64"/>
      <c r="L199" s="64"/>
      <c r="M199" s="64"/>
      <c r="N199" s="64"/>
      <c r="O199" s="64"/>
      <c r="P199" s="64"/>
      <c r="Q199" s="64"/>
      <c r="R199" s="64"/>
      <c r="S199" s="61"/>
    </row>
    <row r="200" spans="2:19" x14ac:dyDescent="0.3">
      <c r="B200" s="63"/>
      <c r="C200" s="63"/>
      <c r="D200" s="64"/>
      <c r="E200" s="64"/>
      <c r="F200" s="63"/>
      <c r="G200" s="64"/>
      <c r="H200" s="64">
        <v>2</v>
      </c>
      <c r="I200" s="64">
        <v>0.9</v>
      </c>
      <c r="J200" s="64"/>
      <c r="K200" s="64"/>
      <c r="L200" s="64"/>
      <c r="M200" s="64"/>
      <c r="N200" s="64"/>
      <c r="O200" s="64"/>
      <c r="P200" s="64"/>
      <c r="Q200" s="64"/>
      <c r="R200" s="64"/>
      <c r="S200" s="61"/>
    </row>
    <row r="201" spans="2:19" x14ac:dyDescent="0.3">
      <c r="B201" s="63"/>
      <c r="C201" s="63"/>
      <c r="D201" s="64"/>
      <c r="E201" s="64"/>
      <c r="F201" s="63"/>
      <c r="G201" s="64"/>
      <c r="H201" s="64">
        <v>3</v>
      </c>
      <c r="I201" s="64">
        <v>0.8</v>
      </c>
      <c r="J201" s="64"/>
      <c r="K201" s="64"/>
      <c r="L201" s="64"/>
      <c r="M201" s="64"/>
      <c r="N201" s="64"/>
      <c r="O201" s="64"/>
      <c r="P201" s="64"/>
      <c r="Q201" s="64"/>
      <c r="R201" s="64"/>
      <c r="S201" s="61"/>
    </row>
    <row r="202" spans="2:19" x14ac:dyDescent="0.3">
      <c r="B202" s="63"/>
      <c r="C202" s="63"/>
      <c r="D202" s="64"/>
      <c r="E202" s="64"/>
      <c r="F202" s="63"/>
      <c r="G202" s="64"/>
      <c r="H202" s="64">
        <v>4</v>
      </c>
      <c r="I202" s="64">
        <v>0.7</v>
      </c>
      <c r="J202" s="64"/>
      <c r="K202" s="64"/>
      <c r="L202" s="64"/>
      <c r="M202" s="64"/>
      <c r="N202" s="64"/>
      <c r="O202" s="64"/>
      <c r="P202" s="64"/>
      <c r="Q202" s="64"/>
      <c r="R202" s="64"/>
      <c r="S202" s="61"/>
    </row>
    <row r="203" spans="2:19" x14ac:dyDescent="0.3">
      <c r="B203" s="63"/>
      <c r="C203" s="63"/>
      <c r="D203" s="64"/>
      <c r="E203" s="64"/>
      <c r="F203" s="63"/>
      <c r="G203" s="64"/>
      <c r="H203" s="64">
        <v>5</v>
      </c>
      <c r="I203" s="64">
        <v>0.6</v>
      </c>
      <c r="J203" s="64"/>
      <c r="K203" s="64"/>
      <c r="L203" s="64"/>
      <c r="M203" s="64"/>
      <c r="N203" s="64"/>
      <c r="O203" s="64"/>
      <c r="P203" s="64"/>
      <c r="Q203" s="64"/>
      <c r="R203" s="64"/>
      <c r="S203" s="61"/>
    </row>
    <row r="204" spans="2:19" x14ac:dyDescent="0.3">
      <c r="B204" s="63"/>
      <c r="C204" s="63"/>
      <c r="D204" s="64"/>
      <c r="E204" s="64"/>
      <c r="F204" s="63"/>
      <c r="G204" s="64"/>
      <c r="H204" s="64">
        <v>6</v>
      </c>
      <c r="I204" s="64">
        <v>0.5</v>
      </c>
      <c r="J204" s="64"/>
      <c r="K204" s="64"/>
      <c r="L204" s="64"/>
      <c r="M204" s="64"/>
      <c r="N204" s="64"/>
      <c r="O204" s="64"/>
      <c r="P204" s="64"/>
      <c r="Q204" s="64"/>
      <c r="R204" s="64"/>
      <c r="S204" s="61"/>
    </row>
    <row r="205" spans="2:19" x14ac:dyDescent="0.3">
      <c r="B205" s="63"/>
      <c r="C205" s="63"/>
      <c r="D205" s="64"/>
      <c r="E205" s="64"/>
      <c r="F205" s="63"/>
      <c r="G205" s="64"/>
      <c r="H205" s="64">
        <v>7</v>
      </c>
      <c r="I205" s="64">
        <v>0.4</v>
      </c>
      <c r="J205" s="64"/>
      <c r="K205" s="64"/>
      <c r="L205" s="64"/>
      <c r="M205" s="64"/>
      <c r="N205" s="64"/>
      <c r="O205" s="64"/>
      <c r="P205" s="64"/>
      <c r="Q205" s="64"/>
      <c r="R205" s="64"/>
      <c r="S205" s="61"/>
    </row>
    <row r="206" spans="2:19" x14ac:dyDescent="0.3">
      <c r="B206" s="63"/>
      <c r="C206" s="63"/>
      <c r="D206" s="64"/>
      <c r="E206" s="64"/>
      <c r="F206" s="63"/>
      <c r="G206" s="64"/>
      <c r="H206" s="64">
        <v>8</v>
      </c>
      <c r="I206" s="64">
        <v>0.3</v>
      </c>
      <c r="J206" s="64"/>
      <c r="K206" s="64"/>
      <c r="L206" s="64"/>
      <c r="M206" s="64"/>
      <c r="N206" s="64"/>
      <c r="O206" s="64"/>
      <c r="P206" s="64"/>
      <c r="Q206" s="64"/>
      <c r="R206" s="64"/>
      <c r="S206" s="61"/>
    </row>
    <row r="207" spans="2:19" x14ac:dyDescent="0.3">
      <c r="B207" s="63"/>
      <c r="C207" s="63"/>
      <c r="D207" s="64"/>
      <c r="E207" s="64"/>
      <c r="F207" s="63"/>
      <c r="G207" s="64"/>
      <c r="H207" s="64">
        <v>9</v>
      </c>
      <c r="I207" s="64">
        <v>0.2</v>
      </c>
      <c r="J207" s="64"/>
      <c r="K207" s="64"/>
      <c r="L207" s="64"/>
      <c r="M207" s="64"/>
      <c r="N207" s="64"/>
      <c r="O207" s="64"/>
      <c r="P207" s="64"/>
      <c r="Q207" s="64"/>
      <c r="R207" s="64"/>
      <c r="S207" s="61"/>
    </row>
    <row r="208" spans="2:19" x14ac:dyDescent="0.3">
      <c r="B208" s="63"/>
      <c r="C208" s="63"/>
      <c r="D208" s="64"/>
      <c r="E208" s="64"/>
      <c r="F208" s="63"/>
      <c r="G208" s="64"/>
      <c r="H208" s="64">
        <v>10</v>
      </c>
      <c r="I208" s="64">
        <v>0.1</v>
      </c>
      <c r="J208" s="64"/>
      <c r="K208" s="64"/>
      <c r="L208" s="64"/>
      <c r="M208" s="64"/>
      <c r="N208" s="64"/>
      <c r="O208" s="64"/>
      <c r="P208" s="64"/>
      <c r="Q208" s="64"/>
      <c r="R208" s="64"/>
      <c r="S208" s="61"/>
    </row>
    <row r="209" spans="2:18" x14ac:dyDescent="0.3">
      <c r="B209" s="63"/>
      <c r="C209" s="63"/>
      <c r="D209" s="64"/>
      <c r="E209" s="64"/>
      <c r="F209" s="63"/>
      <c r="G209" s="419" t="s">
        <v>110</v>
      </c>
      <c r="H209" s="419"/>
      <c r="I209" s="419"/>
      <c r="J209" s="419"/>
      <c r="K209" s="64"/>
      <c r="L209" s="64"/>
      <c r="M209" s="64"/>
      <c r="N209" s="64"/>
      <c r="O209" s="64"/>
      <c r="P209" s="64"/>
      <c r="Q209" s="64"/>
      <c r="R209" s="64"/>
    </row>
    <row r="210" spans="2:18" x14ac:dyDescent="0.3">
      <c r="B210" s="63"/>
      <c r="C210" s="63"/>
      <c r="D210" s="64"/>
      <c r="E210" s="64"/>
      <c r="F210" s="63"/>
      <c r="G210" s="64"/>
      <c r="H210" s="64">
        <v>1</v>
      </c>
      <c r="I210" s="64">
        <v>0.1</v>
      </c>
      <c r="J210" s="64"/>
      <c r="K210" s="64"/>
      <c r="L210" s="64"/>
      <c r="M210" s="64"/>
      <c r="N210" s="64"/>
      <c r="O210" s="64"/>
      <c r="P210" s="64"/>
      <c r="Q210" s="64"/>
      <c r="R210" s="64"/>
    </row>
    <row r="211" spans="2:18" x14ac:dyDescent="0.3">
      <c r="B211" s="63"/>
      <c r="C211" s="63"/>
      <c r="D211" s="64"/>
      <c r="E211" s="64"/>
      <c r="F211" s="63"/>
      <c r="G211" s="64"/>
      <c r="H211" s="64">
        <v>2</v>
      </c>
      <c r="I211" s="64">
        <v>0.2</v>
      </c>
      <c r="J211" s="64"/>
      <c r="K211" s="64"/>
      <c r="L211" s="64"/>
      <c r="M211" s="64"/>
      <c r="N211" s="64"/>
      <c r="O211" s="64"/>
      <c r="P211" s="64"/>
      <c r="Q211" s="64"/>
      <c r="R211" s="64"/>
    </row>
    <row r="212" spans="2:18" x14ac:dyDescent="0.3">
      <c r="B212" s="63"/>
      <c r="C212" s="63"/>
      <c r="D212" s="64"/>
      <c r="E212" s="64"/>
      <c r="F212" s="63"/>
      <c r="G212" s="64"/>
      <c r="H212" s="64">
        <v>3</v>
      </c>
      <c r="I212" s="64">
        <v>0.3</v>
      </c>
      <c r="J212" s="64"/>
      <c r="K212" s="64"/>
      <c r="L212" s="64"/>
      <c r="M212" s="64"/>
      <c r="N212" s="64"/>
      <c r="O212" s="64"/>
      <c r="P212" s="64"/>
      <c r="Q212" s="64"/>
      <c r="R212" s="64"/>
    </row>
    <row r="213" spans="2:18" x14ac:dyDescent="0.3">
      <c r="B213" s="63"/>
      <c r="C213" s="63"/>
      <c r="D213" s="64"/>
      <c r="E213" s="64"/>
      <c r="F213" s="63"/>
      <c r="G213" s="64"/>
      <c r="H213" s="64">
        <v>4</v>
      </c>
      <c r="I213" s="64">
        <v>0.4</v>
      </c>
      <c r="J213" s="64"/>
      <c r="K213" s="64"/>
      <c r="L213" s="64"/>
      <c r="M213" s="64"/>
      <c r="N213" s="64"/>
      <c r="O213" s="64"/>
      <c r="P213" s="64"/>
      <c r="Q213" s="64"/>
      <c r="R213" s="64"/>
    </row>
    <row r="214" spans="2:18" x14ac:dyDescent="0.3">
      <c r="F214" s="63"/>
      <c r="G214" s="64"/>
      <c r="H214" s="64">
        <v>5</v>
      </c>
      <c r="I214" s="64">
        <v>0.5</v>
      </c>
      <c r="J214" s="64"/>
      <c r="K214" s="64"/>
      <c r="L214" s="64"/>
      <c r="M214" s="64"/>
      <c r="N214" s="64"/>
      <c r="O214" s="64"/>
      <c r="P214" s="64"/>
      <c r="Q214" s="64"/>
      <c r="R214" s="64"/>
    </row>
    <row r="215" spans="2:18" x14ac:dyDescent="0.3">
      <c r="F215" s="63"/>
      <c r="G215" s="64"/>
      <c r="H215" s="64">
        <v>6</v>
      </c>
      <c r="I215" s="64">
        <v>0.6</v>
      </c>
      <c r="J215" s="64"/>
      <c r="K215" s="64"/>
      <c r="L215" s="64"/>
      <c r="M215" s="64"/>
      <c r="N215" s="64"/>
      <c r="O215" s="64"/>
      <c r="P215" s="64"/>
      <c r="Q215" s="64"/>
      <c r="R215" s="64"/>
    </row>
    <row r="216" spans="2:18" x14ac:dyDescent="0.3">
      <c r="F216" s="63"/>
      <c r="G216" s="64"/>
      <c r="H216" s="64">
        <v>7</v>
      </c>
      <c r="I216" s="64">
        <v>0.7</v>
      </c>
      <c r="J216" s="64"/>
      <c r="K216" s="64"/>
      <c r="L216" s="64"/>
      <c r="M216" s="64"/>
      <c r="N216" s="64"/>
      <c r="O216" s="64"/>
      <c r="P216" s="64"/>
      <c r="Q216" s="64"/>
      <c r="R216" s="64"/>
    </row>
    <row r="217" spans="2:18" x14ac:dyDescent="0.3">
      <c r="F217" s="63"/>
      <c r="G217" s="64"/>
      <c r="H217" s="64">
        <v>8</v>
      </c>
      <c r="I217" s="64">
        <v>0.8</v>
      </c>
      <c r="J217" s="64"/>
      <c r="K217" s="64"/>
      <c r="L217" s="64"/>
      <c r="M217" s="64"/>
      <c r="N217" s="64"/>
      <c r="O217" s="64"/>
      <c r="P217" s="64"/>
      <c r="Q217" s="64"/>
      <c r="R217" s="64"/>
    </row>
    <row r="218" spans="2:18" x14ac:dyDescent="0.3">
      <c r="F218" s="63"/>
      <c r="G218" s="64"/>
      <c r="H218" s="64">
        <v>9</v>
      </c>
      <c r="I218" s="64">
        <v>0.9</v>
      </c>
      <c r="J218" s="64"/>
      <c r="K218" s="64"/>
      <c r="L218" s="64"/>
      <c r="M218" s="64"/>
      <c r="N218" s="64"/>
      <c r="O218" s="64"/>
      <c r="P218" s="64"/>
      <c r="Q218" s="64"/>
      <c r="R218" s="64"/>
    </row>
    <row r="219" spans="2:18" x14ac:dyDescent="0.3">
      <c r="F219" s="63"/>
      <c r="G219" s="64"/>
      <c r="H219" s="64">
        <v>10</v>
      </c>
      <c r="I219" s="64">
        <v>1</v>
      </c>
      <c r="J219" s="64"/>
      <c r="K219" s="64"/>
      <c r="L219" s="64"/>
      <c r="M219" s="64"/>
      <c r="N219" s="64"/>
      <c r="O219" s="64"/>
      <c r="P219" s="64"/>
      <c r="Q219" s="64"/>
      <c r="R219" s="64"/>
    </row>
    <row r="220" spans="2:18" x14ac:dyDescent="0.3">
      <c r="F220" s="63"/>
      <c r="G220" s="419" t="s">
        <v>197</v>
      </c>
      <c r="H220" s="419"/>
      <c r="I220" s="419"/>
      <c r="J220" s="419"/>
      <c r="K220" s="64"/>
      <c r="L220" s="64"/>
      <c r="M220" s="64"/>
      <c r="N220" s="64"/>
      <c r="O220" s="64"/>
      <c r="P220" s="64"/>
      <c r="Q220" s="64"/>
      <c r="R220" s="64"/>
    </row>
    <row r="221" spans="2:18" x14ac:dyDescent="0.3">
      <c r="F221" s="63"/>
      <c r="G221" s="64"/>
      <c r="H221" s="64">
        <v>1</v>
      </c>
      <c r="I221" s="64">
        <v>0.1</v>
      </c>
      <c r="J221" s="64"/>
      <c r="K221" s="64"/>
      <c r="L221" s="64"/>
      <c r="M221" s="64"/>
      <c r="N221" s="64"/>
      <c r="O221" s="64"/>
      <c r="P221" s="64"/>
      <c r="Q221" s="64"/>
      <c r="R221" s="64"/>
    </row>
    <row r="222" spans="2:18" x14ac:dyDescent="0.3">
      <c r="F222" s="63"/>
      <c r="G222" s="64"/>
      <c r="H222" s="64">
        <v>2</v>
      </c>
      <c r="I222" s="64">
        <v>0.2</v>
      </c>
      <c r="J222" s="64"/>
      <c r="K222" s="64"/>
      <c r="L222" s="64"/>
      <c r="M222" s="64"/>
      <c r="N222" s="64"/>
      <c r="O222" s="64"/>
      <c r="P222" s="64"/>
      <c r="Q222" s="64"/>
      <c r="R222" s="64"/>
    </row>
    <row r="223" spans="2:18" x14ac:dyDescent="0.3">
      <c r="F223" s="63"/>
      <c r="G223" s="64"/>
      <c r="H223" s="64">
        <v>3</v>
      </c>
      <c r="I223" s="64">
        <v>0.3</v>
      </c>
      <c r="J223" s="64"/>
      <c r="K223" s="64"/>
      <c r="L223" s="64"/>
      <c r="M223" s="64"/>
      <c r="N223" s="64"/>
      <c r="O223" s="64"/>
      <c r="P223" s="64"/>
      <c r="Q223" s="64"/>
      <c r="R223" s="64"/>
    </row>
    <row r="224" spans="2:18" x14ac:dyDescent="0.3">
      <c r="F224" s="63"/>
      <c r="G224" s="64"/>
      <c r="H224" s="64">
        <v>4</v>
      </c>
      <c r="I224" s="64">
        <v>0.4</v>
      </c>
      <c r="J224" s="64"/>
      <c r="K224" s="64"/>
      <c r="L224" s="64"/>
      <c r="M224" s="64"/>
      <c r="N224" s="64"/>
      <c r="O224" s="64"/>
      <c r="P224" s="64"/>
      <c r="Q224" s="64"/>
      <c r="R224" s="64"/>
    </row>
    <row r="225" spans="6:18" x14ac:dyDescent="0.3">
      <c r="F225" s="63"/>
      <c r="G225" s="64"/>
      <c r="H225" s="64">
        <v>5</v>
      </c>
      <c r="I225" s="64">
        <v>0.5</v>
      </c>
      <c r="J225" s="64"/>
      <c r="K225" s="64"/>
      <c r="L225" s="64"/>
      <c r="M225" s="64"/>
      <c r="N225" s="64"/>
      <c r="O225" s="64"/>
      <c r="P225" s="64"/>
      <c r="Q225" s="64"/>
      <c r="R225" s="64"/>
    </row>
    <row r="226" spans="6:18" x14ac:dyDescent="0.3">
      <c r="F226" s="63"/>
      <c r="G226" s="64"/>
      <c r="H226" s="64">
        <v>6</v>
      </c>
      <c r="I226" s="64">
        <v>0.6</v>
      </c>
      <c r="J226" s="64"/>
      <c r="K226" s="64"/>
      <c r="L226" s="64"/>
      <c r="M226" s="64"/>
      <c r="N226" s="64"/>
      <c r="O226" s="64"/>
      <c r="P226" s="64"/>
      <c r="Q226" s="64"/>
      <c r="R226" s="64"/>
    </row>
    <row r="227" spans="6:18" x14ac:dyDescent="0.3">
      <c r="F227" s="63"/>
      <c r="G227" s="64"/>
      <c r="H227" s="64">
        <v>7</v>
      </c>
      <c r="I227" s="64">
        <v>0.7</v>
      </c>
      <c r="J227" s="64"/>
      <c r="K227" s="64"/>
      <c r="L227" s="64"/>
      <c r="M227" s="64"/>
      <c r="N227" s="64"/>
      <c r="O227" s="64"/>
      <c r="P227" s="64"/>
      <c r="Q227" s="64"/>
      <c r="R227" s="64"/>
    </row>
    <row r="228" spans="6:18" x14ac:dyDescent="0.3">
      <c r="F228" s="63"/>
      <c r="G228" s="64"/>
      <c r="H228" s="64">
        <v>8</v>
      </c>
      <c r="I228" s="64">
        <v>0.8</v>
      </c>
      <c r="J228" s="64"/>
      <c r="K228" s="64"/>
      <c r="L228" s="64"/>
      <c r="M228" s="64"/>
      <c r="N228" s="64"/>
      <c r="O228" s="64"/>
      <c r="P228" s="64"/>
      <c r="Q228" s="64"/>
      <c r="R228" s="64"/>
    </row>
    <row r="229" spans="6:18" x14ac:dyDescent="0.3">
      <c r="F229" s="63"/>
      <c r="G229" s="64"/>
      <c r="H229" s="64">
        <v>9</v>
      </c>
      <c r="I229" s="64">
        <v>0.9</v>
      </c>
      <c r="J229" s="64"/>
      <c r="K229" s="64"/>
      <c r="L229" s="64"/>
      <c r="M229" s="64"/>
      <c r="N229" s="64"/>
      <c r="O229" s="64"/>
      <c r="P229" s="64"/>
      <c r="Q229" s="64"/>
      <c r="R229" s="64"/>
    </row>
    <row r="230" spans="6:18" x14ac:dyDescent="0.3">
      <c r="F230" s="63"/>
      <c r="G230" s="64"/>
      <c r="H230" s="64">
        <v>10</v>
      </c>
      <c r="I230" s="64">
        <v>1</v>
      </c>
      <c r="J230" s="64"/>
      <c r="K230" s="64"/>
      <c r="L230" s="64"/>
      <c r="M230" s="64"/>
      <c r="N230" s="64"/>
      <c r="O230" s="64"/>
      <c r="P230" s="64"/>
      <c r="Q230" s="64"/>
      <c r="R230" s="64"/>
    </row>
    <row r="231" spans="6:18" x14ac:dyDescent="0.3">
      <c r="F231" s="63"/>
      <c r="G231" s="64"/>
      <c r="H231" s="64"/>
      <c r="I231" s="64"/>
      <c r="J231" s="64"/>
      <c r="K231" s="64"/>
      <c r="L231" s="64"/>
      <c r="M231" s="64"/>
      <c r="N231" s="64"/>
      <c r="O231" s="64"/>
      <c r="P231" s="64"/>
      <c r="Q231" s="64"/>
      <c r="R231" s="64"/>
    </row>
    <row r="232" spans="6:18" x14ac:dyDescent="0.3">
      <c r="F232" s="63"/>
      <c r="G232" s="64"/>
      <c r="H232" s="64"/>
      <c r="I232" s="64"/>
      <c r="J232" s="64"/>
      <c r="K232" s="64"/>
      <c r="L232" s="64"/>
      <c r="M232" s="64"/>
      <c r="N232" s="64"/>
      <c r="O232" s="64"/>
      <c r="P232" s="64"/>
      <c r="Q232" s="64"/>
      <c r="R232" s="64"/>
    </row>
    <row r="233" spans="6:18" x14ac:dyDescent="0.3">
      <c r="F233" s="63"/>
      <c r="G233" s="64"/>
      <c r="H233" s="64"/>
      <c r="I233" s="64"/>
      <c r="J233" s="64"/>
      <c r="K233" s="64"/>
      <c r="L233" s="64"/>
      <c r="M233" s="64"/>
      <c r="N233" s="64"/>
      <c r="O233" s="64"/>
      <c r="P233" s="64"/>
      <c r="Q233" s="64"/>
      <c r="R233" s="64"/>
    </row>
  </sheetData>
  <mergeCells count="267">
    <mergeCell ref="G209:J209"/>
    <mergeCell ref="G220:J220"/>
    <mergeCell ref="I160:I161"/>
    <mergeCell ref="J160:J161"/>
    <mergeCell ref="D162:D163"/>
    <mergeCell ref="E162:E163"/>
    <mergeCell ref="F162:F163"/>
    <mergeCell ref="G162:G163"/>
    <mergeCell ref="H162:H163"/>
    <mergeCell ref="I162:I163"/>
    <mergeCell ref="J162:J163"/>
    <mergeCell ref="G176:J176"/>
    <mergeCell ref="G187:J187"/>
    <mergeCell ref="G198:J198"/>
    <mergeCell ref="E148:E149"/>
    <mergeCell ref="F148:F149"/>
    <mergeCell ref="G148:G149"/>
    <mergeCell ref="H148:H149"/>
    <mergeCell ref="I148:I149"/>
    <mergeCell ref="J148:J149"/>
    <mergeCell ref="K148:P149"/>
    <mergeCell ref="D150:D151"/>
    <mergeCell ref="E150:E151"/>
    <mergeCell ref="F150:F151"/>
    <mergeCell ref="G150:G151"/>
    <mergeCell ref="H150:H151"/>
    <mergeCell ref="I150:I151"/>
    <mergeCell ref="J150:J151"/>
    <mergeCell ref="K150:P163"/>
    <mergeCell ref="D152:D153"/>
    <mergeCell ref="E152:E153"/>
    <mergeCell ref="F152:F153"/>
    <mergeCell ref="G152:G153"/>
    <mergeCell ref="H152:H153"/>
    <mergeCell ref="I152:I153"/>
    <mergeCell ref="J152:J153"/>
    <mergeCell ref="D154:D155"/>
    <mergeCell ref="E154:E155"/>
    <mergeCell ref="D158:D159"/>
    <mergeCell ref="E158:E159"/>
    <mergeCell ref="F158:F159"/>
    <mergeCell ref="G158:G159"/>
    <mergeCell ref="H158:H159"/>
    <mergeCell ref="I158:I159"/>
    <mergeCell ref="J158:J159"/>
    <mergeCell ref="D160:D161"/>
    <mergeCell ref="E160:E161"/>
    <mergeCell ref="F160:F161"/>
    <mergeCell ref="G160:G161"/>
    <mergeCell ref="H160:H161"/>
    <mergeCell ref="F154:F155"/>
    <mergeCell ref="G154:G155"/>
    <mergeCell ref="H154:H155"/>
    <mergeCell ref="I154:I155"/>
    <mergeCell ref="J154:J155"/>
    <mergeCell ref="D156:D157"/>
    <mergeCell ref="E156:E157"/>
    <mergeCell ref="F156:F157"/>
    <mergeCell ref="G156:G157"/>
    <mergeCell ref="H156:H157"/>
    <mergeCell ref="I156:I157"/>
    <mergeCell ref="J156:J157"/>
    <mergeCell ref="B144:R146"/>
    <mergeCell ref="N120:O124"/>
    <mergeCell ref="P120:R124"/>
    <mergeCell ref="N125:O126"/>
    <mergeCell ref="P125:R126"/>
    <mergeCell ref="R140:R141"/>
    <mergeCell ref="K140:K141"/>
    <mergeCell ref="L140:L141"/>
    <mergeCell ref="N140:N141"/>
    <mergeCell ref="O140:O141"/>
    <mergeCell ref="P140:P141"/>
    <mergeCell ref="Q140:Q141"/>
    <mergeCell ref="N138:N139"/>
    <mergeCell ref="O138:O139"/>
    <mergeCell ref="P138:P139"/>
    <mergeCell ref="Q138:Q139"/>
    <mergeCell ref="R138:R139"/>
    <mergeCell ref="B125:C126"/>
    <mergeCell ref="D125:F126"/>
    <mergeCell ref="H125:I126"/>
    <mergeCell ref="J125:L126"/>
    <mergeCell ref="K138:L139"/>
    <mergeCell ref="B120:C124"/>
    <mergeCell ref="D120:F124"/>
    <mergeCell ref="H120:I124"/>
    <mergeCell ref="J120:L124"/>
    <mergeCell ref="B140:B141"/>
    <mergeCell ref="C140:C141"/>
    <mergeCell ref="D140:D141"/>
    <mergeCell ref="E140:E141"/>
    <mergeCell ref="F140:F141"/>
    <mergeCell ref="H140:H141"/>
    <mergeCell ref="I140:I141"/>
    <mergeCell ref="J140:J141"/>
    <mergeCell ref="B138:B139"/>
    <mergeCell ref="C138:D139"/>
    <mergeCell ref="E138:F139"/>
    <mergeCell ref="H138:H139"/>
    <mergeCell ref="I138:J139"/>
    <mergeCell ref="R110:R111"/>
    <mergeCell ref="B114:R116"/>
    <mergeCell ref="B118:B119"/>
    <mergeCell ref="C118:F119"/>
    <mergeCell ref="H118:H119"/>
    <mergeCell ref="I118:L119"/>
    <mergeCell ref="N118:N119"/>
    <mergeCell ref="O118:R119"/>
    <mergeCell ref="K110:K111"/>
    <mergeCell ref="L110:L111"/>
    <mergeCell ref="N110:N111"/>
    <mergeCell ref="O110:O111"/>
    <mergeCell ref="P110:P111"/>
    <mergeCell ref="Q110:Q111"/>
    <mergeCell ref="B110:B111"/>
    <mergeCell ref="C110:C111"/>
    <mergeCell ref="D110:D111"/>
    <mergeCell ref="E110:E111"/>
    <mergeCell ref="F110:F111"/>
    <mergeCell ref="H110:H111"/>
    <mergeCell ref="I110:I111"/>
    <mergeCell ref="J110:J111"/>
    <mergeCell ref="B88:B89"/>
    <mergeCell ref="C88:F89"/>
    <mergeCell ref="H88:H89"/>
    <mergeCell ref="I88:L89"/>
    <mergeCell ref="N88:N89"/>
    <mergeCell ref="O88:R89"/>
    <mergeCell ref="C79:E81"/>
    <mergeCell ref="F79:H81"/>
    <mergeCell ref="I79:K81"/>
    <mergeCell ref="L79:N81"/>
    <mergeCell ref="O79:Q81"/>
    <mergeCell ref="B84:R86"/>
    <mergeCell ref="C75:E77"/>
    <mergeCell ref="F75:H77"/>
    <mergeCell ref="I75:K77"/>
    <mergeCell ref="L75:N77"/>
    <mergeCell ref="O75:Q77"/>
    <mergeCell ref="C78:E78"/>
    <mergeCell ref="F78:H78"/>
    <mergeCell ref="I78:K78"/>
    <mergeCell ref="L78:N78"/>
    <mergeCell ref="O78:Q78"/>
    <mergeCell ref="B69:R71"/>
    <mergeCell ref="C73:E74"/>
    <mergeCell ref="F73:H74"/>
    <mergeCell ref="I73:K74"/>
    <mergeCell ref="L73:N74"/>
    <mergeCell ref="O73:Q74"/>
    <mergeCell ref="K65:K66"/>
    <mergeCell ref="L65:L66"/>
    <mergeCell ref="N65:N66"/>
    <mergeCell ref="O65:O66"/>
    <mergeCell ref="P65:P66"/>
    <mergeCell ref="Q65:Q66"/>
    <mergeCell ref="B65:B66"/>
    <mergeCell ref="C65:C66"/>
    <mergeCell ref="D65:D66"/>
    <mergeCell ref="E65:E66"/>
    <mergeCell ref="F65:F66"/>
    <mergeCell ref="H65:H66"/>
    <mergeCell ref="I65:I66"/>
    <mergeCell ref="J65:J66"/>
    <mergeCell ref="R65:R66"/>
    <mergeCell ref="B50:C51"/>
    <mergeCell ref="D50:F51"/>
    <mergeCell ref="H50:I51"/>
    <mergeCell ref="J50:L51"/>
    <mergeCell ref="N50:O51"/>
    <mergeCell ref="P50:R51"/>
    <mergeCell ref="P35:P36"/>
    <mergeCell ref="Q35:Q36"/>
    <mergeCell ref="B35:B36"/>
    <mergeCell ref="C35:C36"/>
    <mergeCell ref="D35:D36"/>
    <mergeCell ref="E35:E36"/>
    <mergeCell ref="F35:F36"/>
    <mergeCell ref="H35:H36"/>
    <mergeCell ref="I35:I36"/>
    <mergeCell ref="J35:J36"/>
    <mergeCell ref="C3:D6"/>
    <mergeCell ref="B20:C21"/>
    <mergeCell ref="D20:F21"/>
    <mergeCell ref="H20:I21"/>
    <mergeCell ref="J20:L21"/>
    <mergeCell ref="N20:O21"/>
    <mergeCell ref="P20:R21"/>
    <mergeCell ref="B33:B34"/>
    <mergeCell ref="C33:D34"/>
    <mergeCell ref="E33:F34"/>
    <mergeCell ref="H33:H34"/>
    <mergeCell ref="I33:J34"/>
    <mergeCell ref="K33:L34"/>
    <mergeCell ref="N33:N34"/>
    <mergeCell ref="B9:R11"/>
    <mergeCell ref="B13:B14"/>
    <mergeCell ref="C13:F14"/>
    <mergeCell ref="H13:H14"/>
    <mergeCell ref="I13:L14"/>
    <mergeCell ref="N13:N14"/>
    <mergeCell ref="O13:R14"/>
    <mergeCell ref="E3:O6"/>
    <mergeCell ref="P3:Q6"/>
    <mergeCell ref="B108:B109"/>
    <mergeCell ref="B15:C19"/>
    <mergeCell ref="D15:F19"/>
    <mergeCell ref="H15:I19"/>
    <mergeCell ref="J15:L19"/>
    <mergeCell ref="N15:O19"/>
    <mergeCell ref="P15:R19"/>
    <mergeCell ref="C108:D109"/>
    <mergeCell ref="E108:F109"/>
    <mergeCell ref="H108:H109"/>
    <mergeCell ref="B90:C94"/>
    <mergeCell ref="D90:F94"/>
    <mergeCell ref="H90:I94"/>
    <mergeCell ref="J90:L94"/>
    <mergeCell ref="N90:O94"/>
    <mergeCell ref="I108:J109"/>
    <mergeCell ref="K108:L109"/>
    <mergeCell ref="N108:N109"/>
    <mergeCell ref="P90:R94"/>
    <mergeCell ref="B95:C96"/>
    <mergeCell ref="O33:O34"/>
    <mergeCell ref="P33:P34"/>
    <mergeCell ref="Q33:Q34"/>
    <mergeCell ref="R33:R34"/>
    <mergeCell ref="O63:O64"/>
    <mergeCell ref="P63:P64"/>
    <mergeCell ref="Q63:Q64"/>
    <mergeCell ref="R63:R64"/>
    <mergeCell ref="K35:K36"/>
    <mergeCell ref="L35:L36"/>
    <mergeCell ref="N35:N36"/>
    <mergeCell ref="O35:O36"/>
    <mergeCell ref="R35:R36"/>
    <mergeCell ref="K63:L64"/>
    <mergeCell ref="N63:N64"/>
    <mergeCell ref="J45:L49"/>
    <mergeCell ref="N45:O49"/>
    <mergeCell ref="P45:R49"/>
    <mergeCell ref="O108:O109"/>
    <mergeCell ref="P108:P109"/>
    <mergeCell ref="Q108:Q109"/>
    <mergeCell ref="R108:R109"/>
    <mergeCell ref="P95:R96"/>
    <mergeCell ref="B39:R41"/>
    <mergeCell ref="B43:B44"/>
    <mergeCell ref="C43:F44"/>
    <mergeCell ref="H43:H44"/>
    <mergeCell ref="I43:L44"/>
    <mergeCell ref="N43:N44"/>
    <mergeCell ref="O43:R44"/>
    <mergeCell ref="D95:F96"/>
    <mergeCell ref="H95:I96"/>
    <mergeCell ref="J95:L96"/>
    <mergeCell ref="N95:O96"/>
    <mergeCell ref="B63:B64"/>
    <mergeCell ref="C63:D64"/>
    <mergeCell ref="E63:F64"/>
    <mergeCell ref="H63:H64"/>
    <mergeCell ref="I63:J64"/>
    <mergeCell ref="B45:C49"/>
    <mergeCell ref="D45:F49"/>
    <mergeCell ref="H45:I49"/>
  </mergeCells>
  <dataValidations count="1">
    <dataValidation type="list" allowBlank="1" showInputMessage="1" showErrorMessage="1" sqref="E150:I163">
      <formula1>$H$177:$H$186</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S233"/>
  <sheetViews>
    <sheetView showGridLines="0" showZeros="0" topLeftCell="A37" zoomScaleNormal="100" workbookViewId="0">
      <selection activeCell="B45" sqref="B45:C49"/>
    </sheetView>
  </sheetViews>
  <sheetFormatPr baseColWidth="10" defaultRowHeight="14.4" x14ac:dyDescent="0.3"/>
  <cols>
    <col min="1" max="1" width="5.33203125" style="60" customWidth="1"/>
    <col min="2" max="3" width="11.5546875" style="60"/>
    <col min="4" max="4" width="11.5546875" style="60" customWidth="1"/>
    <col min="5" max="16384" width="11.5546875" style="60"/>
  </cols>
  <sheetData>
    <row r="1" spans="2:18" ht="15" customHeight="1" x14ac:dyDescent="0.3"/>
    <row r="2" spans="2:18" ht="15" customHeight="1" thickBot="1" x14ac:dyDescent="0.35"/>
    <row r="3" spans="2:18" ht="15" customHeight="1" x14ac:dyDescent="0.3">
      <c r="C3" s="423"/>
      <c r="D3" s="424"/>
      <c r="E3" s="429" t="s">
        <v>78</v>
      </c>
      <c r="F3" s="430"/>
      <c r="G3" s="430"/>
      <c r="H3" s="430"/>
      <c r="I3" s="430"/>
      <c r="J3" s="430"/>
      <c r="K3" s="430"/>
      <c r="L3" s="430"/>
      <c r="M3" s="430"/>
      <c r="N3" s="430"/>
      <c r="O3" s="431"/>
      <c r="P3" s="423" t="str">
        <f>'Training Plan'!B70</f>
        <v>Developmental</v>
      </c>
      <c r="Q3" s="424"/>
    </row>
    <row r="4" spans="2:18" ht="15" customHeight="1" x14ac:dyDescent="0.3">
      <c r="C4" s="425"/>
      <c r="D4" s="426"/>
      <c r="E4" s="432"/>
      <c r="F4" s="433"/>
      <c r="G4" s="433"/>
      <c r="H4" s="433"/>
      <c r="I4" s="433"/>
      <c r="J4" s="433"/>
      <c r="K4" s="433"/>
      <c r="L4" s="433"/>
      <c r="M4" s="433"/>
      <c r="N4" s="433"/>
      <c r="O4" s="434"/>
      <c r="P4" s="425"/>
      <c r="Q4" s="426"/>
    </row>
    <row r="5" spans="2:18" ht="15" customHeight="1" x14ac:dyDescent="0.3">
      <c r="C5" s="425"/>
      <c r="D5" s="426"/>
      <c r="E5" s="432"/>
      <c r="F5" s="433"/>
      <c r="G5" s="433"/>
      <c r="H5" s="433"/>
      <c r="I5" s="433"/>
      <c r="J5" s="433"/>
      <c r="K5" s="433"/>
      <c r="L5" s="433"/>
      <c r="M5" s="433"/>
      <c r="N5" s="433"/>
      <c r="O5" s="434"/>
      <c r="P5" s="425"/>
      <c r="Q5" s="426"/>
    </row>
    <row r="6" spans="2:18" ht="15" customHeight="1" thickBot="1" x14ac:dyDescent="0.35">
      <c r="C6" s="427"/>
      <c r="D6" s="428"/>
      <c r="E6" s="435"/>
      <c r="F6" s="436"/>
      <c r="G6" s="436"/>
      <c r="H6" s="436"/>
      <c r="I6" s="436"/>
      <c r="J6" s="436"/>
      <c r="K6" s="436"/>
      <c r="L6" s="436"/>
      <c r="M6" s="436"/>
      <c r="N6" s="436"/>
      <c r="O6" s="437"/>
      <c r="P6" s="427"/>
      <c r="Q6" s="428"/>
    </row>
    <row r="7" spans="2:18" ht="15" customHeight="1" x14ac:dyDescent="0.3"/>
    <row r="8" spans="2:18" ht="15" customHeight="1" x14ac:dyDescent="0.3"/>
    <row r="9" spans="2:18" ht="15" customHeight="1" x14ac:dyDescent="0.3">
      <c r="B9" s="476" t="s">
        <v>47</v>
      </c>
      <c r="C9" s="476"/>
      <c r="D9" s="476"/>
      <c r="E9" s="476"/>
      <c r="F9" s="476"/>
      <c r="G9" s="476"/>
      <c r="H9" s="476"/>
      <c r="I9" s="476"/>
      <c r="J9" s="476"/>
      <c r="K9" s="476"/>
      <c r="L9" s="476"/>
      <c r="M9" s="476"/>
      <c r="N9" s="476"/>
      <c r="O9" s="476"/>
      <c r="P9" s="476"/>
      <c r="Q9" s="476"/>
      <c r="R9" s="476"/>
    </row>
    <row r="10" spans="2:18" ht="15" customHeight="1" x14ac:dyDescent="0.3">
      <c r="B10" s="476"/>
      <c r="C10" s="476"/>
      <c r="D10" s="476"/>
      <c r="E10" s="476"/>
      <c r="F10" s="476"/>
      <c r="G10" s="476"/>
      <c r="H10" s="476"/>
      <c r="I10" s="476"/>
      <c r="J10" s="476"/>
      <c r="K10" s="476"/>
      <c r="L10" s="476"/>
      <c r="M10" s="476"/>
      <c r="N10" s="476"/>
      <c r="O10" s="476"/>
      <c r="P10" s="476"/>
      <c r="Q10" s="476"/>
      <c r="R10" s="476"/>
    </row>
    <row r="11" spans="2:18" ht="15" customHeight="1" x14ac:dyDescent="0.3">
      <c r="B11" s="476"/>
      <c r="C11" s="476"/>
      <c r="D11" s="476"/>
      <c r="E11" s="476"/>
      <c r="F11" s="476"/>
      <c r="G11" s="476"/>
      <c r="H11" s="476"/>
      <c r="I11" s="476"/>
      <c r="J11" s="476"/>
      <c r="K11" s="476"/>
      <c r="L11" s="476"/>
      <c r="M11" s="476"/>
      <c r="N11" s="476"/>
      <c r="O11" s="476"/>
      <c r="P11" s="476"/>
      <c r="Q11" s="476"/>
      <c r="R11" s="476"/>
    </row>
    <row r="12" spans="2:18" ht="15" customHeight="1" thickBot="1" x14ac:dyDescent="0.35">
      <c r="P12" s="60" t="s">
        <v>48</v>
      </c>
    </row>
    <row r="13" spans="2:18" ht="15" customHeight="1" x14ac:dyDescent="0.3">
      <c r="B13" s="356">
        <v>1</v>
      </c>
      <c r="C13" s="356" t="s">
        <v>253</v>
      </c>
      <c r="D13" s="357"/>
      <c r="E13" s="357"/>
      <c r="F13" s="358"/>
      <c r="G13" s="62"/>
      <c r="H13" s="356">
        <v>2</v>
      </c>
      <c r="I13" s="356" t="s">
        <v>267</v>
      </c>
      <c r="J13" s="357"/>
      <c r="K13" s="357"/>
      <c r="L13" s="358"/>
      <c r="M13" s="62"/>
      <c r="N13" s="356">
        <v>3</v>
      </c>
      <c r="O13" s="356" t="s">
        <v>274</v>
      </c>
      <c r="P13" s="357"/>
      <c r="Q13" s="357"/>
      <c r="R13" s="358"/>
    </row>
    <row r="14" spans="2:18" ht="15" customHeight="1" thickBot="1" x14ac:dyDescent="0.35">
      <c r="B14" s="359"/>
      <c r="C14" s="359"/>
      <c r="D14" s="360"/>
      <c r="E14" s="360"/>
      <c r="F14" s="361"/>
      <c r="G14" s="62"/>
      <c r="H14" s="359"/>
      <c r="I14" s="359"/>
      <c r="J14" s="360"/>
      <c r="K14" s="360"/>
      <c r="L14" s="361"/>
      <c r="M14" s="62"/>
      <c r="N14" s="359"/>
      <c r="O14" s="359"/>
      <c r="P14" s="360"/>
      <c r="Q14" s="360"/>
      <c r="R14" s="361"/>
    </row>
    <row r="15" spans="2:18" ht="15" customHeight="1" x14ac:dyDescent="0.3">
      <c r="B15" s="469" t="s">
        <v>85</v>
      </c>
      <c r="C15" s="470"/>
      <c r="D15" s="464" t="s">
        <v>283</v>
      </c>
      <c r="E15" s="464"/>
      <c r="F15" s="465"/>
      <c r="G15" s="62"/>
      <c r="H15" s="469" t="s">
        <v>85</v>
      </c>
      <c r="I15" s="470"/>
      <c r="J15" s="463" t="s">
        <v>286</v>
      </c>
      <c r="K15" s="464"/>
      <c r="L15" s="465"/>
      <c r="M15" s="62"/>
      <c r="N15" s="469" t="s">
        <v>85</v>
      </c>
      <c r="O15" s="470"/>
      <c r="P15" s="463" t="s">
        <v>289</v>
      </c>
      <c r="Q15" s="464"/>
      <c r="R15" s="465"/>
    </row>
    <row r="16" spans="2:18" ht="15" customHeight="1" x14ac:dyDescent="0.3">
      <c r="B16" s="471"/>
      <c r="C16" s="472"/>
      <c r="D16" s="467"/>
      <c r="E16" s="467"/>
      <c r="F16" s="468"/>
      <c r="G16" s="62"/>
      <c r="H16" s="471"/>
      <c r="I16" s="472"/>
      <c r="J16" s="466"/>
      <c r="K16" s="467"/>
      <c r="L16" s="468"/>
      <c r="M16" s="62"/>
      <c r="N16" s="471"/>
      <c r="O16" s="472"/>
      <c r="P16" s="466"/>
      <c r="Q16" s="467"/>
      <c r="R16" s="468"/>
    </row>
    <row r="17" spans="2:18" ht="15" customHeight="1" x14ac:dyDescent="0.3">
      <c r="B17" s="471"/>
      <c r="C17" s="472"/>
      <c r="D17" s="467"/>
      <c r="E17" s="467"/>
      <c r="F17" s="468"/>
      <c r="G17" s="62"/>
      <c r="H17" s="471"/>
      <c r="I17" s="472"/>
      <c r="J17" s="466"/>
      <c r="K17" s="467"/>
      <c r="L17" s="468"/>
      <c r="M17" s="62"/>
      <c r="N17" s="471"/>
      <c r="O17" s="472"/>
      <c r="P17" s="466"/>
      <c r="Q17" s="467"/>
      <c r="R17" s="468"/>
    </row>
    <row r="18" spans="2:18" ht="15" customHeight="1" x14ac:dyDescent="0.3">
      <c r="B18" s="471"/>
      <c r="C18" s="472"/>
      <c r="D18" s="467"/>
      <c r="E18" s="467"/>
      <c r="F18" s="468"/>
      <c r="G18" s="62"/>
      <c r="H18" s="471"/>
      <c r="I18" s="472"/>
      <c r="J18" s="466"/>
      <c r="K18" s="467"/>
      <c r="L18" s="468"/>
      <c r="M18" s="62"/>
      <c r="N18" s="471"/>
      <c r="O18" s="472"/>
      <c r="P18" s="466"/>
      <c r="Q18" s="467"/>
      <c r="R18" s="468"/>
    </row>
    <row r="19" spans="2:18" ht="15" customHeight="1" thickBot="1" x14ac:dyDescent="0.35">
      <c r="B19" s="473"/>
      <c r="C19" s="474"/>
      <c r="D19" s="467"/>
      <c r="E19" s="467"/>
      <c r="F19" s="468"/>
      <c r="G19" s="62"/>
      <c r="H19" s="473"/>
      <c r="I19" s="474"/>
      <c r="J19" s="466"/>
      <c r="K19" s="467"/>
      <c r="L19" s="468"/>
      <c r="M19" s="62"/>
      <c r="N19" s="473"/>
      <c r="O19" s="474"/>
      <c r="P19" s="466"/>
      <c r="Q19" s="467"/>
      <c r="R19" s="468"/>
    </row>
    <row r="20" spans="2:18" ht="15" customHeight="1" x14ac:dyDescent="0.3">
      <c r="B20" s="438" t="s">
        <v>86</v>
      </c>
      <c r="C20" s="440"/>
      <c r="D20" s="441" t="s">
        <v>264</v>
      </c>
      <c r="E20" s="442"/>
      <c r="F20" s="443"/>
      <c r="G20" s="62"/>
      <c r="H20" s="438" t="s">
        <v>86</v>
      </c>
      <c r="I20" s="440"/>
      <c r="J20" s="441" t="s">
        <v>265</v>
      </c>
      <c r="K20" s="442"/>
      <c r="L20" s="443"/>
      <c r="M20" s="62"/>
      <c r="N20" s="438" t="s">
        <v>86</v>
      </c>
      <c r="O20" s="440"/>
      <c r="P20" s="441" t="s">
        <v>281</v>
      </c>
      <c r="Q20" s="442"/>
      <c r="R20" s="443"/>
    </row>
    <row r="21" spans="2:18" ht="15" customHeight="1" thickBot="1" x14ac:dyDescent="0.35">
      <c r="B21" s="453"/>
      <c r="C21" s="475"/>
      <c r="D21" s="447"/>
      <c r="E21" s="448"/>
      <c r="F21" s="449"/>
      <c r="G21" s="62"/>
      <c r="H21" s="453"/>
      <c r="I21" s="475"/>
      <c r="J21" s="447"/>
      <c r="K21" s="448"/>
      <c r="L21" s="449"/>
      <c r="M21" s="62"/>
      <c r="N21" s="453"/>
      <c r="O21" s="475"/>
      <c r="P21" s="447"/>
      <c r="Q21" s="448"/>
      <c r="R21" s="449"/>
    </row>
    <row r="22" spans="2:18" ht="30" customHeight="1" thickBot="1" x14ac:dyDescent="0.35">
      <c r="B22" s="1" t="s">
        <v>61</v>
      </c>
      <c r="C22" s="1" t="s">
        <v>0</v>
      </c>
      <c r="D22" s="1" t="s">
        <v>42</v>
      </c>
      <c r="E22" s="1" t="s">
        <v>11</v>
      </c>
      <c r="F22" s="3" t="s">
        <v>71</v>
      </c>
      <c r="H22" s="1" t="s">
        <v>61</v>
      </c>
      <c r="I22" s="1" t="s">
        <v>0</v>
      </c>
      <c r="J22" s="1" t="s">
        <v>42</v>
      </c>
      <c r="K22" s="1" t="s">
        <v>11</v>
      </c>
      <c r="L22" s="3" t="s">
        <v>71</v>
      </c>
      <c r="N22" s="1" t="s">
        <v>61</v>
      </c>
      <c r="O22" s="1" t="s">
        <v>0</v>
      </c>
      <c r="P22" s="1" t="s">
        <v>42</v>
      </c>
      <c r="Q22" s="1" t="s">
        <v>11</v>
      </c>
      <c r="R22" s="3" t="s">
        <v>71</v>
      </c>
    </row>
    <row r="23" spans="2:18" ht="15" customHeight="1" thickBot="1" x14ac:dyDescent="0.35">
      <c r="B23" s="2">
        <v>1</v>
      </c>
      <c r="C23" s="32">
        <v>1</v>
      </c>
      <c r="D23" s="29">
        <v>200</v>
      </c>
      <c r="E23" s="35">
        <v>8.5</v>
      </c>
      <c r="F23" s="125">
        <v>0.94786729857819907</v>
      </c>
      <c r="H23" s="2">
        <v>1</v>
      </c>
      <c r="I23" s="32">
        <v>1</v>
      </c>
      <c r="J23" s="29">
        <v>140</v>
      </c>
      <c r="K23" s="35">
        <v>9.5</v>
      </c>
      <c r="L23" s="125">
        <v>0.97902097902097907</v>
      </c>
      <c r="N23" s="2">
        <v>1</v>
      </c>
      <c r="O23" s="32">
        <v>10</v>
      </c>
      <c r="P23" s="29">
        <v>80</v>
      </c>
      <c r="Q23" s="35">
        <v>6</v>
      </c>
      <c r="R23" s="125">
        <v>0.55555555555555558</v>
      </c>
    </row>
    <row r="24" spans="2:18" ht="15" customHeight="1" thickBot="1" x14ac:dyDescent="0.35">
      <c r="B24" s="2">
        <v>2</v>
      </c>
      <c r="C24" s="33">
        <v>5</v>
      </c>
      <c r="D24" s="30">
        <v>162.5</v>
      </c>
      <c r="E24" s="36">
        <v>6</v>
      </c>
      <c r="F24" s="126">
        <v>0.77014218009478674</v>
      </c>
      <c r="H24" s="2">
        <v>2</v>
      </c>
      <c r="I24" s="33">
        <v>5</v>
      </c>
      <c r="J24" s="30">
        <v>107.5</v>
      </c>
      <c r="K24" s="36">
        <v>7</v>
      </c>
      <c r="L24" s="126">
        <v>0.75174825174825177</v>
      </c>
      <c r="N24" s="2">
        <v>2</v>
      </c>
      <c r="O24" s="33">
        <v>10</v>
      </c>
      <c r="P24" s="30">
        <v>100</v>
      </c>
      <c r="Q24" s="36">
        <v>8</v>
      </c>
      <c r="R24" s="126">
        <v>0.69444444444444442</v>
      </c>
    </row>
    <row r="25" spans="2:18" ht="15" customHeight="1" thickBot="1" x14ac:dyDescent="0.35">
      <c r="B25" s="2">
        <v>3</v>
      </c>
      <c r="C25" s="33">
        <v>5</v>
      </c>
      <c r="D25" s="30">
        <v>162.5</v>
      </c>
      <c r="E25" s="36">
        <v>7</v>
      </c>
      <c r="F25" s="126">
        <v>0.77014218009478674</v>
      </c>
      <c r="H25" s="2">
        <v>3</v>
      </c>
      <c r="I25" s="33">
        <v>5</v>
      </c>
      <c r="J25" s="30">
        <v>107.5</v>
      </c>
      <c r="K25" s="36">
        <v>7</v>
      </c>
      <c r="L25" s="126">
        <v>0.75174825174825177</v>
      </c>
      <c r="M25" s="122"/>
      <c r="N25" s="2">
        <v>3</v>
      </c>
      <c r="O25" s="33">
        <v>10</v>
      </c>
      <c r="P25" s="30">
        <v>100</v>
      </c>
      <c r="Q25" s="36">
        <v>9</v>
      </c>
      <c r="R25" s="126">
        <v>0.69444444444444442</v>
      </c>
    </row>
    <row r="26" spans="2:18" ht="15" customHeight="1" thickBot="1" x14ac:dyDescent="0.35">
      <c r="B26" s="2">
        <v>4</v>
      </c>
      <c r="C26" s="33">
        <v>5</v>
      </c>
      <c r="D26" s="30">
        <v>162.5</v>
      </c>
      <c r="E26" s="36">
        <v>7</v>
      </c>
      <c r="F26" s="126">
        <v>0.77014218009478674</v>
      </c>
      <c r="H26" s="2">
        <v>4</v>
      </c>
      <c r="I26" s="33">
        <v>5</v>
      </c>
      <c r="J26" s="30">
        <v>107.5</v>
      </c>
      <c r="K26" s="36">
        <v>7</v>
      </c>
      <c r="L26" s="126">
        <v>0.75174825174825177</v>
      </c>
      <c r="M26" s="123"/>
      <c r="N26" s="2">
        <v>4</v>
      </c>
      <c r="O26" s="33">
        <v>10</v>
      </c>
      <c r="P26" s="30">
        <v>100</v>
      </c>
      <c r="Q26" s="36">
        <v>9</v>
      </c>
      <c r="R26" s="126">
        <v>0.69444444444444442</v>
      </c>
    </row>
    <row r="27" spans="2:18" ht="15" customHeight="1" thickBot="1" x14ac:dyDescent="0.35">
      <c r="B27" s="2">
        <v>5</v>
      </c>
      <c r="C27" s="33">
        <v>5</v>
      </c>
      <c r="D27" s="30">
        <v>162.5</v>
      </c>
      <c r="E27" s="36">
        <v>8</v>
      </c>
      <c r="F27" s="126">
        <v>0.77014218009478674</v>
      </c>
      <c r="H27" s="2">
        <v>5</v>
      </c>
      <c r="I27" s="33">
        <v>5</v>
      </c>
      <c r="J27" s="30">
        <v>107.5</v>
      </c>
      <c r="K27" s="36">
        <v>7</v>
      </c>
      <c r="L27" s="126">
        <v>0.75174825174825177</v>
      </c>
      <c r="M27" s="124"/>
      <c r="N27" s="2">
        <v>5</v>
      </c>
      <c r="O27" s="33"/>
      <c r="P27" s="30"/>
      <c r="Q27" s="36"/>
      <c r="R27" s="126">
        <v>0</v>
      </c>
    </row>
    <row r="28" spans="2:18" ht="15" customHeight="1" thickBot="1" x14ac:dyDescent="0.35">
      <c r="B28" s="2">
        <v>6</v>
      </c>
      <c r="C28" s="33">
        <v>5</v>
      </c>
      <c r="D28" s="30">
        <v>162.5</v>
      </c>
      <c r="E28" s="36">
        <v>8.5</v>
      </c>
      <c r="F28" s="126">
        <v>0.77014218009478674</v>
      </c>
      <c r="H28" s="2">
        <v>6</v>
      </c>
      <c r="I28" s="33"/>
      <c r="J28" s="30"/>
      <c r="K28" s="36"/>
      <c r="L28" s="126">
        <v>0</v>
      </c>
      <c r="M28" s="124"/>
      <c r="N28" s="2">
        <v>6</v>
      </c>
      <c r="O28" s="33"/>
      <c r="P28" s="30"/>
      <c r="Q28" s="36"/>
      <c r="R28" s="126">
        <v>0</v>
      </c>
    </row>
    <row r="29" spans="2:18" ht="15" customHeight="1" thickBot="1" x14ac:dyDescent="0.35">
      <c r="B29" s="2">
        <v>7</v>
      </c>
      <c r="C29" s="33"/>
      <c r="D29" s="30"/>
      <c r="E29" s="36"/>
      <c r="F29" s="126">
        <v>0</v>
      </c>
      <c r="H29" s="2">
        <v>7</v>
      </c>
      <c r="I29" s="33"/>
      <c r="J29" s="30"/>
      <c r="K29" s="36"/>
      <c r="L29" s="126">
        <v>0</v>
      </c>
      <c r="M29" s="124"/>
      <c r="N29" s="2">
        <v>7</v>
      </c>
      <c r="O29" s="33"/>
      <c r="P29" s="30"/>
      <c r="Q29" s="36"/>
      <c r="R29" s="126">
        <v>0</v>
      </c>
    </row>
    <row r="30" spans="2:18" ht="15" customHeight="1" thickBot="1" x14ac:dyDescent="0.35">
      <c r="B30" s="2">
        <v>8</v>
      </c>
      <c r="C30" s="33"/>
      <c r="D30" s="30"/>
      <c r="E30" s="36"/>
      <c r="F30" s="126">
        <v>0</v>
      </c>
      <c r="H30" s="2">
        <v>8</v>
      </c>
      <c r="I30" s="33"/>
      <c r="J30" s="30"/>
      <c r="K30" s="36"/>
      <c r="L30" s="126">
        <v>0</v>
      </c>
      <c r="M30" s="124"/>
      <c r="N30" s="2">
        <v>8</v>
      </c>
      <c r="O30" s="33"/>
      <c r="P30" s="30"/>
      <c r="Q30" s="36"/>
      <c r="R30" s="126">
        <v>0</v>
      </c>
    </row>
    <row r="31" spans="2:18" ht="15" customHeight="1" thickBot="1" x14ac:dyDescent="0.35">
      <c r="B31" s="2">
        <v>9</v>
      </c>
      <c r="C31" s="33"/>
      <c r="D31" s="30"/>
      <c r="E31" s="36"/>
      <c r="F31" s="126">
        <v>0</v>
      </c>
      <c r="H31" s="2">
        <v>9</v>
      </c>
      <c r="I31" s="33"/>
      <c r="J31" s="30"/>
      <c r="K31" s="36"/>
      <c r="L31" s="126">
        <v>0</v>
      </c>
      <c r="M31" s="124"/>
      <c r="N31" s="2">
        <v>9</v>
      </c>
      <c r="O31" s="33"/>
      <c r="P31" s="30"/>
      <c r="Q31" s="36"/>
      <c r="R31" s="126">
        <v>0</v>
      </c>
    </row>
    <row r="32" spans="2:18" ht="15" customHeight="1" thickBot="1" x14ac:dyDescent="0.35">
      <c r="B32" s="228">
        <v>10</v>
      </c>
      <c r="C32" s="34"/>
      <c r="D32" s="31"/>
      <c r="E32" s="37"/>
      <c r="F32" s="126">
        <v>0</v>
      </c>
      <c r="H32" s="228">
        <v>10</v>
      </c>
      <c r="I32" s="34"/>
      <c r="J32" s="31"/>
      <c r="K32" s="37"/>
      <c r="L32" s="126">
        <v>0</v>
      </c>
      <c r="M32" s="124"/>
      <c r="N32" s="228">
        <v>10</v>
      </c>
      <c r="O32" s="34"/>
      <c r="P32" s="31"/>
      <c r="Q32" s="37"/>
      <c r="R32" s="126">
        <v>0</v>
      </c>
    </row>
    <row r="33" spans="1:19" ht="15" customHeight="1" x14ac:dyDescent="0.3">
      <c r="B33" s="392" t="s">
        <v>4</v>
      </c>
      <c r="C33" s="438" t="s">
        <v>62</v>
      </c>
      <c r="D33" s="439"/>
      <c r="E33" s="457">
        <v>0.79976303317535546</v>
      </c>
      <c r="F33" s="458"/>
      <c r="H33" s="392" t="s">
        <v>4</v>
      </c>
      <c r="I33" s="438" t="s">
        <v>62</v>
      </c>
      <c r="J33" s="439"/>
      <c r="K33" s="457">
        <v>0.79720279720279719</v>
      </c>
      <c r="L33" s="458"/>
      <c r="M33" s="124"/>
      <c r="N33" s="392" t="s">
        <v>4</v>
      </c>
      <c r="O33" s="452" t="s">
        <v>70</v>
      </c>
      <c r="P33" s="461">
        <v>0.65972222222222221</v>
      </c>
      <c r="Q33" s="477" t="s">
        <v>109</v>
      </c>
      <c r="R33" s="479">
        <v>667</v>
      </c>
    </row>
    <row r="34" spans="1:19" ht="15" customHeight="1" thickBot="1" x14ac:dyDescent="0.35">
      <c r="B34" s="373"/>
      <c r="C34" s="453"/>
      <c r="D34" s="456"/>
      <c r="E34" s="459"/>
      <c r="F34" s="460"/>
      <c r="H34" s="373"/>
      <c r="I34" s="453"/>
      <c r="J34" s="456"/>
      <c r="K34" s="459"/>
      <c r="L34" s="460"/>
      <c r="M34" s="124"/>
      <c r="N34" s="373"/>
      <c r="O34" s="453"/>
      <c r="P34" s="462"/>
      <c r="Q34" s="478"/>
      <c r="R34" s="480"/>
    </row>
    <row r="35" spans="1:19" ht="15" customHeight="1" x14ac:dyDescent="0.3">
      <c r="A35" s="76"/>
      <c r="B35" s="450">
        <v>211</v>
      </c>
      <c r="C35" s="452" t="s">
        <v>162</v>
      </c>
      <c r="D35" s="454">
        <v>26</v>
      </c>
      <c r="E35" s="438" t="s">
        <v>44</v>
      </c>
      <c r="F35" s="421">
        <v>4262.5</v>
      </c>
      <c r="H35" s="450">
        <v>143</v>
      </c>
      <c r="I35" s="452" t="s">
        <v>162</v>
      </c>
      <c r="J35" s="454">
        <v>21</v>
      </c>
      <c r="K35" s="438" t="s">
        <v>44</v>
      </c>
      <c r="L35" s="421">
        <v>2290</v>
      </c>
      <c r="M35" s="124"/>
      <c r="N35" s="450">
        <v>144</v>
      </c>
      <c r="O35" s="452" t="s">
        <v>162</v>
      </c>
      <c r="P35" s="454">
        <v>40</v>
      </c>
      <c r="Q35" s="438" t="s">
        <v>44</v>
      </c>
      <c r="R35" s="421">
        <v>3800</v>
      </c>
    </row>
    <row r="36" spans="1:19" ht="15" customHeight="1" thickBot="1" x14ac:dyDescent="0.35">
      <c r="A36" s="76"/>
      <c r="B36" s="451"/>
      <c r="C36" s="453"/>
      <c r="D36" s="455"/>
      <c r="E36" s="453"/>
      <c r="F36" s="422"/>
      <c r="H36" s="451"/>
      <c r="I36" s="453"/>
      <c r="J36" s="455"/>
      <c r="K36" s="453"/>
      <c r="L36" s="422"/>
      <c r="M36" s="124"/>
      <c r="N36" s="451"/>
      <c r="O36" s="453"/>
      <c r="P36" s="455"/>
      <c r="Q36" s="453"/>
      <c r="R36" s="422"/>
    </row>
    <row r="37" spans="1:19" ht="15" customHeight="1" x14ac:dyDescent="0.3">
      <c r="B37" s="64">
        <v>200</v>
      </c>
      <c r="C37" s="129">
        <v>2.5</v>
      </c>
      <c r="D37" s="64"/>
      <c r="E37" s="64"/>
      <c r="F37" s="64"/>
      <c r="G37" s="64"/>
      <c r="H37" s="64">
        <v>140</v>
      </c>
      <c r="I37" s="129">
        <v>1.5</v>
      </c>
      <c r="J37" s="64"/>
      <c r="K37" s="64"/>
      <c r="L37" s="64"/>
      <c r="M37" s="130"/>
      <c r="N37" s="64">
        <v>100</v>
      </c>
      <c r="O37" s="129">
        <v>12</v>
      </c>
      <c r="P37" s="64"/>
      <c r="Q37" s="131">
        <v>7.666666666666667</v>
      </c>
      <c r="R37" s="132">
        <v>87</v>
      </c>
      <c r="S37" s="61"/>
    </row>
    <row r="38" spans="1:19" ht="15" customHeight="1" x14ac:dyDescent="0.3">
      <c r="B38" s="64"/>
      <c r="C38" s="64"/>
      <c r="D38" s="64"/>
      <c r="E38" s="64"/>
      <c r="F38" s="64"/>
      <c r="G38" s="64"/>
      <c r="H38" s="64"/>
      <c r="I38" s="64"/>
      <c r="J38" s="64"/>
      <c r="K38" s="64"/>
      <c r="L38" s="64"/>
      <c r="M38" s="64"/>
      <c r="N38" s="64"/>
      <c r="O38" s="64"/>
      <c r="P38" s="64"/>
      <c r="Q38" s="64"/>
      <c r="R38" s="64"/>
    </row>
    <row r="39" spans="1:19" ht="15" customHeight="1" x14ac:dyDescent="0.3">
      <c r="B39" s="476" t="s">
        <v>48</v>
      </c>
      <c r="C39" s="476"/>
      <c r="D39" s="476"/>
      <c r="E39" s="476"/>
      <c r="F39" s="476"/>
      <c r="G39" s="476"/>
      <c r="H39" s="476"/>
      <c r="I39" s="476"/>
      <c r="J39" s="476"/>
      <c r="K39" s="476"/>
      <c r="L39" s="476"/>
      <c r="M39" s="476"/>
      <c r="N39" s="476"/>
      <c r="O39" s="476"/>
      <c r="P39" s="476"/>
      <c r="Q39" s="476"/>
      <c r="R39" s="476"/>
    </row>
    <row r="40" spans="1:19" ht="15" customHeight="1" x14ac:dyDescent="0.3">
      <c r="B40" s="476"/>
      <c r="C40" s="476"/>
      <c r="D40" s="476"/>
      <c r="E40" s="476"/>
      <c r="F40" s="476"/>
      <c r="G40" s="476"/>
      <c r="H40" s="476"/>
      <c r="I40" s="476"/>
      <c r="J40" s="476"/>
      <c r="K40" s="476"/>
      <c r="L40" s="476"/>
      <c r="M40" s="476"/>
      <c r="N40" s="476"/>
      <c r="O40" s="476"/>
      <c r="P40" s="476"/>
      <c r="Q40" s="476"/>
      <c r="R40" s="476"/>
    </row>
    <row r="41" spans="1:19" ht="15" customHeight="1" x14ac:dyDescent="0.3">
      <c r="B41" s="476"/>
      <c r="C41" s="476"/>
      <c r="D41" s="476"/>
      <c r="E41" s="476"/>
      <c r="F41" s="476"/>
      <c r="G41" s="476"/>
      <c r="H41" s="476"/>
      <c r="I41" s="476"/>
      <c r="J41" s="476"/>
      <c r="K41" s="476"/>
      <c r="L41" s="476"/>
      <c r="M41" s="476"/>
      <c r="N41" s="476"/>
      <c r="O41" s="476"/>
      <c r="P41" s="476"/>
      <c r="Q41" s="476"/>
      <c r="R41" s="476"/>
    </row>
    <row r="42" spans="1:19" ht="15" customHeight="1" thickBot="1" x14ac:dyDescent="0.35">
      <c r="J42" s="60" t="s">
        <v>328</v>
      </c>
    </row>
    <row r="43" spans="1:19" ht="15" customHeight="1" x14ac:dyDescent="0.3">
      <c r="B43" s="356">
        <v>1</v>
      </c>
      <c r="C43" s="356" t="s">
        <v>254</v>
      </c>
      <c r="D43" s="357"/>
      <c r="E43" s="357"/>
      <c r="F43" s="358"/>
      <c r="G43" s="62"/>
      <c r="H43" s="356">
        <v>2</v>
      </c>
      <c r="I43" s="356" t="s">
        <v>268</v>
      </c>
      <c r="J43" s="357"/>
      <c r="K43" s="357"/>
      <c r="L43" s="358"/>
      <c r="M43" s="62"/>
      <c r="N43" s="356">
        <v>3</v>
      </c>
      <c r="O43" s="356" t="s">
        <v>277</v>
      </c>
      <c r="P43" s="357"/>
      <c r="Q43" s="357"/>
      <c r="R43" s="358"/>
    </row>
    <row r="44" spans="1:19" ht="15" customHeight="1" thickBot="1" x14ac:dyDescent="0.35">
      <c r="B44" s="359"/>
      <c r="C44" s="359"/>
      <c r="D44" s="360"/>
      <c r="E44" s="360"/>
      <c r="F44" s="361"/>
      <c r="G44" s="62"/>
      <c r="H44" s="359"/>
      <c r="I44" s="359"/>
      <c r="J44" s="360"/>
      <c r="K44" s="360"/>
      <c r="L44" s="361"/>
      <c r="M44" s="62"/>
      <c r="N44" s="359"/>
      <c r="O44" s="359"/>
      <c r="P44" s="360"/>
      <c r="Q44" s="360"/>
      <c r="R44" s="361"/>
    </row>
    <row r="45" spans="1:19" ht="15" customHeight="1" x14ac:dyDescent="0.3">
      <c r="B45" s="469" t="s">
        <v>85</v>
      </c>
      <c r="C45" s="470"/>
      <c r="D45" s="463" t="s">
        <v>283</v>
      </c>
      <c r="E45" s="464"/>
      <c r="F45" s="465"/>
      <c r="G45" s="62"/>
      <c r="H45" s="469" t="s">
        <v>85</v>
      </c>
      <c r="I45" s="470"/>
      <c r="J45" s="463" t="s">
        <v>287</v>
      </c>
      <c r="K45" s="464"/>
      <c r="L45" s="465"/>
      <c r="M45" s="62"/>
      <c r="N45" s="469" t="s">
        <v>85</v>
      </c>
      <c r="O45" s="470"/>
      <c r="P45" s="463" t="s">
        <v>292</v>
      </c>
      <c r="Q45" s="464"/>
      <c r="R45" s="465"/>
    </row>
    <row r="46" spans="1:19" ht="15" customHeight="1" x14ac:dyDescent="0.3">
      <c r="B46" s="471"/>
      <c r="C46" s="472"/>
      <c r="D46" s="466"/>
      <c r="E46" s="467"/>
      <c r="F46" s="468"/>
      <c r="G46" s="62"/>
      <c r="H46" s="471"/>
      <c r="I46" s="472"/>
      <c r="J46" s="466"/>
      <c r="K46" s="467"/>
      <c r="L46" s="468"/>
      <c r="M46" s="62"/>
      <c r="N46" s="471"/>
      <c r="O46" s="472"/>
      <c r="P46" s="466"/>
      <c r="Q46" s="467"/>
      <c r="R46" s="468"/>
    </row>
    <row r="47" spans="1:19" ht="15" customHeight="1" x14ac:dyDescent="0.3">
      <c r="B47" s="471"/>
      <c r="C47" s="472"/>
      <c r="D47" s="466"/>
      <c r="E47" s="467"/>
      <c r="F47" s="468"/>
      <c r="G47" s="62"/>
      <c r="H47" s="471"/>
      <c r="I47" s="472"/>
      <c r="J47" s="466"/>
      <c r="K47" s="467"/>
      <c r="L47" s="468"/>
      <c r="M47" s="62"/>
      <c r="N47" s="471"/>
      <c r="O47" s="472"/>
      <c r="P47" s="466"/>
      <c r="Q47" s="467"/>
      <c r="R47" s="468"/>
    </row>
    <row r="48" spans="1:19" ht="15" customHeight="1" x14ac:dyDescent="0.3">
      <c r="B48" s="471"/>
      <c r="C48" s="472"/>
      <c r="D48" s="466"/>
      <c r="E48" s="467"/>
      <c r="F48" s="468"/>
      <c r="G48" s="62"/>
      <c r="H48" s="471"/>
      <c r="I48" s="472"/>
      <c r="J48" s="466"/>
      <c r="K48" s="467"/>
      <c r="L48" s="468"/>
      <c r="M48" s="62"/>
      <c r="N48" s="471"/>
      <c r="O48" s="472"/>
      <c r="P48" s="466"/>
      <c r="Q48" s="467"/>
      <c r="R48" s="468"/>
    </row>
    <row r="49" spans="2:18" ht="15" customHeight="1" thickBot="1" x14ac:dyDescent="0.35">
      <c r="B49" s="473"/>
      <c r="C49" s="474"/>
      <c r="D49" s="466"/>
      <c r="E49" s="467"/>
      <c r="F49" s="468"/>
      <c r="G49" s="62"/>
      <c r="H49" s="473"/>
      <c r="I49" s="474"/>
      <c r="J49" s="466"/>
      <c r="K49" s="467"/>
      <c r="L49" s="468"/>
      <c r="M49" s="62"/>
      <c r="N49" s="473"/>
      <c r="O49" s="474"/>
      <c r="P49" s="466"/>
      <c r="Q49" s="467"/>
      <c r="R49" s="468"/>
    </row>
    <row r="50" spans="2:18" ht="15" customHeight="1" x14ac:dyDescent="0.3">
      <c r="B50" s="438" t="s">
        <v>86</v>
      </c>
      <c r="C50" s="440"/>
      <c r="D50" s="441" t="s">
        <v>264</v>
      </c>
      <c r="E50" s="442"/>
      <c r="F50" s="443"/>
      <c r="G50" s="62"/>
      <c r="H50" s="438" t="s">
        <v>86</v>
      </c>
      <c r="I50" s="440"/>
      <c r="J50" s="441" t="s">
        <v>265</v>
      </c>
      <c r="K50" s="442"/>
      <c r="L50" s="443"/>
      <c r="M50" s="62"/>
      <c r="N50" s="438" t="s">
        <v>86</v>
      </c>
      <c r="O50" s="440"/>
      <c r="P50" s="441" t="s">
        <v>281</v>
      </c>
      <c r="Q50" s="442"/>
      <c r="R50" s="443"/>
    </row>
    <row r="51" spans="2:18" ht="15" customHeight="1" thickBot="1" x14ac:dyDescent="0.35">
      <c r="B51" s="453"/>
      <c r="C51" s="475"/>
      <c r="D51" s="447"/>
      <c r="E51" s="448"/>
      <c r="F51" s="449"/>
      <c r="G51" s="62"/>
      <c r="H51" s="453"/>
      <c r="I51" s="475"/>
      <c r="J51" s="447"/>
      <c r="K51" s="448"/>
      <c r="L51" s="449"/>
      <c r="M51" s="62"/>
      <c r="N51" s="453"/>
      <c r="O51" s="475"/>
      <c r="P51" s="447"/>
      <c r="Q51" s="448"/>
      <c r="R51" s="449"/>
    </row>
    <row r="52" spans="2:18" ht="30" customHeight="1" thickBot="1" x14ac:dyDescent="0.35">
      <c r="B52" s="1" t="s">
        <v>61</v>
      </c>
      <c r="C52" s="1" t="s">
        <v>0</v>
      </c>
      <c r="D52" s="1" t="s">
        <v>42</v>
      </c>
      <c r="E52" s="1" t="s">
        <v>11</v>
      </c>
      <c r="F52" s="3" t="s">
        <v>71</v>
      </c>
      <c r="H52" s="1" t="s">
        <v>61</v>
      </c>
      <c r="I52" s="1" t="s">
        <v>0</v>
      </c>
      <c r="J52" s="1" t="s">
        <v>42</v>
      </c>
      <c r="K52" s="1" t="s">
        <v>11</v>
      </c>
      <c r="L52" s="3" t="s">
        <v>71</v>
      </c>
      <c r="N52" s="1" t="s">
        <v>61</v>
      </c>
      <c r="O52" s="1" t="s">
        <v>0</v>
      </c>
      <c r="P52" s="1" t="s">
        <v>42</v>
      </c>
      <c r="Q52" s="1" t="s">
        <v>11</v>
      </c>
      <c r="R52" s="3" t="s">
        <v>71</v>
      </c>
    </row>
    <row r="53" spans="2:18" ht="15" customHeight="1" thickBot="1" x14ac:dyDescent="0.35">
      <c r="B53" s="2">
        <v>1</v>
      </c>
      <c r="C53" s="32">
        <v>1</v>
      </c>
      <c r="D53" s="29">
        <v>257.5</v>
      </c>
      <c r="E53" s="35">
        <v>8.5</v>
      </c>
      <c r="F53" s="125">
        <v>0.95018450184501846</v>
      </c>
      <c r="H53" s="2">
        <v>1</v>
      </c>
      <c r="I53" s="32">
        <v>4</v>
      </c>
      <c r="J53" s="29">
        <v>100</v>
      </c>
      <c r="K53" s="35">
        <v>7</v>
      </c>
      <c r="L53" s="125">
        <v>0.72463768115942029</v>
      </c>
      <c r="N53" s="2">
        <v>1</v>
      </c>
      <c r="O53" s="32">
        <v>10</v>
      </c>
      <c r="P53" s="29">
        <v>140</v>
      </c>
      <c r="Q53" s="35">
        <v>7</v>
      </c>
      <c r="R53" s="125">
        <v>0.55776892430278879</v>
      </c>
    </row>
    <row r="54" spans="2:18" ht="15" customHeight="1" thickBot="1" x14ac:dyDescent="0.35">
      <c r="B54" s="2">
        <v>2</v>
      </c>
      <c r="C54" s="33">
        <v>5</v>
      </c>
      <c r="D54" s="30">
        <v>210</v>
      </c>
      <c r="E54" s="36">
        <v>7</v>
      </c>
      <c r="F54" s="126">
        <v>0.77490774907749083</v>
      </c>
      <c r="H54" s="2">
        <v>2</v>
      </c>
      <c r="I54" s="33">
        <v>4</v>
      </c>
      <c r="J54" s="30">
        <v>110</v>
      </c>
      <c r="K54" s="36">
        <v>8</v>
      </c>
      <c r="L54" s="126">
        <v>0.79710144927536231</v>
      </c>
      <c r="N54" s="2">
        <v>2</v>
      </c>
      <c r="O54" s="33">
        <v>10</v>
      </c>
      <c r="P54" s="30">
        <v>160</v>
      </c>
      <c r="Q54" s="36">
        <v>8</v>
      </c>
      <c r="R54" s="126">
        <v>0.63745019920318724</v>
      </c>
    </row>
    <row r="55" spans="2:18" ht="15" customHeight="1" thickBot="1" x14ac:dyDescent="0.35">
      <c r="B55" s="2">
        <v>3</v>
      </c>
      <c r="C55" s="33">
        <v>5</v>
      </c>
      <c r="D55" s="30">
        <v>210</v>
      </c>
      <c r="E55" s="36">
        <v>7</v>
      </c>
      <c r="F55" s="126">
        <v>0.77490774907749083</v>
      </c>
      <c r="H55" s="2">
        <v>3</v>
      </c>
      <c r="I55" s="33">
        <v>4</v>
      </c>
      <c r="J55" s="30">
        <v>120</v>
      </c>
      <c r="K55" s="36">
        <v>9</v>
      </c>
      <c r="L55" s="126">
        <v>0.86956521739130432</v>
      </c>
      <c r="M55" s="122"/>
      <c r="N55" s="2">
        <v>3</v>
      </c>
      <c r="O55" s="33">
        <v>10</v>
      </c>
      <c r="P55" s="30">
        <v>180</v>
      </c>
      <c r="Q55" s="36">
        <v>9</v>
      </c>
      <c r="R55" s="126">
        <v>0.71713147410358569</v>
      </c>
    </row>
    <row r="56" spans="2:18" ht="15" customHeight="1" thickBot="1" x14ac:dyDescent="0.35">
      <c r="B56" s="2">
        <v>4</v>
      </c>
      <c r="C56" s="33">
        <v>5</v>
      </c>
      <c r="D56" s="30">
        <v>210</v>
      </c>
      <c r="E56" s="36">
        <v>7</v>
      </c>
      <c r="F56" s="126">
        <v>0.77490774907749083</v>
      </c>
      <c r="H56" s="2">
        <v>4</v>
      </c>
      <c r="I56" s="33">
        <v>4</v>
      </c>
      <c r="J56" s="30">
        <v>110</v>
      </c>
      <c r="K56" s="36">
        <v>9</v>
      </c>
      <c r="L56" s="126">
        <v>0.79710144927536231</v>
      </c>
      <c r="M56" s="123"/>
      <c r="N56" s="2">
        <v>4</v>
      </c>
      <c r="O56" s="33">
        <v>10</v>
      </c>
      <c r="P56" s="30">
        <v>150</v>
      </c>
      <c r="Q56" s="36">
        <v>8</v>
      </c>
      <c r="R56" s="126">
        <v>0.59760956175298807</v>
      </c>
    </row>
    <row r="57" spans="2:18" ht="15" customHeight="1" thickBot="1" x14ac:dyDescent="0.35">
      <c r="B57" s="2">
        <v>5</v>
      </c>
      <c r="C57" s="33">
        <v>5</v>
      </c>
      <c r="D57" s="30">
        <v>210</v>
      </c>
      <c r="E57" s="36">
        <v>7</v>
      </c>
      <c r="F57" s="126">
        <v>0.77490774907749083</v>
      </c>
      <c r="H57" s="2">
        <v>5</v>
      </c>
      <c r="I57" s="33"/>
      <c r="J57" s="30"/>
      <c r="K57" s="36"/>
      <c r="L57" s="126">
        <v>0</v>
      </c>
      <c r="M57" s="124"/>
      <c r="N57" s="2">
        <v>5</v>
      </c>
      <c r="O57" s="33"/>
      <c r="P57" s="30"/>
      <c r="Q57" s="36"/>
      <c r="R57" s="126">
        <v>0</v>
      </c>
    </row>
    <row r="58" spans="2:18" ht="15" customHeight="1" thickBot="1" x14ac:dyDescent="0.35">
      <c r="B58" s="2">
        <v>6</v>
      </c>
      <c r="C58" s="33">
        <v>5</v>
      </c>
      <c r="D58" s="30">
        <v>210</v>
      </c>
      <c r="E58" s="36">
        <v>8</v>
      </c>
      <c r="F58" s="126">
        <v>0.77490774907749083</v>
      </c>
      <c r="H58" s="2">
        <v>6</v>
      </c>
      <c r="I58" s="33"/>
      <c r="J58" s="30"/>
      <c r="K58" s="36"/>
      <c r="L58" s="126">
        <v>0</v>
      </c>
      <c r="M58" s="124"/>
      <c r="N58" s="2">
        <v>6</v>
      </c>
      <c r="O58" s="33"/>
      <c r="P58" s="30"/>
      <c r="Q58" s="36"/>
      <c r="R58" s="126">
        <v>0</v>
      </c>
    </row>
    <row r="59" spans="2:18" ht="15" customHeight="1" thickBot="1" x14ac:dyDescent="0.35">
      <c r="B59" s="2">
        <v>7</v>
      </c>
      <c r="C59" s="33"/>
      <c r="D59" s="30"/>
      <c r="E59" s="36"/>
      <c r="F59" s="126">
        <v>0</v>
      </c>
      <c r="H59" s="2">
        <v>7</v>
      </c>
      <c r="I59" s="33"/>
      <c r="J59" s="30"/>
      <c r="K59" s="36"/>
      <c r="L59" s="126">
        <v>0</v>
      </c>
      <c r="M59" s="124"/>
      <c r="N59" s="2">
        <v>7</v>
      </c>
      <c r="O59" s="33"/>
      <c r="P59" s="30"/>
      <c r="Q59" s="36"/>
      <c r="R59" s="126">
        <v>0</v>
      </c>
    </row>
    <row r="60" spans="2:18" ht="15" customHeight="1" thickBot="1" x14ac:dyDescent="0.35">
      <c r="B60" s="2">
        <v>8</v>
      </c>
      <c r="C60" s="33"/>
      <c r="D60" s="30"/>
      <c r="E60" s="36"/>
      <c r="F60" s="126">
        <v>0</v>
      </c>
      <c r="H60" s="2">
        <v>8</v>
      </c>
      <c r="I60" s="33"/>
      <c r="J60" s="30"/>
      <c r="K60" s="36"/>
      <c r="L60" s="126">
        <v>0</v>
      </c>
      <c r="M60" s="124"/>
      <c r="N60" s="2">
        <v>8</v>
      </c>
      <c r="O60" s="33"/>
      <c r="P60" s="30"/>
      <c r="Q60" s="36"/>
      <c r="R60" s="126">
        <v>0</v>
      </c>
    </row>
    <row r="61" spans="2:18" ht="15" customHeight="1" thickBot="1" x14ac:dyDescent="0.35">
      <c r="B61" s="2">
        <v>9</v>
      </c>
      <c r="C61" s="33"/>
      <c r="D61" s="30"/>
      <c r="E61" s="36"/>
      <c r="F61" s="126">
        <v>0</v>
      </c>
      <c r="H61" s="2">
        <v>9</v>
      </c>
      <c r="I61" s="33"/>
      <c r="J61" s="30"/>
      <c r="K61" s="36"/>
      <c r="L61" s="126">
        <v>0</v>
      </c>
      <c r="M61" s="124"/>
      <c r="N61" s="2">
        <v>9</v>
      </c>
      <c r="O61" s="33"/>
      <c r="P61" s="30"/>
      <c r="Q61" s="36"/>
      <c r="R61" s="126">
        <v>0</v>
      </c>
    </row>
    <row r="62" spans="2:18" ht="15" customHeight="1" thickBot="1" x14ac:dyDescent="0.35">
      <c r="B62" s="228">
        <v>10</v>
      </c>
      <c r="C62" s="34"/>
      <c r="D62" s="31"/>
      <c r="E62" s="37"/>
      <c r="F62" s="126">
        <v>0</v>
      </c>
      <c r="H62" s="228">
        <v>10</v>
      </c>
      <c r="I62" s="34"/>
      <c r="J62" s="31"/>
      <c r="K62" s="37"/>
      <c r="L62" s="126">
        <v>0</v>
      </c>
      <c r="M62" s="124"/>
      <c r="N62" s="228">
        <v>10</v>
      </c>
      <c r="O62" s="34"/>
      <c r="P62" s="31"/>
      <c r="Q62" s="37"/>
      <c r="R62" s="126">
        <v>0</v>
      </c>
    </row>
    <row r="63" spans="2:18" ht="15" customHeight="1" x14ac:dyDescent="0.3">
      <c r="B63" s="392" t="s">
        <v>4</v>
      </c>
      <c r="C63" s="438" t="s">
        <v>62</v>
      </c>
      <c r="D63" s="439"/>
      <c r="E63" s="457">
        <v>0.8041205412054121</v>
      </c>
      <c r="F63" s="458"/>
      <c r="H63" s="392" t="s">
        <v>4</v>
      </c>
      <c r="I63" s="438" t="s">
        <v>62</v>
      </c>
      <c r="J63" s="439"/>
      <c r="K63" s="457">
        <v>0.79710144927536231</v>
      </c>
      <c r="L63" s="458"/>
      <c r="M63" s="124"/>
      <c r="N63" s="392" t="s">
        <v>4</v>
      </c>
      <c r="O63" s="452" t="s">
        <v>70</v>
      </c>
      <c r="P63" s="461">
        <v>0.62749003984063745</v>
      </c>
      <c r="Q63" s="477" t="s">
        <v>109</v>
      </c>
      <c r="R63" s="479">
        <v>646.88888888888891</v>
      </c>
    </row>
    <row r="64" spans="2:18" ht="15" customHeight="1" thickBot="1" x14ac:dyDescent="0.35">
      <c r="B64" s="373"/>
      <c r="C64" s="453"/>
      <c r="D64" s="456"/>
      <c r="E64" s="459"/>
      <c r="F64" s="460"/>
      <c r="H64" s="373"/>
      <c r="I64" s="453"/>
      <c r="J64" s="456"/>
      <c r="K64" s="459"/>
      <c r="L64" s="460"/>
      <c r="M64" s="124"/>
      <c r="N64" s="373"/>
      <c r="O64" s="490"/>
      <c r="P64" s="462"/>
      <c r="Q64" s="478"/>
      <c r="R64" s="480"/>
    </row>
    <row r="65" spans="2:18" ht="15" customHeight="1" x14ac:dyDescent="0.3">
      <c r="B65" s="450">
        <v>271</v>
      </c>
      <c r="C65" s="452" t="s">
        <v>162</v>
      </c>
      <c r="D65" s="454">
        <v>26</v>
      </c>
      <c r="E65" s="438" t="s">
        <v>44</v>
      </c>
      <c r="F65" s="421">
        <v>5507.5</v>
      </c>
      <c r="H65" s="450">
        <v>138</v>
      </c>
      <c r="I65" s="452" t="s">
        <v>162</v>
      </c>
      <c r="J65" s="454">
        <v>16</v>
      </c>
      <c r="K65" s="438" t="s">
        <v>44</v>
      </c>
      <c r="L65" s="421">
        <v>1760</v>
      </c>
      <c r="M65" s="124"/>
      <c r="N65" s="450">
        <v>251</v>
      </c>
      <c r="O65" s="452" t="s">
        <v>162</v>
      </c>
      <c r="P65" s="454">
        <v>40</v>
      </c>
      <c r="Q65" s="438" t="s">
        <v>44</v>
      </c>
      <c r="R65" s="421">
        <v>6300</v>
      </c>
    </row>
    <row r="66" spans="2:18" ht="15" customHeight="1" thickBot="1" x14ac:dyDescent="0.35">
      <c r="B66" s="451"/>
      <c r="C66" s="453"/>
      <c r="D66" s="455"/>
      <c r="E66" s="453"/>
      <c r="F66" s="422"/>
      <c r="H66" s="451"/>
      <c r="I66" s="453"/>
      <c r="J66" s="455"/>
      <c r="K66" s="453"/>
      <c r="L66" s="422"/>
      <c r="M66" s="124"/>
      <c r="N66" s="451"/>
      <c r="O66" s="453"/>
      <c r="P66" s="455"/>
      <c r="Q66" s="453"/>
      <c r="R66" s="422"/>
    </row>
    <row r="67" spans="2:18" ht="15" customHeight="1" x14ac:dyDescent="0.3">
      <c r="B67" s="64">
        <v>257.5</v>
      </c>
      <c r="C67" s="129">
        <v>2.5</v>
      </c>
      <c r="D67" s="64"/>
      <c r="E67" s="64"/>
      <c r="F67" s="64"/>
      <c r="G67" s="64"/>
      <c r="H67" s="64">
        <v>120</v>
      </c>
      <c r="I67" s="129">
        <v>5</v>
      </c>
      <c r="J67" s="64"/>
      <c r="K67" s="64"/>
      <c r="L67" s="64"/>
      <c r="M67" s="130"/>
      <c r="N67" s="64">
        <v>180</v>
      </c>
      <c r="O67" s="129">
        <v>11</v>
      </c>
      <c r="P67" s="64"/>
      <c r="Q67" s="131">
        <v>7.8888888888888893</v>
      </c>
      <c r="R67" s="132">
        <v>82</v>
      </c>
    </row>
    <row r="68" spans="2:18" ht="15" customHeight="1" x14ac:dyDescent="0.3">
      <c r="B68" s="64"/>
      <c r="C68" s="64"/>
      <c r="D68" s="64"/>
      <c r="E68" s="64"/>
      <c r="F68" s="64"/>
      <c r="G68" s="64"/>
      <c r="H68" s="64"/>
      <c r="I68" s="64"/>
      <c r="J68" s="64"/>
      <c r="K68" s="64"/>
      <c r="L68" s="64"/>
      <c r="M68" s="64"/>
      <c r="N68" s="64"/>
      <c r="O68" s="64"/>
      <c r="P68" s="64"/>
      <c r="Q68" s="64"/>
      <c r="R68" s="64"/>
    </row>
    <row r="69" spans="2:18" ht="15" customHeight="1" x14ac:dyDescent="0.3">
      <c r="B69" s="476" t="s">
        <v>63</v>
      </c>
      <c r="C69" s="476"/>
      <c r="D69" s="476"/>
      <c r="E69" s="476"/>
      <c r="F69" s="476"/>
      <c r="G69" s="476"/>
      <c r="H69" s="476"/>
      <c r="I69" s="476"/>
      <c r="J69" s="476"/>
      <c r="K69" s="476"/>
      <c r="L69" s="476"/>
      <c r="M69" s="476"/>
      <c r="N69" s="476"/>
      <c r="O69" s="476"/>
      <c r="P69" s="476"/>
      <c r="Q69" s="476"/>
      <c r="R69" s="476"/>
    </row>
    <row r="70" spans="2:18" ht="15" customHeight="1" x14ac:dyDescent="0.3">
      <c r="B70" s="476"/>
      <c r="C70" s="476"/>
      <c r="D70" s="476"/>
      <c r="E70" s="476"/>
      <c r="F70" s="476"/>
      <c r="G70" s="476"/>
      <c r="H70" s="476"/>
      <c r="I70" s="476"/>
      <c r="J70" s="476"/>
      <c r="K70" s="476"/>
      <c r="L70" s="476"/>
      <c r="M70" s="476"/>
      <c r="N70" s="476"/>
      <c r="O70" s="476"/>
      <c r="P70" s="476"/>
      <c r="Q70" s="476"/>
      <c r="R70" s="476"/>
    </row>
    <row r="71" spans="2:18" ht="15" customHeight="1" x14ac:dyDescent="0.3">
      <c r="B71" s="476"/>
      <c r="C71" s="476"/>
      <c r="D71" s="476"/>
      <c r="E71" s="476"/>
      <c r="F71" s="476"/>
      <c r="G71" s="476"/>
      <c r="H71" s="476"/>
      <c r="I71" s="476"/>
      <c r="J71" s="476"/>
      <c r="K71" s="476"/>
      <c r="L71" s="476"/>
      <c r="M71" s="476"/>
      <c r="N71" s="476"/>
      <c r="O71" s="476"/>
      <c r="P71" s="476"/>
      <c r="Q71" s="476"/>
      <c r="R71" s="476"/>
    </row>
    <row r="72" spans="2:18" ht="15" customHeight="1" thickBot="1" x14ac:dyDescent="0.35"/>
    <row r="73" spans="2:18" ht="15" customHeight="1" x14ac:dyDescent="0.3">
      <c r="C73" s="322" t="s">
        <v>252</v>
      </c>
      <c r="D73" s="323"/>
      <c r="E73" s="324"/>
      <c r="F73" s="322" t="s">
        <v>262</v>
      </c>
      <c r="G73" s="323"/>
      <c r="H73" s="324"/>
      <c r="I73" s="322" t="s">
        <v>266</v>
      </c>
      <c r="J73" s="323"/>
      <c r="K73" s="324"/>
      <c r="L73" s="322" t="s">
        <v>272</v>
      </c>
      <c r="M73" s="323"/>
      <c r="N73" s="324"/>
      <c r="O73" s="322">
        <v>0</v>
      </c>
      <c r="P73" s="323"/>
      <c r="Q73" s="324"/>
    </row>
    <row r="74" spans="2:18" ht="15" customHeight="1" thickBot="1" x14ac:dyDescent="0.35">
      <c r="C74" s="328"/>
      <c r="D74" s="329"/>
      <c r="E74" s="330"/>
      <c r="F74" s="328"/>
      <c r="G74" s="329"/>
      <c r="H74" s="330"/>
      <c r="I74" s="328"/>
      <c r="J74" s="329"/>
      <c r="K74" s="330"/>
      <c r="L74" s="328"/>
      <c r="M74" s="329"/>
      <c r="N74" s="330"/>
      <c r="O74" s="328"/>
      <c r="P74" s="329"/>
      <c r="Q74" s="330"/>
    </row>
    <row r="75" spans="2:18" ht="15" customHeight="1" x14ac:dyDescent="0.3">
      <c r="C75" s="441" t="s">
        <v>255</v>
      </c>
      <c r="D75" s="442"/>
      <c r="E75" s="443"/>
      <c r="F75" s="441" t="s">
        <v>263</v>
      </c>
      <c r="G75" s="442"/>
      <c r="H75" s="443"/>
      <c r="I75" s="441" t="s">
        <v>263</v>
      </c>
      <c r="J75" s="442"/>
      <c r="K75" s="443"/>
      <c r="L75" s="441" t="s">
        <v>273</v>
      </c>
      <c r="M75" s="442"/>
      <c r="N75" s="443"/>
      <c r="O75" s="441">
        <v>0</v>
      </c>
      <c r="P75" s="442"/>
      <c r="Q75" s="443"/>
    </row>
    <row r="76" spans="2:18" ht="15" customHeight="1" x14ac:dyDescent="0.3">
      <c r="C76" s="444"/>
      <c r="D76" s="445"/>
      <c r="E76" s="446"/>
      <c r="F76" s="444"/>
      <c r="G76" s="445"/>
      <c r="H76" s="446"/>
      <c r="I76" s="444"/>
      <c r="J76" s="445"/>
      <c r="K76" s="446"/>
      <c r="L76" s="444"/>
      <c r="M76" s="445"/>
      <c r="N76" s="446"/>
      <c r="O76" s="444"/>
      <c r="P76" s="445"/>
      <c r="Q76" s="446"/>
    </row>
    <row r="77" spans="2:18" ht="15" customHeight="1" thickBot="1" x14ac:dyDescent="0.35">
      <c r="C77" s="447"/>
      <c r="D77" s="448"/>
      <c r="E77" s="449"/>
      <c r="F77" s="447"/>
      <c r="G77" s="448"/>
      <c r="H77" s="449"/>
      <c r="I77" s="447"/>
      <c r="J77" s="448"/>
      <c r="K77" s="449"/>
      <c r="L77" s="447"/>
      <c r="M77" s="448"/>
      <c r="N77" s="449"/>
      <c r="O77" s="447"/>
      <c r="P77" s="448"/>
      <c r="Q77" s="449"/>
    </row>
    <row r="78" spans="2:18" ht="15" customHeight="1" thickBot="1" x14ac:dyDescent="0.35">
      <c r="C78" s="438" t="s">
        <v>64</v>
      </c>
      <c r="D78" s="439"/>
      <c r="E78" s="440"/>
      <c r="F78" s="438" t="s">
        <v>64</v>
      </c>
      <c r="G78" s="439"/>
      <c r="H78" s="440"/>
      <c r="I78" s="438" t="s">
        <v>64</v>
      </c>
      <c r="J78" s="439"/>
      <c r="K78" s="440"/>
      <c r="L78" s="438" t="s">
        <v>64</v>
      </c>
      <c r="M78" s="439"/>
      <c r="N78" s="440"/>
      <c r="O78" s="438" t="s">
        <v>64</v>
      </c>
      <c r="P78" s="439"/>
      <c r="Q78" s="440"/>
    </row>
    <row r="79" spans="2:18" ht="15" customHeight="1" x14ac:dyDescent="0.3">
      <c r="C79" s="481" t="s">
        <v>321</v>
      </c>
      <c r="D79" s="482"/>
      <c r="E79" s="483"/>
      <c r="F79" s="481" t="s">
        <v>329</v>
      </c>
      <c r="G79" s="482"/>
      <c r="H79" s="483"/>
      <c r="I79" s="481" t="s">
        <v>330</v>
      </c>
      <c r="J79" s="482"/>
      <c r="K79" s="483"/>
      <c r="L79" s="481" t="s">
        <v>331</v>
      </c>
      <c r="M79" s="482"/>
      <c r="N79" s="483"/>
      <c r="O79" s="481"/>
      <c r="P79" s="482"/>
      <c r="Q79" s="483"/>
    </row>
    <row r="80" spans="2:18" ht="15" customHeight="1" x14ac:dyDescent="0.3">
      <c r="C80" s="484"/>
      <c r="D80" s="485"/>
      <c r="E80" s="486"/>
      <c r="F80" s="484"/>
      <c r="G80" s="485"/>
      <c r="H80" s="486"/>
      <c r="I80" s="484"/>
      <c r="J80" s="485"/>
      <c r="K80" s="486"/>
      <c r="L80" s="484"/>
      <c r="M80" s="485"/>
      <c r="N80" s="486"/>
      <c r="O80" s="484"/>
      <c r="P80" s="485"/>
      <c r="Q80" s="486"/>
    </row>
    <row r="81" spans="2:18" ht="15" customHeight="1" thickBot="1" x14ac:dyDescent="0.35">
      <c r="C81" s="487"/>
      <c r="D81" s="488"/>
      <c r="E81" s="489"/>
      <c r="F81" s="487"/>
      <c r="G81" s="488"/>
      <c r="H81" s="489"/>
      <c r="I81" s="487"/>
      <c r="J81" s="488"/>
      <c r="K81" s="489"/>
      <c r="L81" s="487"/>
      <c r="M81" s="488"/>
      <c r="N81" s="489"/>
      <c r="O81" s="487"/>
      <c r="P81" s="488"/>
      <c r="Q81" s="489"/>
    </row>
    <row r="82" spans="2:18" ht="15" customHeight="1" x14ac:dyDescent="0.3"/>
    <row r="83" spans="2:18" ht="15" customHeight="1" x14ac:dyDescent="0.3"/>
    <row r="84" spans="2:18" ht="15" customHeight="1" x14ac:dyDescent="0.3">
      <c r="B84" s="476" t="s">
        <v>49</v>
      </c>
      <c r="C84" s="476"/>
      <c r="D84" s="476"/>
      <c r="E84" s="476"/>
      <c r="F84" s="476"/>
      <c r="G84" s="476"/>
      <c r="H84" s="476"/>
      <c r="I84" s="476"/>
      <c r="J84" s="476"/>
      <c r="K84" s="476"/>
      <c r="L84" s="476"/>
      <c r="M84" s="476"/>
      <c r="N84" s="476"/>
      <c r="O84" s="476"/>
      <c r="P84" s="476"/>
      <c r="Q84" s="476"/>
      <c r="R84" s="476"/>
    </row>
    <row r="85" spans="2:18" ht="15" customHeight="1" x14ac:dyDescent="0.3">
      <c r="B85" s="476"/>
      <c r="C85" s="476"/>
      <c r="D85" s="476"/>
      <c r="E85" s="476"/>
      <c r="F85" s="476"/>
      <c r="G85" s="476"/>
      <c r="H85" s="476"/>
      <c r="I85" s="476"/>
      <c r="J85" s="476"/>
      <c r="K85" s="476"/>
      <c r="L85" s="476"/>
      <c r="M85" s="476"/>
      <c r="N85" s="476"/>
      <c r="O85" s="476"/>
      <c r="P85" s="476"/>
      <c r="Q85" s="476"/>
      <c r="R85" s="476"/>
    </row>
    <row r="86" spans="2:18" ht="15" customHeight="1" x14ac:dyDescent="0.3">
      <c r="B86" s="476"/>
      <c r="C86" s="476"/>
      <c r="D86" s="476"/>
      <c r="E86" s="476"/>
      <c r="F86" s="476"/>
      <c r="G86" s="476"/>
      <c r="H86" s="476"/>
      <c r="I86" s="476"/>
      <c r="J86" s="476"/>
      <c r="K86" s="476"/>
      <c r="L86" s="476"/>
      <c r="M86" s="476"/>
      <c r="N86" s="476"/>
      <c r="O86" s="476"/>
      <c r="P86" s="476"/>
      <c r="Q86" s="476"/>
      <c r="R86" s="476"/>
    </row>
    <row r="87" spans="2:18" ht="15" customHeight="1" thickBot="1" x14ac:dyDescent="0.35"/>
    <row r="88" spans="2:18" ht="15" customHeight="1" x14ac:dyDescent="0.3">
      <c r="B88" s="356">
        <v>1</v>
      </c>
      <c r="C88" s="356" t="s">
        <v>256</v>
      </c>
      <c r="D88" s="357"/>
      <c r="E88" s="357"/>
      <c r="F88" s="358"/>
      <c r="G88" s="62"/>
      <c r="H88" s="356">
        <v>2</v>
      </c>
      <c r="I88" s="356" t="s">
        <v>269</v>
      </c>
      <c r="J88" s="357"/>
      <c r="K88" s="357"/>
      <c r="L88" s="358"/>
      <c r="M88" s="62"/>
      <c r="N88" s="356">
        <v>3</v>
      </c>
      <c r="O88" s="356" t="s">
        <v>276</v>
      </c>
      <c r="P88" s="357"/>
      <c r="Q88" s="357"/>
      <c r="R88" s="358"/>
    </row>
    <row r="89" spans="2:18" ht="15" customHeight="1" thickBot="1" x14ac:dyDescent="0.35">
      <c r="B89" s="359"/>
      <c r="C89" s="359"/>
      <c r="D89" s="360"/>
      <c r="E89" s="360"/>
      <c r="F89" s="361"/>
      <c r="G89" s="62"/>
      <c r="H89" s="359"/>
      <c r="I89" s="359"/>
      <c r="J89" s="360"/>
      <c r="K89" s="360"/>
      <c r="L89" s="361"/>
      <c r="M89" s="62"/>
      <c r="N89" s="359"/>
      <c r="O89" s="359"/>
      <c r="P89" s="360"/>
      <c r="Q89" s="360"/>
      <c r="R89" s="361"/>
    </row>
    <row r="90" spans="2:18" ht="15" customHeight="1" x14ac:dyDescent="0.3">
      <c r="B90" s="469" t="s">
        <v>85</v>
      </c>
      <c r="C90" s="470"/>
      <c r="D90" s="463" t="s">
        <v>284</v>
      </c>
      <c r="E90" s="464"/>
      <c r="F90" s="465"/>
      <c r="G90" s="62"/>
      <c r="H90" s="469" t="s">
        <v>85</v>
      </c>
      <c r="I90" s="470"/>
      <c r="J90" s="463" t="s">
        <v>284</v>
      </c>
      <c r="K90" s="464"/>
      <c r="L90" s="465"/>
      <c r="M90" s="62"/>
      <c r="N90" s="469" t="s">
        <v>85</v>
      </c>
      <c r="O90" s="470"/>
      <c r="P90" s="463" t="s">
        <v>291</v>
      </c>
      <c r="Q90" s="464"/>
      <c r="R90" s="465"/>
    </row>
    <row r="91" spans="2:18" ht="15" customHeight="1" x14ac:dyDescent="0.3">
      <c r="B91" s="471"/>
      <c r="C91" s="472"/>
      <c r="D91" s="466"/>
      <c r="E91" s="467"/>
      <c r="F91" s="468"/>
      <c r="G91" s="62"/>
      <c r="H91" s="471"/>
      <c r="I91" s="472"/>
      <c r="J91" s="466"/>
      <c r="K91" s="467"/>
      <c r="L91" s="468"/>
      <c r="M91" s="62"/>
      <c r="N91" s="471"/>
      <c r="O91" s="472"/>
      <c r="P91" s="466"/>
      <c r="Q91" s="467"/>
      <c r="R91" s="468"/>
    </row>
    <row r="92" spans="2:18" ht="15" customHeight="1" x14ac:dyDescent="0.3">
      <c r="B92" s="471"/>
      <c r="C92" s="472"/>
      <c r="D92" s="466"/>
      <c r="E92" s="467"/>
      <c r="F92" s="468"/>
      <c r="G92" s="62"/>
      <c r="H92" s="471"/>
      <c r="I92" s="472"/>
      <c r="J92" s="466"/>
      <c r="K92" s="467"/>
      <c r="L92" s="468"/>
      <c r="M92" s="62"/>
      <c r="N92" s="471"/>
      <c r="O92" s="472"/>
      <c r="P92" s="466"/>
      <c r="Q92" s="467"/>
      <c r="R92" s="468"/>
    </row>
    <row r="93" spans="2:18" ht="15" customHeight="1" x14ac:dyDescent="0.3">
      <c r="B93" s="471"/>
      <c r="C93" s="472"/>
      <c r="D93" s="466"/>
      <c r="E93" s="467"/>
      <c r="F93" s="468"/>
      <c r="G93" s="62"/>
      <c r="H93" s="471"/>
      <c r="I93" s="472"/>
      <c r="J93" s="466"/>
      <c r="K93" s="467"/>
      <c r="L93" s="468"/>
      <c r="M93" s="62"/>
      <c r="N93" s="471"/>
      <c r="O93" s="472"/>
      <c r="P93" s="466"/>
      <c r="Q93" s="467"/>
      <c r="R93" s="468"/>
    </row>
    <row r="94" spans="2:18" ht="15" customHeight="1" thickBot="1" x14ac:dyDescent="0.35">
      <c r="B94" s="473"/>
      <c r="C94" s="474"/>
      <c r="D94" s="466"/>
      <c r="E94" s="467"/>
      <c r="F94" s="468"/>
      <c r="G94" s="62"/>
      <c r="H94" s="473"/>
      <c r="I94" s="474"/>
      <c r="J94" s="466"/>
      <c r="K94" s="467"/>
      <c r="L94" s="468"/>
      <c r="M94" s="62"/>
      <c r="N94" s="473"/>
      <c r="O94" s="474"/>
      <c r="P94" s="466"/>
      <c r="Q94" s="467"/>
      <c r="R94" s="468"/>
    </row>
    <row r="95" spans="2:18" ht="15" customHeight="1" x14ac:dyDescent="0.3">
      <c r="B95" s="438" t="s">
        <v>86</v>
      </c>
      <c r="C95" s="440"/>
      <c r="D95" s="441" t="s">
        <v>264</v>
      </c>
      <c r="E95" s="442"/>
      <c r="F95" s="443"/>
      <c r="G95" s="62"/>
      <c r="H95" s="438" t="s">
        <v>86</v>
      </c>
      <c r="I95" s="440"/>
      <c r="J95" s="441" t="s">
        <v>265</v>
      </c>
      <c r="K95" s="442"/>
      <c r="L95" s="443"/>
      <c r="M95" s="62"/>
      <c r="N95" s="438" t="s">
        <v>86</v>
      </c>
      <c r="O95" s="440"/>
      <c r="P95" s="441" t="s">
        <v>281</v>
      </c>
      <c r="Q95" s="442"/>
      <c r="R95" s="443"/>
    </row>
    <row r="96" spans="2:18" ht="15" customHeight="1" thickBot="1" x14ac:dyDescent="0.35">
      <c r="B96" s="453"/>
      <c r="C96" s="475"/>
      <c r="D96" s="447"/>
      <c r="E96" s="448"/>
      <c r="F96" s="449"/>
      <c r="G96" s="62"/>
      <c r="H96" s="453"/>
      <c r="I96" s="475"/>
      <c r="J96" s="447"/>
      <c r="K96" s="448"/>
      <c r="L96" s="449"/>
      <c r="M96" s="62"/>
      <c r="N96" s="453"/>
      <c r="O96" s="475"/>
      <c r="P96" s="447"/>
      <c r="Q96" s="448"/>
      <c r="R96" s="449"/>
    </row>
    <row r="97" spans="2:18" ht="30" customHeight="1" thickBot="1" x14ac:dyDescent="0.35">
      <c r="B97" s="1" t="s">
        <v>61</v>
      </c>
      <c r="C97" s="1" t="s">
        <v>0</v>
      </c>
      <c r="D97" s="1" t="s">
        <v>42</v>
      </c>
      <c r="E97" s="1" t="s">
        <v>11</v>
      </c>
      <c r="F97" s="3" t="s">
        <v>71</v>
      </c>
      <c r="H97" s="1" t="s">
        <v>61</v>
      </c>
      <c r="I97" s="1" t="s">
        <v>0</v>
      </c>
      <c r="J97" s="1" t="s">
        <v>42</v>
      </c>
      <c r="K97" s="1" t="s">
        <v>11</v>
      </c>
      <c r="L97" s="3" t="s">
        <v>71</v>
      </c>
      <c r="N97" s="1" t="s">
        <v>61</v>
      </c>
      <c r="O97" s="1" t="s">
        <v>0</v>
      </c>
      <c r="P97" s="1" t="s">
        <v>42</v>
      </c>
      <c r="Q97" s="1" t="s">
        <v>11</v>
      </c>
      <c r="R97" s="3" t="s">
        <v>71</v>
      </c>
    </row>
    <row r="98" spans="2:18" ht="15" customHeight="1" thickBot="1" x14ac:dyDescent="0.35">
      <c r="B98" s="2">
        <v>1</v>
      </c>
      <c r="C98" s="32">
        <v>4</v>
      </c>
      <c r="D98" s="29">
        <v>160</v>
      </c>
      <c r="E98" s="35">
        <v>7</v>
      </c>
      <c r="F98" s="125">
        <v>0.75471698113207553</v>
      </c>
      <c r="H98" s="2">
        <v>1</v>
      </c>
      <c r="I98" s="32">
        <v>4</v>
      </c>
      <c r="J98" s="29">
        <v>105</v>
      </c>
      <c r="K98" s="35">
        <v>7</v>
      </c>
      <c r="L98" s="125">
        <v>0.7720588235294118</v>
      </c>
      <c r="N98" s="2">
        <v>1</v>
      </c>
      <c r="O98" s="32">
        <v>8</v>
      </c>
      <c r="P98" s="29">
        <v>85</v>
      </c>
      <c r="Q98" s="35">
        <v>6</v>
      </c>
      <c r="R98" s="125">
        <v>0.63909774436090228</v>
      </c>
    </row>
    <row r="99" spans="2:18" ht="15" customHeight="1" thickBot="1" x14ac:dyDescent="0.35">
      <c r="B99" s="2">
        <v>2</v>
      </c>
      <c r="C99" s="33">
        <v>4</v>
      </c>
      <c r="D99" s="30">
        <v>170</v>
      </c>
      <c r="E99" s="36">
        <v>8</v>
      </c>
      <c r="F99" s="126">
        <v>0.80188679245283023</v>
      </c>
      <c r="H99" s="2">
        <v>2</v>
      </c>
      <c r="I99" s="33">
        <v>4</v>
      </c>
      <c r="J99" s="30">
        <v>115</v>
      </c>
      <c r="K99" s="36">
        <v>8</v>
      </c>
      <c r="L99" s="126">
        <v>0.84558823529411764</v>
      </c>
      <c r="N99" s="2">
        <v>2</v>
      </c>
      <c r="O99" s="33">
        <v>8</v>
      </c>
      <c r="P99" s="30">
        <v>90</v>
      </c>
      <c r="Q99" s="36">
        <v>7</v>
      </c>
      <c r="R99" s="126">
        <v>0.67669172932330823</v>
      </c>
    </row>
    <row r="100" spans="2:18" ht="15" customHeight="1" thickBot="1" x14ac:dyDescent="0.35">
      <c r="B100" s="2">
        <v>3</v>
      </c>
      <c r="C100" s="33">
        <v>4</v>
      </c>
      <c r="D100" s="30">
        <v>185</v>
      </c>
      <c r="E100" s="36">
        <v>9</v>
      </c>
      <c r="F100" s="126">
        <v>0.87264150943396224</v>
      </c>
      <c r="H100" s="2">
        <v>3</v>
      </c>
      <c r="I100" s="33">
        <v>3</v>
      </c>
      <c r="J100" s="30">
        <v>125</v>
      </c>
      <c r="K100" s="36">
        <v>9.5</v>
      </c>
      <c r="L100" s="126">
        <v>0.91911764705882348</v>
      </c>
      <c r="M100" s="122"/>
      <c r="N100" s="2">
        <v>3</v>
      </c>
      <c r="O100" s="33">
        <v>8</v>
      </c>
      <c r="P100" s="30">
        <v>100</v>
      </c>
      <c r="Q100" s="36">
        <v>8.5</v>
      </c>
      <c r="R100" s="126">
        <v>0.75187969924812026</v>
      </c>
    </row>
    <row r="101" spans="2:18" ht="15" customHeight="1" thickBot="1" x14ac:dyDescent="0.35">
      <c r="B101" s="2">
        <v>4</v>
      </c>
      <c r="C101" s="33">
        <v>4</v>
      </c>
      <c r="D101" s="30">
        <v>170</v>
      </c>
      <c r="E101" s="36">
        <v>8.5</v>
      </c>
      <c r="F101" s="126">
        <v>0.80188679245283023</v>
      </c>
      <c r="H101" s="2">
        <v>4</v>
      </c>
      <c r="I101" s="33">
        <v>4</v>
      </c>
      <c r="J101" s="30">
        <v>122.5</v>
      </c>
      <c r="K101" s="36">
        <v>9</v>
      </c>
      <c r="L101" s="126">
        <v>0.90073529411764708</v>
      </c>
      <c r="M101" s="123"/>
      <c r="N101" s="2">
        <v>4</v>
      </c>
      <c r="O101" s="33">
        <v>8</v>
      </c>
      <c r="P101" s="30">
        <v>90</v>
      </c>
      <c r="Q101" s="36">
        <v>8</v>
      </c>
      <c r="R101" s="126">
        <v>0.67669172932330823</v>
      </c>
    </row>
    <row r="102" spans="2:18" ht="15" customHeight="1" thickBot="1" x14ac:dyDescent="0.35">
      <c r="B102" s="2">
        <v>5</v>
      </c>
      <c r="C102" s="33">
        <v>4</v>
      </c>
      <c r="D102" s="30">
        <v>162.5</v>
      </c>
      <c r="E102" s="36">
        <v>9</v>
      </c>
      <c r="F102" s="126">
        <v>0.76650943396226412</v>
      </c>
      <c r="H102" s="2">
        <v>5</v>
      </c>
      <c r="I102" s="33">
        <v>4</v>
      </c>
      <c r="J102" s="30">
        <v>112.5</v>
      </c>
      <c r="K102" s="36">
        <v>7.5</v>
      </c>
      <c r="L102" s="126">
        <v>0.82720588235294112</v>
      </c>
      <c r="M102" s="124"/>
      <c r="N102" s="2">
        <v>5</v>
      </c>
      <c r="O102" s="33"/>
      <c r="P102" s="30"/>
      <c r="Q102" s="36"/>
      <c r="R102" s="126">
        <v>0</v>
      </c>
    </row>
    <row r="103" spans="2:18" ht="15" customHeight="1" thickBot="1" x14ac:dyDescent="0.35">
      <c r="B103" s="2">
        <v>6</v>
      </c>
      <c r="C103" s="33"/>
      <c r="D103" s="30"/>
      <c r="E103" s="36"/>
      <c r="F103" s="126">
        <v>0</v>
      </c>
      <c r="H103" s="2">
        <v>6</v>
      </c>
      <c r="I103" s="33">
        <v>4</v>
      </c>
      <c r="J103" s="30">
        <v>112.5</v>
      </c>
      <c r="K103" s="36">
        <v>8</v>
      </c>
      <c r="L103" s="126">
        <v>0.82720588235294112</v>
      </c>
      <c r="M103" s="124"/>
      <c r="N103" s="2">
        <v>6</v>
      </c>
      <c r="O103" s="33"/>
      <c r="P103" s="30"/>
      <c r="Q103" s="36"/>
      <c r="R103" s="126">
        <v>0</v>
      </c>
    </row>
    <row r="104" spans="2:18" ht="15" customHeight="1" thickBot="1" x14ac:dyDescent="0.35">
      <c r="B104" s="2">
        <v>7</v>
      </c>
      <c r="C104" s="33"/>
      <c r="D104" s="30"/>
      <c r="E104" s="36"/>
      <c r="F104" s="126">
        <v>0</v>
      </c>
      <c r="H104" s="2">
        <v>7</v>
      </c>
      <c r="I104" s="33"/>
      <c r="J104" s="30"/>
      <c r="K104" s="36"/>
      <c r="L104" s="126">
        <v>0</v>
      </c>
      <c r="M104" s="124"/>
      <c r="N104" s="2">
        <v>7</v>
      </c>
      <c r="O104" s="33"/>
      <c r="P104" s="30"/>
      <c r="Q104" s="36"/>
      <c r="R104" s="126">
        <v>0</v>
      </c>
    </row>
    <row r="105" spans="2:18" ht="15" customHeight="1" thickBot="1" x14ac:dyDescent="0.35">
      <c r="B105" s="2">
        <v>8</v>
      </c>
      <c r="C105" s="33"/>
      <c r="D105" s="30"/>
      <c r="E105" s="36"/>
      <c r="F105" s="126">
        <v>0</v>
      </c>
      <c r="H105" s="2">
        <v>8</v>
      </c>
      <c r="I105" s="33"/>
      <c r="J105" s="30"/>
      <c r="K105" s="36"/>
      <c r="L105" s="126">
        <v>0</v>
      </c>
      <c r="M105" s="124"/>
      <c r="N105" s="2">
        <v>8</v>
      </c>
      <c r="O105" s="33"/>
      <c r="P105" s="30"/>
      <c r="Q105" s="36"/>
      <c r="R105" s="126">
        <v>0</v>
      </c>
    </row>
    <row r="106" spans="2:18" ht="15" customHeight="1" thickBot="1" x14ac:dyDescent="0.35">
      <c r="B106" s="2">
        <v>9</v>
      </c>
      <c r="C106" s="33"/>
      <c r="D106" s="30"/>
      <c r="E106" s="36"/>
      <c r="F106" s="126">
        <v>0</v>
      </c>
      <c r="H106" s="2">
        <v>9</v>
      </c>
      <c r="I106" s="33"/>
      <c r="J106" s="30"/>
      <c r="K106" s="36"/>
      <c r="L106" s="126">
        <v>0</v>
      </c>
      <c r="M106" s="124"/>
      <c r="N106" s="2">
        <v>9</v>
      </c>
      <c r="O106" s="33"/>
      <c r="P106" s="30"/>
      <c r="Q106" s="36"/>
      <c r="R106" s="126">
        <v>0</v>
      </c>
    </row>
    <row r="107" spans="2:18" ht="15" customHeight="1" thickBot="1" x14ac:dyDescent="0.35">
      <c r="B107" s="228">
        <v>10</v>
      </c>
      <c r="C107" s="34"/>
      <c r="D107" s="31"/>
      <c r="E107" s="37"/>
      <c r="F107" s="126">
        <v>0</v>
      </c>
      <c r="H107" s="228">
        <v>10</v>
      </c>
      <c r="I107" s="34"/>
      <c r="J107" s="31"/>
      <c r="K107" s="37"/>
      <c r="L107" s="126">
        <v>0</v>
      </c>
      <c r="M107" s="124"/>
      <c r="N107" s="228">
        <v>10</v>
      </c>
      <c r="O107" s="34"/>
      <c r="P107" s="31"/>
      <c r="Q107" s="37"/>
      <c r="R107" s="126">
        <v>0</v>
      </c>
    </row>
    <row r="108" spans="2:18" ht="15" customHeight="1" x14ac:dyDescent="0.3">
      <c r="B108" s="392" t="s">
        <v>4</v>
      </c>
      <c r="C108" s="438" t="s">
        <v>62</v>
      </c>
      <c r="D108" s="439"/>
      <c r="E108" s="457">
        <v>0.79952830188679247</v>
      </c>
      <c r="F108" s="458"/>
      <c r="H108" s="392" t="s">
        <v>4</v>
      </c>
      <c r="I108" s="438" t="s">
        <v>62</v>
      </c>
      <c r="J108" s="439"/>
      <c r="K108" s="457">
        <v>0.84865196078431371</v>
      </c>
      <c r="L108" s="458"/>
      <c r="M108" s="124"/>
      <c r="N108" s="392" t="s">
        <v>4</v>
      </c>
      <c r="O108" s="452" t="s">
        <v>70</v>
      </c>
      <c r="P108" s="461">
        <v>0.68609022556390986</v>
      </c>
      <c r="Q108" s="477" t="s">
        <v>109</v>
      </c>
      <c r="R108" s="479">
        <v>596.04166666666674</v>
      </c>
    </row>
    <row r="109" spans="2:18" ht="15" customHeight="1" thickBot="1" x14ac:dyDescent="0.35">
      <c r="B109" s="373"/>
      <c r="C109" s="453"/>
      <c r="D109" s="456"/>
      <c r="E109" s="459"/>
      <c r="F109" s="460"/>
      <c r="H109" s="373"/>
      <c r="I109" s="453"/>
      <c r="J109" s="456"/>
      <c r="K109" s="459"/>
      <c r="L109" s="460"/>
      <c r="M109" s="124"/>
      <c r="N109" s="373"/>
      <c r="O109" s="453"/>
      <c r="P109" s="462"/>
      <c r="Q109" s="478"/>
      <c r="R109" s="480"/>
    </row>
    <row r="110" spans="2:18" ht="15" customHeight="1" x14ac:dyDescent="0.3">
      <c r="B110" s="450">
        <v>212</v>
      </c>
      <c r="C110" s="452" t="s">
        <v>162</v>
      </c>
      <c r="D110" s="454">
        <v>20</v>
      </c>
      <c r="E110" s="438" t="s">
        <v>44</v>
      </c>
      <c r="F110" s="421">
        <v>3390</v>
      </c>
      <c r="H110" s="450">
        <v>136</v>
      </c>
      <c r="I110" s="452" t="s">
        <v>162</v>
      </c>
      <c r="J110" s="454">
        <v>23</v>
      </c>
      <c r="K110" s="438" t="s">
        <v>44</v>
      </c>
      <c r="L110" s="421">
        <v>2645</v>
      </c>
      <c r="M110" s="124"/>
      <c r="N110" s="450">
        <v>133</v>
      </c>
      <c r="O110" s="452" t="s">
        <v>162</v>
      </c>
      <c r="P110" s="454">
        <v>32</v>
      </c>
      <c r="Q110" s="438" t="s">
        <v>44</v>
      </c>
      <c r="R110" s="421">
        <v>2920</v>
      </c>
    </row>
    <row r="111" spans="2:18" ht="15" customHeight="1" thickBot="1" x14ac:dyDescent="0.35">
      <c r="B111" s="451"/>
      <c r="C111" s="453"/>
      <c r="D111" s="455"/>
      <c r="E111" s="453"/>
      <c r="F111" s="422"/>
      <c r="H111" s="451"/>
      <c r="I111" s="453"/>
      <c r="J111" s="455"/>
      <c r="K111" s="453"/>
      <c r="L111" s="422"/>
      <c r="M111" s="124"/>
      <c r="N111" s="451"/>
      <c r="O111" s="453"/>
      <c r="P111" s="455"/>
      <c r="Q111" s="453"/>
      <c r="R111" s="422"/>
    </row>
    <row r="112" spans="2:18" ht="15" customHeight="1" x14ac:dyDescent="0.3">
      <c r="B112" s="64">
        <v>185</v>
      </c>
      <c r="C112" s="129">
        <v>5</v>
      </c>
      <c r="D112" s="64"/>
      <c r="E112" s="64"/>
      <c r="F112" s="64"/>
      <c r="G112" s="64"/>
      <c r="H112" s="64">
        <v>125</v>
      </c>
      <c r="I112" s="129">
        <v>3.5</v>
      </c>
      <c r="J112" s="64"/>
      <c r="K112" s="64"/>
      <c r="L112" s="64"/>
      <c r="M112" s="130"/>
      <c r="N112" s="64">
        <v>100</v>
      </c>
      <c r="O112" s="129">
        <v>9.5</v>
      </c>
      <c r="P112" s="64"/>
      <c r="Q112" s="131">
        <v>7.9472222222222229</v>
      </c>
      <c r="R112" s="132">
        <v>75</v>
      </c>
    </row>
    <row r="113" spans="2:18" ht="15" customHeight="1" x14ac:dyDescent="0.3">
      <c r="B113" s="64"/>
      <c r="C113" s="64"/>
      <c r="D113" s="64"/>
      <c r="E113" s="64"/>
      <c r="F113" s="64"/>
      <c r="G113" s="64"/>
      <c r="H113" s="64"/>
      <c r="I113" s="64"/>
      <c r="J113" s="64"/>
      <c r="K113" s="64"/>
      <c r="L113" s="64"/>
      <c r="M113" s="64"/>
      <c r="N113" s="64"/>
      <c r="O113" s="64"/>
      <c r="P113" s="64"/>
      <c r="Q113" s="64"/>
      <c r="R113" s="64"/>
    </row>
    <row r="114" spans="2:18" ht="15" customHeight="1" x14ac:dyDescent="0.3">
      <c r="B114" s="476" t="s">
        <v>50</v>
      </c>
      <c r="C114" s="476"/>
      <c r="D114" s="476"/>
      <c r="E114" s="476"/>
      <c r="F114" s="476"/>
      <c r="G114" s="476"/>
      <c r="H114" s="476"/>
      <c r="I114" s="476"/>
      <c r="J114" s="476"/>
      <c r="K114" s="476"/>
      <c r="L114" s="476"/>
      <c r="M114" s="476"/>
      <c r="N114" s="476"/>
      <c r="O114" s="476"/>
      <c r="P114" s="476"/>
      <c r="Q114" s="476"/>
      <c r="R114" s="476"/>
    </row>
    <row r="115" spans="2:18" ht="15" customHeight="1" x14ac:dyDescent="0.3">
      <c r="B115" s="476"/>
      <c r="C115" s="476"/>
      <c r="D115" s="476"/>
      <c r="E115" s="476"/>
      <c r="F115" s="476"/>
      <c r="G115" s="476"/>
      <c r="H115" s="476"/>
      <c r="I115" s="476"/>
      <c r="J115" s="476"/>
      <c r="K115" s="476"/>
      <c r="L115" s="476"/>
      <c r="M115" s="476"/>
      <c r="N115" s="476"/>
      <c r="O115" s="476"/>
      <c r="P115" s="476"/>
      <c r="Q115" s="476"/>
      <c r="R115" s="476"/>
    </row>
    <row r="116" spans="2:18" ht="15" customHeight="1" x14ac:dyDescent="0.3">
      <c r="B116" s="476"/>
      <c r="C116" s="476"/>
      <c r="D116" s="476"/>
      <c r="E116" s="476"/>
      <c r="F116" s="476"/>
      <c r="G116" s="476"/>
      <c r="H116" s="476"/>
      <c r="I116" s="476"/>
      <c r="J116" s="476"/>
      <c r="K116" s="476"/>
      <c r="L116" s="476"/>
      <c r="M116" s="476"/>
      <c r="N116" s="476"/>
      <c r="O116" s="476"/>
      <c r="P116" s="476"/>
      <c r="Q116" s="476"/>
      <c r="R116" s="476"/>
    </row>
    <row r="117" spans="2:18" ht="15" customHeight="1" thickBot="1" x14ac:dyDescent="0.35"/>
    <row r="118" spans="2:18" ht="15" customHeight="1" x14ac:dyDescent="0.3">
      <c r="B118" s="356">
        <v>1</v>
      </c>
      <c r="C118" s="356" t="s">
        <v>257</v>
      </c>
      <c r="D118" s="357"/>
      <c r="E118" s="357"/>
      <c r="F118" s="358"/>
      <c r="G118" s="62"/>
      <c r="H118" s="356">
        <v>2</v>
      </c>
      <c r="I118" s="356" t="s">
        <v>270</v>
      </c>
      <c r="J118" s="357"/>
      <c r="K118" s="357"/>
      <c r="L118" s="358"/>
      <c r="M118" s="62"/>
      <c r="N118" s="356">
        <v>3</v>
      </c>
      <c r="O118" s="356" t="s">
        <v>293</v>
      </c>
      <c r="P118" s="357"/>
      <c r="Q118" s="357"/>
      <c r="R118" s="358"/>
    </row>
    <row r="119" spans="2:18" ht="15" customHeight="1" thickBot="1" x14ac:dyDescent="0.35">
      <c r="B119" s="359"/>
      <c r="C119" s="359"/>
      <c r="D119" s="360"/>
      <c r="E119" s="360"/>
      <c r="F119" s="361"/>
      <c r="G119" s="62"/>
      <c r="H119" s="359"/>
      <c r="I119" s="359"/>
      <c r="J119" s="360"/>
      <c r="K119" s="360"/>
      <c r="L119" s="361"/>
      <c r="M119" s="62"/>
      <c r="N119" s="359"/>
      <c r="O119" s="359"/>
      <c r="P119" s="360"/>
      <c r="Q119" s="360"/>
      <c r="R119" s="361"/>
    </row>
    <row r="120" spans="2:18" ht="15" customHeight="1" x14ac:dyDescent="0.3">
      <c r="B120" s="469" t="s">
        <v>85</v>
      </c>
      <c r="C120" s="470"/>
      <c r="D120" s="463" t="s">
        <v>285</v>
      </c>
      <c r="E120" s="464"/>
      <c r="F120" s="465"/>
      <c r="G120" s="62"/>
      <c r="H120" s="469" t="s">
        <v>85</v>
      </c>
      <c r="I120" s="470"/>
      <c r="J120" s="463" t="s">
        <v>284</v>
      </c>
      <c r="K120" s="464"/>
      <c r="L120" s="465"/>
      <c r="M120" s="62"/>
      <c r="N120" s="469" t="s">
        <v>85</v>
      </c>
      <c r="O120" s="470"/>
      <c r="P120" s="463" t="s">
        <v>290</v>
      </c>
      <c r="Q120" s="464"/>
      <c r="R120" s="465"/>
    </row>
    <row r="121" spans="2:18" ht="15" customHeight="1" x14ac:dyDescent="0.3">
      <c r="B121" s="471"/>
      <c r="C121" s="472"/>
      <c r="D121" s="466"/>
      <c r="E121" s="467"/>
      <c r="F121" s="468"/>
      <c r="G121" s="62"/>
      <c r="H121" s="471"/>
      <c r="I121" s="472"/>
      <c r="J121" s="466"/>
      <c r="K121" s="467"/>
      <c r="L121" s="468"/>
      <c r="M121" s="62"/>
      <c r="N121" s="471"/>
      <c r="O121" s="472"/>
      <c r="P121" s="466"/>
      <c r="Q121" s="467"/>
      <c r="R121" s="468"/>
    </row>
    <row r="122" spans="2:18" ht="15" customHeight="1" x14ac:dyDescent="0.3">
      <c r="B122" s="471"/>
      <c r="C122" s="472"/>
      <c r="D122" s="466"/>
      <c r="E122" s="467"/>
      <c r="F122" s="468"/>
      <c r="G122" s="62"/>
      <c r="H122" s="471"/>
      <c r="I122" s="472"/>
      <c r="J122" s="466"/>
      <c r="K122" s="467"/>
      <c r="L122" s="468"/>
      <c r="M122" s="62"/>
      <c r="N122" s="471"/>
      <c r="O122" s="472"/>
      <c r="P122" s="466"/>
      <c r="Q122" s="467"/>
      <c r="R122" s="468"/>
    </row>
    <row r="123" spans="2:18" ht="15" customHeight="1" x14ac:dyDescent="0.3">
      <c r="B123" s="471"/>
      <c r="C123" s="472"/>
      <c r="D123" s="466"/>
      <c r="E123" s="467"/>
      <c r="F123" s="468"/>
      <c r="G123" s="62"/>
      <c r="H123" s="471"/>
      <c r="I123" s="472"/>
      <c r="J123" s="466"/>
      <c r="K123" s="467"/>
      <c r="L123" s="468"/>
      <c r="M123" s="62"/>
      <c r="N123" s="471"/>
      <c r="O123" s="472"/>
      <c r="P123" s="466"/>
      <c r="Q123" s="467"/>
      <c r="R123" s="468"/>
    </row>
    <row r="124" spans="2:18" ht="15" customHeight="1" thickBot="1" x14ac:dyDescent="0.35">
      <c r="B124" s="473"/>
      <c r="C124" s="474"/>
      <c r="D124" s="466"/>
      <c r="E124" s="467"/>
      <c r="F124" s="468"/>
      <c r="G124" s="62"/>
      <c r="H124" s="473"/>
      <c r="I124" s="474"/>
      <c r="J124" s="466"/>
      <c r="K124" s="467"/>
      <c r="L124" s="468"/>
      <c r="M124" s="62"/>
      <c r="N124" s="473"/>
      <c r="O124" s="474"/>
      <c r="P124" s="466"/>
      <c r="Q124" s="467"/>
      <c r="R124" s="468"/>
    </row>
    <row r="125" spans="2:18" ht="15" customHeight="1" x14ac:dyDescent="0.3">
      <c r="B125" s="438" t="s">
        <v>86</v>
      </c>
      <c r="C125" s="440"/>
      <c r="D125" s="441" t="s">
        <v>265</v>
      </c>
      <c r="E125" s="442"/>
      <c r="F125" s="443"/>
      <c r="G125" s="62"/>
      <c r="H125" s="438" t="s">
        <v>86</v>
      </c>
      <c r="I125" s="440"/>
      <c r="J125" s="441" t="s">
        <v>265</v>
      </c>
      <c r="K125" s="442"/>
      <c r="L125" s="443"/>
      <c r="M125" s="62"/>
      <c r="N125" s="438" t="s">
        <v>86</v>
      </c>
      <c r="O125" s="440"/>
      <c r="P125" s="441" t="s">
        <v>281</v>
      </c>
      <c r="Q125" s="442"/>
      <c r="R125" s="443"/>
    </row>
    <row r="126" spans="2:18" ht="15" customHeight="1" thickBot="1" x14ac:dyDescent="0.35">
      <c r="B126" s="453"/>
      <c r="C126" s="475"/>
      <c r="D126" s="447"/>
      <c r="E126" s="448"/>
      <c r="F126" s="449"/>
      <c r="G126" s="62"/>
      <c r="H126" s="453"/>
      <c r="I126" s="475"/>
      <c r="J126" s="447"/>
      <c r="K126" s="448"/>
      <c r="L126" s="449"/>
      <c r="M126" s="62"/>
      <c r="N126" s="453"/>
      <c r="O126" s="475"/>
      <c r="P126" s="447"/>
      <c r="Q126" s="448"/>
      <c r="R126" s="449"/>
    </row>
    <row r="127" spans="2:18" ht="30" customHeight="1" thickBot="1" x14ac:dyDescent="0.35">
      <c r="B127" s="1" t="s">
        <v>61</v>
      </c>
      <c r="C127" s="1" t="s">
        <v>0</v>
      </c>
      <c r="D127" s="1" t="s">
        <v>42</v>
      </c>
      <c r="E127" s="1" t="s">
        <v>11</v>
      </c>
      <c r="F127" s="3" t="s">
        <v>71</v>
      </c>
      <c r="H127" s="1" t="s">
        <v>61</v>
      </c>
      <c r="I127" s="1" t="s">
        <v>0</v>
      </c>
      <c r="J127" s="1" t="s">
        <v>42</v>
      </c>
      <c r="K127" s="1" t="s">
        <v>11</v>
      </c>
      <c r="L127" s="3" t="s">
        <v>71</v>
      </c>
      <c r="N127" s="1" t="s">
        <v>61</v>
      </c>
      <c r="O127" s="1" t="s">
        <v>0</v>
      </c>
      <c r="P127" s="1" t="s">
        <v>42</v>
      </c>
      <c r="Q127" s="1" t="s">
        <v>11</v>
      </c>
      <c r="R127" s="3" t="s">
        <v>71</v>
      </c>
    </row>
    <row r="128" spans="2:18" ht="15" customHeight="1" thickBot="1" x14ac:dyDescent="0.35">
      <c r="B128" s="2">
        <v>1</v>
      </c>
      <c r="C128" s="32">
        <v>2</v>
      </c>
      <c r="D128" s="29">
        <v>220</v>
      </c>
      <c r="E128" s="35">
        <v>7</v>
      </c>
      <c r="F128" s="125">
        <v>0.85603112840466922</v>
      </c>
      <c r="H128" s="2">
        <v>1</v>
      </c>
      <c r="I128" s="32">
        <v>4</v>
      </c>
      <c r="J128" s="29">
        <v>110</v>
      </c>
      <c r="K128" s="35">
        <v>7</v>
      </c>
      <c r="L128" s="125">
        <v>0.81481481481481477</v>
      </c>
      <c r="N128" s="2">
        <v>1</v>
      </c>
      <c r="O128" s="32">
        <v>8</v>
      </c>
      <c r="P128" s="29">
        <v>240</v>
      </c>
      <c r="Q128" s="35">
        <v>6</v>
      </c>
      <c r="R128" s="125">
        <v>0.55555555555555558</v>
      </c>
    </row>
    <row r="129" spans="2:18" ht="15" customHeight="1" thickBot="1" x14ac:dyDescent="0.35">
      <c r="B129" s="2">
        <v>2</v>
      </c>
      <c r="C129" s="33">
        <v>2</v>
      </c>
      <c r="D129" s="30">
        <v>230</v>
      </c>
      <c r="E129" s="36">
        <v>8</v>
      </c>
      <c r="F129" s="126">
        <v>0.89494163424124518</v>
      </c>
      <c r="H129" s="2">
        <v>2</v>
      </c>
      <c r="I129" s="33">
        <v>4</v>
      </c>
      <c r="J129" s="30">
        <v>115</v>
      </c>
      <c r="K129" s="36">
        <v>8</v>
      </c>
      <c r="L129" s="126">
        <v>0.85185185185185186</v>
      </c>
      <c r="N129" s="2">
        <v>2</v>
      </c>
      <c r="O129" s="33">
        <v>8</v>
      </c>
      <c r="P129" s="30">
        <v>280</v>
      </c>
      <c r="Q129" s="36">
        <v>6.5</v>
      </c>
      <c r="R129" s="126">
        <v>0.64814814814814814</v>
      </c>
    </row>
    <row r="130" spans="2:18" ht="15" customHeight="1" thickBot="1" x14ac:dyDescent="0.35">
      <c r="B130" s="2">
        <v>3</v>
      </c>
      <c r="C130" s="33">
        <v>2</v>
      </c>
      <c r="D130" s="30">
        <v>240</v>
      </c>
      <c r="E130" s="36">
        <v>9</v>
      </c>
      <c r="F130" s="126">
        <v>0.93385214007782102</v>
      </c>
      <c r="H130" s="2">
        <v>3</v>
      </c>
      <c r="I130" s="33">
        <v>4</v>
      </c>
      <c r="J130" s="30">
        <v>120</v>
      </c>
      <c r="K130" s="36">
        <v>9.5</v>
      </c>
      <c r="L130" s="126">
        <v>0.88888888888888884</v>
      </c>
      <c r="M130" s="122"/>
      <c r="N130" s="2">
        <v>3</v>
      </c>
      <c r="O130" s="33">
        <v>8</v>
      </c>
      <c r="P130" s="30">
        <v>320</v>
      </c>
      <c r="Q130" s="36">
        <v>8</v>
      </c>
      <c r="R130" s="126">
        <v>0.7407407407407407</v>
      </c>
    </row>
    <row r="131" spans="2:18" ht="15" customHeight="1" thickBot="1" x14ac:dyDescent="0.35">
      <c r="B131" s="2">
        <v>4</v>
      </c>
      <c r="C131" s="33">
        <v>2</v>
      </c>
      <c r="D131" s="30">
        <v>220</v>
      </c>
      <c r="E131" s="36">
        <v>7</v>
      </c>
      <c r="F131" s="126">
        <v>0.85603112840466922</v>
      </c>
      <c r="H131" s="2">
        <v>4</v>
      </c>
      <c r="I131" s="33">
        <v>4</v>
      </c>
      <c r="J131" s="30">
        <v>105</v>
      </c>
      <c r="K131" s="36">
        <v>7</v>
      </c>
      <c r="L131" s="126">
        <v>0.77777777777777779</v>
      </c>
      <c r="M131" s="123"/>
      <c r="N131" s="2">
        <v>4</v>
      </c>
      <c r="O131" s="33">
        <v>8</v>
      </c>
      <c r="P131" s="30">
        <v>300</v>
      </c>
      <c r="Q131" s="36">
        <v>8</v>
      </c>
      <c r="R131" s="126">
        <v>0.69444444444444442</v>
      </c>
    </row>
    <row r="132" spans="2:18" ht="15" customHeight="1" thickBot="1" x14ac:dyDescent="0.35">
      <c r="B132" s="2">
        <v>5</v>
      </c>
      <c r="C132" s="33">
        <v>2</v>
      </c>
      <c r="D132" s="30">
        <v>220</v>
      </c>
      <c r="E132" s="36">
        <v>7</v>
      </c>
      <c r="F132" s="126">
        <v>0.85603112840466922</v>
      </c>
      <c r="H132" s="2">
        <v>5</v>
      </c>
      <c r="I132" s="33">
        <v>4</v>
      </c>
      <c r="J132" s="30">
        <v>105</v>
      </c>
      <c r="K132" s="36">
        <v>7</v>
      </c>
      <c r="L132" s="126">
        <v>0.77777777777777779</v>
      </c>
      <c r="M132" s="124"/>
      <c r="N132" s="2">
        <v>5</v>
      </c>
      <c r="O132" s="33"/>
      <c r="P132" s="30"/>
      <c r="Q132" s="36"/>
      <c r="R132" s="126">
        <v>0</v>
      </c>
    </row>
    <row r="133" spans="2:18" ht="15" customHeight="1" thickBot="1" x14ac:dyDescent="0.35">
      <c r="B133" s="2">
        <v>6</v>
      </c>
      <c r="C133" s="33">
        <v>2</v>
      </c>
      <c r="D133" s="30">
        <v>220</v>
      </c>
      <c r="E133" s="36">
        <v>8</v>
      </c>
      <c r="F133" s="126">
        <v>0.85603112840466922</v>
      </c>
      <c r="H133" s="2">
        <v>6</v>
      </c>
      <c r="I133" s="33">
        <v>4</v>
      </c>
      <c r="J133" s="30">
        <v>105</v>
      </c>
      <c r="K133" s="36">
        <v>7</v>
      </c>
      <c r="L133" s="126">
        <v>0.77777777777777779</v>
      </c>
      <c r="M133" s="124"/>
      <c r="N133" s="2">
        <v>6</v>
      </c>
      <c r="O133" s="33"/>
      <c r="P133" s="30"/>
      <c r="Q133" s="36"/>
      <c r="R133" s="126">
        <v>0</v>
      </c>
    </row>
    <row r="134" spans="2:18" ht="15" customHeight="1" thickBot="1" x14ac:dyDescent="0.35">
      <c r="B134" s="2">
        <v>7</v>
      </c>
      <c r="C134" s="33">
        <v>2</v>
      </c>
      <c r="D134" s="30">
        <v>220</v>
      </c>
      <c r="E134" s="36">
        <v>8</v>
      </c>
      <c r="F134" s="126">
        <v>0.85603112840466922</v>
      </c>
      <c r="H134" s="2">
        <v>7</v>
      </c>
      <c r="I134" s="33">
        <v>4</v>
      </c>
      <c r="J134" s="30">
        <v>105</v>
      </c>
      <c r="K134" s="36">
        <v>7</v>
      </c>
      <c r="L134" s="126">
        <v>0.77777777777777779</v>
      </c>
      <c r="M134" s="124"/>
      <c r="N134" s="2">
        <v>7</v>
      </c>
      <c r="O134" s="33"/>
      <c r="P134" s="30"/>
      <c r="Q134" s="36"/>
      <c r="R134" s="126">
        <v>0</v>
      </c>
    </row>
    <row r="135" spans="2:18" ht="15" customHeight="1" thickBot="1" x14ac:dyDescent="0.35">
      <c r="B135" s="2">
        <v>8</v>
      </c>
      <c r="C135" s="33"/>
      <c r="D135" s="30"/>
      <c r="E135" s="36"/>
      <c r="F135" s="126">
        <v>0</v>
      </c>
      <c r="H135" s="2">
        <v>8</v>
      </c>
      <c r="I135" s="33"/>
      <c r="J135" s="30"/>
      <c r="K135" s="36"/>
      <c r="L135" s="126">
        <v>0</v>
      </c>
      <c r="M135" s="124"/>
      <c r="N135" s="2">
        <v>8</v>
      </c>
      <c r="O135" s="33"/>
      <c r="P135" s="30"/>
      <c r="Q135" s="36"/>
      <c r="R135" s="126">
        <v>0</v>
      </c>
    </row>
    <row r="136" spans="2:18" ht="15" customHeight="1" thickBot="1" x14ac:dyDescent="0.35">
      <c r="B136" s="2">
        <v>9</v>
      </c>
      <c r="C136" s="33"/>
      <c r="D136" s="30"/>
      <c r="E136" s="36"/>
      <c r="F136" s="126">
        <v>0</v>
      </c>
      <c r="H136" s="2">
        <v>9</v>
      </c>
      <c r="I136" s="33"/>
      <c r="J136" s="30"/>
      <c r="K136" s="36"/>
      <c r="L136" s="126">
        <v>0</v>
      </c>
      <c r="M136" s="124"/>
      <c r="N136" s="2">
        <v>9</v>
      </c>
      <c r="O136" s="33"/>
      <c r="P136" s="30"/>
      <c r="Q136" s="36"/>
      <c r="R136" s="126">
        <v>0</v>
      </c>
    </row>
    <row r="137" spans="2:18" ht="15" customHeight="1" thickBot="1" x14ac:dyDescent="0.35">
      <c r="B137" s="228">
        <v>10</v>
      </c>
      <c r="C137" s="34"/>
      <c r="D137" s="31"/>
      <c r="E137" s="37"/>
      <c r="F137" s="126">
        <v>0</v>
      </c>
      <c r="H137" s="228">
        <v>10</v>
      </c>
      <c r="I137" s="34"/>
      <c r="J137" s="31"/>
      <c r="K137" s="37"/>
      <c r="L137" s="126">
        <v>0</v>
      </c>
      <c r="M137" s="124"/>
      <c r="N137" s="228">
        <v>10</v>
      </c>
      <c r="O137" s="34"/>
      <c r="P137" s="31"/>
      <c r="Q137" s="37"/>
      <c r="R137" s="126">
        <v>0</v>
      </c>
    </row>
    <row r="138" spans="2:18" ht="15" customHeight="1" x14ac:dyDescent="0.3">
      <c r="B138" s="392" t="s">
        <v>4</v>
      </c>
      <c r="C138" s="438" t="s">
        <v>62</v>
      </c>
      <c r="D138" s="439"/>
      <c r="E138" s="457">
        <v>0.87270705947748739</v>
      </c>
      <c r="F138" s="458"/>
      <c r="H138" s="392" t="s">
        <v>4</v>
      </c>
      <c r="I138" s="438" t="s">
        <v>62</v>
      </c>
      <c r="J138" s="439"/>
      <c r="K138" s="457">
        <v>0.80952380952380942</v>
      </c>
      <c r="L138" s="458"/>
      <c r="M138" s="124"/>
      <c r="N138" s="392" t="s">
        <v>4</v>
      </c>
      <c r="O138" s="452" t="s">
        <v>70</v>
      </c>
      <c r="P138" s="461">
        <v>0.65972222222222221</v>
      </c>
      <c r="Q138" s="477" t="s">
        <v>109</v>
      </c>
      <c r="R138" s="479">
        <v>551.03571428571433</v>
      </c>
    </row>
    <row r="139" spans="2:18" ht="15" customHeight="1" thickBot="1" x14ac:dyDescent="0.35">
      <c r="B139" s="373"/>
      <c r="C139" s="453"/>
      <c r="D139" s="456"/>
      <c r="E139" s="459"/>
      <c r="F139" s="460"/>
      <c r="H139" s="373"/>
      <c r="I139" s="453"/>
      <c r="J139" s="456"/>
      <c r="K139" s="459"/>
      <c r="L139" s="460"/>
      <c r="M139" s="124"/>
      <c r="N139" s="373"/>
      <c r="O139" s="453"/>
      <c r="P139" s="462"/>
      <c r="Q139" s="478"/>
      <c r="R139" s="480"/>
    </row>
    <row r="140" spans="2:18" ht="15" customHeight="1" x14ac:dyDescent="0.3">
      <c r="B140" s="450">
        <v>257</v>
      </c>
      <c r="C140" s="452" t="s">
        <v>162</v>
      </c>
      <c r="D140" s="454">
        <v>14</v>
      </c>
      <c r="E140" s="438" t="s">
        <v>44</v>
      </c>
      <c r="F140" s="421">
        <v>3140</v>
      </c>
      <c r="H140" s="450">
        <v>135</v>
      </c>
      <c r="I140" s="452" t="s">
        <v>162</v>
      </c>
      <c r="J140" s="454">
        <v>28</v>
      </c>
      <c r="K140" s="438" t="s">
        <v>44</v>
      </c>
      <c r="L140" s="421">
        <v>3060</v>
      </c>
      <c r="M140" s="124"/>
      <c r="N140" s="450">
        <v>432</v>
      </c>
      <c r="O140" s="452" t="s">
        <v>162</v>
      </c>
      <c r="P140" s="454">
        <v>32</v>
      </c>
      <c r="Q140" s="438" t="s">
        <v>44</v>
      </c>
      <c r="R140" s="421">
        <v>9120</v>
      </c>
    </row>
    <row r="141" spans="2:18" ht="15" customHeight="1" thickBot="1" x14ac:dyDescent="0.35">
      <c r="B141" s="451"/>
      <c r="C141" s="453"/>
      <c r="D141" s="455"/>
      <c r="E141" s="453"/>
      <c r="F141" s="422"/>
      <c r="H141" s="451"/>
      <c r="I141" s="453"/>
      <c r="J141" s="455"/>
      <c r="K141" s="453"/>
      <c r="L141" s="422"/>
      <c r="M141" s="124"/>
      <c r="N141" s="451"/>
      <c r="O141" s="453"/>
      <c r="P141" s="455"/>
      <c r="Q141" s="453"/>
      <c r="R141" s="422"/>
    </row>
    <row r="142" spans="2:18" ht="15" customHeight="1" x14ac:dyDescent="0.3">
      <c r="B142" s="64">
        <f ca="1">IFERROR(OFFSET(D127,MATCH(MAX(D128:D137),D128:D137,0),0),"")</f>
        <v>240</v>
      </c>
      <c r="C142" s="129">
        <f ca="1">IFERROR(OFFSET(C127,MATCH(MAX(D128:D137),D128:D137,0),0)+(10-OFFSET(E127,MATCH(MAX(D128:D137),D128:D137,0),0)),"")</f>
        <v>3</v>
      </c>
      <c r="D142" s="64"/>
      <c r="E142" s="64"/>
      <c r="F142" s="64"/>
      <c r="G142" s="64"/>
      <c r="H142" s="64">
        <f ca="1">IFERROR(OFFSET(J127,MATCH(MAX(J128:J137),J128:J137,0),0),"")</f>
        <v>120</v>
      </c>
      <c r="I142" s="129">
        <f ca="1">IFERROR(OFFSET(I127,MATCH(MAX(J128:J137),J128:J137,0),0)+(10-OFFSET(K127,MATCH(MAX(J128:J137),J128:J137,0),0)),"")</f>
        <v>4.5</v>
      </c>
      <c r="J142" s="64"/>
      <c r="K142" s="64"/>
      <c r="L142" s="64"/>
      <c r="M142" s="130"/>
      <c r="N142" s="64">
        <f ca="1">IFERROR(OFFSET(P127,MATCH(MAX(P128:P137),P128:P137,0),0),"")</f>
        <v>320</v>
      </c>
      <c r="O142" s="129">
        <f ca="1">IFERROR(OFFSET(O127,MATCH(MAX(P128:P137),P128:P137,0),0)+(10-OFFSET(Q127,MATCH(MAX(P128:P137),P128:P137,0),0)),"")</f>
        <v>10</v>
      </c>
      <c r="P142" s="64"/>
      <c r="Q142" s="131">
        <f>IFERROR(AVERAGE(AVERAGE(E128:E137),AVERAGE(K128:K137),AVERAGE(Q128:Q137)),"")</f>
        <v>7.4464285714285721</v>
      </c>
      <c r="R142" s="132">
        <f>SUM(C128:C137,I128:I137,O128:O137)</f>
        <v>74</v>
      </c>
    </row>
    <row r="143" spans="2:18" ht="15" customHeight="1" x14ac:dyDescent="0.3">
      <c r="B143" s="64"/>
      <c r="C143" s="64"/>
      <c r="D143" s="64"/>
      <c r="E143" s="64"/>
      <c r="F143" s="64"/>
      <c r="G143" s="64"/>
      <c r="H143" s="64"/>
      <c r="I143" s="64"/>
      <c r="J143" s="64"/>
      <c r="K143" s="64"/>
      <c r="L143" s="64"/>
      <c r="M143" s="64"/>
      <c r="N143" s="64"/>
      <c r="O143" s="64"/>
      <c r="P143" s="64"/>
      <c r="Q143" s="64"/>
      <c r="R143" s="64"/>
    </row>
    <row r="144" spans="2:18" ht="15" customHeight="1" x14ac:dyDescent="0.3">
      <c r="B144" s="476" t="s">
        <v>167</v>
      </c>
      <c r="C144" s="476"/>
      <c r="D144" s="476"/>
      <c r="E144" s="476"/>
      <c r="F144" s="476"/>
      <c r="G144" s="476"/>
      <c r="H144" s="476"/>
      <c r="I144" s="476"/>
      <c r="J144" s="476"/>
      <c r="K144" s="476"/>
      <c r="L144" s="476"/>
      <c r="M144" s="476"/>
      <c r="N144" s="476"/>
      <c r="O144" s="476"/>
      <c r="P144" s="476"/>
      <c r="Q144" s="476"/>
      <c r="R144" s="476"/>
    </row>
    <row r="145" spans="2:18" ht="15" customHeight="1" x14ac:dyDescent="0.3">
      <c r="B145" s="476"/>
      <c r="C145" s="476"/>
      <c r="D145" s="476"/>
      <c r="E145" s="476"/>
      <c r="F145" s="476"/>
      <c r="G145" s="476"/>
      <c r="H145" s="476"/>
      <c r="I145" s="476"/>
      <c r="J145" s="476"/>
      <c r="K145" s="476"/>
      <c r="L145" s="476"/>
      <c r="M145" s="476"/>
      <c r="N145" s="476"/>
      <c r="O145" s="476"/>
      <c r="P145" s="476"/>
      <c r="Q145" s="476"/>
      <c r="R145" s="476"/>
    </row>
    <row r="146" spans="2:18" ht="15" customHeight="1" x14ac:dyDescent="0.3">
      <c r="B146" s="476"/>
      <c r="C146" s="476"/>
      <c r="D146" s="476"/>
      <c r="E146" s="476"/>
      <c r="F146" s="476"/>
      <c r="G146" s="476"/>
      <c r="H146" s="476"/>
      <c r="I146" s="476"/>
      <c r="J146" s="476"/>
      <c r="K146" s="476"/>
      <c r="L146" s="476"/>
      <c r="M146" s="476"/>
      <c r="N146" s="476"/>
      <c r="O146" s="476"/>
      <c r="P146" s="476"/>
      <c r="Q146" s="476"/>
      <c r="R146" s="476"/>
    </row>
    <row r="147" spans="2:18" ht="15" thickBot="1" x14ac:dyDescent="0.35">
      <c r="B147" s="62"/>
      <c r="C147" s="62"/>
      <c r="D147" s="62"/>
      <c r="E147" s="62"/>
      <c r="F147" s="62"/>
      <c r="G147" s="62"/>
      <c r="H147" s="62"/>
      <c r="I147" s="62"/>
      <c r="J147" s="62"/>
      <c r="K147" s="62"/>
      <c r="L147" s="62"/>
      <c r="M147" s="62"/>
      <c r="N147" s="62"/>
      <c r="O147" s="62"/>
      <c r="P147" s="62"/>
      <c r="Q147" s="62"/>
      <c r="R147" s="62"/>
    </row>
    <row r="148" spans="2:18" ht="14.4" customHeight="1" x14ac:dyDescent="0.3">
      <c r="B148" s="62"/>
      <c r="C148" s="62"/>
      <c r="D148" s="152"/>
      <c r="E148" s="452" t="s">
        <v>111</v>
      </c>
      <c r="F148" s="452" t="s">
        <v>232</v>
      </c>
      <c r="G148" s="452" t="s">
        <v>233</v>
      </c>
      <c r="H148" s="452" t="s">
        <v>234</v>
      </c>
      <c r="I148" s="399" t="s">
        <v>235</v>
      </c>
      <c r="J148" s="438" t="s">
        <v>198</v>
      </c>
      <c r="K148" s="322" t="s">
        <v>168</v>
      </c>
      <c r="L148" s="323"/>
      <c r="M148" s="323"/>
      <c r="N148" s="323"/>
      <c r="O148" s="323"/>
      <c r="P148" s="324"/>
      <c r="Q148" s="62"/>
      <c r="R148" s="62"/>
    </row>
    <row r="149" spans="2:18" ht="15" customHeight="1" thickBot="1" x14ac:dyDescent="0.35">
      <c r="B149" s="62"/>
      <c r="C149" s="62"/>
      <c r="D149" s="153"/>
      <c r="E149" s="453"/>
      <c r="F149" s="453"/>
      <c r="G149" s="453"/>
      <c r="H149" s="453"/>
      <c r="I149" s="504"/>
      <c r="J149" s="453"/>
      <c r="K149" s="328"/>
      <c r="L149" s="329"/>
      <c r="M149" s="329"/>
      <c r="N149" s="329"/>
      <c r="O149" s="329"/>
      <c r="P149" s="330"/>
      <c r="Q149" s="62"/>
      <c r="R149" s="62"/>
    </row>
    <row r="150" spans="2:18" ht="14.4" customHeight="1" x14ac:dyDescent="0.3">
      <c r="B150" s="62"/>
      <c r="C150" s="62"/>
      <c r="D150" s="392" t="s">
        <v>47</v>
      </c>
      <c r="E150" s="491">
        <v>8</v>
      </c>
      <c r="F150" s="491">
        <v>8</v>
      </c>
      <c r="G150" s="491">
        <v>7</v>
      </c>
      <c r="H150" s="491">
        <v>5</v>
      </c>
      <c r="I150" s="491">
        <v>5</v>
      </c>
      <c r="J150" s="493">
        <v>82.4</v>
      </c>
      <c r="K150" s="505"/>
      <c r="L150" s="496"/>
      <c r="M150" s="496"/>
      <c r="N150" s="496"/>
      <c r="O150" s="496"/>
      <c r="P150" s="497"/>
      <c r="Q150" s="62"/>
      <c r="R150" s="62"/>
    </row>
    <row r="151" spans="2:18" ht="15" customHeight="1" thickBot="1" x14ac:dyDescent="0.35">
      <c r="B151" s="62"/>
      <c r="C151" s="62"/>
      <c r="D151" s="378"/>
      <c r="E151" s="492"/>
      <c r="F151" s="492"/>
      <c r="G151" s="492"/>
      <c r="H151" s="492"/>
      <c r="I151" s="492"/>
      <c r="J151" s="494"/>
      <c r="K151" s="498"/>
      <c r="L151" s="499"/>
      <c r="M151" s="499"/>
      <c r="N151" s="499"/>
      <c r="O151" s="499"/>
      <c r="P151" s="500"/>
      <c r="Q151" s="62"/>
      <c r="R151" s="62"/>
    </row>
    <row r="152" spans="2:18" ht="14.4" customHeight="1" x14ac:dyDescent="0.3">
      <c r="B152" s="62"/>
      <c r="C152" s="62"/>
      <c r="D152" s="322" t="s">
        <v>48</v>
      </c>
      <c r="E152" s="491">
        <v>2</v>
      </c>
      <c r="F152" s="491">
        <v>4</v>
      </c>
      <c r="G152" s="491">
        <v>7</v>
      </c>
      <c r="H152" s="491">
        <v>5</v>
      </c>
      <c r="I152" s="491">
        <v>9</v>
      </c>
      <c r="J152" s="493"/>
      <c r="K152" s="498"/>
      <c r="L152" s="499"/>
      <c r="M152" s="499"/>
      <c r="N152" s="499"/>
      <c r="O152" s="499"/>
      <c r="P152" s="500"/>
      <c r="Q152" s="62"/>
      <c r="R152" s="62"/>
    </row>
    <row r="153" spans="2:18" ht="15" customHeight="1" thickBot="1" x14ac:dyDescent="0.35">
      <c r="B153" s="62"/>
      <c r="C153" s="62"/>
      <c r="D153" s="328"/>
      <c r="E153" s="492"/>
      <c r="F153" s="492"/>
      <c r="G153" s="492"/>
      <c r="H153" s="492"/>
      <c r="I153" s="492"/>
      <c r="J153" s="494"/>
      <c r="K153" s="498"/>
      <c r="L153" s="499"/>
      <c r="M153" s="499"/>
      <c r="N153" s="499"/>
      <c r="O153" s="499"/>
      <c r="P153" s="500"/>
      <c r="Q153" s="62"/>
      <c r="R153" s="62"/>
    </row>
    <row r="154" spans="2:18" ht="14.4" customHeight="1" x14ac:dyDescent="0.3">
      <c r="B154" s="62"/>
      <c r="C154" s="62"/>
      <c r="D154" s="322" t="s">
        <v>49</v>
      </c>
      <c r="E154" s="491">
        <v>8</v>
      </c>
      <c r="F154" s="491">
        <v>6</v>
      </c>
      <c r="G154" s="491">
        <v>7</v>
      </c>
      <c r="H154" s="491">
        <v>5</v>
      </c>
      <c r="I154" s="491">
        <v>7</v>
      </c>
      <c r="J154" s="493">
        <v>81</v>
      </c>
      <c r="K154" s="498"/>
      <c r="L154" s="499"/>
      <c r="M154" s="499"/>
      <c r="N154" s="499"/>
      <c r="O154" s="499"/>
      <c r="P154" s="500"/>
      <c r="Q154" s="62"/>
      <c r="R154" s="62"/>
    </row>
    <row r="155" spans="2:18" ht="15" customHeight="1" thickBot="1" x14ac:dyDescent="0.35">
      <c r="B155" s="62"/>
      <c r="C155" s="62"/>
      <c r="D155" s="328"/>
      <c r="E155" s="492"/>
      <c r="F155" s="492"/>
      <c r="G155" s="492"/>
      <c r="H155" s="492"/>
      <c r="I155" s="492"/>
      <c r="J155" s="494"/>
      <c r="K155" s="498"/>
      <c r="L155" s="499"/>
      <c r="M155" s="499"/>
      <c r="N155" s="499"/>
      <c r="O155" s="499"/>
      <c r="P155" s="500"/>
      <c r="Q155" s="62"/>
      <c r="R155" s="62"/>
    </row>
    <row r="156" spans="2:18" ht="14.4" customHeight="1" x14ac:dyDescent="0.3">
      <c r="B156" s="62"/>
      <c r="C156" s="62"/>
      <c r="D156" s="322" t="s">
        <v>50</v>
      </c>
      <c r="E156" s="491">
        <v>8</v>
      </c>
      <c r="F156" s="491">
        <v>6</v>
      </c>
      <c r="G156" s="491">
        <v>7</v>
      </c>
      <c r="H156" s="491">
        <v>6</v>
      </c>
      <c r="I156" s="491">
        <v>7</v>
      </c>
      <c r="J156" s="493"/>
      <c r="K156" s="498"/>
      <c r="L156" s="499"/>
      <c r="M156" s="499"/>
      <c r="N156" s="499"/>
      <c r="O156" s="499"/>
      <c r="P156" s="500"/>
      <c r="Q156" s="62"/>
      <c r="R156" s="62"/>
    </row>
    <row r="157" spans="2:18" ht="15" customHeight="1" thickBot="1" x14ac:dyDescent="0.35">
      <c r="B157" s="62"/>
      <c r="C157" s="62"/>
      <c r="D157" s="328"/>
      <c r="E157" s="492"/>
      <c r="F157" s="492"/>
      <c r="G157" s="492"/>
      <c r="H157" s="492"/>
      <c r="I157" s="492"/>
      <c r="J157" s="494"/>
      <c r="K157" s="498"/>
      <c r="L157" s="499"/>
      <c r="M157" s="499"/>
      <c r="N157" s="499"/>
      <c r="O157" s="499"/>
      <c r="P157" s="500"/>
      <c r="Q157" s="62"/>
      <c r="R157" s="62"/>
    </row>
    <row r="158" spans="2:18" ht="14.4" customHeight="1" x14ac:dyDescent="0.3">
      <c r="B158" s="62"/>
      <c r="C158" s="62"/>
      <c r="D158" s="322" t="s">
        <v>73</v>
      </c>
      <c r="E158" s="491">
        <v>6</v>
      </c>
      <c r="F158" s="491">
        <v>5</v>
      </c>
      <c r="G158" s="491">
        <v>5</v>
      </c>
      <c r="H158" s="491">
        <v>4</v>
      </c>
      <c r="I158" s="491">
        <v>7</v>
      </c>
      <c r="J158" s="493"/>
      <c r="K158" s="498"/>
      <c r="L158" s="499"/>
      <c r="M158" s="499"/>
      <c r="N158" s="499"/>
      <c r="O158" s="499"/>
      <c r="P158" s="500"/>
      <c r="Q158" s="62"/>
      <c r="R158" s="62"/>
    </row>
    <row r="159" spans="2:18" ht="15" customHeight="1" thickBot="1" x14ac:dyDescent="0.35">
      <c r="B159" s="62"/>
      <c r="C159" s="62"/>
      <c r="D159" s="328"/>
      <c r="E159" s="492"/>
      <c r="F159" s="492"/>
      <c r="G159" s="492"/>
      <c r="H159" s="492"/>
      <c r="I159" s="492"/>
      <c r="J159" s="494"/>
      <c r="K159" s="498"/>
      <c r="L159" s="499"/>
      <c r="M159" s="499"/>
      <c r="N159" s="499"/>
      <c r="O159" s="499"/>
      <c r="P159" s="500"/>
      <c r="Q159" s="62"/>
      <c r="R159" s="62"/>
    </row>
    <row r="160" spans="2:18" ht="14.4" customHeight="1" x14ac:dyDescent="0.3">
      <c r="B160" s="62"/>
      <c r="C160" s="62"/>
      <c r="D160" s="322" t="s">
        <v>74</v>
      </c>
      <c r="E160" s="491"/>
      <c r="F160" s="491"/>
      <c r="G160" s="491"/>
      <c r="H160" s="491"/>
      <c r="I160" s="491"/>
      <c r="J160" s="493"/>
      <c r="K160" s="498"/>
      <c r="L160" s="499"/>
      <c r="M160" s="499"/>
      <c r="N160" s="499"/>
      <c r="O160" s="499"/>
      <c r="P160" s="500"/>
      <c r="Q160" s="62"/>
      <c r="R160" s="62"/>
    </row>
    <row r="161" spans="2:19" ht="15" customHeight="1" thickBot="1" x14ac:dyDescent="0.35">
      <c r="B161" s="62"/>
      <c r="C161" s="62"/>
      <c r="D161" s="328"/>
      <c r="E161" s="492"/>
      <c r="F161" s="492"/>
      <c r="G161" s="492"/>
      <c r="H161" s="492"/>
      <c r="I161" s="492"/>
      <c r="J161" s="494"/>
      <c r="K161" s="498"/>
      <c r="L161" s="499"/>
      <c r="M161" s="499"/>
      <c r="N161" s="499"/>
      <c r="O161" s="499"/>
      <c r="P161" s="500"/>
      <c r="Q161" s="62"/>
      <c r="R161" s="62"/>
    </row>
    <row r="162" spans="2:19" ht="14.4" customHeight="1" x14ac:dyDescent="0.3">
      <c r="B162" s="62"/>
      <c r="C162" s="62"/>
      <c r="D162" s="322" t="s">
        <v>75</v>
      </c>
      <c r="E162" s="491"/>
      <c r="F162" s="491"/>
      <c r="G162" s="491"/>
      <c r="H162" s="491"/>
      <c r="I162" s="491"/>
      <c r="J162" s="493"/>
      <c r="K162" s="498"/>
      <c r="L162" s="499"/>
      <c r="M162" s="499"/>
      <c r="N162" s="499"/>
      <c r="O162" s="499"/>
      <c r="P162" s="500"/>
      <c r="Q162" s="62"/>
      <c r="R162" s="62"/>
    </row>
    <row r="163" spans="2:19" ht="15" customHeight="1" thickBot="1" x14ac:dyDescent="0.35">
      <c r="B163" s="62"/>
      <c r="C163" s="62"/>
      <c r="D163" s="328"/>
      <c r="E163" s="492"/>
      <c r="F163" s="492"/>
      <c r="G163" s="492"/>
      <c r="H163" s="492"/>
      <c r="I163" s="492"/>
      <c r="J163" s="494"/>
      <c r="K163" s="501"/>
      <c r="L163" s="502"/>
      <c r="M163" s="502"/>
      <c r="N163" s="502"/>
      <c r="O163" s="502"/>
      <c r="P163" s="503"/>
      <c r="Q163" s="62"/>
      <c r="R163" s="62"/>
    </row>
    <row r="164" spans="2:19" x14ac:dyDescent="0.3">
      <c r="B164" s="62"/>
      <c r="C164" s="62"/>
      <c r="D164" s="63"/>
      <c r="E164" s="63"/>
      <c r="F164" s="63"/>
      <c r="G164" s="63"/>
      <c r="H164" s="63"/>
      <c r="I164" s="63"/>
      <c r="J164" s="63"/>
      <c r="K164" s="63"/>
      <c r="L164" s="63"/>
      <c r="M164" s="63"/>
      <c r="N164" s="63"/>
      <c r="O164" s="63"/>
      <c r="P164" s="63"/>
      <c r="Q164" s="62"/>
      <c r="R164" s="62"/>
    </row>
    <row r="165" spans="2:19" x14ac:dyDescent="0.3">
      <c r="B165" s="63"/>
      <c r="C165" s="63"/>
      <c r="D165" s="63"/>
      <c r="E165" s="63"/>
      <c r="F165" s="63"/>
      <c r="G165" s="63"/>
      <c r="H165" s="63"/>
      <c r="I165" s="63"/>
      <c r="J165" s="63"/>
      <c r="K165" s="63"/>
      <c r="L165" s="63"/>
      <c r="M165" s="63"/>
      <c r="N165" s="63"/>
      <c r="O165" s="63"/>
      <c r="P165" s="63"/>
      <c r="Q165" s="63"/>
      <c r="R165" s="63"/>
    </row>
    <row r="166" spans="2:19" x14ac:dyDescent="0.3">
      <c r="B166" s="63"/>
      <c r="C166" s="63"/>
      <c r="D166" s="63"/>
      <c r="E166" s="63"/>
      <c r="F166" s="63"/>
      <c r="G166" s="63"/>
      <c r="H166" s="63"/>
      <c r="I166" s="63"/>
      <c r="J166" s="63"/>
      <c r="K166" s="63"/>
      <c r="L166" s="63"/>
      <c r="M166" s="63"/>
      <c r="N166" s="63"/>
      <c r="O166" s="63"/>
      <c r="P166" s="63"/>
      <c r="Q166" s="63"/>
      <c r="R166" s="63"/>
    </row>
    <row r="167" spans="2:19" x14ac:dyDescent="0.3">
      <c r="B167" s="63"/>
      <c r="C167" s="63"/>
      <c r="D167" s="63"/>
      <c r="E167" s="63"/>
      <c r="F167" s="63"/>
      <c r="G167" s="63"/>
      <c r="H167" s="63"/>
      <c r="I167" s="63"/>
      <c r="J167" s="63"/>
      <c r="K167" s="63"/>
      <c r="L167" s="63"/>
      <c r="M167" s="63"/>
      <c r="N167" s="63"/>
      <c r="O167" s="63"/>
      <c r="P167" s="63"/>
      <c r="Q167" s="64"/>
      <c r="R167" s="64"/>
    </row>
    <row r="168" spans="2:19" x14ac:dyDescent="0.3">
      <c r="B168" s="63"/>
      <c r="C168" s="63"/>
      <c r="D168" s="63"/>
      <c r="E168" s="63"/>
      <c r="F168" s="63"/>
      <c r="G168" s="63"/>
      <c r="H168" s="63"/>
      <c r="I168" s="63"/>
      <c r="J168" s="63"/>
      <c r="K168" s="63"/>
      <c r="L168" s="63"/>
      <c r="M168" s="63"/>
      <c r="N168" s="63"/>
      <c r="O168" s="63"/>
      <c r="P168" s="63"/>
      <c r="Q168" s="64"/>
      <c r="R168" s="64"/>
    </row>
    <row r="169" spans="2:19" x14ac:dyDescent="0.3">
      <c r="B169" s="63"/>
      <c r="C169" s="63"/>
      <c r="D169" s="63"/>
      <c r="E169" s="63"/>
      <c r="F169" s="63"/>
      <c r="G169" s="63"/>
      <c r="H169" s="63"/>
      <c r="I169" s="63"/>
      <c r="J169" s="63"/>
      <c r="K169" s="63"/>
      <c r="L169" s="63"/>
      <c r="M169" s="63"/>
      <c r="N169" s="63"/>
      <c r="O169" s="63"/>
      <c r="P169" s="63"/>
      <c r="Q169" s="64"/>
      <c r="R169" s="64"/>
    </row>
    <row r="170" spans="2:19" x14ac:dyDescent="0.3">
      <c r="B170" s="63"/>
      <c r="C170" s="63"/>
      <c r="D170" s="63"/>
      <c r="E170" s="63"/>
      <c r="F170" s="63"/>
      <c r="G170" s="63"/>
      <c r="H170" s="63"/>
      <c r="I170" s="63"/>
      <c r="J170" s="63"/>
      <c r="K170" s="63"/>
      <c r="L170" s="63"/>
      <c r="M170" s="63"/>
      <c r="N170" s="63"/>
      <c r="O170" s="63"/>
      <c r="P170" s="63"/>
      <c r="Q170" s="63"/>
      <c r="R170" s="63"/>
    </row>
    <row r="171" spans="2:19" x14ac:dyDescent="0.3">
      <c r="B171" s="63"/>
      <c r="C171" s="63"/>
      <c r="D171" s="63"/>
      <c r="E171" s="63"/>
      <c r="F171" s="63"/>
      <c r="G171" s="63"/>
      <c r="H171" s="63"/>
      <c r="I171" s="63"/>
      <c r="J171" s="63"/>
      <c r="K171" s="63"/>
      <c r="L171" s="63"/>
      <c r="M171" s="63"/>
      <c r="N171" s="63"/>
      <c r="O171" s="63"/>
      <c r="P171" s="63"/>
      <c r="Q171" s="63"/>
      <c r="R171" s="63"/>
    </row>
    <row r="172" spans="2:19" x14ac:dyDescent="0.3">
      <c r="B172" s="63"/>
      <c r="C172" s="63"/>
      <c r="D172" s="63"/>
      <c r="E172" s="63"/>
      <c r="F172" s="63"/>
      <c r="G172" s="64"/>
      <c r="H172" s="64"/>
      <c r="I172" s="64"/>
      <c r="J172" s="64"/>
      <c r="K172" s="64"/>
      <c r="L172" s="64"/>
      <c r="M172" s="64"/>
      <c r="N172" s="64"/>
      <c r="O172" s="64"/>
      <c r="P172" s="64"/>
      <c r="Q172" s="64"/>
      <c r="R172" s="64"/>
      <c r="S172" s="61"/>
    </row>
    <row r="173" spans="2:19" x14ac:dyDescent="0.3">
      <c r="B173" s="63"/>
      <c r="C173" s="63"/>
      <c r="D173" s="63"/>
      <c r="E173" s="63"/>
      <c r="F173" s="63"/>
      <c r="G173" s="64"/>
      <c r="H173" s="64"/>
      <c r="I173" s="64"/>
      <c r="J173" s="64"/>
      <c r="K173" s="64"/>
      <c r="L173" s="64"/>
      <c r="M173" s="64"/>
      <c r="N173" s="64"/>
      <c r="O173" s="64"/>
      <c r="P173" s="64"/>
      <c r="Q173" s="64"/>
      <c r="R173" s="64"/>
      <c r="S173" s="61"/>
    </row>
    <row r="174" spans="2:19" x14ac:dyDescent="0.3">
      <c r="B174" s="63"/>
      <c r="C174" s="63"/>
      <c r="D174" s="63"/>
      <c r="E174" s="63"/>
      <c r="F174" s="63"/>
      <c r="G174" s="64"/>
      <c r="H174" s="64"/>
      <c r="I174" s="64"/>
      <c r="J174" s="64"/>
      <c r="K174" s="64"/>
      <c r="L174" s="64"/>
      <c r="M174" s="64"/>
      <c r="N174" s="64"/>
      <c r="O174" s="64"/>
      <c r="P174" s="64"/>
      <c r="Q174" s="64"/>
      <c r="R174" s="64"/>
      <c r="S174" s="61"/>
    </row>
    <row r="175" spans="2:19" x14ac:dyDescent="0.3">
      <c r="B175" s="63"/>
      <c r="C175" s="63"/>
      <c r="D175" s="63"/>
      <c r="E175" s="63"/>
      <c r="F175" s="63"/>
      <c r="G175" s="64"/>
      <c r="H175" s="64"/>
      <c r="I175" s="64"/>
      <c r="J175" s="64"/>
      <c r="K175" s="64"/>
      <c r="L175" s="64"/>
      <c r="M175" s="64"/>
      <c r="N175" s="64"/>
      <c r="O175" s="64"/>
      <c r="P175" s="64"/>
      <c r="Q175" s="64"/>
      <c r="R175" s="64"/>
      <c r="S175" s="61"/>
    </row>
    <row r="176" spans="2:19" x14ac:dyDescent="0.3">
      <c r="B176" s="63"/>
      <c r="C176" s="63"/>
      <c r="D176" s="63"/>
      <c r="E176" s="63"/>
      <c r="F176" s="63"/>
      <c r="G176" s="419" t="s">
        <v>111</v>
      </c>
      <c r="H176" s="419"/>
      <c r="I176" s="419"/>
      <c r="J176" s="419"/>
      <c r="K176" s="64"/>
      <c r="L176" s="64"/>
      <c r="M176" s="64"/>
      <c r="N176" s="64"/>
      <c r="O176" s="64"/>
      <c r="P176" s="64"/>
      <c r="Q176" s="64"/>
      <c r="R176" s="64"/>
      <c r="S176" s="61"/>
    </row>
    <row r="177" spans="2:19" x14ac:dyDescent="0.3">
      <c r="B177" s="63"/>
      <c r="C177" s="63"/>
      <c r="D177" s="63"/>
      <c r="E177" s="63"/>
      <c r="F177" s="63"/>
      <c r="G177" s="64"/>
      <c r="H177" s="64">
        <v>1</v>
      </c>
      <c r="I177" s="64">
        <v>1</v>
      </c>
      <c r="J177" s="64"/>
      <c r="K177" s="64"/>
      <c r="L177" s="64"/>
      <c r="M177" s="64"/>
      <c r="N177" s="64"/>
      <c r="O177" s="64"/>
      <c r="P177" s="64"/>
      <c r="Q177" s="64"/>
      <c r="R177" s="64"/>
      <c r="S177" s="61"/>
    </row>
    <row r="178" spans="2:19" x14ac:dyDescent="0.3">
      <c r="B178" s="63"/>
      <c r="C178" s="63"/>
      <c r="D178" s="63"/>
      <c r="E178" s="63"/>
      <c r="F178" s="63"/>
      <c r="G178" s="64"/>
      <c r="H178" s="64">
        <v>2</v>
      </c>
      <c r="I178" s="64">
        <v>0.9</v>
      </c>
      <c r="J178" s="64"/>
      <c r="K178" s="64"/>
      <c r="L178" s="154"/>
      <c r="M178" s="127"/>
      <c r="N178" s="127"/>
      <c r="O178" s="127"/>
      <c r="P178" s="127"/>
      <c r="Q178" s="64"/>
      <c r="R178" s="64"/>
      <c r="S178" s="61"/>
    </row>
    <row r="179" spans="2:19" x14ac:dyDescent="0.3">
      <c r="B179" s="63"/>
      <c r="C179" s="63"/>
      <c r="D179" s="63"/>
      <c r="E179" s="63"/>
      <c r="F179" s="63"/>
      <c r="G179" s="64"/>
      <c r="H179" s="64">
        <v>3</v>
      </c>
      <c r="I179" s="64">
        <v>0.8</v>
      </c>
      <c r="J179" s="64"/>
      <c r="K179" s="64"/>
      <c r="L179" s="154"/>
      <c r="M179" s="154" t="s">
        <v>112</v>
      </c>
      <c r="N179" s="154" t="s">
        <v>199</v>
      </c>
      <c r="O179" s="154" t="s">
        <v>113</v>
      </c>
      <c r="P179" s="154" t="s">
        <v>114</v>
      </c>
      <c r="Q179" s="154" t="s">
        <v>200</v>
      </c>
      <c r="R179" s="64"/>
      <c r="S179" s="61"/>
    </row>
    <row r="180" spans="2:19" x14ac:dyDescent="0.3">
      <c r="B180" s="63"/>
      <c r="C180" s="63"/>
      <c r="D180" s="63"/>
      <c r="E180" s="63"/>
      <c r="F180" s="63"/>
      <c r="G180" s="64"/>
      <c r="H180" s="64">
        <v>4</v>
      </c>
      <c r="I180" s="64">
        <v>0.7</v>
      </c>
      <c r="J180" s="64"/>
      <c r="K180" s="64"/>
      <c r="L180" s="154">
        <v>1</v>
      </c>
      <c r="M180" s="154">
        <f>IF(E150="","",VLOOKUP(E150,H177:I186,2,0))</f>
        <v>0.3</v>
      </c>
      <c r="N180" s="154">
        <f>IF(F150="","",VLOOKUP(F150,H188:I197,2,0))</f>
        <v>0.3</v>
      </c>
      <c r="O180" s="154">
        <f>IF(G150="","",VLOOKUP(G150,H199:I208,2,0))</f>
        <v>0.4</v>
      </c>
      <c r="P180" s="154">
        <f>IF(H150="","",VLOOKUP(H150,H210:I219,2,0))</f>
        <v>0.5</v>
      </c>
      <c r="Q180" s="154">
        <f>IF(I150="","",VLOOKUP(I150,H221:I230,2,0))</f>
        <v>0.5</v>
      </c>
      <c r="R180" s="64"/>
      <c r="S180" s="61"/>
    </row>
    <row r="181" spans="2:19" x14ac:dyDescent="0.3">
      <c r="B181" s="63"/>
      <c r="C181" s="63"/>
      <c r="D181" s="63"/>
      <c r="E181" s="63"/>
      <c r="F181" s="63"/>
      <c r="G181" s="64"/>
      <c r="H181" s="64">
        <v>5</v>
      </c>
      <c r="I181" s="64">
        <v>0.6</v>
      </c>
      <c r="J181" s="64"/>
      <c r="K181" s="64"/>
      <c r="L181" s="154">
        <v>2</v>
      </c>
      <c r="M181" s="154">
        <f>IF(E152="","",VLOOKUP(E152,H177:I186,2,0))</f>
        <v>0.9</v>
      </c>
      <c r="N181" s="154">
        <f>IF(F152="","",VLOOKUP(F152,H188:I197,2,0))</f>
        <v>0.7</v>
      </c>
      <c r="O181" s="154">
        <f>IF(G152="","",VLOOKUP(G152,H199:I208,2,0))</f>
        <v>0.4</v>
      </c>
      <c r="P181" s="154">
        <f>IF(H152="","",VLOOKUP(H152,H210:I219,2,0))</f>
        <v>0.5</v>
      </c>
      <c r="Q181" s="154">
        <f>IF(I152="","",VLOOKUP(I152,H221:I230,2,0))</f>
        <v>0.9</v>
      </c>
      <c r="R181" s="64"/>
      <c r="S181" s="61"/>
    </row>
    <row r="182" spans="2:19" x14ac:dyDescent="0.3">
      <c r="B182" s="63"/>
      <c r="C182" s="63"/>
      <c r="D182" s="63"/>
      <c r="E182" s="63"/>
      <c r="F182" s="63"/>
      <c r="G182" s="64"/>
      <c r="H182" s="64">
        <v>6</v>
      </c>
      <c r="I182" s="64">
        <v>0.5</v>
      </c>
      <c r="J182" s="64"/>
      <c r="K182" s="64"/>
      <c r="L182" s="154">
        <v>3</v>
      </c>
      <c r="M182" s="154">
        <f>IF(E154="","",VLOOKUP(E154,H177:I186,2,0))</f>
        <v>0.3</v>
      </c>
      <c r="N182" s="154">
        <f>IF(F154="","",VLOOKUP(F154,H188:I197,2,0))</f>
        <v>0.5</v>
      </c>
      <c r="O182" s="154">
        <f>IF(G154="","",VLOOKUP(G154,H199:I208,2,0))</f>
        <v>0.4</v>
      </c>
      <c r="P182" s="154">
        <f>IF(H154="","",VLOOKUP(H154,H210:I219,2,0))</f>
        <v>0.5</v>
      </c>
      <c r="Q182" s="154">
        <f>IF(I154="","",VLOOKUP(I154,H221:I230,2,0))</f>
        <v>0.7</v>
      </c>
      <c r="R182" s="64"/>
      <c r="S182" s="61"/>
    </row>
    <row r="183" spans="2:19" x14ac:dyDescent="0.3">
      <c r="B183" s="63"/>
      <c r="C183" s="63"/>
      <c r="D183" s="63"/>
      <c r="E183" s="63"/>
      <c r="F183" s="63"/>
      <c r="G183" s="64"/>
      <c r="H183" s="64">
        <v>7</v>
      </c>
      <c r="I183" s="64">
        <v>0.4</v>
      </c>
      <c r="J183" s="64"/>
      <c r="K183" s="64"/>
      <c r="L183" s="154">
        <v>4</v>
      </c>
      <c r="M183" s="154">
        <f>IF(E156="","",VLOOKUP(E156,H177:I186,2,0))</f>
        <v>0.3</v>
      </c>
      <c r="N183" s="154">
        <f>IF(F156="","",VLOOKUP(F156,H188:I197,2,0))</f>
        <v>0.5</v>
      </c>
      <c r="O183" s="154">
        <f>IF(G156="","",VLOOKUP(G156,H199:I208,2,0))</f>
        <v>0.4</v>
      </c>
      <c r="P183" s="154">
        <f>IF(H156="","",VLOOKUP(H156,H210:I219,2,0))</f>
        <v>0.6</v>
      </c>
      <c r="Q183" s="154">
        <f>IF(I156="","",VLOOKUP(I156,H221:I230,2,0))</f>
        <v>0.7</v>
      </c>
      <c r="R183" s="64"/>
      <c r="S183" s="61"/>
    </row>
    <row r="184" spans="2:19" x14ac:dyDescent="0.3">
      <c r="B184" s="63"/>
      <c r="C184" s="63"/>
      <c r="D184" s="63"/>
      <c r="E184" s="63"/>
      <c r="F184" s="63"/>
      <c r="G184" s="64"/>
      <c r="H184" s="64">
        <v>8</v>
      </c>
      <c r="I184" s="64">
        <v>0.3</v>
      </c>
      <c r="J184" s="64"/>
      <c r="K184" s="64"/>
      <c r="L184" s="154">
        <v>5</v>
      </c>
      <c r="M184" s="154">
        <f>IF(E158="","",VLOOKUP(E158,H177:I186,2,0))</f>
        <v>0.5</v>
      </c>
      <c r="N184" s="154">
        <f>IF(F158="","",VLOOKUP(F158,H188:I197,2,0))</f>
        <v>0.6</v>
      </c>
      <c r="O184" s="154">
        <f>IF(G158="","",VLOOKUP(G158,H199:I208,2,0))</f>
        <v>0.6</v>
      </c>
      <c r="P184" s="154">
        <f>IF(H158="","",VLOOKUP(H158,H210:I219,2,0))</f>
        <v>0.4</v>
      </c>
      <c r="Q184" s="154">
        <f>IF(I158="","",VLOOKUP(I158,H221:I230,2,0))</f>
        <v>0.7</v>
      </c>
      <c r="R184" s="64"/>
      <c r="S184" s="61"/>
    </row>
    <row r="185" spans="2:19" x14ac:dyDescent="0.3">
      <c r="B185" s="63"/>
      <c r="C185" s="63"/>
      <c r="D185" s="63"/>
      <c r="E185" s="63"/>
      <c r="F185" s="63"/>
      <c r="G185" s="64"/>
      <c r="H185" s="64">
        <v>9</v>
      </c>
      <c r="I185" s="64">
        <v>0.2</v>
      </c>
      <c r="J185" s="64"/>
      <c r="K185" s="64"/>
      <c r="L185" s="154">
        <v>6</v>
      </c>
      <c r="M185" s="154" t="str">
        <f>IF(E160="","",VLOOKUP(E160,H177:I186,2,0))</f>
        <v/>
      </c>
      <c r="N185" s="154" t="str">
        <f>IF(F160="","",VLOOKUP(F160,H188:I197,2,0))</f>
        <v/>
      </c>
      <c r="O185" s="154" t="str">
        <f>IF(G160="","",VLOOKUP(G160,H199:I208,2,0))</f>
        <v/>
      </c>
      <c r="P185" s="154" t="str">
        <f>IF(H160="","",VLOOKUP(H160,H210:I219,2,0))</f>
        <v/>
      </c>
      <c r="Q185" s="154" t="str">
        <f>IF(I160="","",VLOOKUP(I160,H221:I230,2,0))</f>
        <v/>
      </c>
      <c r="R185" s="64"/>
      <c r="S185" s="61"/>
    </row>
    <row r="186" spans="2:19" x14ac:dyDescent="0.3">
      <c r="B186" s="63"/>
      <c r="C186" s="63"/>
      <c r="D186" s="63"/>
      <c r="E186" s="63"/>
      <c r="F186" s="63"/>
      <c r="G186" s="64"/>
      <c r="H186" s="64">
        <v>10</v>
      </c>
      <c r="I186" s="64">
        <v>0.1</v>
      </c>
      <c r="J186" s="64"/>
      <c r="K186" s="64"/>
      <c r="L186" s="154">
        <v>7</v>
      </c>
      <c r="M186" s="154" t="str">
        <f>IF(E162="","",VLOOKUP(E162,H177:I186,2,0))</f>
        <v/>
      </c>
      <c r="N186" s="154" t="str">
        <f>IF(F162="","",VLOOKUP(F162,H188:I197,2,0))</f>
        <v/>
      </c>
      <c r="O186" s="154" t="str">
        <f>IF(G162="","",VLOOKUP(G162,H199:I208,2,0))</f>
        <v/>
      </c>
      <c r="P186" s="154" t="str">
        <f>IF(H162="","",VLOOKUP(H162,H210:I219,2,0))</f>
        <v/>
      </c>
      <c r="Q186" s="154" t="str">
        <f>IF(I162="","",VLOOKUP(I162,H221:I230,2,0))</f>
        <v/>
      </c>
      <c r="R186" s="64"/>
      <c r="S186" s="61"/>
    </row>
    <row r="187" spans="2:19" x14ac:dyDescent="0.3">
      <c r="B187" s="63"/>
      <c r="C187" s="63"/>
      <c r="D187" s="63"/>
      <c r="E187" s="63"/>
      <c r="F187" s="63"/>
      <c r="G187" s="419" t="s">
        <v>196</v>
      </c>
      <c r="H187" s="419"/>
      <c r="I187" s="419"/>
      <c r="J187" s="419"/>
      <c r="K187" s="64"/>
      <c r="L187" s="154"/>
      <c r="M187" s="154"/>
      <c r="N187" s="154"/>
      <c r="O187" s="154"/>
      <c r="P187" s="154"/>
      <c r="Q187" s="154"/>
      <c r="R187" s="64"/>
      <c r="S187" s="61"/>
    </row>
    <row r="188" spans="2:19" x14ac:dyDescent="0.3">
      <c r="B188" s="63"/>
      <c r="C188" s="63"/>
      <c r="D188" s="63"/>
      <c r="E188" s="63"/>
      <c r="F188" s="63"/>
      <c r="G188" s="64"/>
      <c r="H188" s="64">
        <v>1</v>
      </c>
      <c r="I188" s="64">
        <v>1</v>
      </c>
      <c r="J188" s="64"/>
      <c r="K188" s="64"/>
      <c r="L188" s="154"/>
      <c r="M188" s="226">
        <f>IFERROR(AVERAGE(E150:E163),0)</f>
        <v>6.4</v>
      </c>
      <c r="N188" s="226">
        <f>IFERROR(AVERAGE(F150:F163),0)</f>
        <v>5.8</v>
      </c>
      <c r="O188" s="226">
        <f>IFERROR(AVERAGE(G150:G163),0)</f>
        <v>6.6</v>
      </c>
      <c r="P188" s="226">
        <f>IFERROR(AVERAGE(H150:H163),0)</f>
        <v>5</v>
      </c>
      <c r="Q188" s="226">
        <f>IFERROR(AVERAGE(I150:I163),0)</f>
        <v>7</v>
      </c>
      <c r="R188" s="64"/>
      <c r="S188" s="61"/>
    </row>
    <row r="189" spans="2:19" x14ac:dyDescent="0.3">
      <c r="B189" s="63"/>
      <c r="C189" s="63"/>
      <c r="D189" s="63"/>
      <c r="E189" s="63"/>
      <c r="F189" s="63"/>
      <c r="G189" s="64"/>
      <c r="H189" s="64">
        <v>2</v>
      </c>
      <c r="I189" s="64">
        <v>0.9</v>
      </c>
      <c r="J189" s="64"/>
      <c r="K189" s="64"/>
      <c r="L189" s="64"/>
      <c r="M189" s="64"/>
      <c r="N189" s="64"/>
      <c r="O189" s="64"/>
      <c r="P189" s="64"/>
      <c r="Q189" s="64"/>
      <c r="R189" s="64"/>
      <c r="S189" s="61"/>
    </row>
    <row r="190" spans="2:19" x14ac:dyDescent="0.3">
      <c r="B190" s="63"/>
      <c r="C190" s="63"/>
      <c r="D190" s="63"/>
      <c r="E190" s="63"/>
      <c r="F190" s="63"/>
      <c r="G190" s="64"/>
      <c r="H190" s="64">
        <v>3</v>
      </c>
      <c r="I190" s="64">
        <v>0.8</v>
      </c>
      <c r="J190" s="64"/>
      <c r="K190" s="64"/>
      <c r="L190" s="64"/>
      <c r="M190" s="64"/>
      <c r="N190" s="128">
        <f>IFERROR(AVERAGE(J150:J163),"0,0 kg")</f>
        <v>81.7</v>
      </c>
      <c r="O190" s="64"/>
      <c r="P190" s="64"/>
      <c r="Q190" s="64"/>
      <c r="R190" s="64"/>
      <c r="S190" s="61"/>
    </row>
    <row r="191" spans="2:19" x14ac:dyDescent="0.3">
      <c r="B191" s="63"/>
      <c r="C191" s="63"/>
      <c r="D191" s="63"/>
      <c r="E191" s="63"/>
      <c r="F191" s="63"/>
      <c r="G191" s="64"/>
      <c r="H191" s="64">
        <v>4</v>
      </c>
      <c r="I191" s="64">
        <v>0.7</v>
      </c>
      <c r="J191" s="64"/>
      <c r="K191" s="64"/>
      <c r="L191" s="64"/>
      <c r="M191" s="64"/>
      <c r="N191" s="64"/>
      <c r="O191" s="64"/>
      <c r="P191" s="64"/>
      <c r="Q191" s="64"/>
      <c r="R191" s="64"/>
      <c r="S191" s="61"/>
    </row>
    <row r="192" spans="2:19" x14ac:dyDescent="0.3">
      <c r="B192" s="63"/>
      <c r="C192" s="63"/>
      <c r="D192" s="63"/>
      <c r="E192" s="63"/>
      <c r="F192" s="63"/>
      <c r="G192" s="64"/>
      <c r="H192" s="64">
        <v>5</v>
      </c>
      <c r="I192" s="64">
        <v>0.6</v>
      </c>
      <c r="J192" s="64"/>
      <c r="K192" s="64"/>
      <c r="L192" s="64"/>
      <c r="M192" s="64"/>
      <c r="N192" s="64"/>
      <c r="O192" s="64"/>
      <c r="P192" s="64"/>
      <c r="Q192" s="64"/>
      <c r="R192" s="64"/>
      <c r="S192" s="61"/>
    </row>
    <row r="193" spans="2:19" x14ac:dyDescent="0.3">
      <c r="B193" s="63"/>
      <c r="C193" s="63"/>
      <c r="D193" s="63"/>
      <c r="E193" s="63"/>
      <c r="F193" s="63"/>
      <c r="G193" s="64"/>
      <c r="H193" s="64">
        <v>6</v>
      </c>
      <c r="I193" s="64">
        <v>0.5</v>
      </c>
      <c r="J193" s="64"/>
      <c r="K193" s="64"/>
      <c r="L193" s="64"/>
      <c r="M193" s="64"/>
      <c r="N193" s="64"/>
      <c r="O193" s="64"/>
      <c r="P193" s="64"/>
      <c r="Q193" s="64"/>
      <c r="R193" s="64"/>
      <c r="S193" s="61"/>
    </row>
    <row r="194" spans="2:19" x14ac:dyDescent="0.3">
      <c r="B194" s="63"/>
      <c r="C194" s="63"/>
      <c r="D194" s="63"/>
      <c r="E194" s="63"/>
      <c r="F194" s="63"/>
      <c r="G194" s="64"/>
      <c r="H194" s="64">
        <v>7</v>
      </c>
      <c r="I194" s="64">
        <v>0.4</v>
      </c>
      <c r="J194" s="64"/>
      <c r="K194" s="64"/>
      <c r="L194" s="64"/>
      <c r="M194" s="64"/>
      <c r="N194" s="64"/>
      <c r="O194" s="64"/>
      <c r="P194" s="64"/>
      <c r="Q194" s="64"/>
      <c r="R194" s="64"/>
      <c r="S194" s="61"/>
    </row>
    <row r="195" spans="2:19" x14ac:dyDescent="0.3">
      <c r="B195" s="63"/>
      <c r="C195" s="63"/>
      <c r="D195" s="63"/>
      <c r="E195" s="63"/>
      <c r="F195" s="63"/>
      <c r="G195" s="64"/>
      <c r="H195" s="64">
        <v>8</v>
      </c>
      <c r="I195" s="64">
        <v>0.3</v>
      </c>
      <c r="J195" s="64"/>
      <c r="K195" s="64"/>
      <c r="L195" s="64"/>
      <c r="M195" s="64"/>
      <c r="N195" s="64"/>
      <c r="O195" s="64"/>
      <c r="P195" s="64"/>
      <c r="Q195" s="64"/>
      <c r="R195" s="64"/>
      <c r="S195" s="61"/>
    </row>
    <row r="196" spans="2:19" x14ac:dyDescent="0.3">
      <c r="B196" s="63"/>
      <c r="C196" s="63"/>
      <c r="D196" s="63"/>
      <c r="E196" s="63"/>
      <c r="F196" s="63"/>
      <c r="G196" s="64"/>
      <c r="H196" s="64">
        <v>9</v>
      </c>
      <c r="I196" s="64">
        <v>0.2</v>
      </c>
      <c r="J196" s="64"/>
      <c r="K196" s="64"/>
      <c r="L196" s="64"/>
      <c r="M196" s="64"/>
      <c r="N196" s="64"/>
      <c r="O196" s="64"/>
      <c r="P196" s="64"/>
      <c r="Q196" s="64"/>
      <c r="R196" s="64"/>
      <c r="S196" s="61"/>
    </row>
    <row r="197" spans="2:19" x14ac:dyDescent="0.3">
      <c r="B197" s="63"/>
      <c r="C197" s="63"/>
      <c r="D197" s="63"/>
      <c r="E197" s="63"/>
      <c r="F197" s="63"/>
      <c r="G197" s="64"/>
      <c r="H197" s="64">
        <v>10</v>
      </c>
      <c r="I197" s="64">
        <v>0.1</v>
      </c>
      <c r="J197" s="64"/>
      <c r="K197" s="64"/>
      <c r="L197" s="64"/>
      <c r="M197" s="64"/>
      <c r="N197" s="64"/>
      <c r="O197" s="64"/>
      <c r="P197" s="64"/>
      <c r="Q197" s="64"/>
      <c r="R197" s="64"/>
      <c r="S197" s="61"/>
    </row>
    <row r="198" spans="2:19" x14ac:dyDescent="0.3">
      <c r="B198" s="63"/>
      <c r="C198" s="63"/>
      <c r="D198" s="64"/>
      <c r="E198" s="64"/>
      <c r="F198" s="63"/>
      <c r="G198" s="419" t="s">
        <v>147</v>
      </c>
      <c r="H198" s="419"/>
      <c r="I198" s="419"/>
      <c r="J198" s="419"/>
      <c r="K198" s="64"/>
      <c r="L198" s="64"/>
      <c r="M198" s="64"/>
      <c r="N198" s="64"/>
      <c r="O198" s="64"/>
      <c r="P198" s="64"/>
      <c r="Q198" s="64"/>
      <c r="R198" s="64"/>
      <c r="S198" s="61"/>
    </row>
    <row r="199" spans="2:19" x14ac:dyDescent="0.3">
      <c r="B199" s="63"/>
      <c r="C199" s="63"/>
      <c r="D199" s="64"/>
      <c r="E199" s="64"/>
      <c r="F199" s="63"/>
      <c r="G199" s="64"/>
      <c r="H199" s="64">
        <v>1</v>
      </c>
      <c r="I199" s="64">
        <v>1</v>
      </c>
      <c r="J199" s="64"/>
      <c r="K199" s="64"/>
      <c r="L199" s="64"/>
      <c r="M199" s="64"/>
      <c r="N199" s="64"/>
      <c r="O199" s="64"/>
      <c r="P199" s="64"/>
      <c r="Q199" s="64"/>
      <c r="R199" s="64"/>
      <c r="S199" s="61"/>
    </row>
    <row r="200" spans="2:19" x14ac:dyDescent="0.3">
      <c r="B200" s="63"/>
      <c r="C200" s="63"/>
      <c r="D200" s="64"/>
      <c r="E200" s="64"/>
      <c r="F200" s="63"/>
      <c r="G200" s="64"/>
      <c r="H200" s="64">
        <v>2</v>
      </c>
      <c r="I200" s="64">
        <v>0.9</v>
      </c>
      <c r="J200" s="64"/>
      <c r="K200" s="64"/>
      <c r="L200" s="64"/>
      <c r="M200" s="64"/>
      <c r="N200" s="64"/>
      <c r="O200" s="64"/>
      <c r="P200" s="64"/>
      <c r="Q200" s="64"/>
      <c r="R200" s="64"/>
      <c r="S200" s="61"/>
    </row>
    <row r="201" spans="2:19" x14ac:dyDescent="0.3">
      <c r="B201" s="63"/>
      <c r="C201" s="63"/>
      <c r="D201" s="64"/>
      <c r="E201" s="64"/>
      <c r="F201" s="63"/>
      <c r="G201" s="64"/>
      <c r="H201" s="64">
        <v>3</v>
      </c>
      <c r="I201" s="64">
        <v>0.8</v>
      </c>
      <c r="J201" s="64"/>
      <c r="K201" s="64"/>
      <c r="L201" s="64"/>
      <c r="M201" s="64"/>
      <c r="N201" s="64"/>
      <c r="O201" s="64"/>
      <c r="P201" s="64"/>
      <c r="Q201" s="64"/>
      <c r="R201" s="64"/>
      <c r="S201" s="61"/>
    </row>
    <row r="202" spans="2:19" x14ac:dyDescent="0.3">
      <c r="B202" s="63"/>
      <c r="C202" s="63"/>
      <c r="D202" s="64"/>
      <c r="E202" s="64"/>
      <c r="F202" s="63"/>
      <c r="G202" s="64"/>
      <c r="H202" s="64">
        <v>4</v>
      </c>
      <c r="I202" s="64">
        <v>0.7</v>
      </c>
      <c r="J202" s="64"/>
      <c r="K202" s="64"/>
      <c r="L202" s="64"/>
      <c r="M202" s="64"/>
      <c r="N202" s="64"/>
      <c r="O202" s="64"/>
      <c r="P202" s="64"/>
      <c r="Q202" s="64"/>
      <c r="R202" s="64"/>
      <c r="S202" s="61"/>
    </row>
    <row r="203" spans="2:19" x14ac:dyDescent="0.3">
      <c r="B203" s="63"/>
      <c r="C203" s="63"/>
      <c r="D203" s="64"/>
      <c r="E203" s="64"/>
      <c r="F203" s="63"/>
      <c r="G203" s="64"/>
      <c r="H203" s="64">
        <v>5</v>
      </c>
      <c r="I203" s="64">
        <v>0.6</v>
      </c>
      <c r="J203" s="64"/>
      <c r="K203" s="64"/>
      <c r="L203" s="64"/>
      <c r="M203" s="64"/>
      <c r="N203" s="64"/>
      <c r="O203" s="64"/>
      <c r="P203" s="64"/>
      <c r="Q203" s="64"/>
      <c r="R203" s="64"/>
      <c r="S203" s="61"/>
    </row>
    <row r="204" spans="2:19" x14ac:dyDescent="0.3">
      <c r="B204" s="63"/>
      <c r="C204" s="63"/>
      <c r="D204" s="64"/>
      <c r="E204" s="64"/>
      <c r="F204" s="63"/>
      <c r="G204" s="64"/>
      <c r="H204" s="64">
        <v>6</v>
      </c>
      <c r="I204" s="64">
        <v>0.5</v>
      </c>
      <c r="J204" s="64"/>
      <c r="K204" s="64"/>
      <c r="L204" s="64"/>
      <c r="M204" s="64"/>
      <c r="N204" s="64"/>
      <c r="O204" s="64"/>
      <c r="P204" s="64"/>
      <c r="Q204" s="64"/>
      <c r="R204" s="64"/>
      <c r="S204" s="61"/>
    </row>
    <row r="205" spans="2:19" x14ac:dyDescent="0.3">
      <c r="B205" s="63"/>
      <c r="C205" s="63"/>
      <c r="D205" s="64"/>
      <c r="E205" s="64"/>
      <c r="F205" s="63"/>
      <c r="G205" s="64"/>
      <c r="H205" s="64">
        <v>7</v>
      </c>
      <c r="I205" s="64">
        <v>0.4</v>
      </c>
      <c r="J205" s="64"/>
      <c r="K205" s="64"/>
      <c r="L205" s="64"/>
      <c r="M205" s="64"/>
      <c r="N205" s="64"/>
      <c r="O205" s="64"/>
      <c r="P205" s="64"/>
      <c r="Q205" s="64"/>
      <c r="R205" s="64"/>
      <c r="S205" s="61"/>
    </row>
    <row r="206" spans="2:19" x14ac:dyDescent="0.3">
      <c r="B206" s="63"/>
      <c r="C206" s="63"/>
      <c r="D206" s="64"/>
      <c r="E206" s="64"/>
      <c r="F206" s="63"/>
      <c r="G206" s="64"/>
      <c r="H206" s="64">
        <v>8</v>
      </c>
      <c r="I206" s="64">
        <v>0.3</v>
      </c>
      <c r="J206" s="64"/>
      <c r="K206" s="64"/>
      <c r="L206" s="64"/>
      <c r="M206" s="64"/>
      <c r="N206" s="64"/>
      <c r="O206" s="64"/>
      <c r="P206" s="64"/>
      <c r="Q206" s="64"/>
      <c r="R206" s="64"/>
      <c r="S206" s="61"/>
    </row>
    <row r="207" spans="2:19" x14ac:dyDescent="0.3">
      <c r="B207" s="63"/>
      <c r="C207" s="63"/>
      <c r="D207" s="64"/>
      <c r="E207" s="64"/>
      <c r="F207" s="63"/>
      <c r="G207" s="64"/>
      <c r="H207" s="64">
        <v>9</v>
      </c>
      <c r="I207" s="64">
        <v>0.2</v>
      </c>
      <c r="J207" s="64"/>
      <c r="K207" s="64"/>
      <c r="L207" s="64"/>
      <c r="M207" s="64"/>
      <c r="N207" s="64"/>
      <c r="O207" s="64"/>
      <c r="P207" s="64"/>
      <c r="Q207" s="64"/>
      <c r="R207" s="64"/>
      <c r="S207" s="61"/>
    </row>
    <row r="208" spans="2:19" x14ac:dyDescent="0.3">
      <c r="B208" s="63"/>
      <c r="C208" s="63"/>
      <c r="D208" s="64"/>
      <c r="E208" s="64"/>
      <c r="F208" s="63"/>
      <c r="G208" s="64"/>
      <c r="H208" s="64">
        <v>10</v>
      </c>
      <c r="I208" s="64">
        <v>0.1</v>
      </c>
      <c r="J208" s="64"/>
      <c r="K208" s="64"/>
      <c r="L208" s="64"/>
      <c r="M208" s="64"/>
      <c r="N208" s="64"/>
      <c r="O208" s="64"/>
      <c r="P208" s="64"/>
      <c r="Q208" s="64"/>
      <c r="R208" s="64"/>
      <c r="S208" s="61"/>
    </row>
    <row r="209" spans="2:18" x14ac:dyDescent="0.3">
      <c r="B209" s="63"/>
      <c r="C209" s="63"/>
      <c r="D209" s="64"/>
      <c r="E209" s="64"/>
      <c r="F209" s="63"/>
      <c r="G209" s="419" t="s">
        <v>110</v>
      </c>
      <c r="H209" s="419"/>
      <c r="I209" s="419"/>
      <c r="J209" s="419"/>
      <c r="K209" s="64"/>
      <c r="L209" s="64"/>
      <c r="M209" s="64"/>
      <c r="N209" s="64"/>
      <c r="O209" s="64"/>
      <c r="P209" s="64"/>
      <c r="Q209" s="64"/>
      <c r="R209" s="64"/>
    </row>
    <row r="210" spans="2:18" x14ac:dyDescent="0.3">
      <c r="B210" s="63"/>
      <c r="C210" s="63"/>
      <c r="D210" s="64"/>
      <c r="E210" s="64"/>
      <c r="F210" s="63"/>
      <c r="G210" s="64"/>
      <c r="H210" s="64">
        <v>1</v>
      </c>
      <c r="I210" s="64">
        <v>0.1</v>
      </c>
      <c r="J210" s="64"/>
      <c r="K210" s="64"/>
      <c r="L210" s="64"/>
      <c r="M210" s="64"/>
      <c r="N210" s="64"/>
      <c r="O210" s="64"/>
      <c r="P210" s="64"/>
      <c r="Q210" s="64"/>
      <c r="R210" s="64"/>
    </row>
    <row r="211" spans="2:18" x14ac:dyDescent="0.3">
      <c r="B211" s="63"/>
      <c r="C211" s="63"/>
      <c r="D211" s="64"/>
      <c r="E211" s="64"/>
      <c r="F211" s="63"/>
      <c r="G211" s="64"/>
      <c r="H211" s="64">
        <v>2</v>
      </c>
      <c r="I211" s="64">
        <v>0.2</v>
      </c>
      <c r="J211" s="64"/>
      <c r="K211" s="64"/>
      <c r="L211" s="64"/>
      <c r="M211" s="64"/>
      <c r="N211" s="64"/>
      <c r="O211" s="64"/>
      <c r="P211" s="64"/>
      <c r="Q211" s="64"/>
      <c r="R211" s="64"/>
    </row>
    <row r="212" spans="2:18" x14ac:dyDescent="0.3">
      <c r="B212" s="63"/>
      <c r="C212" s="63"/>
      <c r="D212" s="64"/>
      <c r="E212" s="64"/>
      <c r="F212" s="63"/>
      <c r="G212" s="64"/>
      <c r="H212" s="64">
        <v>3</v>
      </c>
      <c r="I212" s="64">
        <v>0.3</v>
      </c>
      <c r="J212" s="64"/>
      <c r="K212" s="64"/>
      <c r="L212" s="64"/>
      <c r="M212" s="64"/>
      <c r="N212" s="64"/>
      <c r="O212" s="64"/>
      <c r="P212" s="64"/>
      <c r="Q212" s="64"/>
      <c r="R212" s="64"/>
    </row>
    <row r="213" spans="2:18" x14ac:dyDescent="0.3">
      <c r="B213" s="63"/>
      <c r="C213" s="63"/>
      <c r="D213" s="64"/>
      <c r="E213" s="64"/>
      <c r="F213" s="63"/>
      <c r="G213" s="64"/>
      <c r="H213" s="64">
        <v>4</v>
      </c>
      <c r="I213" s="64">
        <v>0.4</v>
      </c>
      <c r="J213" s="64"/>
      <c r="K213" s="64"/>
      <c r="L213" s="64"/>
      <c r="M213" s="64"/>
      <c r="N213" s="64"/>
      <c r="O213" s="64"/>
      <c r="P213" s="64"/>
      <c r="Q213" s="64"/>
      <c r="R213" s="64"/>
    </row>
    <row r="214" spans="2:18" x14ac:dyDescent="0.3">
      <c r="F214" s="63"/>
      <c r="G214" s="64"/>
      <c r="H214" s="64">
        <v>5</v>
      </c>
      <c r="I214" s="64">
        <v>0.5</v>
      </c>
      <c r="J214" s="64"/>
      <c r="K214" s="64"/>
      <c r="L214" s="64"/>
      <c r="M214" s="64"/>
      <c r="N214" s="64"/>
      <c r="O214" s="64"/>
      <c r="P214" s="64"/>
      <c r="Q214" s="64"/>
      <c r="R214" s="64"/>
    </row>
    <row r="215" spans="2:18" x14ac:dyDescent="0.3">
      <c r="F215" s="63"/>
      <c r="G215" s="64"/>
      <c r="H215" s="64">
        <v>6</v>
      </c>
      <c r="I215" s="64">
        <v>0.6</v>
      </c>
      <c r="J215" s="64"/>
      <c r="K215" s="64"/>
      <c r="L215" s="64"/>
      <c r="M215" s="64"/>
      <c r="N215" s="64"/>
      <c r="O215" s="64"/>
      <c r="P215" s="64"/>
      <c r="Q215" s="64"/>
      <c r="R215" s="64"/>
    </row>
    <row r="216" spans="2:18" x14ac:dyDescent="0.3">
      <c r="F216" s="63"/>
      <c r="G216" s="64"/>
      <c r="H216" s="64">
        <v>7</v>
      </c>
      <c r="I216" s="64">
        <v>0.7</v>
      </c>
      <c r="J216" s="64"/>
      <c r="K216" s="64"/>
      <c r="L216" s="64"/>
      <c r="M216" s="64"/>
      <c r="N216" s="64"/>
      <c r="O216" s="64"/>
      <c r="P216" s="64"/>
      <c r="Q216" s="64"/>
      <c r="R216" s="64"/>
    </row>
    <row r="217" spans="2:18" x14ac:dyDescent="0.3">
      <c r="F217" s="63"/>
      <c r="G217" s="64"/>
      <c r="H217" s="64">
        <v>8</v>
      </c>
      <c r="I217" s="64">
        <v>0.8</v>
      </c>
      <c r="J217" s="64"/>
      <c r="K217" s="64"/>
      <c r="L217" s="64"/>
      <c r="M217" s="64"/>
      <c r="N217" s="64"/>
      <c r="O217" s="64"/>
      <c r="P217" s="64"/>
      <c r="Q217" s="64"/>
      <c r="R217" s="64"/>
    </row>
    <row r="218" spans="2:18" x14ac:dyDescent="0.3">
      <c r="F218" s="63"/>
      <c r="G218" s="64"/>
      <c r="H218" s="64">
        <v>9</v>
      </c>
      <c r="I218" s="64">
        <v>0.9</v>
      </c>
      <c r="J218" s="64"/>
      <c r="K218" s="64"/>
      <c r="L218" s="64"/>
      <c r="M218" s="64"/>
      <c r="N218" s="64"/>
      <c r="O218" s="64"/>
      <c r="P218" s="64"/>
      <c r="Q218" s="64"/>
      <c r="R218" s="64"/>
    </row>
    <row r="219" spans="2:18" x14ac:dyDescent="0.3">
      <c r="F219" s="63"/>
      <c r="G219" s="64"/>
      <c r="H219" s="64">
        <v>10</v>
      </c>
      <c r="I219" s="64">
        <v>1</v>
      </c>
      <c r="J219" s="64"/>
      <c r="K219" s="64"/>
      <c r="L219" s="64"/>
      <c r="M219" s="64"/>
      <c r="N219" s="64"/>
      <c r="O219" s="64"/>
      <c r="P219" s="64"/>
      <c r="Q219" s="64"/>
      <c r="R219" s="64"/>
    </row>
    <row r="220" spans="2:18" x14ac:dyDescent="0.3">
      <c r="F220" s="63"/>
      <c r="G220" s="419" t="s">
        <v>197</v>
      </c>
      <c r="H220" s="419"/>
      <c r="I220" s="419"/>
      <c r="J220" s="419"/>
      <c r="K220" s="64"/>
      <c r="L220" s="64"/>
      <c r="M220" s="64"/>
      <c r="N220" s="64"/>
      <c r="O220" s="64"/>
      <c r="P220" s="64"/>
      <c r="Q220" s="64"/>
      <c r="R220" s="64"/>
    </row>
    <row r="221" spans="2:18" x14ac:dyDescent="0.3">
      <c r="F221" s="63"/>
      <c r="G221" s="64"/>
      <c r="H221" s="64">
        <v>1</v>
      </c>
      <c r="I221" s="64">
        <v>0.1</v>
      </c>
      <c r="J221" s="64"/>
      <c r="K221" s="64"/>
      <c r="L221" s="64"/>
      <c r="M221" s="64"/>
      <c r="N221" s="64"/>
      <c r="O221" s="64"/>
      <c r="P221" s="64"/>
      <c r="Q221" s="64"/>
      <c r="R221" s="64"/>
    </row>
    <row r="222" spans="2:18" x14ac:dyDescent="0.3">
      <c r="F222" s="63"/>
      <c r="G222" s="64"/>
      <c r="H222" s="64">
        <v>2</v>
      </c>
      <c r="I222" s="64">
        <v>0.2</v>
      </c>
      <c r="J222" s="64"/>
      <c r="K222" s="64"/>
      <c r="L222" s="64"/>
      <c r="M222" s="64"/>
      <c r="N222" s="64"/>
      <c r="O222" s="64"/>
      <c r="P222" s="64"/>
      <c r="Q222" s="64"/>
      <c r="R222" s="64"/>
    </row>
    <row r="223" spans="2:18" x14ac:dyDescent="0.3">
      <c r="F223" s="63"/>
      <c r="G223" s="64"/>
      <c r="H223" s="64">
        <v>3</v>
      </c>
      <c r="I223" s="64">
        <v>0.3</v>
      </c>
      <c r="J223" s="64"/>
      <c r="K223" s="64"/>
      <c r="L223" s="64"/>
      <c r="M223" s="64"/>
      <c r="N223" s="64"/>
      <c r="O223" s="64"/>
      <c r="P223" s="64"/>
      <c r="Q223" s="64"/>
      <c r="R223" s="64"/>
    </row>
    <row r="224" spans="2:18" x14ac:dyDescent="0.3">
      <c r="F224" s="63"/>
      <c r="G224" s="64"/>
      <c r="H224" s="64">
        <v>4</v>
      </c>
      <c r="I224" s="64">
        <v>0.4</v>
      </c>
      <c r="J224" s="64"/>
      <c r="K224" s="64"/>
      <c r="L224" s="64"/>
      <c r="M224" s="64"/>
      <c r="N224" s="64"/>
      <c r="O224" s="64"/>
      <c r="P224" s="64"/>
      <c r="Q224" s="64"/>
      <c r="R224" s="64"/>
    </row>
    <row r="225" spans="6:18" x14ac:dyDescent="0.3">
      <c r="F225" s="63"/>
      <c r="G225" s="64"/>
      <c r="H225" s="64">
        <v>5</v>
      </c>
      <c r="I225" s="64">
        <v>0.5</v>
      </c>
      <c r="J225" s="64"/>
      <c r="K225" s="64"/>
      <c r="L225" s="64"/>
      <c r="M225" s="64"/>
      <c r="N225" s="64"/>
      <c r="O225" s="64"/>
      <c r="P225" s="64"/>
      <c r="Q225" s="64"/>
      <c r="R225" s="64"/>
    </row>
    <row r="226" spans="6:18" x14ac:dyDescent="0.3">
      <c r="F226" s="63"/>
      <c r="G226" s="64"/>
      <c r="H226" s="64">
        <v>6</v>
      </c>
      <c r="I226" s="64">
        <v>0.6</v>
      </c>
      <c r="J226" s="64"/>
      <c r="K226" s="64"/>
      <c r="L226" s="64"/>
      <c r="M226" s="64"/>
      <c r="N226" s="64"/>
      <c r="O226" s="64"/>
      <c r="P226" s="64"/>
      <c r="Q226" s="64"/>
      <c r="R226" s="64"/>
    </row>
    <row r="227" spans="6:18" x14ac:dyDescent="0.3">
      <c r="F227" s="63"/>
      <c r="G227" s="64"/>
      <c r="H227" s="64">
        <v>7</v>
      </c>
      <c r="I227" s="64">
        <v>0.7</v>
      </c>
      <c r="J227" s="64"/>
      <c r="K227" s="64"/>
      <c r="L227" s="64"/>
      <c r="M227" s="64"/>
      <c r="N227" s="64"/>
      <c r="O227" s="64"/>
      <c r="P227" s="64"/>
      <c r="Q227" s="64"/>
      <c r="R227" s="64"/>
    </row>
    <row r="228" spans="6:18" x14ac:dyDescent="0.3">
      <c r="F228" s="63"/>
      <c r="G228" s="64"/>
      <c r="H228" s="64">
        <v>8</v>
      </c>
      <c r="I228" s="64">
        <v>0.8</v>
      </c>
      <c r="J228" s="64"/>
      <c r="K228" s="64"/>
      <c r="L228" s="64"/>
      <c r="M228" s="64"/>
      <c r="N228" s="64"/>
      <c r="O228" s="64"/>
      <c r="P228" s="64"/>
      <c r="Q228" s="64"/>
      <c r="R228" s="64"/>
    </row>
    <row r="229" spans="6:18" x14ac:dyDescent="0.3">
      <c r="F229" s="63"/>
      <c r="G229" s="64"/>
      <c r="H229" s="64">
        <v>9</v>
      </c>
      <c r="I229" s="64">
        <v>0.9</v>
      </c>
      <c r="J229" s="64"/>
      <c r="K229" s="64"/>
      <c r="L229" s="64"/>
      <c r="M229" s="64"/>
      <c r="N229" s="64"/>
      <c r="O229" s="64"/>
      <c r="P229" s="64"/>
      <c r="Q229" s="64"/>
      <c r="R229" s="64"/>
    </row>
    <row r="230" spans="6:18" x14ac:dyDescent="0.3">
      <c r="F230" s="63"/>
      <c r="G230" s="64"/>
      <c r="H230" s="64">
        <v>10</v>
      </c>
      <c r="I230" s="64">
        <v>1</v>
      </c>
      <c r="J230" s="64"/>
      <c r="K230" s="64"/>
      <c r="L230" s="64"/>
      <c r="M230" s="64"/>
      <c r="N230" s="64"/>
      <c r="O230" s="64"/>
      <c r="P230" s="64"/>
      <c r="Q230" s="64"/>
      <c r="R230" s="64"/>
    </row>
    <row r="231" spans="6:18" x14ac:dyDescent="0.3">
      <c r="F231" s="63"/>
      <c r="G231" s="64"/>
      <c r="H231" s="64"/>
      <c r="I231" s="64"/>
      <c r="J231" s="64"/>
      <c r="K231" s="64"/>
      <c r="L231" s="64"/>
      <c r="M231" s="64"/>
      <c r="N231" s="64"/>
      <c r="O231" s="64"/>
      <c r="P231" s="64"/>
      <c r="Q231" s="64"/>
      <c r="R231" s="64"/>
    </row>
    <row r="232" spans="6:18" x14ac:dyDescent="0.3">
      <c r="F232" s="63"/>
      <c r="G232" s="64"/>
      <c r="H232" s="64"/>
      <c r="I232" s="64"/>
      <c r="J232" s="64"/>
      <c r="K232" s="64"/>
      <c r="L232" s="64"/>
      <c r="M232" s="64"/>
      <c r="N232" s="64"/>
      <c r="O232" s="64"/>
      <c r="P232" s="64"/>
      <c r="Q232" s="64"/>
      <c r="R232" s="64"/>
    </row>
    <row r="233" spans="6:18" x14ac:dyDescent="0.3">
      <c r="F233" s="63"/>
      <c r="G233" s="64"/>
      <c r="H233" s="64"/>
      <c r="I233" s="64"/>
      <c r="J233" s="64"/>
      <c r="K233" s="64"/>
      <c r="L233" s="64"/>
      <c r="M233" s="64"/>
      <c r="N233" s="64"/>
      <c r="O233" s="64"/>
      <c r="P233" s="64"/>
      <c r="Q233" s="64"/>
      <c r="R233" s="64"/>
    </row>
  </sheetData>
  <mergeCells count="267">
    <mergeCell ref="G209:J209"/>
    <mergeCell ref="G220:J220"/>
    <mergeCell ref="I160:I161"/>
    <mergeCell ref="J160:J161"/>
    <mergeCell ref="D162:D163"/>
    <mergeCell ref="E162:E163"/>
    <mergeCell ref="F162:F163"/>
    <mergeCell ref="G162:G163"/>
    <mergeCell ref="H162:H163"/>
    <mergeCell ref="I162:I163"/>
    <mergeCell ref="J162:J163"/>
    <mergeCell ref="G176:J176"/>
    <mergeCell ref="G187:J187"/>
    <mergeCell ref="G198:J198"/>
    <mergeCell ref="E148:E149"/>
    <mergeCell ref="F148:F149"/>
    <mergeCell ref="G148:G149"/>
    <mergeCell ref="H148:H149"/>
    <mergeCell ref="I148:I149"/>
    <mergeCell ref="J148:J149"/>
    <mergeCell ref="K148:P149"/>
    <mergeCell ref="D150:D151"/>
    <mergeCell ref="E150:E151"/>
    <mergeCell ref="F150:F151"/>
    <mergeCell ref="G150:G151"/>
    <mergeCell ref="H150:H151"/>
    <mergeCell ref="I150:I151"/>
    <mergeCell ref="J150:J151"/>
    <mergeCell ref="K150:P163"/>
    <mergeCell ref="D152:D153"/>
    <mergeCell ref="E152:E153"/>
    <mergeCell ref="F152:F153"/>
    <mergeCell ref="G152:G153"/>
    <mergeCell ref="H152:H153"/>
    <mergeCell ref="I152:I153"/>
    <mergeCell ref="J152:J153"/>
    <mergeCell ref="D154:D155"/>
    <mergeCell ref="E154:E155"/>
    <mergeCell ref="D158:D159"/>
    <mergeCell ref="E158:E159"/>
    <mergeCell ref="F158:F159"/>
    <mergeCell ref="G158:G159"/>
    <mergeCell ref="H158:H159"/>
    <mergeCell ref="I158:I159"/>
    <mergeCell ref="J158:J159"/>
    <mergeCell ref="D160:D161"/>
    <mergeCell ref="E160:E161"/>
    <mergeCell ref="F160:F161"/>
    <mergeCell ref="G160:G161"/>
    <mergeCell ref="H160:H161"/>
    <mergeCell ref="F154:F155"/>
    <mergeCell ref="G154:G155"/>
    <mergeCell ref="H154:H155"/>
    <mergeCell ref="I154:I155"/>
    <mergeCell ref="J154:J155"/>
    <mergeCell ref="D156:D157"/>
    <mergeCell ref="E156:E157"/>
    <mergeCell ref="F156:F157"/>
    <mergeCell ref="G156:G157"/>
    <mergeCell ref="H156:H157"/>
    <mergeCell ref="I156:I157"/>
    <mergeCell ref="J156:J157"/>
    <mergeCell ref="B144:R146"/>
    <mergeCell ref="N120:O124"/>
    <mergeCell ref="P120:R124"/>
    <mergeCell ref="N125:O126"/>
    <mergeCell ref="P125:R126"/>
    <mergeCell ref="R140:R141"/>
    <mergeCell ref="K140:K141"/>
    <mergeCell ref="L140:L141"/>
    <mergeCell ref="N140:N141"/>
    <mergeCell ref="O140:O141"/>
    <mergeCell ref="P140:P141"/>
    <mergeCell ref="Q140:Q141"/>
    <mergeCell ref="N138:N139"/>
    <mergeCell ref="O138:O139"/>
    <mergeCell ref="P138:P139"/>
    <mergeCell ref="Q138:Q139"/>
    <mergeCell ref="R138:R139"/>
    <mergeCell ref="B125:C126"/>
    <mergeCell ref="D125:F126"/>
    <mergeCell ref="H125:I126"/>
    <mergeCell ref="J125:L126"/>
    <mergeCell ref="K138:L139"/>
    <mergeCell ref="B120:C124"/>
    <mergeCell ref="D120:F124"/>
    <mergeCell ref="H120:I124"/>
    <mergeCell ref="J120:L124"/>
    <mergeCell ref="B140:B141"/>
    <mergeCell ref="C140:C141"/>
    <mergeCell ref="D140:D141"/>
    <mergeCell ref="E140:E141"/>
    <mergeCell ref="F140:F141"/>
    <mergeCell ref="H140:H141"/>
    <mergeCell ref="I140:I141"/>
    <mergeCell ref="J140:J141"/>
    <mergeCell ref="B138:B139"/>
    <mergeCell ref="C138:D139"/>
    <mergeCell ref="E138:F139"/>
    <mergeCell ref="H138:H139"/>
    <mergeCell ref="I138:J139"/>
    <mergeCell ref="R110:R111"/>
    <mergeCell ref="B114:R116"/>
    <mergeCell ref="B118:B119"/>
    <mergeCell ref="C118:F119"/>
    <mergeCell ref="H118:H119"/>
    <mergeCell ref="I118:L119"/>
    <mergeCell ref="N118:N119"/>
    <mergeCell ref="O118:R119"/>
    <mergeCell ref="K110:K111"/>
    <mergeCell ref="L110:L111"/>
    <mergeCell ref="N110:N111"/>
    <mergeCell ref="O110:O111"/>
    <mergeCell ref="P110:P111"/>
    <mergeCell ref="Q110:Q111"/>
    <mergeCell ref="B110:B111"/>
    <mergeCell ref="C110:C111"/>
    <mergeCell ref="D110:D111"/>
    <mergeCell ref="E110:E111"/>
    <mergeCell ref="F110:F111"/>
    <mergeCell ref="H110:H111"/>
    <mergeCell ref="I110:I111"/>
    <mergeCell ref="J110:J111"/>
    <mergeCell ref="B88:B89"/>
    <mergeCell ref="C88:F89"/>
    <mergeCell ref="H88:H89"/>
    <mergeCell ref="I88:L89"/>
    <mergeCell ref="N88:N89"/>
    <mergeCell ref="O88:R89"/>
    <mergeCell ref="C79:E81"/>
    <mergeCell ref="F79:H81"/>
    <mergeCell ref="I79:K81"/>
    <mergeCell ref="L79:N81"/>
    <mergeCell ref="O79:Q81"/>
    <mergeCell ref="B84:R86"/>
    <mergeCell ref="C75:E77"/>
    <mergeCell ref="F75:H77"/>
    <mergeCell ref="I75:K77"/>
    <mergeCell ref="L75:N77"/>
    <mergeCell ref="O75:Q77"/>
    <mergeCell ref="C78:E78"/>
    <mergeCell ref="F78:H78"/>
    <mergeCell ref="I78:K78"/>
    <mergeCell ref="L78:N78"/>
    <mergeCell ref="O78:Q78"/>
    <mergeCell ref="B69:R71"/>
    <mergeCell ref="C73:E74"/>
    <mergeCell ref="F73:H74"/>
    <mergeCell ref="I73:K74"/>
    <mergeCell ref="L73:N74"/>
    <mergeCell ref="O73:Q74"/>
    <mergeCell ref="K65:K66"/>
    <mergeCell ref="L65:L66"/>
    <mergeCell ref="N65:N66"/>
    <mergeCell ref="O65:O66"/>
    <mergeCell ref="P65:P66"/>
    <mergeCell ref="Q65:Q66"/>
    <mergeCell ref="B65:B66"/>
    <mergeCell ref="C65:C66"/>
    <mergeCell ref="D65:D66"/>
    <mergeCell ref="E65:E66"/>
    <mergeCell ref="F65:F66"/>
    <mergeCell ref="H65:H66"/>
    <mergeCell ref="I65:I66"/>
    <mergeCell ref="J65:J66"/>
    <mergeCell ref="R65:R66"/>
    <mergeCell ref="B50:C51"/>
    <mergeCell ref="D50:F51"/>
    <mergeCell ref="H50:I51"/>
    <mergeCell ref="J50:L51"/>
    <mergeCell ref="N50:O51"/>
    <mergeCell ref="P50:R51"/>
    <mergeCell ref="P35:P36"/>
    <mergeCell ref="Q35:Q36"/>
    <mergeCell ref="B35:B36"/>
    <mergeCell ref="C35:C36"/>
    <mergeCell ref="D35:D36"/>
    <mergeCell ref="E35:E36"/>
    <mergeCell ref="F35:F36"/>
    <mergeCell ref="H35:H36"/>
    <mergeCell ref="I35:I36"/>
    <mergeCell ref="J35:J36"/>
    <mergeCell ref="C3:D6"/>
    <mergeCell ref="B20:C21"/>
    <mergeCell ref="D20:F21"/>
    <mergeCell ref="H20:I21"/>
    <mergeCell ref="J20:L21"/>
    <mergeCell ref="N20:O21"/>
    <mergeCell ref="P20:R21"/>
    <mergeCell ref="B33:B34"/>
    <mergeCell ref="C33:D34"/>
    <mergeCell ref="E33:F34"/>
    <mergeCell ref="H33:H34"/>
    <mergeCell ref="I33:J34"/>
    <mergeCell ref="K33:L34"/>
    <mergeCell ref="N33:N34"/>
    <mergeCell ref="B9:R11"/>
    <mergeCell ref="B13:B14"/>
    <mergeCell ref="C13:F14"/>
    <mergeCell ref="H13:H14"/>
    <mergeCell ref="I13:L14"/>
    <mergeCell ref="N13:N14"/>
    <mergeCell ref="O13:R14"/>
    <mergeCell ref="E3:O6"/>
    <mergeCell ref="P3:Q6"/>
    <mergeCell ref="B108:B109"/>
    <mergeCell ref="B15:C19"/>
    <mergeCell ref="D15:F19"/>
    <mergeCell ref="H15:I19"/>
    <mergeCell ref="J15:L19"/>
    <mergeCell ref="N15:O19"/>
    <mergeCell ref="P15:R19"/>
    <mergeCell ref="C108:D109"/>
    <mergeCell ref="E108:F109"/>
    <mergeCell ref="H108:H109"/>
    <mergeCell ref="B90:C94"/>
    <mergeCell ref="D90:F94"/>
    <mergeCell ref="H90:I94"/>
    <mergeCell ref="J90:L94"/>
    <mergeCell ref="N90:O94"/>
    <mergeCell ref="I108:J109"/>
    <mergeCell ref="K108:L109"/>
    <mergeCell ref="N108:N109"/>
    <mergeCell ref="P90:R94"/>
    <mergeCell ref="B95:C96"/>
    <mergeCell ref="O33:O34"/>
    <mergeCell ref="P33:P34"/>
    <mergeCell ref="Q33:Q34"/>
    <mergeCell ref="R33:R34"/>
    <mergeCell ref="O63:O64"/>
    <mergeCell ref="P63:P64"/>
    <mergeCell ref="Q63:Q64"/>
    <mergeCell ref="R63:R64"/>
    <mergeCell ref="K35:K36"/>
    <mergeCell ref="L35:L36"/>
    <mergeCell ref="N35:N36"/>
    <mergeCell ref="O35:O36"/>
    <mergeCell ref="R35:R36"/>
    <mergeCell ref="K63:L64"/>
    <mergeCell ref="N63:N64"/>
    <mergeCell ref="J45:L49"/>
    <mergeCell ref="N45:O49"/>
    <mergeCell ref="P45:R49"/>
    <mergeCell ref="O108:O109"/>
    <mergeCell ref="P108:P109"/>
    <mergeCell ref="Q108:Q109"/>
    <mergeCell ref="R108:R109"/>
    <mergeCell ref="P95:R96"/>
    <mergeCell ref="B39:R41"/>
    <mergeCell ref="B43:B44"/>
    <mergeCell ref="C43:F44"/>
    <mergeCell ref="H43:H44"/>
    <mergeCell ref="I43:L44"/>
    <mergeCell ref="N43:N44"/>
    <mergeCell ref="O43:R44"/>
    <mergeCell ref="D95:F96"/>
    <mergeCell ref="H95:I96"/>
    <mergeCell ref="J95:L96"/>
    <mergeCell ref="N95:O96"/>
    <mergeCell ref="B63:B64"/>
    <mergeCell ref="C63:D64"/>
    <mergeCell ref="E63:F64"/>
    <mergeCell ref="H63:H64"/>
    <mergeCell ref="I63:J64"/>
    <mergeCell ref="B45:C49"/>
    <mergeCell ref="D45:F49"/>
    <mergeCell ref="H45:I49"/>
  </mergeCells>
  <dataValidations count="1">
    <dataValidation type="list" allowBlank="1" showInputMessage="1" showErrorMessage="1" sqref="E150:I163">
      <formula1>$H$177:$H$186</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S233"/>
  <sheetViews>
    <sheetView showGridLines="0" showZeros="0" zoomScaleNormal="100" workbookViewId="0"/>
  </sheetViews>
  <sheetFormatPr baseColWidth="10" defaultRowHeight="14.4" x14ac:dyDescent="0.3"/>
  <cols>
    <col min="1" max="1" width="5.33203125" style="60" customWidth="1"/>
    <col min="2" max="3" width="11.5546875" style="60"/>
    <col min="4" max="4" width="11.5546875" style="60" customWidth="1"/>
    <col min="5" max="16384" width="11.5546875" style="60"/>
  </cols>
  <sheetData>
    <row r="1" spans="2:18" ht="15" customHeight="1" x14ac:dyDescent="0.3"/>
    <row r="2" spans="2:18" ht="15" customHeight="1" thickBot="1" x14ac:dyDescent="0.35"/>
    <row r="3" spans="2:18" ht="15" customHeight="1" x14ac:dyDescent="0.3">
      <c r="C3" s="423"/>
      <c r="D3" s="424"/>
      <c r="E3" s="429" t="s">
        <v>79</v>
      </c>
      <c r="F3" s="430"/>
      <c r="G3" s="430"/>
      <c r="H3" s="430"/>
      <c r="I3" s="430"/>
      <c r="J3" s="430"/>
      <c r="K3" s="430"/>
      <c r="L3" s="430"/>
      <c r="M3" s="430"/>
      <c r="N3" s="430"/>
      <c r="O3" s="431"/>
      <c r="P3" s="423" t="str">
        <f>'Training Plan'!B99</f>
        <v>Developmental</v>
      </c>
      <c r="Q3" s="424"/>
    </row>
    <row r="4" spans="2:18" ht="15" customHeight="1" x14ac:dyDescent="0.3">
      <c r="C4" s="425"/>
      <c r="D4" s="426"/>
      <c r="E4" s="432"/>
      <c r="F4" s="433"/>
      <c r="G4" s="433"/>
      <c r="H4" s="433"/>
      <c r="I4" s="433"/>
      <c r="J4" s="433"/>
      <c r="K4" s="433"/>
      <c r="L4" s="433"/>
      <c r="M4" s="433"/>
      <c r="N4" s="433"/>
      <c r="O4" s="434"/>
      <c r="P4" s="425"/>
      <c r="Q4" s="426"/>
    </row>
    <row r="5" spans="2:18" ht="15" customHeight="1" x14ac:dyDescent="0.3">
      <c r="C5" s="425"/>
      <c r="D5" s="426"/>
      <c r="E5" s="432"/>
      <c r="F5" s="433"/>
      <c r="G5" s="433"/>
      <c r="H5" s="433"/>
      <c r="I5" s="433"/>
      <c r="J5" s="433"/>
      <c r="K5" s="433"/>
      <c r="L5" s="433"/>
      <c r="M5" s="433"/>
      <c r="N5" s="433"/>
      <c r="O5" s="434"/>
      <c r="P5" s="425"/>
      <c r="Q5" s="426"/>
    </row>
    <row r="6" spans="2:18" ht="15" customHeight="1" thickBot="1" x14ac:dyDescent="0.35">
      <c r="C6" s="427"/>
      <c r="D6" s="428"/>
      <c r="E6" s="435"/>
      <c r="F6" s="436"/>
      <c r="G6" s="436"/>
      <c r="H6" s="436"/>
      <c r="I6" s="436"/>
      <c r="J6" s="436"/>
      <c r="K6" s="436"/>
      <c r="L6" s="436"/>
      <c r="M6" s="436"/>
      <c r="N6" s="436"/>
      <c r="O6" s="437"/>
      <c r="P6" s="427"/>
      <c r="Q6" s="428"/>
    </row>
    <row r="7" spans="2:18" ht="15" customHeight="1" x14ac:dyDescent="0.3"/>
    <row r="8" spans="2:18" ht="15" customHeight="1" x14ac:dyDescent="0.3"/>
    <row r="9" spans="2:18" ht="15" customHeight="1" x14ac:dyDescent="0.3">
      <c r="B9" s="476" t="s">
        <v>47</v>
      </c>
      <c r="C9" s="476"/>
      <c r="D9" s="476"/>
      <c r="E9" s="476"/>
      <c r="F9" s="476"/>
      <c r="G9" s="476"/>
      <c r="H9" s="476"/>
      <c r="I9" s="476"/>
      <c r="J9" s="476"/>
      <c r="K9" s="476"/>
      <c r="L9" s="476"/>
      <c r="M9" s="476"/>
      <c r="N9" s="476"/>
      <c r="O9" s="476"/>
      <c r="P9" s="476"/>
      <c r="Q9" s="476"/>
      <c r="R9" s="476"/>
    </row>
    <row r="10" spans="2:18" ht="15" customHeight="1" x14ac:dyDescent="0.3">
      <c r="B10" s="476"/>
      <c r="C10" s="476"/>
      <c r="D10" s="476"/>
      <c r="E10" s="476"/>
      <c r="F10" s="476"/>
      <c r="G10" s="476"/>
      <c r="H10" s="476"/>
      <c r="I10" s="476"/>
      <c r="J10" s="476"/>
      <c r="K10" s="476"/>
      <c r="L10" s="476"/>
      <c r="M10" s="476"/>
      <c r="N10" s="476"/>
      <c r="O10" s="476"/>
      <c r="P10" s="476"/>
      <c r="Q10" s="476"/>
      <c r="R10" s="476"/>
    </row>
    <row r="11" spans="2:18" ht="15" customHeight="1" x14ac:dyDescent="0.3">
      <c r="B11" s="476"/>
      <c r="C11" s="476"/>
      <c r="D11" s="476"/>
      <c r="E11" s="476"/>
      <c r="F11" s="476"/>
      <c r="G11" s="476"/>
      <c r="H11" s="476"/>
      <c r="I11" s="476"/>
      <c r="J11" s="476"/>
      <c r="K11" s="476"/>
      <c r="L11" s="476"/>
      <c r="M11" s="476"/>
      <c r="N11" s="476"/>
      <c r="O11" s="476"/>
      <c r="P11" s="476"/>
      <c r="Q11" s="476"/>
      <c r="R11" s="476"/>
    </row>
    <row r="12" spans="2:18" ht="15" customHeight="1" thickBot="1" x14ac:dyDescent="0.35"/>
    <row r="13" spans="2:18" ht="15" customHeight="1" x14ac:dyDescent="0.3">
      <c r="B13" s="356">
        <v>1</v>
      </c>
      <c r="C13" s="356" t="s">
        <v>253</v>
      </c>
      <c r="D13" s="357"/>
      <c r="E13" s="357"/>
      <c r="F13" s="358"/>
      <c r="G13" s="62"/>
      <c r="H13" s="356">
        <v>2</v>
      </c>
      <c r="I13" s="356" t="s">
        <v>267</v>
      </c>
      <c r="J13" s="357"/>
      <c r="K13" s="357"/>
      <c r="L13" s="358"/>
      <c r="M13" s="62"/>
      <c r="N13" s="356">
        <v>3</v>
      </c>
      <c r="O13" s="356" t="s">
        <v>274</v>
      </c>
      <c r="P13" s="357"/>
      <c r="Q13" s="357"/>
      <c r="R13" s="358"/>
    </row>
    <row r="14" spans="2:18" ht="15" customHeight="1" thickBot="1" x14ac:dyDescent="0.35">
      <c r="B14" s="359"/>
      <c r="C14" s="359"/>
      <c r="D14" s="360"/>
      <c r="E14" s="360"/>
      <c r="F14" s="361"/>
      <c r="G14" s="62"/>
      <c r="H14" s="359"/>
      <c r="I14" s="359"/>
      <c r="J14" s="360"/>
      <c r="K14" s="360"/>
      <c r="L14" s="361"/>
      <c r="M14" s="62"/>
      <c r="N14" s="359"/>
      <c r="O14" s="359"/>
      <c r="P14" s="360"/>
      <c r="Q14" s="360"/>
      <c r="R14" s="361"/>
    </row>
    <row r="15" spans="2:18" ht="15" customHeight="1" x14ac:dyDescent="0.3">
      <c r="B15" s="469" t="s">
        <v>85</v>
      </c>
      <c r="C15" s="470"/>
      <c r="D15" s="464" t="s">
        <v>283</v>
      </c>
      <c r="E15" s="464"/>
      <c r="F15" s="465"/>
      <c r="G15" s="62"/>
      <c r="H15" s="469" t="s">
        <v>85</v>
      </c>
      <c r="I15" s="470"/>
      <c r="J15" s="463" t="s">
        <v>286</v>
      </c>
      <c r="K15" s="464"/>
      <c r="L15" s="465"/>
      <c r="M15" s="62"/>
      <c r="N15" s="469" t="s">
        <v>85</v>
      </c>
      <c r="O15" s="470"/>
      <c r="P15" s="463" t="s">
        <v>289</v>
      </c>
      <c r="Q15" s="464"/>
      <c r="R15" s="465"/>
    </row>
    <row r="16" spans="2:18" ht="15" customHeight="1" x14ac:dyDescent="0.3">
      <c r="B16" s="471"/>
      <c r="C16" s="472"/>
      <c r="D16" s="467"/>
      <c r="E16" s="467"/>
      <c r="F16" s="468"/>
      <c r="G16" s="62"/>
      <c r="H16" s="471"/>
      <c r="I16" s="472"/>
      <c r="J16" s="466"/>
      <c r="K16" s="467"/>
      <c r="L16" s="468"/>
      <c r="M16" s="62"/>
      <c r="N16" s="471"/>
      <c r="O16" s="472"/>
      <c r="P16" s="466"/>
      <c r="Q16" s="467"/>
      <c r="R16" s="468"/>
    </row>
    <row r="17" spans="2:18" ht="15" customHeight="1" x14ac:dyDescent="0.3">
      <c r="B17" s="471"/>
      <c r="C17" s="472"/>
      <c r="D17" s="467"/>
      <c r="E17" s="467"/>
      <c r="F17" s="468"/>
      <c r="G17" s="62"/>
      <c r="H17" s="471"/>
      <c r="I17" s="472"/>
      <c r="J17" s="466"/>
      <c r="K17" s="467"/>
      <c r="L17" s="468"/>
      <c r="M17" s="62"/>
      <c r="N17" s="471"/>
      <c r="O17" s="472"/>
      <c r="P17" s="466"/>
      <c r="Q17" s="467"/>
      <c r="R17" s="468"/>
    </row>
    <row r="18" spans="2:18" ht="15" customHeight="1" x14ac:dyDescent="0.3">
      <c r="B18" s="471"/>
      <c r="C18" s="472"/>
      <c r="D18" s="467"/>
      <c r="E18" s="467"/>
      <c r="F18" s="468"/>
      <c r="G18" s="62"/>
      <c r="H18" s="471"/>
      <c r="I18" s="472"/>
      <c r="J18" s="466"/>
      <c r="K18" s="467"/>
      <c r="L18" s="468"/>
      <c r="M18" s="62"/>
      <c r="N18" s="471"/>
      <c r="O18" s="472"/>
      <c r="P18" s="466"/>
      <c r="Q18" s="467"/>
      <c r="R18" s="468"/>
    </row>
    <row r="19" spans="2:18" ht="15" customHeight="1" thickBot="1" x14ac:dyDescent="0.35">
      <c r="B19" s="473"/>
      <c r="C19" s="474"/>
      <c r="D19" s="467"/>
      <c r="E19" s="467"/>
      <c r="F19" s="468"/>
      <c r="G19" s="62"/>
      <c r="H19" s="473"/>
      <c r="I19" s="474"/>
      <c r="J19" s="466"/>
      <c r="K19" s="467"/>
      <c r="L19" s="468"/>
      <c r="M19" s="62"/>
      <c r="N19" s="473"/>
      <c r="O19" s="474"/>
      <c r="P19" s="466"/>
      <c r="Q19" s="467"/>
      <c r="R19" s="468"/>
    </row>
    <row r="20" spans="2:18" ht="15" customHeight="1" x14ac:dyDescent="0.3">
      <c r="B20" s="438" t="s">
        <v>86</v>
      </c>
      <c r="C20" s="440"/>
      <c r="D20" s="441" t="s">
        <v>264</v>
      </c>
      <c r="E20" s="442"/>
      <c r="F20" s="443"/>
      <c r="G20" s="62"/>
      <c r="H20" s="438" t="s">
        <v>86</v>
      </c>
      <c r="I20" s="440"/>
      <c r="J20" s="441" t="s">
        <v>265</v>
      </c>
      <c r="K20" s="442"/>
      <c r="L20" s="443"/>
      <c r="M20" s="62"/>
      <c r="N20" s="438" t="s">
        <v>86</v>
      </c>
      <c r="O20" s="440"/>
      <c r="P20" s="441" t="s">
        <v>281</v>
      </c>
      <c r="Q20" s="442"/>
      <c r="R20" s="443"/>
    </row>
    <row r="21" spans="2:18" ht="15" customHeight="1" thickBot="1" x14ac:dyDescent="0.35">
      <c r="B21" s="453"/>
      <c r="C21" s="475"/>
      <c r="D21" s="447"/>
      <c r="E21" s="448"/>
      <c r="F21" s="449"/>
      <c r="G21" s="62"/>
      <c r="H21" s="453"/>
      <c r="I21" s="475"/>
      <c r="J21" s="447"/>
      <c r="K21" s="448"/>
      <c r="L21" s="449"/>
      <c r="M21" s="62"/>
      <c r="N21" s="453"/>
      <c r="O21" s="475"/>
      <c r="P21" s="447"/>
      <c r="Q21" s="448"/>
      <c r="R21" s="449"/>
    </row>
    <row r="22" spans="2:18" ht="30" customHeight="1" thickBot="1" x14ac:dyDescent="0.35">
      <c r="B22" s="1" t="s">
        <v>61</v>
      </c>
      <c r="C22" s="1" t="s">
        <v>0</v>
      </c>
      <c r="D22" s="1" t="s">
        <v>42</v>
      </c>
      <c r="E22" s="1" t="s">
        <v>11</v>
      </c>
      <c r="F22" s="3" t="s">
        <v>71</v>
      </c>
      <c r="H22" s="1" t="s">
        <v>61</v>
      </c>
      <c r="I22" s="1" t="s">
        <v>0</v>
      </c>
      <c r="J22" s="1" t="s">
        <v>42</v>
      </c>
      <c r="K22" s="1" t="s">
        <v>11</v>
      </c>
      <c r="L22" s="3" t="s">
        <v>71</v>
      </c>
      <c r="N22" s="1" t="s">
        <v>61</v>
      </c>
      <c r="O22" s="1" t="s">
        <v>0</v>
      </c>
      <c r="P22" s="1" t="s">
        <v>42</v>
      </c>
      <c r="Q22" s="1" t="s">
        <v>11</v>
      </c>
      <c r="R22" s="3" t="s">
        <v>71</v>
      </c>
    </row>
    <row r="23" spans="2:18" ht="15" customHeight="1" thickBot="1" x14ac:dyDescent="0.35">
      <c r="B23" s="2">
        <v>1</v>
      </c>
      <c r="C23" s="32">
        <v>1</v>
      </c>
      <c r="D23" s="29">
        <v>200</v>
      </c>
      <c r="E23" s="35">
        <v>7.5</v>
      </c>
      <c r="F23" s="125">
        <v>0.91743119266055051</v>
      </c>
      <c r="H23" s="2">
        <v>1</v>
      </c>
      <c r="I23" s="32">
        <v>1</v>
      </c>
      <c r="J23" s="29">
        <v>135</v>
      </c>
      <c r="K23" s="35">
        <v>8.5</v>
      </c>
      <c r="L23" s="125">
        <v>0.95070422535211263</v>
      </c>
      <c r="N23" s="2">
        <v>1</v>
      </c>
      <c r="O23" s="32">
        <v>10</v>
      </c>
      <c r="P23" s="29">
        <v>80</v>
      </c>
      <c r="Q23" s="35">
        <v>4</v>
      </c>
      <c r="R23" s="125">
        <v>0.53691275167785235</v>
      </c>
    </row>
    <row r="24" spans="2:18" ht="15" customHeight="1" thickBot="1" x14ac:dyDescent="0.35">
      <c r="B24" s="2">
        <v>2</v>
      </c>
      <c r="C24" s="33">
        <v>5</v>
      </c>
      <c r="D24" s="30">
        <v>160</v>
      </c>
      <c r="E24" s="36">
        <v>6</v>
      </c>
      <c r="F24" s="126">
        <v>0.73394495412844041</v>
      </c>
      <c r="H24" s="2">
        <v>2</v>
      </c>
      <c r="I24" s="33">
        <v>5</v>
      </c>
      <c r="J24" s="30">
        <v>105</v>
      </c>
      <c r="K24" s="36">
        <v>6</v>
      </c>
      <c r="L24" s="126">
        <v>0.73943661971830987</v>
      </c>
      <c r="N24" s="2">
        <v>2</v>
      </c>
      <c r="O24" s="33">
        <v>10</v>
      </c>
      <c r="P24" s="30">
        <v>100</v>
      </c>
      <c r="Q24" s="36">
        <v>7</v>
      </c>
      <c r="R24" s="126">
        <v>0.67114093959731547</v>
      </c>
    </row>
    <row r="25" spans="2:18" ht="15" customHeight="1" thickBot="1" x14ac:dyDescent="0.35">
      <c r="B25" s="2">
        <v>3</v>
      </c>
      <c r="C25" s="33">
        <v>5</v>
      </c>
      <c r="D25" s="30">
        <v>160</v>
      </c>
      <c r="E25" s="36">
        <v>6</v>
      </c>
      <c r="F25" s="126">
        <v>0.73394495412844041</v>
      </c>
      <c r="H25" s="2">
        <v>3</v>
      </c>
      <c r="I25" s="33">
        <v>5</v>
      </c>
      <c r="J25" s="30">
        <v>105</v>
      </c>
      <c r="K25" s="36">
        <v>6</v>
      </c>
      <c r="L25" s="126">
        <v>0.73943661971830987</v>
      </c>
      <c r="M25" s="122"/>
      <c r="N25" s="2">
        <v>3</v>
      </c>
      <c r="O25" s="33">
        <v>10</v>
      </c>
      <c r="P25" s="30">
        <v>100</v>
      </c>
      <c r="Q25" s="36">
        <v>7</v>
      </c>
      <c r="R25" s="126">
        <v>0.67114093959731547</v>
      </c>
    </row>
    <row r="26" spans="2:18" ht="15" customHeight="1" thickBot="1" x14ac:dyDescent="0.35">
      <c r="B26" s="2">
        <v>4</v>
      </c>
      <c r="C26" s="33">
        <v>5</v>
      </c>
      <c r="D26" s="30">
        <v>160</v>
      </c>
      <c r="E26" s="36">
        <v>7</v>
      </c>
      <c r="F26" s="126">
        <v>0.73394495412844041</v>
      </c>
      <c r="H26" s="2">
        <v>4</v>
      </c>
      <c r="I26" s="33">
        <v>5</v>
      </c>
      <c r="J26" s="30">
        <v>105</v>
      </c>
      <c r="K26" s="36">
        <v>7</v>
      </c>
      <c r="L26" s="126">
        <v>0.73943661971830987</v>
      </c>
      <c r="M26" s="123"/>
      <c r="N26" s="2">
        <v>4</v>
      </c>
      <c r="O26" s="33">
        <v>10</v>
      </c>
      <c r="P26" s="30">
        <v>100</v>
      </c>
      <c r="Q26" s="36">
        <v>8</v>
      </c>
      <c r="R26" s="126">
        <v>0.67114093959731547</v>
      </c>
    </row>
    <row r="27" spans="2:18" ht="15" customHeight="1" thickBot="1" x14ac:dyDescent="0.35">
      <c r="B27" s="2">
        <v>5</v>
      </c>
      <c r="C27" s="33">
        <v>5</v>
      </c>
      <c r="D27" s="30">
        <v>170</v>
      </c>
      <c r="E27" s="36">
        <v>7</v>
      </c>
      <c r="F27" s="126">
        <v>0.77981651376146788</v>
      </c>
      <c r="H27" s="2">
        <v>5</v>
      </c>
      <c r="I27" s="33">
        <v>5</v>
      </c>
      <c r="J27" s="30">
        <v>105</v>
      </c>
      <c r="K27" s="36">
        <v>7</v>
      </c>
      <c r="L27" s="126">
        <v>0.73943661971830987</v>
      </c>
      <c r="M27" s="124"/>
      <c r="N27" s="2">
        <v>5</v>
      </c>
      <c r="O27" s="33"/>
      <c r="P27" s="30"/>
      <c r="Q27" s="36"/>
      <c r="R27" s="126">
        <v>0</v>
      </c>
    </row>
    <row r="28" spans="2:18" ht="15" customHeight="1" thickBot="1" x14ac:dyDescent="0.35">
      <c r="B28" s="2">
        <v>6</v>
      </c>
      <c r="C28" s="33">
        <v>5</v>
      </c>
      <c r="D28" s="30">
        <v>170</v>
      </c>
      <c r="E28" s="36">
        <v>7.5</v>
      </c>
      <c r="F28" s="126">
        <v>0.77981651376146788</v>
      </c>
      <c r="H28" s="2">
        <v>6</v>
      </c>
      <c r="I28" s="33"/>
      <c r="J28" s="30"/>
      <c r="K28" s="36"/>
      <c r="L28" s="126">
        <v>0</v>
      </c>
      <c r="M28" s="124"/>
      <c r="N28" s="2">
        <v>6</v>
      </c>
      <c r="O28" s="33"/>
      <c r="P28" s="30"/>
      <c r="Q28" s="36"/>
      <c r="R28" s="126">
        <v>0</v>
      </c>
    </row>
    <row r="29" spans="2:18" ht="15" customHeight="1" thickBot="1" x14ac:dyDescent="0.35">
      <c r="B29" s="2">
        <v>7</v>
      </c>
      <c r="C29" s="33"/>
      <c r="D29" s="30"/>
      <c r="E29" s="36"/>
      <c r="F29" s="126">
        <v>0</v>
      </c>
      <c r="H29" s="2">
        <v>7</v>
      </c>
      <c r="I29" s="33"/>
      <c r="J29" s="30"/>
      <c r="K29" s="36"/>
      <c r="L29" s="126">
        <v>0</v>
      </c>
      <c r="M29" s="124"/>
      <c r="N29" s="2">
        <v>7</v>
      </c>
      <c r="O29" s="33"/>
      <c r="P29" s="30"/>
      <c r="Q29" s="36"/>
      <c r="R29" s="126">
        <v>0</v>
      </c>
    </row>
    <row r="30" spans="2:18" ht="15" customHeight="1" thickBot="1" x14ac:dyDescent="0.35">
      <c r="B30" s="2">
        <v>8</v>
      </c>
      <c r="C30" s="33"/>
      <c r="D30" s="30"/>
      <c r="E30" s="36"/>
      <c r="F30" s="126">
        <v>0</v>
      </c>
      <c r="H30" s="2">
        <v>8</v>
      </c>
      <c r="I30" s="33"/>
      <c r="J30" s="30"/>
      <c r="K30" s="36"/>
      <c r="L30" s="126">
        <v>0</v>
      </c>
      <c r="M30" s="124"/>
      <c r="N30" s="2">
        <v>8</v>
      </c>
      <c r="O30" s="33"/>
      <c r="P30" s="30"/>
      <c r="Q30" s="36"/>
      <c r="R30" s="126">
        <v>0</v>
      </c>
    </row>
    <row r="31" spans="2:18" ht="15" customHeight="1" thickBot="1" x14ac:dyDescent="0.35">
      <c r="B31" s="2">
        <v>9</v>
      </c>
      <c r="C31" s="33"/>
      <c r="D31" s="30"/>
      <c r="E31" s="36"/>
      <c r="F31" s="126">
        <v>0</v>
      </c>
      <c r="H31" s="2">
        <v>9</v>
      </c>
      <c r="I31" s="33"/>
      <c r="J31" s="30"/>
      <c r="K31" s="36"/>
      <c r="L31" s="126">
        <v>0</v>
      </c>
      <c r="M31" s="124"/>
      <c r="N31" s="2">
        <v>9</v>
      </c>
      <c r="O31" s="33"/>
      <c r="P31" s="30"/>
      <c r="Q31" s="36"/>
      <c r="R31" s="126">
        <v>0</v>
      </c>
    </row>
    <row r="32" spans="2:18" ht="15" customHeight="1" thickBot="1" x14ac:dyDescent="0.35">
      <c r="B32" s="228">
        <v>10</v>
      </c>
      <c r="C32" s="34"/>
      <c r="D32" s="31"/>
      <c r="E32" s="37"/>
      <c r="F32" s="126">
        <v>0</v>
      </c>
      <c r="H32" s="228">
        <v>10</v>
      </c>
      <c r="I32" s="34"/>
      <c r="J32" s="31"/>
      <c r="K32" s="37"/>
      <c r="L32" s="126">
        <v>0</v>
      </c>
      <c r="M32" s="124"/>
      <c r="N32" s="228">
        <v>10</v>
      </c>
      <c r="O32" s="34"/>
      <c r="P32" s="31"/>
      <c r="Q32" s="37"/>
      <c r="R32" s="126">
        <v>0</v>
      </c>
    </row>
    <row r="33" spans="1:19" ht="15" customHeight="1" x14ac:dyDescent="0.3">
      <c r="B33" s="392" t="s">
        <v>4</v>
      </c>
      <c r="C33" s="438" t="s">
        <v>62</v>
      </c>
      <c r="D33" s="439"/>
      <c r="E33" s="457">
        <v>0.77981651376146788</v>
      </c>
      <c r="F33" s="458"/>
      <c r="H33" s="392" t="s">
        <v>4</v>
      </c>
      <c r="I33" s="438" t="s">
        <v>62</v>
      </c>
      <c r="J33" s="439"/>
      <c r="K33" s="457">
        <v>0.78169014084507049</v>
      </c>
      <c r="L33" s="458"/>
      <c r="M33" s="124"/>
      <c r="N33" s="392" t="s">
        <v>4</v>
      </c>
      <c r="O33" s="452" t="s">
        <v>70</v>
      </c>
      <c r="P33" s="461">
        <v>0.63758389261744963</v>
      </c>
      <c r="Q33" s="477" t="s">
        <v>109</v>
      </c>
      <c r="R33" s="479">
        <v>586.76666666666665</v>
      </c>
    </row>
    <row r="34" spans="1:19" ht="15" customHeight="1" thickBot="1" x14ac:dyDescent="0.35">
      <c r="B34" s="373"/>
      <c r="C34" s="453"/>
      <c r="D34" s="456"/>
      <c r="E34" s="459"/>
      <c r="F34" s="460"/>
      <c r="H34" s="373"/>
      <c r="I34" s="453"/>
      <c r="J34" s="456"/>
      <c r="K34" s="459"/>
      <c r="L34" s="460"/>
      <c r="M34" s="124"/>
      <c r="N34" s="373"/>
      <c r="O34" s="453"/>
      <c r="P34" s="462"/>
      <c r="Q34" s="478"/>
      <c r="R34" s="480"/>
    </row>
    <row r="35" spans="1:19" ht="15" customHeight="1" x14ac:dyDescent="0.3">
      <c r="A35" s="76"/>
      <c r="B35" s="450">
        <v>218</v>
      </c>
      <c r="C35" s="452" t="s">
        <v>162</v>
      </c>
      <c r="D35" s="454">
        <v>26</v>
      </c>
      <c r="E35" s="438" t="s">
        <v>44</v>
      </c>
      <c r="F35" s="421">
        <v>4300</v>
      </c>
      <c r="H35" s="450">
        <v>142</v>
      </c>
      <c r="I35" s="452" t="s">
        <v>162</v>
      </c>
      <c r="J35" s="454">
        <v>21</v>
      </c>
      <c r="K35" s="438" t="s">
        <v>44</v>
      </c>
      <c r="L35" s="421">
        <v>2235</v>
      </c>
      <c r="M35" s="124"/>
      <c r="N35" s="450">
        <v>149</v>
      </c>
      <c r="O35" s="452" t="s">
        <v>162</v>
      </c>
      <c r="P35" s="454">
        <v>40</v>
      </c>
      <c r="Q35" s="438" t="s">
        <v>44</v>
      </c>
      <c r="R35" s="421">
        <v>3800</v>
      </c>
    </row>
    <row r="36" spans="1:19" ht="15" customHeight="1" thickBot="1" x14ac:dyDescent="0.35">
      <c r="A36" s="76"/>
      <c r="B36" s="451"/>
      <c r="C36" s="453"/>
      <c r="D36" s="455"/>
      <c r="E36" s="453"/>
      <c r="F36" s="422"/>
      <c r="H36" s="451"/>
      <c r="I36" s="453"/>
      <c r="J36" s="455"/>
      <c r="K36" s="453"/>
      <c r="L36" s="422"/>
      <c r="M36" s="124"/>
      <c r="N36" s="451"/>
      <c r="O36" s="453"/>
      <c r="P36" s="455"/>
      <c r="Q36" s="453"/>
      <c r="R36" s="422"/>
    </row>
    <row r="37" spans="1:19" ht="15" customHeight="1" x14ac:dyDescent="0.3">
      <c r="B37" s="64">
        <v>200</v>
      </c>
      <c r="C37" s="129">
        <v>3.5</v>
      </c>
      <c r="D37" s="64"/>
      <c r="E37" s="64"/>
      <c r="F37" s="64"/>
      <c r="G37" s="64"/>
      <c r="H37" s="64">
        <v>135</v>
      </c>
      <c r="I37" s="129">
        <v>2.5</v>
      </c>
      <c r="J37" s="64"/>
      <c r="K37" s="64"/>
      <c r="L37" s="64"/>
      <c r="M37" s="130"/>
      <c r="N37" s="64">
        <v>100</v>
      </c>
      <c r="O37" s="129">
        <v>13</v>
      </c>
      <c r="P37" s="64"/>
      <c r="Q37" s="131">
        <v>6.7444444444444445</v>
      </c>
      <c r="R37" s="132">
        <v>87</v>
      </c>
      <c r="S37" s="61"/>
    </row>
    <row r="38" spans="1:19" ht="15" customHeight="1" x14ac:dyDescent="0.3">
      <c r="B38" s="64"/>
      <c r="C38" s="64"/>
      <c r="D38" s="64"/>
      <c r="E38" s="64"/>
      <c r="F38" s="64"/>
      <c r="G38" s="64"/>
      <c r="H38" s="64"/>
      <c r="I38" s="64"/>
      <c r="J38" s="64"/>
      <c r="K38" s="64"/>
      <c r="L38" s="64"/>
      <c r="M38" s="64"/>
      <c r="N38" s="64"/>
      <c r="O38" s="64"/>
      <c r="P38" s="64"/>
      <c r="Q38" s="64"/>
      <c r="R38" s="64"/>
    </row>
    <row r="39" spans="1:19" ht="15" customHeight="1" x14ac:dyDescent="0.3">
      <c r="B39" s="476" t="s">
        <v>48</v>
      </c>
      <c r="C39" s="476"/>
      <c r="D39" s="476"/>
      <c r="E39" s="476"/>
      <c r="F39" s="476"/>
      <c r="G39" s="476"/>
      <c r="H39" s="476"/>
      <c r="I39" s="476"/>
      <c r="J39" s="476"/>
      <c r="K39" s="476"/>
      <c r="L39" s="476"/>
      <c r="M39" s="476"/>
      <c r="N39" s="476"/>
      <c r="O39" s="476"/>
      <c r="P39" s="476"/>
      <c r="Q39" s="476"/>
      <c r="R39" s="476"/>
    </row>
    <row r="40" spans="1:19" ht="15" customHeight="1" x14ac:dyDescent="0.3">
      <c r="B40" s="476"/>
      <c r="C40" s="476"/>
      <c r="D40" s="476"/>
      <c r="E40" s="476"/>
      <c r="F40" s="476"/>
      <c r="G40" s="476"/>
      <c r="H40" s="476"/>
      <c r="I40" s="476"/>
      <c r="J40" s="476"/>
      <c r="K40" s="476"/>
      <c r="L40" s="476"/>
      <c r="M40" s="476"/>
      <c r="N40" s="476"/>
      <c r="O40" s="476"/>
      <c r="P40" s="476"/>
      <c r="Q40" s="476"/>
      <c r="R40" s="476"/>
    </row>
    <row r="41" spans="1:19" ht="15" customHeight="1" x14ac:dyDescent="0.3">
      <c r="B41" s="476"/>
      <c r="C41" s="476"/>
      <c r="D41" s="476"/>
      <c r="E41" s="476"/>
      <c r="F41" s="476"/>
      <c r="G41" s="476"/>
      <c r="H41" s="476"/>
      <c r="I41" s="476"/>
      <c r="J41" s="476"/>
      <c r="K41" s="476"/>
      <c r="L41" s="476"/>
      <c r="M41" s="476"/>
      <c r="N41" s="476"/>
      <c r="O41" s="476"/>
      <c r="P41" s="476"/>
      <c r="Q41" s="476"/>
      <c r="R41" s="476"/>
    </row>
    <row r="42" spans="1:19" ht="15" customHeight="1" thickBot="1" x14ac:dyDescent="0.35"/>
    <row r="43" spans="1:19" ht="15" customHeight="1" x14ac:dyDescent="0.3">
      <c r="B43" s="356">
        <v>1</v>
      </c>
      <c r="C43" s="356" t="s">
        <v>254</v>
      </c>
      <c r="D43" s="357"/>
      <c r="E43" s="357"/>
      <c r="F43" s="358"/>
      <c r="G43" s="62"/>
      <c r="H43" s="356">
        <v>2</v>
      </c>
      <c r="I43" s="356" t="s">
        <v>268</v>
      </c>
      <c r="J43" s="357"/>
      <c r="K43" s="357"/>
      <c r="L43" s="358"/>
      <c r="M43" s="62"/>
      <c r="N43" s="356">
        <v>3</v>
      </c>
      <c r="O43" s="356" t="s">
        <v>277</v>
      </c>
      <c r="P43" s="357"/>
      <c r="Q43" s="357"/>
      <c r="R43" s="358"/>
    </row>
    <row r="44" spans="1:19" ht="15" customHeight="1" thickBot="1" x14ac:dyDescent="0.35">
      <c r="B44" s="359"/>
      <c r="C44" s="359"/>
      <c r="D44" s="360"/>
      <c r="E44" s="360"/>
      <c r="F44" s="361"/>
      <c r="G44" s="62"/>
      <c r="H44" s="359"/>
      <c r="I44" s="359"/>
      <c r="J44" s="360"/>
      <c r="K44" s="360"/>
      <c r="L44" s="361"/>
      <c r="M44" s="62"/>
      <c r="N44" s="359"/>
      <c r="O44" s="359"/>
      <c r="P44" s="360"/>
      <c r="Q44" s="360"/>
      <c r="R44" s="361"/>
    </row>
    <row r="45" spans="1:19" ht="15" customHeight="1" x14ac:dyDescent="0.3">
      <c r="B45" s="469" t="s">
        <v>85</v>
      </c>
      <c r="C45" s="470"/>
      <c r="D45" s="463" t="s">
        <v>283</v>
      </c>
      <c r="E45" s="464"/>
      <c r="F45" s="465"/>
      <c r="G45" s="62"/>
      <c r="H45" s="469" t="s">
        <v>85</v>
      </c>
      <c r="I45" s="470"/>
      <c r="J45" s="463" t="s">
        <v>287</v>
      </c>
      <c r="K45" s="464"/>
      <c r="L45" s="465"/>
      <c r="M45" s="62"/>
      <c r="N45" s="469" t="s">
        <v>85</v>
      </c>
      <c r="O45" s="470"/>
      <c r="P45" s="463" t="s">
        <v>292</v>
      </c>
      <c r="Q45" s="464"/>
      <c r="R45" s="465"/>
    </row>
    <row r="46" spans="1:19" ht="15" customHeight="1" x14ac:dyDescent="0.3">
      <c r="B46" s="471"/>
      <c r="C46" s="472"/>
      <c r="D46" s="466"/>
      <c r="E46" s="467"/>
      <c r="F46" s="468"/>
      <c r="G46" s="62"/>
      <c r="H46" s="471"/>
      <c r="I46" s="472"/>
      <c r="J46" s="466"/>
      <c r="K46" s="467"/>
      <c r="L46" s="468"/>
      <c r="M46" s="62"/>
      <c r="N46" s="471"/>
      <c r="O46" s="472"/>
      <c r="P46" s="466"/>
      <c r="Q46" s="467"/>
      <c r="R46" s="468"/>
    </row>
    <row r="47" spans="1:19" ht="15" customHeight="1" x14ac:dyDescent="0.3">
      <c r="B47" s="471"/>
      <c r="C47" s="472"/>
      <c r="D47" s="466"/>
      <c r="E47" s="467"/>
      <c r="F47" s="468"/>
      <c r="G47" s="62"/>
      <c r="H47" s="471"/>
      <c r="I47" s="472"/>
      <c r="J47" s="466"/>
      <c r="K47" s="467"/>
      <c r="L47" s="468"/>
      <c r="M47" s="62"/>
      <c r="N47" s="471"/>
      <c r="O47" s="472"/>
      <c r="P47" s="466"/>
      <c r="Q47" s="467"/>
      <c r="R47" s="468"/>
    </row>
    <row r="48" spans="1:19" ht="15" customHeight="1" x14ac:dyDescent="0.3">
      <c r="B48" s="471"/>
      <c r="C48" s="472"/>
      <c r="D48" s="466"/>
      <c r="E48" s="467"/>
      <c r="F48" s="468"/>
      <c r="G48" s="62"/>
      <c r="H48" s="471"/>
      <c r="I48" s="472"/>
      <c r="J48" s="466"/>
      <c r="K48" s="467"/>
      <c r="L48" s="468"/>
      <c r="M48" s="62"/>
      <c r="N48" s="471"/>
      <c r="O48" s="472"/>
      <c r="P48" s="466"/>
      <c r="Q48" s="467"/>
      <c r="R48" s="468"/>
    </row>
    <row r="49" spans="2:18" ht="15" customHeight="1" thickBot="1" x14ac:dyDescent="0.35">
      <c r="B49" s="473"/>
      <c r="C49" s="474"/>
      <c r="D49" s="466"/>
      <c r="E49" s="467"/>
      <c r="F49" s="468"/>
      <c r="G49" s="62"/>
      <c r="H49" s="473"/>
      <c r="I49" s="474"/>
      <c r="J49" s="466"/>
      <c r="K49" s="467"/>
      <c r="L49" s="468"/>
      <c r="M49" s="62"/>
      <c r="N49" s="473"/>
      <c r="O49" s="474"/>
      <c r="P49" s="466"/>
      <c r="Q49" s="467"/>
      <c r="R49" s="468"/>
    </row>
    <row r="50" spans="2:18" ht="15" customHeight="1" x14ac:dyDescent="0.3">
      <c r="B50" s="438" t="s">
        <v>86</v>
      </c>
      <c r="C50" s="440"/>
      <c r="D50" s="441" t="s">
        <v>264</v>
      </c>
      <c r="E50" s="442"/>
      <c r="F50" s="443"/>
      <c r="G50" s="62"/>
      <c r="H50" s="438" t="s">
        <v>86</v>
      </c>
      <c r="I50" s="440"/>
      <c r="J50" s="441" t="s">
        <v>265</v>
      </c>
      <c r="K50" s="442"/>
      <c r="L50" s="443"/>
      <c r="M50" s="62"/>
      <c r="N50" s="438" t="s">
        <v>86</v>
      </c>
      <c r="O50" s="440"/>
      <c r="P50" s="441" t="s">
        <v>281</v>
      </c>
      <c r="Q50" s="442"/>
      <c r="R50" s="443"/>
    </row>
    <row r="51" spans="2:18" ht="15" customHeight="1" thickBot="1" x14ac:dyDescent="0.35">
      <c r="B51" s="453"/>
      <c r="C51" s="475"/>
      <c r="D51" s="447"/>
      <c r="E51" s="448"/>
      <c r="F51" s="449"/>
      <c r="G51" s="62"/>
      <c r="H51" s="453"/>
      <c r="I51" s="475"/>
      <c r="J51" s="447"/>
      <c r="K51" s="448"/>
      <c r="L51" s="449"/>
      <c r="M51" s="62"/>
      <c r="N51" s="453"/>
      <c r="O51" s="475"/>
      <c r="P51" s="447"/>
      <c r="Q51" s="448"/>
      <c r="R51" s="449"/>
    </row>
    <row r="52" spans="2:18" ht="30" customHeight="1" thickBot="1" x14ac:dyDescent="0.35">
      <c r="B52" s="1" t="s">
        <v>61</v>
      </c>
      <c r="C52" s="1" t="s">
        <v>0</v>
      </c>
      <c r="D52" s="1" t="s">
        <v>42</v>
      </c>
      <c r="E52" s="1" t="s">
        <v>11</v>
      </c>
      <c r="F52" s="3" t="s">
        <v>71</v>
      </c>
      <c r="H52" s="1" t="s">
        <v>61</v>
      </c>
      <c r="I52" s="1" t="s">
        <v>0</v>
      </c>
      <c r="J52" s="1" t="s">
        <v>42</v>
      </c>
      <c r="K52" s="1" t="s">
        <v>11</v>
      </c>
      <c r="L52" s="3" t="s">
        <v>71</v>
      </c>
      <c r="N52" s="1" t="s">
        <v>61</v>
      </c>
      <c r="O52" s="1" t="s">
        <v>0</v>
      </c>
      <c r="P52" s="1" t="s">
        <v>42</v>
      </c>
      <c r="Q52" s="1" t="s">
        <v>11</v>
      </c>
      <c r="R52" s="3" t="s">
        <v>71</v>
      </c>
    </row>
    <row r="53" spans="2:18" ht="15" customHeight="1" thickBot="1" x14ac:dyDescent="0.35">
      <c r="B53" s="2">
        <v>1</v>
      </c>
      <c r="C53" s="32">
        <v>1</v>
      </c>
      <c r="D53" s="29">
        <v>255</v>
      </c>
      <c r="E53" s="35">
        <v>8</v>
      </c>
      <c r="F53" s="125">
        <v>0.93406593406593408</v>
      </c>
      <c r="H53" s="2">
        <v>1</v>
      </c>
      <c r="I53" s="32">
        <v>4</v>
      </c>
      <c r="J53" s="29">
        <v>105</v>
      </c>
      <c r="K53" s="35">
        <v>7</v>
      </c>
      <c r="L53" s="125">
        <v>0.80152671755725191</v>
      </c>
      <c r="N53" s="2">
        <v>1</v>
      </c>
      <c r="O53" s="32">
        <v>10</v>
      </c>
      <c r="P53" s="29">
        <v>160</v>
      </c>
      <c r="Q53" s="35">
        <v>7</v>
      </c>
      <c r="R53" s="125">
        <v>0.65573770491803274</v>
      </c>
    </row>
    <row r="54" spans="2:18" ht="15" customHeight="1" thickBot="1" x14ac:dyDescent="0.35">
      <c r="B54" s="2">
        <v>2</v>
      </c>
      <c r="C54" s="33">
        <v>5</v>
      </c>
      <c r="D54" s="30">
        <v>220</v>
      </c>
      <c r="E54" s="36">
        <v>7</v>
      </c>
      <c r="F54" s="126">
        <v>0.80586080586080588</v>
      </c>
      <c r="H54" s="2">
        <v>2</v>
      </c>
      <c r="I54" s="33">
        <v>4</v>
      </c>
      <c r="J54" s="30">
        <v>110</v>
      </c>
      <c r="K54" s="36">
        <v>7.5</v>
      </c>
      <c r="L54" s="126">
        <v>0.83969465648854957</v>
      </c>
      <c r="N54" s="2">
        <v>2</v>
      </c>
      <c r="O54" s="33">
        <v>10</v>
      </c>
      <c r="P54" s="30">
        <v>170</v>
      </c>
      <c r="Q54" s="36">
        <v>8</v>
      </c>
      <c r="R54" s="126">
        <v>0.69672131147540983</v>
      </c>
    </row>
    <row r="55" spans="2:18" ht="15" customHeight="1" thickBot="1" x14ac:dyDescent="0.35">
      <c r="B55" s="2">
        <v>3</v>
      </c>
      <c r="C55" s="33">
        <v>5</v>
      </c>
      <c r="D55" s="30">
        <v>220</v>
      </c>
      <c r="E55" s="36">
        <v>7.5</v>
      </c>
      <c r="F55" s="126">
        <v>0.80586080586080588</v>
      </c>
      <c r="H55" s="2">
        <v>3</v>
      </c>
      <c r="I55" s="33">
        <v>4</v>
      </c>
      <c r="J55" s="30">
        <v>112.5</v>
      </c>
      <c r="K55" s="36">
        <v>8.5</v>
      </c>
      <c r="L55" s="126">
        <v>0.85877862595419852</v>
      </c>
      <c r="M55" s="122"/>
      <c r="N55" s="2">
        <v>3</v>
      </c>
      <c r="O55" s="33">
        <v>8</v>
      </c>
      <c r="P55" s="30">
        <v>190</v>
      </c>
      <c r="Q55" s="36">
        <v>9.5</v>
      </c>
      <c r="R55" s="126">
        <v>0.77868852459016391</v>
      </c>
    </row>
    <row r="56" spans="2:18" ht="15" customHeight="1" thickBot="1" x14ac:dyDescent="0.35">
      <c r="B56" s="2">
        <v>4</v>
      </c>
      <c r="C56" s="33">
        <v>5</v>
      </c>
      <c r="D56" s="30">
        <v>220</v>
      </c>
      <c r="E56" s="36">
        <v>7</v>
      </c>
      <c r="F56" s="126">
        <v>0.80586080586080588</v>
      </c>
      <c r="H56" s="2">
        <v>4</v>
      </c>
      <c r="I56" s="33">
        <v>4</v>
      </c>
      <c r="J56" s="30">
        <v>112.5</v>
      </c>
      <c r="K56" s="36">
        <v>9</v>
      </c>
      <c r="L56" s="126">
        <v>0.85877862595419852</v>
      </c>
      <c r="M56" s="123"/>
      <c r="N56" s="2">
        <v>4</v>
      </c>
      <c r="O56" s="33"/>
      <c r="P56" s="30"/>
      <c r="Q56" s="36"/>
      <c r="R56" s="126">
        <v>0</v>
      </c>
    </row>
    <row r="57" spans="2:18" ht="15" customHeight="1" thickBot="1" x14ac:dyDescent="0.35">
      <c r="B57" s="2">
        <v>5</v>
      </c>
      <c r="C57" s="33">
        <v>5</v>
      </c>
      <c r="D57" s="30">
        <v>220</v>
      </c>
      <c r="E57" s="36">
        <v>7</v>
      </c>
      <c r="F57" s="126">
        <v>0.80586080586080588</v>
      </c>
      <c r="H57" s="2">
        <v>5</v>
      </c>
      <c r="I57" s="33"/>
      <c r="J57" s="30"/>
      <c r="K57" s="36"/>
      <c r="L57" s="126">
        <v>0</v>
      </c>
      <c r="M57" s="124"/>
      <c r="N57" s="2">
        <v>5</v>
      </c>
      <c r="O57" s="33"/>
      <c r="P57" s="30"/>
      <c r="Q57" s="36"/>
      <c r="R57" s="126">
        <v>0</v>
      </c>
    </row>
    <row r="58" spans="2:18" ht="15" customHeight="1" thickBot="1" x14ac:dyDescent="0.35">
      <c r="B58" s="2">
        <v>6</v>
      </c>
      <c r="C58" s="33">
        <v>5</v>
      </c>
      <c r="D58" s="30">
        <v>220</v>
      </c>
      <c r="E58" s="36">
        <v>7</v>
      </c>
      <c r="F58" s="126">
        <v>0.80586080586080588</v>
      </c>
      <c r="H58" s="2">
        <v>6</v>
      </c>
      <c r="I58" s="33"/>
      <c r="J58" s="30"/>
      <c r="K58" s="36"/>
      <c r="L58" s="126">
        <v>0</v>
      </c>
      <c r="M58" s="124"/>
      <c r="N58" s="2">
        <v>6</v>
      </c>
      <c r="O58" s="33"/>
      <c r="P58" s="30"/>
      <c r="Q58" s="36"/>
      <c r="R58" s="126">
        <v>0</v>
      </c>
    </row>
    <row r="59" spans="2:18" ht="15" customHeight="1" thickBot="1" x14ac:dyDescent="0.35">
      <c r="B59" s="2">
        <v>7</v>
      </c>
      <c r="C59" s="33"/>
      <c r="D59" s="30"/>
      <c r="E59" s="36"/>
      <c r="F59" s="126">
        <v>0</v>
      </c>
      <c r="H59" s="2">
        <v>7</v>
      </c>
      <c r="I59" s="33"/>
      <c r="J59" s="30"/>
      <c r="K59" s="36"/>
      <c r="L59" s="126">
        <v>0</v>
      </c>
      <c r="M59" s="124"/>
      <c r="N59" s="2">
        <v>7</v>
      </c>
      <c r="O59" s="33"/>
      <c r="P59" s="30"/>
      <c r="Q59" s="36"/>
      <c r="R59" s="126">
        <v>0</v>
      </c>
    </row>
    <row r="60" spans="2:18" ht="15" customHeight="1" thickBot="1" x14ac:dyDescent="0.35">
      <c r="B60" s="2">
        <v>8</v>
      </c>
      <c r="C60" s="33"/>
      <c r="D60" s="30"/>
      <c r="E60" s="36"/>
      <c r="F60" s="126">
        <v>0</v>
      </c>
      <c r="H60" s="2">
        <v>8</v>
      </c>
      <c r="I60" s="33"/>
      <c r="J60" s="30"/>
      <c r="K60" s="36"/>
      <c r="L60" s="126">
        <v>0</v>
      </c>
      <c r="M60" s="124"/>
      <c r="N60" s="2">
        <v>8</v>
      </c>
      <c r="O60" s="33"/>
      <c r="P60" s="30"/>
      <c r="Q60" s="36"/>
      <c r="R60" s="126">
        <v>0</v>
      </c>
    </row>
    <row r="61" spans="2:18" ht="15" customHeight="1" thickBot="1" x14ac:dyDescent="0.35">
      <c r="B61" s="2">
        <v>9</v>
      </c>
      <c r="C61" s="33"/>
      <c r="D61" s="30"/>
      <c r="E61" s="36"/>
      <c r="F61" s="126">
        <v>0</v>
      </c>
      <c r="H61" s="2">
        <v>9</v>
      </c>
      <c r="I61" s="33"/>
      <c r="J61" s="30"/>
      <c r="K61" s="36"/>
      <c r="L61" s="126">
        <v>0</v>
      </c>
      <c r="M61" s="124"/>
      <c r="N61" s="2">
        <v>9</v>
      </c>
      <c r="O61" s="33"/>
      <c r="P61" s="30"/>
      <c r="Q61" s="36"/>
      <c r="R61" s="126">
        <v>0</v>
      </c>
    </row>
    <row r="62" spans="2:18" ht="15" customHeight="1" thickBot="1" x14ac:dyDescent="0.35">
      <c r="B62" s="228">
        <v>10</v>
      </c>
      <c r="C62" s="34"/>
      <c r="D62" s="31"/>
      <c r="E62" s="37"/>
      <c r="F62" s="126">
        <v>0</v>
      </c>
      <c r="H62" s="228">
        <v>10</v>
      </c>
      <c r="I62" s="34"/>
      <c r="J62" s="31"/>
      <c r="K62" s="37"/>
      <c r="L62" s="126">
        <v>0</v>
      </c>
      <c r="M62" s="124"/>
      <c r="N62" s="228">
        <v>10</v>
      </c>
      <c r="O62" s="34"/>
      <c r="P62" s="31"/>
      <c r="Q62" s="37"/>
      <c r="R62" s="126">
        <v>0</v>
      </c>
    </row>
    <row r="63" spans="2:18" ht="15" customHeight="1" x14ac:dyDescent="0.3">
      <c r="B63" s="392" t="s">
        <v>4</v>
      </c>
      <c r="C63" s="438" t="s">
        <v>62</v>
      </c>
      <c r="D63" s="439"/>
      <c r="E63" s="457">
        <v>0.82722832722832706</v>
      </c>
      <c r="F63" s="458"/>
      <c r="H63" s="392" t="s">
        <v>4</v>
      </c>
      <c r="I63" s="438" t="s">
        <v>62</v>
      </c>
      <c r="J63" s="439"/>
      <c r="K63" s="457">
        <v>0.83969465648854968</v>
      </c>
      <c r="L63" s="458"/>
      <c r="M63" s="124"/>
      <c r="N63" s="392" t="s">
        <v>4</v>
      </c>
      <c r="O63" s="452" t="s">
        <v>70</v>
      </c>
      <c r="P63" s="461">
        <v>0.7103825136612022</v>
      </c>
      <c r="Q63" s="477" t="s">
        <v>109</v>
      </c>
      <c r="R63" s="479">
        <v>546.3888888888888</v>
      </c>
    </row>
    <row r="64" spans="2:18" ht="15" customHeight="1" thickBot="1" x14ac:dyDescent="0.35">
      <c r="B64" s="373"/>
      <c r="C64" s="453"/>
      <c r="D64" s="456"/>
      <c r="E64" s="459"/>
      <c r="F64" s="460"/>
      <c r="H64" s="373"/>
      <c r="I64" s="453"/>
      <c r="J64" s="456"/>
      <c r="K64" s="459"/>
      <c r="L64" s="460"/>
      <c r="M64" s="124"/>
      <c r="N64" s="373"/>
      <c r="O64" s="490"/>
      <c r="P64" s="462"/>
      <c r="Q64" s="478"/>
      <c r="R64" s="480"/>
    </row>
    <row r="65" spans="2:18" ht="15" customHeight="1" x14ac:dyDescent="0.3">
      <c r="B65" s="450">
        <v>273</v>
      </c>
      <c r="C65" s="452" t="s">
        <v>162</v>
      </c>
      <c r="D65" s="454">
        <v>26</v>
      </c>
      <c r="E65" s="438" t="s">
        <v>44</v>
      </c>
      <c r="F65" s="421">
        <v>5755</v>
      </c>
      <c r="H65" s="450">
        <v>131</v>
      </c>
      <c r="I65" s="452" t="s">
        <v>162</v>
      </c>
      <c r="J65" s="454">
        <v>16</v>
      </c>
      <c r="K65" s="438" t="s">
        <v>44</v>
      </c>
      <c r="L65" s="421">
        <v>1760</v>
      </c>
      <c r="M65" s="124"/>
      <c r="N65" s="450">
        <v>244</v>
      </c>
      <c r="O65" s="452" t="s">
        <v>162</v>
      </c>
      <c r="P65" s="454">
        <v>28</v>
      </c>
      <c r="Q65" s="438" t="s">
        <v>44</v>
      </c>
      <c r="R65" s="421">
        <v>4820</v>
      </c>
    </row>
    <row r="66" spans="2:18" ht="15" customHeight="1" thickBot="1" x14ac:dyDescent="0.35">
      <c r="B66" s="451"/>
      <c r="C66" s="453"/>
      <c r="D66" s="455"/>
      <c r="E66" s="453"/>
      <c r="F66" s="422"/>
      <c r="H66" s="451"/>
      <c r="I66" s="453"/>
      <c r="J66" s="455"/>
      <c r="K66" s="453"/>
      <c r="L66" s="422"/>
      <c r="M66" s="124"/>
      <c r="N66" s="451"/>
      <c r="O66" s="453"/>
      <c r="P66" s="455"/>
      <c r="Q66" s="453"/>
      <c r="R66" s="422"/>
    </row>
    <row r="67" spans="2:18" ht="15" customHeight="1" x14ac:dyDescent="0.3">
      <c r="B67" s="64">
        <v>255</v>
      </c>
      <c r="C67" s="129">
        <v>3</v>
      </c>
      <c r="D67" s="64"/>
      <c r="E67" s="64"/>
      <c r="F67" s="64"/>
      <c r="G67" s="64"/>
      <c r="H67" s="64">
        <v>112.5</v>
      </c>
      <c r="I67" s="129">
        <v>5.5</v>
      </c>
      <c r="J67" s="64"/>
      <c r="K67" s="64"/>
      <c r="L67" s="64"/>
      <c r="M67" s="130"/>
      <c r="N67" s="64">
        <v>190</v>
      </c>
      <c r="O67" s="129">
        <v>8.5</v>
      </c>
      <c r="P67" s="64"/>
      <c r="Q67" s="131">
        <v>7.8055555555555545</v>
      </c>
      <c r="R67" s="132">
        <v>70</v>
      </c>
    </row>
    <row r="68" spans="2:18" ht="15" customHeight="1" x14ac:dyDescent="0.3">
      <c r="B68" s="64"/>
      <c r="C68" s="64"/>
      <c r="D68" s="64"/>
      <c r="E68" s="64"/>
      <c r="F68" s="64"/>
      <c r="G68" s="64"/>
      <c r="H68" s="64"/>
      <c r="I68" s="64"/>
      <c r="J68" s="64"/>
      <c r="K68" s="64"/>
      <c r="L68" s="64"/>
      <c r="M68" s="64"/>
      <c r="N68" s="64"/>
      <c r="O68" s="64"/>
      <c r="P68" s="64"/>
      <c r="Q68" s="64"/>
      <c r="R68" s="64"/>
    </row>
    <row r="69" spans="2:18" ht="15" customHeight="1" x14ac:dyDescent="0.3">
      <c r="B69" s="476" t="s">
        <v>63</v>
      </c>
      <c r="C69" s="476"/>
      <c r="D69" s="476"/>
      <c r="E69" s="476"/>
      <c r="F69" s="476"/>
      <c r="G69" s="476"/>
      <c r="H69" s="476"/>
      <c r="I69" s="476"/>
      <c r="J69" s="476"/>
      <c r="K69" s="476"/>
      <c r="L69" s="476"/>
      <c r="M69" s="476"/>
      <c r="N69" s="476"/>
      <c r="O69" s="476"/>
      <c r="P69" s="476"/>
      <c r="Q69" s="476"/>
      <c r="R69" s="476"/>
    </row>
    <row r="70" spans="2:18" ht="15" customHeight="1" x14ac:dyDescent="0.3">
      <c r="B70" s="476"/>
      <c r="C70" s="476"/>
      <c r="D70" s="476"/>
      <c r="E70" s="476"/>
      <c r="F70" s="476"/>
      <c r="G70" s="476"/>
      <c r="H70" s="476"/>
      <c r="I70" s="476"/>
      <c r="J70" s="476"/>
      <c r="K70" s="476"/>
      <c r="L70" s="476"/>
      <c r="M70" s="476"/>
      <c r="N70" s="476"/>
      <c r="O70" s="476"/>
      <c r="P70" s="476"/>
      <c r="Q70" s="476"/>
      <c r="R70" s="476"/>
    </row>
    <row r="71" spans="2:18" ht="15" customHeight="1" x14ac:dyDescent="0.3">
      <c r="B71" s="476"/>
      <c r="C71" s="476"/>
      <c r="D71" s="476"/>
      <c r="E71" s="476"/>
      <c r="F71" s="476"/>
      <c r="G71" s="476"/>
      <c r="H71" s="476"/>
      <c r="I71" s="476"/>
      <c r="J71" s="476"/>
      <c r="K71" s="476"/>
      <c r="L71" s="476"/>
      <c r="M71" s="476"/>
      <c r="N71" s="476"/>
      <c r="O71" s="476"/>
      <c r="P71" s="476"/>
      <c r="Q71" s="476"/>
      <c r="R71" s="476"/>
    </row>
    <row r="72" spans="2:18" ht="15" customHeight="1" thickBot="1" x14ac:dyDescent="0.35"/>
    <row r="73" spans="2:18" ht="15" customHeight="1" x14ac:dyDescent="0.3">
      <c r="C73" s="322" t="s">
        <v>252</v>
      </c>
      <c r="D73" s="323"/>
      <c r="E73" s="324"/>
      <c r="F73" s="322" t="s">
        <v>262</v>
      </c>
      <c r="G73" s="323"/>
      <c r="H73" s="324"/>
      <c r="I73" s="322" t="s">
        <v>266</v>
      </c>
      <c r="J73" s="323"/>
      <c r="K73" s="324"/>
      <c r="L73" s="322" t="s">
        <v>272</v>
      </c>
      <c r="M73" s="323"/>
      <c r="N73" s="324"/>
      <c r="O73" s="322">
        <v>0</v>
      </c>
      <c r="P73" s="323"/>
      <c r="Q73" s="324"/>
    </row>
    <row r="74" spans="2:18" ht="15" customHeight="1" thickBot="1" x14ac:dyDescent="0.35">
      <c r="C74" s="328"/>
      <c r="D74" s="329"/>
      <c r="E74" s="330"/>
      <c r="F74" s="328"/>
      <c r="G74" s="329"/>
      <c r="H74" s="330"/>
      <c r="I74" s="328"/>
      <c r="J74" s="329"/>
      <c r="K74" s="330"/>
      <c r="L74" s="328"/>
      <c r="M74" s="329"/>
      <c r="N74" s="330"/>
      <c r="O74" s="328"/>
      <c r="P74" s="329"/>
      <c r="Q74" s="330"/>
    </row>
    <row r="75" spans="2:18" ht="15" customHeight="1" x14ac:dyDescent="0.3">
      <c r="C75" s="441" t="s">
        <v>294</v>
      </c>
      <c r="D75" s="442"/>
      <c r="E75" s="443"/>
      <c r="F75" s="441" t="s">
        <v>295</v>
      </c>
      <c r="G75" s="442"/>
      <c r="H75" s="443"/>
      <c r="I75" s="441" t="s">
        <v>295</v>
      </c>
      <c r="J75" s="442"/>
      <c r="K75" s="443"/>
      <c r="L75" s="441" t="s">
        <v>296</v>
      </c>
      <c r="M75" s="442"/>
      <c r="N75" s="443"/>
      <c r="O75" s="441">
        <v>0</v>
      </c>
      <c r="P75" s="442"/>
      <c r="Q75" s="443"/>
    </row>
    <row r="76" spans="2:18" ht="15" customHeight="1" x14ac:dyDescent="0.3">
      <c r="C76" s="444"/>
      <c r="D76" s="445"/>
      <c r="E76" s="446"/>
      <c r="F76" s="444"/>
      <c r="G76" s="445"/>
      <c r="H76" s="446"/>
      <c r="I76" s="444"/>
      <c r="J76" s="445"/>
      <c r="K76" s="446"/>
      <c r="L76" s="444"/>
      <c r="M76" s="445"/>
      <c r="N76" s="446"/>
      <c r="O76" s="444"/>
      <c r="P76" s="445"/>
      <c r="Q76" s="446"/>
    </row>
    <row r="77" spans="2:18" ht="15" customHeight="1" thickBot="1" x14ac:dyDescent="0.35">
      <c r="C77" s="447"/>
      <c r="D77" s="448"/>
      <c r="E77" s="449"/>
      <c r="F77" s="447"/>
      <c r="G77" s="448"/>
      <c r="H77" s="449"/>
      <c r="I77" s="447"/>
      <c r="J77" s="448"/>
      <c r="K77" s="449"/>
      <c r="L77" s="447"/>
      <c r="M77" s="448"/>
      <c r="N77" s="449"/>
      <c r="O77" s="447"/>
      <c r="P77" s="448"/>
      <c r="Q77" s="449"/>
    </row>
    <row r="78" spans="2:18" ht="15" customHeight="1" thickBot="1" x14ac:dyDescent="0.35">
      <c r="C78" s="438" t="s">
        <v>64</v>
      </c>
      <c r="D78" s="439"/>
      <c r="E78" s="440"/>
      <c r="F78" s="438" t="s">
        <v>64</v>
      </c>
      <c r="G78" s="439"/>
      <c r="H78" s="440"/>
      <c r="I78" s="438" t="s">
        <v>64</v>
      </c>
      <c r="J78" s="439"/>
      <c r="K78" s="440"/>
      <c r="L78" s="438" t="s">
        <v>64</v>
      </c>
      <c r="M78" s="439"/>
      <c r="N78" s="440"/>
      <c r="O78" s="438" t="s">
        <v>64</v>
      </c>
      <c r="P78" s="439"/>
      <c r="Q78" s="440"/>
    </row>
    <row r="79" spans="2:18" ht="15" customHeight="1" x14ac:dyDescent="0.3">
      <c r="C79" s="481" t="s">
        <v>321</v>
      </c>
      <c r="D79" s="482"/>
      <c r="E79" s="483"/>
      <c r="F79" s="481" t="s">
        <v>332</v>
      </c>
      <c r="G79" s="482"/>
      <c r="H79" s="483"/>
      <c r="I79" s="481" t="s">
        <v>333</v>
      </c>
      <c r="J79" s="482"/>
      <c r="K79" s="483"/>
      <c r="L79" s="481" t="s">
        <v>321</v>
      </c>
      <c r="M79" s="482"/>
      <c r="N79" s="483"/>
      <c r="O79" s="481"/>
      <c r="P79" s="482"/>
      <c r="Q79" s="483"/>
    </row>
    <row r="80" spans="2:18" ht="15" customHeight="1" x14ac:dyDescent="0.3">
      <c r="C80" s="484"/>
      <c r="D80" s="485"/>
      <c r="E80" s="486"/>
      <c r="F80" s="484"/>
      <c r="G80" s="485"/>
      <c r="H80" s="486"/>
      <c r="I80" s="484"/>
      <c r="J80" s="485"/>
      <c r="K80" s="486"/>
      <c r="L80" s="484"/>
      <c r="M80" s="485"/>
      <c r="N80" s="486"/>
      <c r="O80" s="484"/>
      <c r="P80" s="485"/>
      <c r="Q80" s="486"/>
    </row>
    <row r="81" spans="2:18" ht="15" customHeight="1" thickBot="1" x14ac:dyDescent="0.35">
      <c r="C81" s="487"/>
      <c r="D81" s="488"/>
      <c r="E81" s="489"/>
      <c r="F81" s="487"/>
      <c r="G81" s="488"/>
      <c r="H81" s="489"/>
      <c r="I81" s="487"/>
      <c r="J81" s="488"/>
      <c r="K81" s="489"/>
      <c r="L81" s="487"/>
      <c r="M81" s="488"/>
      <c r="N81" s="489"/>
      <c r="O81" s="487"/>
      <c r="P81" s="488"/>
      <c r="Q81" s="489"/>
    </row>
    <row r="82" spans="2:18" ht="15" customHeight="1" x14ac:dyDescent="0.3"/>
    <row r="83" spans="2:18" ht="15" customHeight="1" x14ac:dyDescent="0.3"/>
    <row r="84" spans="2:18" ht="15" customHeight="1" x14ac:dyDescent="0.3">
      <c r="B84" s="476" t="s">
        <v>49</v>
      </c>
      <c r="C84" s="476"/>
      <c r="D84" s="476"/>
      <c r="E84" s="476"/>
      <c r="F84" s="476"/>
      <c r="G84" s="476"/>
      <c r="H84" s="476"/>
      <c r="I84" s="476"/>
      <c r="J84" s="476"/>
      <c r="K84" s="476"/>
      <c r="L84" s="476"/>
      <c r="M84" s="476"/>
      <c r="N84" s="476"/>
      <c r="O84" s="476"/>
      <c r="P84" s="476"/>
      <c r="Q84" s="476"/>
      <c r="R84" s="476"/>
    </row>
    <row r="85" spans="2:18" ht="15" customHeight="1" x14ac:dyDescent="0.3">
      <c r="B85" s="476"/>
      <c r="C85" s="476"/>
      <c r="D85" s="476"/>
      <c r="E85" s="476"/>
      <c r="F85" s="476"/>
      <c r="G85" s="476"/>
      <c r="H85" s="476"/>
      <c r="I85" s="476"/>
      <c r="J85" s="476"/>
      <c r="K85" s="476"/>
      <c r="L85" s="476"/>
      <c r="M85" s="476"/>
      <c r="N85" s="476"/>
      <c r="O85" s="476"/>
      <c r="P85" s="476"/>
      <c r="Q85" s="476"/>
      <c r="R85" s="476"/>
    </row>
    <row r="86" spans="2:18" ht="15" customHeight="1" x14ac:dyDescent="0.3">
      <c r="B86" s="476"/>
      <c r="C86" s="476"/>
      <c r="D86" s="476"/>
      <c r="E86" s="476"/>
      <c r="F86" s="476"/>
      <c r="G86" s="476"/>
      <c r="H86" s="476"/>
      <c r="I86" s="476"/>
      <c r="J86" s="476"/>
      <c r="K86" s="476"/>
      <c r="L86" s="476"/>
      <c r="M86" s="476"/>
      <c r="N86" s="476"/>
      <c r="O86" s="476"/>
      <c r="P86" s="476"/>
      <c r="Q86" s="476"/>
      <c r="R86" s="476"/>
    </row>
    <row r="87" spans="2:18" ht="15" customHeight="1" thickBot="1" x14ac:dyDescent="0.35"/>
    <row r="88" spans="2:18" ht="15" customHeight="1" x14ac:dyDescent="0.3">
      <c r="B88" s="356">
        <v>1</v>
      </c>
      <c r="C88" s="356" t="s">
        <v>256</v>
      </c>
      <c r="D88" s="357"/>
      <c r="E88" s="357"/>
      <c r="F88" s="358"/>
      <c r="G88" s="62"/>
      <c r="H88" s="356">
        <v>2</v>
      </c>
      <c r="I88" s="356" t="s">
        <v>269</v>
      </c>
      <c r="J88" s="357"/>
      <c r="K88" s="357"/>
      <c r="L88" s="358"/>
      <c r="M88" s="62"/>
      <c r="N88" s="356">
        <v>3</v>
      </c>
      <c r="O88" s="356" t="s">
        <v>276</v>
      </c>
      <c r="P88" s="357"/>
      <c r="Q88" s="357"/>
      <c r="R88" s="358"/>
    </row>
    <row r="89" spans="2:18" ht="15" customHeight="1" thickBot="1" x14ac:dyDescent="0.35">
      <c r="B89" s="359"/>
      <c r="C89" s="359"/>
      <c r="D89" s="360"/>
      <c r="E89" s="360"/>
      <c r="F89" s="361"/>
      <c r="G89" s="62"/>
      <c r="H89" s="359"/>
      <c r="I89" s="359"/>
      <c r="J89" s="360"/>
      <c r="K89" s="360"/>
      <c r="L89" s="361"/>
      <c r="M89" s="62"/>
      <c r="N89" s="359"/>
      <c r="O89" s="359"/>
      <c r="P89" s="360"/>
      <c r="Q89" s="360"/>
      <c r="R89" s="361"/>
    </row>
    <row r="90" spans="2:18" ht="15" customHeight="1" x14ac:dyDescent="0.3">
      <c r="B90" s="469" t="s">
        <v>85</v>
      </c>
      <c r="C90" s="470"/>
      <c r="D90" s="463" t="s">
        <v>284</v>
      </c>
      <c r="E90" s="464"/>
      <c r="F90" s="465"/>
      <c r="G90" s="62"/>
      <c r="H90" s="469" t="s">
        <v>85</v>
      </c>
      <c r="I90" s="470"/>
      <c r="J90" s="463" t="s">
        <v>284</v>
      </c>
      <c r="K90" s="464"/>
      <c r="L90" s="465"/>
      <c r="M90" s="62"/>
      <c r="N90" s="469" t="s">
        <v>85</v>
      </c>
      <c r="O90" s="470"/>
      <c r="P90" s="463" t="s">
        <v>291</v>
      </c>
      <c r="Q90" s="464"/>
      <c r="R90" s="465"/>
    </row>
    <row r="91" spans="2:18" ht="15" customHeight="1" x14ac:dyDescent="0.3">
      <c r="B91" s="471"/>
      <c r="C91" s="472"/>
      <c r="D91" s="466"/>
      <c r="E91" s="467"/>
      <c r="F91" s="468"/>
      <c r="G91" s="62"/>
      <c r="H91" s="471"/>
      <c r="I91" s="472"/>
      <c r="J91" s="466"/>
      <c r="K91" s="467"/>
      <c r="L91" s="468"/>
      <c r="M91" s="62"/>
      <c r="N91" s="471"/>
      <c r="O91" s="472"/>
      <c r="P91" s="466"/>
      <c r="Q91" s="467"/>
      <c r="R91" s="468"/>
    </row>
    <row r="92" spans="2:18" ht="15" customHeight="1" x14ac:dyDescent="0.3">
      <c r="B92" s="471"/>
      <c r="C92" s="472"/>
      <c r="D92" s="466"/>
      <c r="E92" s="467"/>
      <c r="F92" s="468"/>
      <c r="G92" s="62"/>
      <c r="H92" s="471"/>
      <c r="I92" s="472"/>
      <c r="J92" s="466"/>
      <c r="K92" s="467"/>
      <c r="L92" s="468"/>
      <c r="M92" s="62"/>
      <c r="N92" s="471"/>
      <c r="O92" s="472"/>
      <c r="P92" s="466"/>
      <c r="Q92" s="467"/>
      <c r="R92" s="468"/>
    </row>
    <row r="93" spans="2:18" ht="15" customHeight="1" x14ac:dyDescent="0.3">
      <c r="B93" s="471"/>
      <c r="C93" s="472"/>
      <c r="D93" s="466"/>
      <c r="E93" s="467"/>
      <c r="F93" s="468"/>
      <c r="G93" s="62"/>
      <c r="H93" s="471"/>
      <c r="I93" s="472"/>
      <c r="J93" s="466"/>
      <c r="K93" s="467"/>
      <c r="L93" s="468"/>
      <c r="M93" s="62"/>
      <c r="N93" s="471"/>
      <c r="O93" s="472"/>
      <c r="P93" s="466"/>
      <c r="Q93" s="467"/>
      <c r="R93" s="468"/>
    </row>
    <row r="94" spans="2:18" ht="15" customHeight="1" thickBot="1" x14ac:dyDescent="0.35">
      <c r="B94" s="473"/>
      <c r="C94" s="474"/>
      <c r="D94" s="466"/>
      <c r="E94" s="467"/>
      <c r="F94" s="468"/>
      <c r="G94" s="62"/>
      <c r="H94" s="473"/>
      <c r="I94" s="474"/>
      <c r="J94" s="466"/>
      <c r="K94" s="467"/>
      <c r="L94" s="468"/>
      <c r="M94" s="62"/>
      <c r="N94" s="473"/>
      <c r="O94" s="474"/>
      <c r="P94" s="466"/>
      <c r="Q94" s="467"/>
      <c r="R94" s="468"/>
    </row>
    <row r="95" spans="2:18" ht="15" customHeight="1" x14ac:dyDescent="0.3">
      <c r="B95" s="438" t="s">
        <v>86</v>
      </c>
      <c r="C95" s="440"/>
      <c r="D95" s="441" t="s">
        <v>264</v>
      </c>
      <c r="E95" s="442"/>
      <c r="F95" s="443"/>
      <c r="G95" s="62"/>
      <c r="H95" s="438" t="s">
        <v>86</v>
      </c>
      <c r="I95" s="440"/>
      <c r="J95" s="441" t="s">
        <v>265</v>
      </c>
      <c r="K95" s="442"/>
      <c r="L95" s="443"/>
      <c r="M95" s="62"/>
      <c r="N95" s="438" t="s">
        <v>86</v>
      </c>
      <c r="O95" s="440"/>
      <c r="P95" s="441" t="s">
        <v>281</v>
      </c>
      <c r="Q95" s="442"/>
      <c r="R95" s="443"/>
    </row>
    <row r="96" spans="2:18" ht="15" customHeight="1" thickBot="1" x14ac:dyDescent="0.35">
      <c r="B96" s="453"/>
      <c r="C96" s="475"/>
      <c r="D96" s="447"/>
      <c r="E96" s="448"/>
      <c r="F96" s="449"/>
      <c r="G96" s="62"/>
      <c r="H96" s="453"/>
      <c r="I96" s="475"/>
      <c r="J96" s="447"/>
      <c r="K96" s="448"/>
      <c r="L96" s="449"/>
      <c r="M96" s="62"/>
      <c r="N96" s="453"/>
      <c r="O96" s="475"/>
      <c r="P96" s="447"/>
      <c r="Q96" s="448"/>
      <c r="R96" s="449"/>
    </row>
    <row r="97" spans="2:18" ht="30" customHeight="1" thickBot="1" x14ac:dyDescent="0.35">
      <c r="B97" s="1" t="s">
        <v>61</v>
      </c>
      <c r="C97" s="1" t="s">
        <v>0</v>
      </c>
      <c r="D97" s="1" t="s">
        <v>42</v>
      </c>
      <c r="E97" s="1" t="s">
        <v>11</v>
      </c>
      <c r="F97" s="3" t="s">
        <v>71</v>
      </c>
      <c r="H97" s="1" t="s">
        <v>61</v>
      </c>
      <c r="I97" s="1" t="s">
        <v>0</v>
      </c>
      <c r="J97" s="1" t="s">
        <v>42</v>
      </c>
      <c r="K97" s="1" t="s">
        <v>11</v>
      </c>
      <c r="L97" s="3" t="s">
        <v>71</v>
      </c>
      <c r="N97" s="1" t="s">
        <v>61</v>
      </c>
      <c r="O97" s="1" t="s">
        <v>0</v>
      </c>
      <c r="P97" s="1" t="s">
        <v>42</v>
      </c>
      <c r="Q97" s="1" t="s">
        <v>11</v>
      </c>
      <c r="R97" s="3" t="s">
        <v>71</v>
      </c>
    </row>
    <row r="98" spans="2:18" ht="15" customHeight="1" thickBot="1" x14ac:dyDescent="0.35">
      <c r="B98" s="2">
        <v>1</v>
      </c>
      <c r="C98" s="32">
        <v>4</v>
      </c>
      <c r="D98" s="29">
        <v>180</v>
      </c>
      <c r="E98" s="35">
        <v>7</v>
      </c>
      <c r="F98" s="125">
        <v>0.81818181818181823</v>
      </c>
      <c r="H98" s="2">
        <v>1</v>
      </c>
      <c r="I98" s="32">
        <v>4</v>
      </c>
      <c r="J98" s="29">
        <v>110</v>
      </c>
      <c r="K98" s="35">
        <v>7</v>
      </c>
      <c r="L98" s="125">
        <v>0.76923076923076927</v>
      </c>
      <c r="N98" s="2">
        <v>1</v>
      </c>
      <c r="O98" s="32">
        <v>8</v>
      </c>
      <c r="P98" s="29">
        <v>90</v>
      </c>
      <c r="Q98" s="35">
        <v>6</v>
      </c>
      <c r="R98" s="125">
        <v>0.66666666666666663</v>
      </c>
    </row>
    <row r="99" spans="2:18" ht="15" customHeight="1" thickBot="1" x14ac:dyDescent="0.35">
      <c r="B99" s="2">
        <v>2</v>
      </c>
      <c r="C99" s="33">
        <v>4</v>
      </c>
      <c r="D99" s="30">
        <v>185</v>
      </c>
      <c r="E99" s="36">
        <v>8</v>
      </c>
      <c r="F99" s="126">
        <v>0.84090909090909094</v>
      </c>
      <c r="H99" s="2">
        <v>2</v>
      </c>
      <c r="I99" s="33">
        <v>4</v>
      </c>
      <c r="J99" s="30">
        <v>117.5</v>
      </c>
      <c r="K99" s="36">
        <v>8</v>
      </c>
      <c r="L99" s="126">
        <v>0.82167832167832167</v>
      </c>
      <c r="N99" s="2">
        <v>2</v>
      </c>
      <c r="O99" s="33">
        <v>8</v>
      </c>
      <c r="P99" s="30">
        <v>95</v>
      </c>
      <c r="Q99" s="36">
        <v>7</v>
      </c>
      <c r="R99" s="126">
        <v>0.70370370370370372</v>
      </c>
    </row>
    <row r="100" spans="2:18" ht="15" customHeight="1" thickBot="1" x14ac:dyDescent="0.35">
      <c r="B100" s="2">
        <v>3</v>
      </c>
      <c r="C100" s="33">
        <v>4</v>
      </c>
      <c r="D100" s="30">
        <v>192.5</v>
      </c>
      <c r="E100" s="36">
        <v>9</v>
      </c>
      <c r="F100" s="126">
        <v>0.875</v>
      </c>
      <c r="H100" s="2">
        <v>3</v>
      </c>
      <c r="I100" s="33">
        <v>4</v>
      </c>
      <c r="J100" s="30">
        <v>125</v>
      </c>
      <c r="K100" s="36">
        <v>9</v>
      </c>
      <c r="L100" s="126">
        <v>0.87412587412587417</v>
      </c>
      <c r="M100" s="122"/>
      <c r="N100" s="2">
        <v>3</v>
      </c>
      <c r="O100" s="33">
        <v>8</v>
      </c>
      <c r="P100" s="30">
        <v>100</v>
      </c>
      <c r="Q100" s="36">
        <v>8</v>
      </c>
      <c r="R100" s="126">
        <v>0.7407407407407407</v>
      </c>
    </row>
    <row r="101" spans="2:18" ht="15" customHeight="1" thickBot="1" x14ac:dyDescent="0.35">
      <c r="B101" s="2">
        <v>4</v>
      </c>
      <c r="C101" s="33">
        <v>4</v>
      </c>
      <c r="D101" s="30">
        <v>180</v>
      </c>
      <c r="E101" s="36">
        <v>7.5</v>
      </c>
      <c r="F101" s="126">
        <v>0.81818181818181823</v>
      </c>
      <c r="H101" s="2">
        <v>4</v>
      </c>
      <c r="I101" s="33">
        <v>4</v>
      </c>
      <c r="J101" s="30">
        <v>110</v>
      </c>
      <c r="K101" s="36">
        <v>7.5</v>
      </c>
      <c r="L101" s="126">
        <v>0.76923076923076927</v>
      </c>
      <c r="M101" s="123"/>
      <c r="N101" s="2">
        <v>4</v>
      </c>
      <c r="O101" s="33">
        <v>8</v>
      </c>
      <c r="P101" s="30">
        <v>100</v>
      </c>
      <c r="Q101" s="36">
        <v>8.5</v>
      </c>
      <c r="R101" s="126">
        <v>0.7407407407407407</v>
      </c>
    </row>
    <row r="102" spans="2:18" ht="15" customHeight="1" thickBot="1" x14ac:dyDescent="0.35">
      <c r="B102" s="2">
        <v>5</v>
      </c>
      <c r="C102" s="33">
        <v>4</v>
      </c>
      <c r="D102" s="30">
        <v>180</v>
      </c>
      <c r="E102" s="36">
        <v>8</v>
      </c>
      <c r="F102" s="126">
        <v>0.81818181818181823</v>
      </c>
      <c r="H102" s="2">
        <v>5</v>
      </c>
      <c r="I102" s="33">
        <v>4</v>
      </c>
      <c r="J102" s="30">
        <v>110</v>
      </c>
      <c r="K102" s="36">
        <v>8</v>
      </c>
      <c r="L102" s="126">
        <v>0.76923076923076927</v>
      </c>
      <c r="M102" s="124"/>
      <c r="N102" s="2">
        <v>5</v>
      </c>
      <c r="O102" s="33"/>
      <c r="P102" s="30"/>
      <c r="Q102" s="36"/>
      <c r="R102" s="126">
        <v>0</v>
      </c>
    </row>
    <row r="103" spans="2:18" ht="15" customHeight="1" thickBot="1" x14ac:dyDescent="0.35">
      <c r="B103" s="2">
        <v>6</v>
      </c>
      <c r="C103" s="33">
        <v>4</v>
      </c>
      <c r="D103" s="30">
        <v>180</v>
      </c>
      <c r="E103" s="36">
        <v>9</v>
      </c>
      <c r="F103" s="126">
        <v>0.81818181818181823</v>
      </c>
      <c r="H103" s="2">
        <v>6</v>
      </c>
      <c r="I103" s="33">
        <v>4</v>
      </c>
      <c r="J103" s="30">
        <v>110</v>
      </c>
      <c r="K103" s="36">
        <v>8</v>
      </c>
      <c r="L103" s="126">
        <v>0.76923076923076927</v>
      </c>
      <c r="M103" s="124"/>
      <c r="N103" s="2">
        <v>6</v>
      </c>
      <c r="O103" s="33"/>
      <c r="P103" s="30"/>
      <c r="Q103" s="36"/>
      <c r="R103" s="126">
        <v>0</v>
      </c>
    </row>
    <row r="104" spans="2:18" ht="15" customHeight="1" thickBot="1" x14ac:dyDescent="0.35">
      <c r="B104" s="2">
        <v>7</v>
      </c>
      <c r="C104" s="33"/>
      <c r="D104" s="30"/>
      <c r="E104" s="36"/>
      <c r="F104" s="126">
        <v>0</v>
      </c>
      <c r="H104" s="2">
        <v>7</v>
      </c>
      <c r="I104" s="33">
        <v>4</v>
      </c>
      <c r="J104" s="30">
        <v>115</v>
      </c>
      <c r="K104" s="36">
        <v>9</v>
      </c>
      <c r="L104" s="126">
        <v>0.80419580419580416</v>
      </c>
      <c r="M104" s="124"/>
      <c r="N104" s="2">
        <v>7</v>
      </c>
      <c r="O104" s="33"/>
      <c r="P104" s="30"/>
      <c r="Q104" s="36"/>
      <c r="R104" s="126">
        <v>0</v>
      </c>
    </row>
    <row r="105" spans="2:18" ht="15" customHeight="1" thickBot="1" x14ac:dyDescent="0.35">
      <c r="B105" s="2">
        <v>8</v>
      </c>
      <c r="C105" s="33"/>
      <c r="D105" s="30"/>
      <c r="E105" s="36"/>
      <c r="F105" s="126">
        <v>0</v>
      </c>
      <c r="H105" s="2">
        <v>8</v>
      </c>
      <c r="I105" s="33"/>
      <c r="J105" s="30"/>
      <c r="K105" s="36"/>
      <c r="L105" s="126">
        <v>0</v>
      </c>
      <c r="M105" s="124"/>
      <c r="N105" s="2">
        <v>8</v>
      </c>
      <c r="O105" s="33"/>
      <c r="P105" s="30"/>
      <c r="Q105" s="36"/>
      <c r="R105" s="126">
        <v>0</v>
      </c>
    </row>
    <row r="106" spans="2:18" ht="15" customHeight="1" thickBot="1" x14ac:dyDescent="0.35">
      <c r="B106" s="2">
        <v>9</v>
      </c>
      <c r="C106" s="33"/>
      <c r="D106" s="30"/>
      <c r="E106" s="36"/>
      <c r="F106" s="126">
        <v>0</v>
      </c>
      <c r="H106" s="2">
        <v>9</v>
      </c>
      <c r="I106" s="33"/>
      <c r="J106" s="30"/>
      <c r="K106" s="36"/>
      <c r="L106" s="126">
        <v>0</v>
      </c>
      <c r="M106" s="124"/>
      <c r="N106" s="2">
        <v>9</v>
      </c>
      <c r="O106" s="33"/>
      <c r="P106" s="30"/>
      <c r="Q106" s="36"/>
      <c r="R106" s="126">
        <v>0</v>
      </c>
    </row>
    <row r="107" spans="2:18" ht="15" customHeight="1" thickBot="1" x14ac:dyDescent="0.35">
      <c r="B107" s="228">
        <v>10</v>
      </c>
      <c r="C107" s="34"/>
      <c r="D107" s="31"/>
      <c r="E107" s="37"/>
      <c r="F107" s="126">
        <v>0</v>
      </c>
      <c r="H107" s="228">
        <v>10</v>
      </c>
      <c r="I107" s="34"/>
      <c r="J107" s="31"/>
      <c r="K107" s="37"/>
      <c r="L107" s="126">
        <v>0</v>
      </c>
      <c r="M107" s="124"/>
      <c r="N107" s="228">
        <v>10</v>
      </c>
      <c r="O107" s="34"/>
      <c r="P107" s="31"/>
      <c r="Q107" s="37"/>
      <c r="R107" s="126">
        <v>0</v>
      </c>
    </row>
    <row r="108" spans="2:18" ht="15" customHeight="1" x14ac:dyDescent="0.3">
      <c r="B108" s="392" t="s">
        <v>4</v>
      </c>
      <c r="C108" s="438" t="s">
        <v>62</v>
      </c>
      <c r="D108" s="439"/>
      <c r="E108" s="457">
        <v>0.83143939393939403</v>
      </c>
      <c r="F108" s="458"/>
      <c r="H108" s="392" t="s">
        <v>4</v>
      </c>
      <c r="I108" s="438" t="s">
        <v>62</v>
      </c>
      <c r="J108" s="439"/>
      <c r="K108" s="457">
        <v>0.79670329670329665</v>
      </c>
      <c r="L108" s="458"/>
      <c r="M108" s="124"/>
      <c r="N108" s="392" t="s">
        <v>4</v>
      </c>
      <c r="O108" s="452" t="s">
        <v>70</v>
      </c>
      <c r="P108" s="461">
        <v>0.7129629629629628</v>
      </c>
      <c r="Q108" s="477" t="s">
        <v>109</v>
      </c>
      <c r="R108" s="479">
        <v>658.83333333333337</v>
      </c>
    </row>
    <row r="109" spans="2:18" ht="15" customHeight="1" thickBot="1" x14ac:dyDescent="0.35">
      <c r="B109" s="373"/>
      <c r="C109" s="453"/>
      <c r="D109" s="456"/>
      <c r="E109" s="459"/>
      <c r="F109" s="460"/>
      <c r="H109" s="373"/>
      <c r="I109" s="453"/>
      <c r="J109" s="456"/>
      <c r="K109" s="459"/>
      <c r="L109" s="460"/>
      <c r="M109" s="124"/>
      <c r="N109" s="373"/>
      <c r="O109" s="453"/>
      <c r="P109" s="462"/>
      <c r="Q109" s="478"/>
      <c r="R109" s="480"/>
    </row>
    <row r="110" spans="2:18" ht="15" customHeight="1" x14ac:dyDescent="0.3">
      <c r="B110" s="450">
        <v>220</v>
      </c>
      <c r="C110" s="452" t="s">
        <v>162</v>
      </c>
      <c r="D110" s="454">
        <v>24</v>
      </c>
      <c r="E110" s="438" t="s">
        <v>44</v>
      </c>
      <c r="F110" s="421">
        <v>4390</v>
      </c>
      <c r="H110" s="450">
        <v>143</v>
      </c>
      <c r="I110" s="452" t="s">
        <v>162</v>
      </c>
      <c r="J110" s="454">
        <v>28</v>
      </c>
      <c r="K110" s="438" t="s">
        <v>44</v>
      </c>
      <c r="L110" s="421">
        <v>3190</v>
      </c>
      <c r="M110" s="124"/>
      <c r="N110" s="450">
        <v>135</v>
      </c>
      <c r="O110" s="452" t="s">
        <v>162</v>
      </c>
      <c r="P110" s="454">
        <v>32</v>
      </c>
      <c r="Q110" s="438" t="s">
        <v>44</v>
      </c>
      <c r="R110" s="421">
        <v>3080</v>
      </c>
    </row>
    <row r="111" spans="2:18" ht="15" customHeight="1" thickBot="1" x14ac:dyDescent="0.35">
      <c r="B111" s="451"/>
      <c r="C111" s="453"/>
      <c r="D111" s="455"/>
      <c r="E111" s="453"/>
      <c r="F111" s="422"/>
      <c r="H111" s="451"/>
      <c r="I111" s="453"/>
      <c r="J111" s="455"/>
      <c r="K111" s="453"/>
      <c r="L111" s="422"/>
      <c r="M111" s="124"/>
      <c r="N111" s="451"/>
      <c r="O111" s="453"/>
      <c r="P111" s="455"/>
      <c r="Q111" s="453"/>
      <c r="R111" s="422"/>
    </row>
    <row r="112" spans="2:18" ht="15" customHeight="1" x14ac:dyDescent="0.3">
      <c r="B112" s="64">
        <v>192.5</v>
      </c>
      <c r="C112" s="129">
        <v>5</v>
      </c>
      <c r="D112" s="64"/>
      <c r="E112" s="64"/>
      <c r="F112" s="64"/>
      <c r="G112" s="64"/>
      <c r="H112" s="64">
        <v>125</v>
      </c>
      <c r="I112" s="129">
        <v>5</v>
      </c>
      <c r="J112" s="64"/>
      <c r="K112" s="64"/>
      <c r="L112" s="64"/>
      <c r="M112" s="130"/>
      <c r="N112" s="64">
        <v>100</v>
      </c>
      <c r="O112" s="129">
        <v>10</v>
      </c>
      <c r="P112" s="64"/>
      <c r="Q112" s="131">
        <v>7.8432539682539684</v>
      </c>
      <c r="R112" s="132">
        <v>84</v>
      </c>
    </row>
    <row r="113" spans="2:18" ht="15" customHeight="1" x14ac:dyDescent="0.3">
      <c r="B113" s="64"/>
      <c r="C113" s="64"/>
      <c r="D113" s="64"/>
      <c r="E113" s="64"/>
      <c r="F113" s="64"/>
      <c r="G113" s="64"/>
      <c r="H113" s="64"/>
      <c r="I113" s="64"/>
      <c r="J113" s="64"/>
      <c r="K113" s="64"/>
      <c r="L113" s="64"/>
      <c r="M113" s="64"/>
      <c r="N113" s="64"/>
      <c r="O113" s="64"/>
      <c r="P113" s="64"/>
      <c r="Q113" s="64"/>
      <c r="R113" s="64"/>
    </row>
    <row r="114" spans="2:18" ht="15" customHeight="1" x14ac:dyDescent="0.3">
      <c r="B114" s="476" t="s">
        <v>50</v>
      </c>
      <c r="C114" s="476"/>
      <c r="D114" s="476"/>
      <c r="E114" s="476"/>
      <c r="F114" s="476"/>
      <c r="G114" s="476"/>
      <c r="H114" s="476"/>
      <c r="I114" s="476"/>
      <c r="J114" s="476"/>
      <c r="K114" s="476"/>
      <c r="L114" s="476"/>
      <c r="M114" s="476"/>
      <c r="N114" s="476"/>
      <c r="O114" s="476"/>
      <c r="P114" s="476"/>
      <c r="Q114" s="476"/>
      <c r="R114" s="476"/>
    </row>
    <row r="115" spans="2:18" ht="15" customHeight="1" x14ac:dyDescent="0.3">
      <c r="B115" s="476"/>
      <c r="C115" s="476"/>
      <c r="D115" s="476"/>
      <c r="E115" s="476"/>
      <c r="F115" s="476"/>
      <c r="G115" s="476"/>
      <c r="H115" s="476"/>
      <c r="I115" s="476"/>
      <c r="J115" s="476"/>
      <c r="K115" s="476"/>
      <c r="L115" s="476"/>
      <c r="M115" s="476"/>
      <c r="N115" s="476"/>
      <c r="O115" s="476"/>
      <c r="P115" s="476"/>
      <c r="Q115" s="476"/>
      <c r="R115" s="476"/>
    </row>
    <row r="116" spans="2:18" ht="15" customHeight="1" x14ac:dyDescent="0.3">
      <c r="B116" s="476"/>
      <c r="C116" s="476"/>
      <c r="D116" s="476"/>
      <c r="E116" s="476"/>
      <c r="F116" s="476"/>
      <c r="G116" s="476"/>
      <c r="H116" s="476"/>
      <c r="I116" s="476"/>
      <c r="J116" s="476"/>
      <c r="K116" s="476"/>
      <c r="L116" s="476"/>
      <c r="M116" s="476"/>
      <c r="N116" s="476"/>
      <c r="O116" s="476"/>
      <c r="P116" s="476"/>
      <c r="Q116" s="476"/>
      <c r="R116" s="476"/>
    </row>
    <row r="117" spans="2:18" ht="15" customHeight="1" thickBot="1" x14ac:dyDescent="0.35"/>
    <row r="118" spans="2:18" ht="15" customHeight="1" x14ac:dyDescent="0.3">
      <c r="B118" s="356">
        <v>1</v>
      </c>
      <c r="C118" s="356" t="s">
        <v>257</v>
      </c>
      <c r="D118" s="357"/>
      <c r="E118" s="357"/>
      <c r="F118" s="358"/>
      <c r="G118" s="62"/>
      <c r="H118" s="356">
        <v>2</v>
      </c>
      <c r="I118" s="356" t="s">
        <v>270</v>
      </c>
      <c r="J118" s="357"/>
      <c r="K118" s="357"/>
      <c r="L118" s="358"/>
      <c r="M118" s="62"/>
      <c r="N118" s="356">
        <v>3</v>
      </c>
      <c r="O118" s="356" t="s">
        <v>293</v>
      </c>
      <c r="P118" s="357"/>
      <c r="Q118" s="357"/>
      <c r="R118" s="358"/>
    </row>
    <row r="119" spans="2:18" ht="15" customHeight="1" thickBot="1" x14ac:dyDescent="0.35">
      <c r="B119" s="359"/>
      <c r="C119" s="359"/>
      <c r="D119" s="360"/>
      <c r="E119" s="360"/>
      <c r="F119" s="361"/>
      <c r="G119" s="62"/>
      <c r="H119" s="359"/>
      <c r="I119" s="359"/>
      <c r="J119" s="360"/>
      <c r="K119" s="360"/>
      <c r="L119" s="361"/>
      <c r="M119" s="62"/>
      <c r="N119" s="359"/>
      <c r="O119" s="359"/>
      <c r="P119" s="360"/>
      <c r="Q119" s="360"/>
      <c r="R119" s="361"/>
    </row>
    <row r="120" spans="2:18" ht="15" customHeight="1" x14ac:dyDescent="0.3">
      <c r="B120" s="469" t="s">
        <v>85</v>
      </c>
      <c r="C120" s="470"/>
      <c r="D120" s="463" t="s">
        <v>285</v>
      </c>
      <c r="E120" s="464"/>
      <c r="F120" s="465"/>
      <c r="G120" s="62"/>
      <c r="H120" s="469" t="s">
        <v>85</v>
      </c>
      <c r="I120" s="470"/>
      <c r="J120" s="463" t="s">
        <v>284</v>
      </c>
      <c r="K120" s="464"/>
      <c r="L120" s="465"/>
      <c r="M120" s="62"/>
      <c r="N120" s="469" t="s">
        <v>85</v>
      </c>
      <c r="O120" s="470"/>
      <c r="P120" s="463" t="s">
        <v>290</v>
      </c>
      <c r="Q120" s="464"/>
      <c r="R120" s="465"/>
    </row>
    <row r="121" spans="2:18" ht="15" customHeight="1" x14ac:dyDescent="0.3">
      <c r="B121" s="471"/>
      <c r="C121" s="472"/>
      <c r="D121" s="466"/>
      <c r="E121" s="467"/>
      <c r="F121" s="468"/>
      <c r="G121" s="62"/>
      <c r="H121" s="471"/>
      <c r="I121" s="472"/>
      <c r="J121" s="466"/>
      <c r="K121" s="467"/>
      <c r="L121" s="468"/>
      <c r="M121" s="62"/>
      <c r="N121" s="471"/>
      <c r="O121" s="472"/>
      <c r="P121" s="466"/>
      <c r="Q121" s="467"/>
      <c r="R121" s="468"/>
    </row>
    <row r="122" spans="2:18" ht="15" customHeight="1" x14ac:dyDescent="0.3">
      <c r="B122" s="471"/>
      <c r="C122" s="472"/>
      <c r="D122" s="466"/>
      <c r="E122" s="467"/>
      <c r="F122" s="468"/>
      <c r="G122" s="62"/>
      <c r="H122" s="471"/>
      <c r="I122" s="472"/>
      <c r="J122" s="466"/>
      <c r="K122" s="467"/>
      <c r="L122" s="468"/>
      <c r="M122" s="62"/>
      <c r="N122" s="471"/>
      <c r="O122" s="472"/>
      <c r="P122" s="466"/>
      <c r="Q122" s="467"/>
      <c r="R122" s="468"/>
    </row>
    <row r="123" spans="2:18" ht="15" customHeight="1" x14ac:dyDescent="0.3">
      <c r="B123" s="471"/>
      <c r="C123" s="472"/>
      <c r="D123" s="466"/>
      <c r="E123" s="467"/>
      <c r="F123" s="468"/>
      <c r="G123" s="62"/>
      <c r="H123" s="471"/>
      <c r="I123" s="472"/>
      <c r="J123" s="466"/>
      <c r="K123" s="467"/>
      <c r="L123" s="468"/>
      <c r="M123" s="62"/>
      <c r="N123" s="471"/>
      <c r="O123" s="472"/>
      <c r="P123" s="466"/>
      <c r="Q123" s="467"/>
      <c r="R123" s="468"/>
    </row>
    <row r="124" spans="2:18" ht="15" customHeight="1" thickBot="1" x14ac:dyDescent="0.35">
      <c r="B124" s="473"/>
      <c r="C124" s="474"/>
      <c r="D124" s="466"/>
      <c r="E124" s="467"/>
      <c r="F124" s="468"/>
      <c r="G124" s="62"/>
      <c r="H124" s="473"/>
      <c r="I124" s="474"/>
      <c r="J124" s="466"/>
      <c r="K124" s="467"/>
      <c r="L124" s="468"/>
      <c r="M124" s="62"/>
      <c r="N124" s="473"/>
      <c r="O124" s="474"/>
      <c r="P124" s="466"/>
      <c r="Q124" s="467"/>
      <c r="R124" s="468"/>
    </row>
    <row r="125" spans="2:18" ht="15" customHeight="1" x14ac:dyDescent="0.3">
      <c r="B125" s="438" t="s">
        <v>86</v>
      </c>
      <c r="C125" s="440"/>
      <c r="D125" s="441" t="s">
        <v>265</v>
      </c>
      <c r="E125" s="442"/>
      <c r="F125" s="443"/>
      <c r="G125" s="62"/>
      <c r="H125" s="438" t="s">
        <v>86</v>
      </c>
      <c r="I125" s="440"/>
      <c r="J125" s="441" t="s">
        <v>265</v>
      </c>
      <c r="K125" s="442"/>
      <c r="L125" s="443"/>
      <c r="M125" s="62"/>
      <c r="N125" s="438" t="s">
        <v>86</v>
      </c>
      <c r="O125" s="440"/>
      <c r="P125" s="441" t="s">
        <v>281</v>
      </c>
      <c r="Q125" s="442"/>
      <c r="R125" s="443"/>
    </row>
    <row r="126" spans="2:18" ht="15" customHeight="1" thickBot="1" x14ac:dyDescent="0.35">
      <c r="B126" s="453"/>
      <c r="C126" s="475"/>
      <c r="D126" s="447"/>
      <c r="E126" s="448"/>
      <c r="F126" s="449"/>
      <c r="G126" s="62"/>
      <c r="H126" s="453"/>
      <c r="I126" s="475"/>
      <c r="J126" s="447"/>
      <c r="K126" s="448"/>
      <c r="L126" s="449"/>
      <c r="M126" s="62"/>
      <c r="N126" s="453"/>
      <c r="O126" s="475"/>
      <c r="P126" s="447"/>
      <c r="Q126" s="448"/>
      <c r="R126" s="449"/>
    </row>
    <row r="127" spans="2:18" ht="30" customHeight="1" thickBot="1" x14ac:dyDescent="0.35">
      <c r="B127" s="1" t="s">
        <v>61</v>
      </c>
      <c r="C127" s="1" t="s">
        <v>0</v>
      </c>
      <c r="D127" s="1" t="s">
        <v>42</v>
      </c>
      <c r="E127" s="1" t="s">
        <v>11</v>
      </c>
      <c r="F127" s="3" t="s">
        <v>71</v>
      </c>
      <c r="H127" s="1" t="s">
        <v>61</v>
      </c>
      <c r="I127" s="1" t="s">
        <v>0</v>
      </c>
      <c r="J127" s="1" t="s">
        <v>42</v>
      </c>
      <c r="K127" s="1" t="s">
        <v>11</v>
      </c>
      <c r="L127" s="3" t="s">
        <v>71</v>
      </c>
      <c r="N127" s="1" t="s">
        <v>61</v>
      </c>
      <c r="O127" s="1" t="s">
        <v>0</v>
      </c>
      <c r="P127" s="1" t="s">
        <v>42</v>
      </c>
      <c r="Q127" s="1" t="s">
        <v>11</v>
      </c>
      <c r="R127" s="3" t="s">
        <v>71</v>
      </c>
    </row>
    <row r="128" spans="2:18" ht="15" customHeight="1" thickBot="1" x14ac:dyDescent="0.35">
      <c r="B128" s="2">
        <v>1</v>
      </c>
      <c r="C128" s="32">
        <v>2</v>
      </c>
      <c r="D128" s="29">
        <v>220</v>
      </c>
      <c r="E128" s="35">
        <v>6</v>
      </c>
      <c r="F128" s="125">
        <v>0.84615384615384615</v>
      </c>
      <c r="H128" s="2">
        <v>1</v>
      </c>
      <c r="I128" s="32">
        <v>4</v>
      </c>
      <c r="J128" s="29">
        <v>107.5</v>
      </c>
      <c r="K128" s="35">
        <v>7</v>
      </c>
      <c r="L128" s="125">
        <v>0.82061068702290074</v>
      </c>
      <c r="N128" s="2">
        <v>1</v>
      </c>
      <c r="O128" s="32">
        <v>8</v>
      </c>
      <c r="P128" s="29">
        <v>200</v>
      </c>
      <c r="Q128" s="35">
        <v>7</v>
      </c>
      <c r="R128" s="125">
        <v>0.46296296296296297</v>
      </c>
    </row>
    <row r="129" spans="2:18" ht="15" customHeight="1" thickBot="1" x14ac:dyDescent="0.35">
      <c r="B129" s="2">
        <v>2</v>
      </c>
      <c r="C129" s="33">
        <v>2</v>
      </c>
      <c r="D129" s="30">
        <v>235</v>
      </c>
      <c r="E129" s="36">
        <v>8</v>
      </c>
      <c r="F129" s="126">
        <v>0.90384615384615385</v>
      </c>
      <c r="H129" s="2">
        <v>2</v>
      </c>
      <c r="I129" s="33">
        <v>4</v>
      </c>
      <c r="J129" s="30">
        <v>112.5</v>
      </c>
      <c r="K129" s="36">
        <v>8</v>
      </c>
      <c r="L129" s="126">
        <v>0.85877862595419852</v>
      </c>
      <c r="N129" s="2">
        <v>2</v>
      </c>
      <c r="O129" s="33">
        <v>8</v>
      </c>
      <c r="P129" s="30">
        <v>280</v>
      </c>
      <c r="Q129" s="36">
        <v>7</v>
      </c>
      <c r="R129" s="126">
        <v>0.64814814814814814</v>
      </c>
    </row>
    <row r="130" spans="2:18" ht="15" customHeight="1" thickBot="1" x14ac:dyDescent="0.35">
      <c r="B130" s="2">
        <v>3</v>
      </c>
      <c r="C130" s="33">
        <v>2</v>
      </c>
      <c r="D130" s="30">
        <v>242.5</v>
      </c>
      <c r="E130" s="36">
        <v>9</v>
      </c>
      <c r="F130" s="126">
        <v>0.93269230769230771</v>
      </c>
      <c r="H130" s="2">
        <v>3</v>
      </c>
      <c r="I130" s="33">
        <v>3</v>
      </c>
      <c r="J130" s="30">
        <v>120</v>
      </c>
      <c r="K130" s="36">
        <v>9.5</v>
      </c>
      <c r="L130" s="126">
        <v>0.91603053435114501</v>
      </c>
      <c r="M130" s="122"/>
      <c r="N130" s="2">
        <v>3</v>
      </c>
      <c r="O130" s="33">
        <v>8</v>
      </c>
      <c r="P130" s="30">
        <v>320</v>
      </c>
      <c r="Q130" s="36">
        <v>8</v>
      </c>
      <c r="R130" s="126">
        <v>0.7407407407407407</v>
      </c>
    </row>
    <row r="131" spans="2:18" ht="15" customHeight="1" thickBot="1" x14ac:dyDescent="0.35">
      <c r="B131" s="2">
        <v>4</v>
      </c>
      <c r="C131" s="33">
        <v>2</v>
      </c>
      <c r="D131" s="30">
        <v>230</v>
      </c>
      <c r="E131" s="36">
        <v>8.5</v>
      </c>
      <c r="F131" s="126">
        <v>0.88461538461538458</v>
      </c>
      <c r="H131" s="2">
        <v>4</v>
      </c>
      <c r="I131" s="33">
        <v>4</v>
      </c>
      <c r="J131" s="30">
        <v>100</v>
      </c>
      <c r="K131" s="36">
        <v>8</v>
      </c>
      <c r="L131" s="126">
        <v>0.76335877862595425</v>
      </c>
      <c r="M131" s="123"/>
      <c r="N131" s="2">
        <v>4</v>
      </c>
      <c r="O131" s="33">
        <v>8</v>
      </c>
      <c r="P131" s="30">
        <v>320</v>
      </c>
      <c r="Q131" s="36">
        <v>8</v>
      </c>
      <c r="R131" s="126">
        <v>0.7407407407407407</v>
      </c>
    </row>
    <row r="132" spans="2:18" ht="15" customHeight="1" thickBot="1" x14ac:dyDescent="0.35">
      <c r="B132" s="2">
        <v>5</v>
      </c>
      <c r="C132" s="33">
        <v>2</v>
      </c>
      <c r="D132" s="30">
        <v>222.5</v>
      </c>
      <c r="E132" s="36">
        <v>7.5</v>
      </c>
      <c r="F132" s="126">
        <v>0.85576923076923073</v>
      </c>
      <c r="H132" s="2">
        <v>5</v>
      </c>
      <c r="I132" s="33">
        <v>4</v>
      </c>
      <c r="J132" s="30">
        <v>100</v>
      </c>
      <c r="K132" s="36">
        <v>9</v>
      </c>
      <c r="L132" s="126">
        <v>0.76335877862595425</v>
      </c>
      <c r="M132" s="124"/>
      <c r="N132" s="2">
        <v>5</v>
      </c>
      <c r="O132" s="33"/>
      <c r="P132" s="30"/>
      <c r="Q132" s="36"/>
      <c r="R132" s="126">
        <v>0</v>
      </c>
    </row>
    <row r="133" spans="2:18" ht="15" customHeight="1" thickBot="1" x14ac:dyDescent="0.35">
      <c r="B133" s="2">
        <v>6</v>
      </c>
      <c r="C133" s="33">
        <v>2</v>
      </c>
      <c r="D133" s="30">
        <v>222.5</v>
      </c>
      <c r="E133" s="36">
        <v>8</v>
      </c>
      <c r="F133" s="126">
        <v>0.85576923076923073</v>
      </c>
      <c r="H133" s="2">
        <v>6</v>
      </c>
      <c r="I133" s="33"/>
      <c r="J133" s="30"/>
      <c r="K133" s="36"/>
      <c r="L133" s="126">
        <v>0</v>
      </c>
      <c r="M133" s="124"/>
      <c r="N133" s="2">
        <v>6</v>
      </c>
      <c r="O133" s="33"/>
      <c r="P133" s="30"/>
      <c r="Q133" s="36"/>
      <c r="R133" s="126">
        <v>0</v>
      </c>
    </row>
    <row r="134" spans="2:18" ht="15" customHeight="1" thickBot="1" x14ac:dyDescent="0.35">
      <c r="B134" s="2">
        <v>7</v>
      </c>
      <c r="C134" s="33">
        <v>2</v>
      </c>
      <c r="D134" s="30">
        <v>220</v>
      </c>
      <c r="E134" s="36">
        <v>7.5</v>
      </c>
      <c r="F134" s="126">
        <v>0.84615384615384615</v>
      </c>
      <c r="H134" s="2">
        <v>7</v>
      </c>
      <c r="I134" s="33"/>
      <c r="J134" s="30"/>
      <c r="K134" s="36"/>
      <c r="L134" s="126">
        <v>0</v>
      </c>
      <c r="M134" s="124"/>
      <c r="N134" s="2">
        <v>7</v>
      </c>
      <c r="O134" s="33"/>
      <c r="P134" s="30"/>
      <c r="Q134" s="36"/>
      <c r="R134" s="126">
        <v>0</v>
      </c>
    </row>
    <row r="135" spans="2:18" ht="15" customHeight="1" thickBot="1" x14ac:dyDescent="0.35">
      <c r="B135" s="2">
        <v>8</v>
      </c>
      <c r="C135" s="33"/>
      <c r="D135" s="30"/>
      <c r="E135" s="36"/>
      <c r="F135" s="126">
        <v>0</v>
      </c>
      <c r="H135" s="2">
        <v>8</v>
      </c>
      <c r="I135" s="33"/>
      <c r="J135" s="30"/>
      <c r="K135" s="36"/>
      <c r="L135" s="126">
        <v>0</v>
      </c>
      <c r="M135" s="124"/>
      <c r="N135" s="2">
        <v>8</v>
      </c>
      <c r="O135" s="33"/>
      <c r="P135" s="30"/>
      <c r="Q135" s="36"/>
      <c r="R135" s="126">
        <v>0</v>
      </c>
    </row>
    <row r="136" spans="2:18" ht="15" customHeight="1" thickBot="1" x14ac:dyDescent="0.35">
      <c r="B136" s="2">
        <v>9</v>
      </c>
      <c r="C136" s="33"/>
      <c r="D136" s="30"/>
      <c r="E136" s="36"/>
      <c r="F136" s="126">
        <v>0</v>
      </c>
      <c r="H136" s="2">
        <v>9</v>
      </c>
      <c r="I136" s="33"/>
      <c r="J136" s="30"/>
      <c r="K136" s="36"/>
      <c r="L136" s="126">
        <v>0</v>
      </c>
      <c r="M136" s="124"/>
      <c r="N136" s="2">
        <v>9</v>
      </c>
      <c r="O136" s="33"/>
      <c r="P136" s="30"/>
      <c r="Q136" s="36"/>
      <c r="R136" s="126">
        <v>0</v>
      </c>
    </row>
    <row r="137" spans="2:18" ht="15" customHeight="1" thickBot="1" x14ac:dyDescent="0.35">
      <c r="B137" s="228">
        <v>10</v>
      </c>
      <c r="C137" s="34"/>
      <c r="D137" s="31"/>
      <c r="E137" s="37"/>
      <c r="F137" s="126">
        <v>0</v>
      </c>
      <c r="H137" s="228">
        <v>10</v>
      </c>
      <c r="I137" s="34"/>
      <c r="J137" s="31"/>
      <c r="K137" s="37"/>
      <c r="L137" s="126">
        <v>0</v>
      </c>
      <c r="M137" s="124"/>
      <c r="N137" s="228">
        <v>10</v>
      </c>
      <c r="O137" s="34"/>
      <c r="P137" s="31"/>
      <c r="Q137" s="37"/>
      <c r="R137" s="126">
        <v>0</v>
      </c>
    </row>
    <row r="138" spans="2:18" ht="15" customHeight="1" x14ac:dyDescent="0.3">
      <c r="B138" s="392" t="s">
        <v>4</v>
      </c>
      <c r="C138" s="438" t="s">
        <v>62</v>
      </c>
      <c r="D138" s="439"/>
      <c r="E138" s="457">
        <v>0.87499999999999989</v>
      </c>
      <c r="F138" s="458"/>
      <c r="H138" s="392" t="s">
        <v>4</v>
      </c>
      <c r="I138" s="438" t="s">
        <v>62</v>
      </c>
      <c r="J138" s="439"/>
      <c r="K138" s="457">
        <v>0.82442748091603058</v>
      </c>
      <c r="L138" s="458"/>
      <c r="M138" s="124"/>
      <c r="N138" s="392" t="s">
        <v>4</v>
      </c>
      <c r="O138" s="452" t="s">
        <v>70</v>
      </c>
      <c r="P138" s="461">
        <v>0.64814814814814814</v>
      </c>
      <c r="Q138" s="477" t="s">
        <v>109</v>
      </c>
      <c r="R138" s="479">
        <v>511.02380952380952</v>
      </c>
    </row>
    <row r="139" spans="2:18" ht="15" customHeight="1" thickBot="1" x14ac:dyDescent="0.35">
      <c r="B139" s="373"/>
      <c r="C139" s="453"/>
      <c r="D139" s="456"/>
      <c r="E139" s="459"/>
      <c r="F139" s="460"/>
      <c r="H139" s="373"/>
      <c r="I139" s="453"/>
      <c r="J139" s="456"/>
      <c r="K139" s="459"/>
      <c r="L139" s="460"/>
      <c r="M139" s="124"/>
      <c r="N139" s="373"/>
      <c r="O139" s="453"/>
      <c r="P139" s="462"/>
      <c r="Q139" s="478"/>
      <c r="R139" s="480"/>
    </row>
    <row r="140" spans="2:18" ht="15" customHeight="1" x14ac:dyDescent="0.3">
      <c r="B140" s="450">
        <v>260</v>
      </c>
      <c r="C140" s="452" t="s">
        <v>162</v>
      </c>
      <c r="D140" s="454">
        <v>14</v>
      </c>
      <c r="E140" s="438" t="s">
        <v>44</v>
      </c>
      <c r="F140" s="421">
        <v>3185</v>
      </c>
      <c r="H140" s="450">
        <v>131</v>
      </c>
      <c r="I140" s="452" t="s">
        <v>162</v>
      </c>
      <c r="J140" s="454">
        <v>19</v>
      </c>
      <c r="K140" s="438" t="s">
        <v>44</v>
      </c>
      <c r="L140" s="421">
        <v>2040</v>
      </c>
      <c r="M140" s="124"/>
      <c r="N140" s="450">
        <v>432</v>
      </c>
      <c r="O140" s="452" t="s">
        <v>162</v>
      </c>
      <c r="P140" s="454">
        <v>32</v>
      </c>
      <c r="Q140" s="438" t="s">
        <v>44</v>
      </c>
      <c r="R140" s="421">
        <v>8960</v>
      </c>
    </row>
    <row r="141" spans="2:18" ht="15" customHeight="1" thickBot="1" x14ac:dyDescent="0.35">
      <c r="B141" s="451"/>
      <c r="C141" s="453"/>
      <c r="D141" s="455"/>
      <c r="E141" s="453"/>
      <c r="F141" s="422"/>
      <c r="H141" s="451"/>
      <c r="I141" s="453"/>
      <c r="J141" s="455"/>
      <c r="K141" s="453"/>
      <c r="L141" s="422"/>
      <c r="M141" s="124"/>
      <c r="N141" s="451"/>
      <c r="O141" s="453"/>
      <c r="P141" s="455"/>
      <c r="Q141" s="453"/>
      <c r="R141" s="422"/>
    </row>
    <row r="142" spans="2:18" ht="15" customHeight="1" x14ac:dyDescent="0.3">
      <c r="B142" s="64">
        <v>242.5</v>
      </c>
      <c r="C142" s="129">
        <v>3</v>
      </c>
      <c r="D142" s="64"/>
      <c r="E142" s="64"/>
      <c r="F142" s="64"/>
      <c r="G142" s="64"/>
      <c r="H142" s="64">
        <v>120</v>
      </c>
      <c r="I142" s="129">
        <v>3.5</v>
      </c>
      <c r="J142" s="64"/>
      <c r="K142" s="64"/>
      <c r="L142" s="64"/>
      <c r="M142" s="130"/>
      <c r="N142" s="64">
        <v>320</v>
      </c>
      <c r="O142" s="129">
        <v>10</v>
      </c>
      <c r="P142" s="64"/>
      <c r="Q142" s="131">
        <v>7.8619047619047615</v>
      </c>
      <c r="R142" s="132">
        <v>65</v>
      </c>
    </row>
    <row r="143" spans="2:18" ht="15" customHeight="1" x14ac:dyDescent="0.3">
      <c r="B143" s="64"/>
      <c r="C143" s="64"/>
      <c r="D143" s="64"/>
      <c r="E143" s="64"/>
      <c r="F143" s="64"/>
      <c r="G143" s="64"/>
      <c r="H143" s="64"/>
      <c r="I143" s="64"/>
      <c r="J143" s="64"/>
      <c r="K143" s="64"/>
      <c r="L143" s="64"/>
      <c r="M143" s="64"/>
      <c r="N143" s="64"/>
      <c r="O143" s="64"/>
      <c r="P143" s="64"/>
      <c r="Q143" s="64"/>
      <c r="R143" s="64"/>
    </row>
    <row r="144" spans="2:18" ht="15" customHeight="1" x14ac:dyDescent="0.3">
      <c r="B144" s="476" t="s">
        <v>167</v>
      </c>
      <c r="C144" s="476"/>
      <c r="D144" s="476"/>
      <c r="E144" s="476"/>
      <c r="F144" s="476"/>
      <c r="G144" s="476"/>
      <c r="H144" s="476"/>
      <c r="I144" s="476"/>
      <c r="J144" s="476"/>
      <c r="K144" s="476"/>
      <c r="L144" s="476"/>
      <c r="M144" s="476"/>
      <c r="N144" s="476"/>
      <c r="O144" s="476"/>
      <c r="P144" s="476"/>
      <c r="Q144" s="476"/>
      <c r="R144" s="476"/>
    </row>
    <row r="145" spans="2:18" ht="15" customHeight="1" x14ac:dyDescent="0.3">
      <c r="B145" s="476"/>
      <c r="C145" s="476"/>
      <c r="D145" s="476"/>
      <c r="E145" s="476"/>
      <c r="F145" s="476"/>
      <c r="G145" s="476"/>
      <c r="H145" s="476"/>
      <c r="I145" s="476"/>
      <c r="J145" s="476"/>
      <c r="K145" s="476"/>
      <c r="L145" s="476"/>
      <c r="M145" s="476"/>
      <c r="N145" s="476"/>
      <c r="O145" s="476"/>
      <c r="P145" s="476"/>
      <c r="Q145" s="476"/>
      <c r="R145" s="476"/>
    </row>
    <row r="146" spans="2:18" ht="15" customHeight="1" x14ac:dyDescent="0.3">
      <c r="B146" s="476"/>
      <c r="C146" s="476"/>
      <c r="D146" s="476"/>
      <c r="E146" s="476"/>
      <c r="F146" s="476"/>
      <c r="G146" s="476"/>
      <c r="H146" s="476"/>
      <c r="I146" s="476"/>
      <c r="J146" s="476"/>
      <c r="K146" s="476"/>
      <c r="L146" s="476"/>
      <c r="M146" s="476"/>
      <c r="N146" s="476"/>
      <c r="O146" s="476"/>
      <c r="P146" s="476"/>
      <c r="Q146" s="476"/>
      <c r="R146" s="476"/>
    </row>
    <row r="147" spans="2:18" ht="15" thickBot="1" x14ac:dyDescent="0.35">
      <c r="B147" s="62"/>
      <c r="C147" s="62"/>
      <c r="D147" s="62"/>
      <c r="E147" s="62"/>
      <c r="F147" s="62"/>
      <c r="G147" s="62"/>
      <c r="H147" s="62"/>
      <c r="I147" s="62"/>
      <c r="J147" s="62"/>
      <c r="K147" s="62"/>
      <c r="L147" s="62"/>
      <c r="M147" s="62"/>
      <c r="N147" s="62"/>
      <c r="O147" s="62"/>
      <c r="P147" s="62"/>
      <c r="Q147" s="62"/>
      <c r="R147" s="62"/>
    </row>
    <row r="148" spans="2:18" ht="14.4" customHeight="1" x14ac:dyDescent="0.3">
      <c r="B148" s="62"/>
      <c r="C148" s="62"/>
      <c r="D148" s="152"/>
      <c r="E148" s="452" t="s">
        <v>111</v>
      </c>
      <c r="F148" s="452" t="s">
        <v>232</v>
      </c>
      <c r="G148" s="452" t="s">
        <v>233</v>
      </c>
      <c r="H148" s="452" t="s">
        <v>234</v>
      </c>
      <c r="I148" s="399" t="s">
        <v>235</v>
      </c>
      <c r="J148" s="438" t="s">
        <v>198</v>
      </c>
      <c r="K148" s="322" t="s">
        <v>168</v>
      </c>
      <c r="L148" s="323"/>
      <c r="M148" s="323"/>
      <c r="N148" s="323"/>
      <c r="O148" s="323"/>
      <c r="P148" s="324"/>
      <c r="Q148" s="62"/>
      <c r="R148" s="62"/>
    </row>
    <row r="149" spans="2:18" ht="15" customHeight="1" thickBot="1" x14ac:dyDescent="0.35">
      <c r="B149" s="62"/>
      <c r="C149" s="62"/>
      <c r="D149" s="153"/>
      <c r="E149" s="453"/>
      <c r="F149" s="453"/>
      <c r="G149" s="453"/>
      <c r="H149" s="453"/>
      <c r="I149" s="504"/>
      <c r="J149" s="453"/>
      <c r="K149" s="328"/>
      <c r="L149" s="329"/>
      <c r="M149" s="329"/>
      <c r="N149" s="329"/>
      <c r="O149" s="329"/>
      <c r="P149" s="330"/>
      <c r="Q149" s="62"/>
      <c r="R149" s="62"/>
    </row>
    <row r="150" spans="2:18" ht="14.4" customHeight="1" x14ac:dyDescent="0.3">
      <c r="B150" s="62"/>
      <c r="C150" s="62"/>
      <c r="D150" s="392" t="s">
        <v>47</v>
      </c>
      <c r="E150" s="491">
        <v>5</v>
      </c>
      <c r="F150" s="491">
        <v>7</v>
      </c>
      <c r="G150" s="491">
        <v>8</v>
      </c>
      <c r="H150" s="491">
        <v>7</v>
      </c>
      <c r="I150" s="491">
        <v>5</v>
      </c>
      <c r="J150" s="493"/>
      <c r="K150" s="505"/>
      <c r="L150" s="496"/>
      <c r="M150" s="496"/>
      <c r="N150" s="496"/>
      <c r="O150" s="496"/>
      <c r="P150" s="497"/>
      <c r="Q150" s="62"/>
      <c r="R150" s="62"/>
    </row>
    <row r="151" spans="2:18" ht="15" customHeight="1" thickBot="1" x14ac:dyDescent="0.35">
      <c r="B151" s="62"/>
      <c r="C151" s="62"/>
      <c r="D151" s="378"/>
      <c r="E151" s="492"/>
      <c r="F151" s="492"/>
      <c r="G151" s="492"/>
      <c r="H151" s="492"/>
      <c r="I151" s="492"/>
      <c r="J151" s="494"/>
      <c r="K151" s="498"/>
      <c r="L151" s="499"/>
      <c r="M151" s="499"/>
      <c r="N151" s="499"/>
      <c r="O151" s="499"/>
      <c r="P151" s="500"/>
      <c r="Q151" s="62"/>
      <c r="R151" s="62"/>
    </row>
    <row r="152" spans="2:18" ht="14.4" customHeight="1" x14ac:dyDescent="0.3">
      <c r="B152" s="62"/>
      <c r="C152" s="62"/>
      <c r="D152" s="322" t="s">
        <v>48</v>
      </c>
      <c r="E152" s="491">
        <v>5</v>
      </c>
      <c r="F152" s="491">
        <v>7</v>
      </c>
      <c r="G152" s="491">
        <v>6</v>
      </c>
      <c r="H152" s="491">
        <v>5</v>
      </c>
      <c r="I152" s="491">
        <v>4</v>
      </c>
      <c r="J152" s="493"/>
      <c r="K152" s="498"/>
      <c r="L152" s="499"/>
      <c r="M152" s="499"/>
      <c r="N152" s="499"/>
      <c r="O152" s="499"/>
      <c r="P152" s="500"/>
      <c r="Q152" s="62"/>
      <c r="R152" s="62"/>
    </row>
    <row r="153" spans="2:18" ht="15" customHeight="1" thickBot="1" x14ac:dyDescent="0.35">
      <c r="B153" s="62"/>
      <c r="C153" s="62"/>
      <c r="D153" s="328"/>
      <c r="E153" s="492"/>
      <c r="F153" s="492"/>
      <c r="G153" s="492"/>
      <c r="H153" s="492"/>
      <c r="I153" s="492"/>
      <c r="J153" s="494"/>
      <c r="K153" s="498"/>
      <c r="L153" s="499"/>
      <c r="M153" s="499"/>
      <c r="N153" s="499"/>
      <c r="O153" s="499"/>
      <c r="P153" s="500"/>
      <c r="Q153" s="62"/>
      <c r="R153" s="62"/>
    </row>
    <row r="154" spans="2:18" ht="14.4" customHeight="1" x14ac:dyDescent="0.3">
      <c r="B154" s="62"/>
      <c r="C154" s="62"/>
      <c r="D154" s="322" t="s">
        <v>49</v>
      </c>
      <c r="E154" s="491"/>
      <c r="F154" s="491"/>
      <c r="G154" s="491"/>
      <c r="H154" s="491"/>
      <c r="I154" s="491"/>
      <c r="J154" s="493"/>
      <c r="K154" s="498"/>
      <c r="L154" s="499"/>
      <c r="M154" s="499"/>
      <c r="N154" s="499"/>
      <c r="O154" s="499"/>
      <c r="P154" s="500"/>
      <c r="Q154" s="62"/>
      <c r="R154" s="62"/>
    </row>
    <row r="155" spans="2:18" ht="15" customHeight="1" thickBot="1" x14ac:dyDescent="0.35">
      <c r="B155" s="62"/>
      <c r="C155" s="62"/>
      <c r="D155" s="328"/>
      <c r="E155" s="492"/>
      <c r="F155" s="492"/>
      <c r="G155" s="492"/>
      <c r="H155" s="492"/>
      <c r="I155" s="492"/>
      <c r="J155" s="494"/>
      <c r="K155" s="498"/>
      <c r="L155" s="499"/>
      <c r="M155" s="499"/>
      <c r="N155" s="499"/>
      <c r="O155" s="499"/>
      <c r="P155" s="500"/>
      <c r="Q155" s="62"/>
      <c r="R155" s="62"/>
    </row>
    <row r="156" spans="2:18" ht="14.4" customHeight="1" x14ac:dyDescent="0.3">
      <c r="B156" s="62"/>
      <c r="C156" s="62"/>
      <c r="D156" s="322" t="s">
        <v>50</v>
      </c>
      <c r="E156" s="491"/>
      <c r="F156" s="491"/>
      <c r="G156" s="491"/>
      <c r="H156" s="491"/>
      <c r="I156" s="491"/>
      <c r="J156" s="493"/>
      <c r="K156" s="498"/>
      <c r="L156" s="499"/>
      <c r="M156" s="499"/>
      <c r="N156" s="499"/>
      <c r="O156" s="499"/>
      <c r="P156" s="500"/>
      <c r="Q156" s="62"/>
      <c r="R156" s="62"/>
    </row>
    <row r="157" spans="2:18" ht="15" customHeight="1" thickBot="1" x14ac:dyDescent="0.35">
      <c r="B157" s="62"/>
      <c r="C157" s="62"/>
      <c r="D157" s="328"/>
      <c r="E157" s="492"/>
      <c r="F157" s="492"/>
      <c r="G157" s="492"/>
      <c r="H157" s="492"/>
      <c r="I157" s="492"/>
      <c r="J157" s="494"/>
      <c r="K157" s="498"/>
      <c r="L157" s="499"/>
      <c r="M157" s="499"/>
      <c r="N157" s="499"/>
      <c r="O157" s="499"/>
      <c r="P157" s="500"/>
      <c r="Q157" s="62"/>
      <c r="R157" s="62"/>
    </row>
    <row r="158" spans="2:18" ht="14.4" customHeight="1" x14ac:dyDescent="0.3">
      <c r="B158" s="62"/>
      <c r="C158" s="62"/>
      <c r="D158" s="322" t="s">
        <v>73</v>
      </c>
      <c r="E158" s="491">
        <v>3</v>
      </c>
      <c r="F158" s="491">
        <v>4</v>
      </c>
      <c r="G158" s="491">
        <v>4</v>
      </c>
      <c r="H158" s="491">
        <v>3</v>
      </c>
      <c r="I158" s="491">
        <v>8</v>
      </c>
      <c r="J158" s="493"/>
      <c r="K158" s="498"/>
      <c r="L158" s="499"/>
      <c r="M158" s="499"/>
      <c r="N158" s="499"/>
      <c r="O158" s="499"/>
      <c r="P158" s="500"/>
      <c r="Q158" s="62"/>
      <c r="R158" s="62"/>
    </row>
    <row r="159" spans="2:18" ht="15" customHeight="1" thickBot="1" x14ac:dyDescent="0.35">
      <c r="B159" s="62"/>
      <c r="C159" s="62"/>
      <c r="D159" s="328"/>
      <c r="E159" s="492"/>
      <c r="F159" s="492"/>
      <c r="G159" s="492"/>
      <c r="H159" s="492"/>
      <c r="I159" s="492"/>
      <c r="J159" s="494"/>
      <c r="K159" s="498"/>
      <c r="L159" s="499"/>
      <c r="M159" s="499"/>
      <c r="N159" s="499"/>
      <c r="O159" s="499"/>
      <c r="P159" s="500"/>
      <c r="Q159" s="62"/>
      <c r="R159" s="62"/>
    </row>
    <row r="160" spans="2:18" ht="14.4" customHeight="1" x14ac:dyDescent="0.3">
      <c r="B160" s="62"/>
      <c r="C160" s="62"/>
      <c r="D160" s="322" t="s">
        <v>74</v>
      </c>
      <c r="E160" s="491"/>
      <c r="F160" s="491"/>
      <c r="G160" s="491"/>
      <c r="H160" s="491"/>
      <c r="I160" s="491"/>
      <c r="J160" s="493">
        <v>81.5</v>
      </c>
      <c r="K160" s="498"/>
      <c r="L160" s="499"/>
      <c r="M160" s="499"/>
      <c r="N160" s="499"/>
      <c r="O160" s="499"/>
      <c r="P160" s="500"/>
      <c r="Q160" s="62"/>
      <c r="R160" s="62"/>
    </row>
    <row r="161" spans="2:19" ht="15" customHeight="1" thickBot="1" x14ac:dyDescent="0.35">
      <c r="B161" s="62"/>
      <c r="C161" s="62"/>
      <c r="D161" s="328"/>
      <c r="E161" s="492"/>
      <c r="F161" s="492"/>
      <c r="G161" s="492"/>
      <c r="H161" s="492"/>
      <c r="I161" s="492"/>
      <c r="J161" s="494"/>
      <c r="K161" s="498"/>
      <c r="L161" s="499"/>
      <c r="M161" s="499"/>
      <c r="N161" s="499"/>
      <c r="O161" s="499"/>
      <c r="P161" s="500"/>
      <c r="Q161" s="62"/>
      <c r="R161" s="62"/>
    </row>
    <row r="162" spans="2:19" ht="14.4" customHeight="1" x14ac:dyDescent="0.3">
      <c r="B162" s="62"/>
      <c r="C162" s="62"/>
      <c r="D162" s="322" t="s">
        <v>75</v>
      </c>
      <c r="E162" s="491"/>
      <c r="F162" s="491"/>
      <c r="G162" s="491"/>
      <c r="H162" s="491"/>
      <c r="I162" s="491"/>
      <c r="J162" s="493"/>
      <c r="K162" s="498"/>
      <c r="L162" s="499"/>
      <c r="M162" s="499"/>
      <c r="N162" s="499"/>
      <c r="O162" s="499"/>
      <c r="P162" s="500"/>
      <c r="Q162" s="62"/>
      <c r="R162" s="62"/>
    </row>
    <row r="163" spans="2:19" ht="15" customHeight="1" thickBot="1" x14ac:dyDescent="0.35">
      <c r="B163" s="62"/>
      <c r="C163" s="62"/>
      <c r="D163" s="328"/>
      <c r="E163" s="492"/>
      <c r="F163" s="492"/>
      <c r="G163" s="492"/>
      <c r="H163" s="492"/>
      <c r="I163" s="492"/>
      <c r="J163" s="494"/>
      <c r="K163" s="501"/>
      <c r="L163" s="502"/>
      <c r="M163" s="502"/>
      <c r="N163" s="502"/>
      <c r="O163" s="502"/>
      <c r="P163" s="503"/>
      <c r="Q163" s="62"/>
      <c r="R163" s="62"/>
    </row>
    <row r="164" spans="2:19" x14ac:dyDescent="0.3">
      <c r="B164" s="62"/>
      <c r="C164" s="62"/>
      <c r="D164" s="63"/>
      <c r="E164" s="63"/>
      <c r="F164" s="63"/>
      <c r="G164" s="63"/>
      <c r="H164" s="63"/>
      <c r="I164" s="63"/>
      <c r="J164" s="63"/>
      <c r="K164" s="63"/>
      <c r="L164" s="63"/>
      <c r="M164" s="63"/>
      <c r="N164" s="63"/>
      <c r="O164" s="63"/>
      <c r="P164" s="63"/>
      <c r="Q164" s="62"/>
      <c r="R164" s="62"/>
    </row>
    <row r="165" spans="2:19" x14ac:dyDescent="0.3">
      <c r="B165" s="63"/>
      <c r="C165" s="63"/>
      <c r="D165" s="63"/>
      <c r="E165" s="63"/>
      <c r="F165" s="63"/>
      <c r="G165" s="63"/>
      <c r="H165" s="63"/>
      <c r="I165" s="63"/>
      <c r="J165" s="63"/>
      <c r="K165" s="63"/>
      <c r="L165" s="63"/>
      <c r="M165" s="63"/>
      <c r="N165" s="63"/>
      <c r="O165" s="63"/>
      <c r="P165" s="63"/>
      <c r="Q165" s="63"/>
      <c r="R165" s="63"/>
    </row>
    <row r="166" spans="2:19" x14ac:dyDescent="0.3">
      <c r="B166" s="63"/>
      <c r="C166" s="63"/>
      <c r="D166" s="63"/>
      <c r="E166" s="63"/>
      <c r="F166" s="63"/>
      <c r="G166" s="63"/>
      <c r="H166" s="63"/>
      <c r="I166" s="63"/>
      <c r="J166" s="63"/>
      <c r="K166" s="63"/>
      <c r="L166" s="63"/>
      <c r="M166" s="63"/>
      <c r="N166" s="63"/>
      <c r="O166" s="63"/>
      <c r="P166" s="63"/>
      <c r="Q166" s="63"/>
      <c r="R166" s="63"/>
    </row>
    <row r="167" spans="2:19" x14ac:dyDescent="0.3">
      <c r="B167" s="63"/>
      <c r="C167" s="63"/>
      <c r="D167" s="63"/>
      <c r="E167" s="63"/>
      <c r="F167" s="63"/>
      <c r="G167" s="63"/>
      <c r="H167" s="63"/>
      <c r="I167" s="63"/>
      <c r="J167" s="63"/>
      <c r="K167" s="63"/>
      <c r="L167" s="63"/>
      <c r="M167" s="63"/>
      <c r="N167" s="63"/>
      <c r="O167" s="63"/>
      <c r="P167" s="63"/>
      <c r="Q167" s="64"/>
      <c r="R167" s="64"/>
    </row>
    <row r="168" spans="2:19" x14ac:dyDescent="0.3">
      <c r="B168" s="63"/>
      <c r="C168" s="63"/>
      <c r="D168" s="63"/>
      <c r="E168" s="63"/>
      <c r="F168" s="63"/>
      <c r="G168" s="63"/>
      <c r="H168" s="63"/>
      <c r="I168" s="63"/>
      <c r="J168" s="63"/>
      <c r="K168" s="63"/>
      <c r="L168" s="63"/>
      <c r="M168" s="63"/>
      <c r="N168" s="63"/>
      <c r="O168" s="63"/>
      <c r="P168" s="63"/>
      <c r="Q168" s="64"/>
      <c r="R168" s="64"/>
    </row>
    <row r="169" spans="2:19" x14ac:dyDescent="0.3">
      <c r="B169" s="63"/>
      <c r="C169" s="63"/>
      <c r="D169" s="63"/>
      <c r="E169" s="63"/>
      <c r="F169" s="63"/>
      <c r="G169" s="63"/>
      <c r="H169" s="63"/>
      <c r="I169" s="63"/>
      <c r="J169" s="63"/>
      <c r="K169" s="63"/>
      <c r="L169" s="63"/>
      <c r="M169" s="63"/>
      <c r="N169" s="63"/>
      <c r="O169" s="63"/>
      <c r="P169" s="63"/>
      <c r="Q169" s="64"/>
      <c r="R169" s="64"/>
    </row>
    <row r="170" spans="2:19" x14ac:dyDescent="0.3">
      <c r="B170" s="63"/>
      <c r="C170" s="63"/>
      <c r="D170" s="63"/>
      <c r="E170" s="63"/>
      <c r="F170" s="63"/>
      <c r="G170" s="63"/>
      <c r="H170" s="63"/>
      <c r="I170" s="63"/>
      <c r="J170" s="63"/>
      <c r="K170" s="63"/>
      <c r="L170" s="63"/>
      <c r="M170" s="63"/>
      <c r="N170" s="63"/>
      <c r="O170" s="63"/>
      <c r="P170" s="63"/>
      <c r="Q170" s="63"/>
      <c r="R170" s="63"/>
    </row>
    <row r="171" spans="2:19" x14ac:dyDescent="0.3">
      <c r="B171" s="63"/>
      <c r="C171" s="63"/>
      <c r="D171" s="63"/>
      <c r="E171" s="63"/>
      <c r="F171" s="63"/>
      <c r="G171" s="63"/>
      <c r="H171" s="63"/>
      <c r="I171" s="63"/>
      <c r="J171" s="63"/>
      <c r="K171" s="63"/>
      <c r="L171" s="63"/>
      <c r="M171" s="63"/>
      <c r="N171" s="63"/>
      <c r="O171" s="63"/>
      <c r="P171" s="63"/>
      <c r="Q171" s="63"/>
      <c r="R171" s="63"/>
    </row>
    <row r="172" spans="2:19" x14ac:dyDescent="0.3">
      <c r="B172" s="63"/>
      <c r="C172" s="63"/>
      <c r="D172" s="63"/>
      <c r="E172" s="63"/>
      <c r="F172" s="63"/>
      <c r="G172" s="64"/>
      <c r="H172" s="64"/>
      <c r="I172" s="64"/>
      <c r="J172" s="64"/>
      <c r="K172" s="64"/>
      <c r="L172" s="64"/>
      <c r="M172" s="64"/>
      <c r="N172" s="64"/>
      <c r="O172" s="64"/>
      <c r="P172" s="64"/>
      <c r="Q172" s="64"/>
      <c r="R172" s="64"/>
      <c r="S172" s="61"/>
    </row>
    <row r="173" spans="2:19" x14ac:dyDescent="0.3">
      <c r="B173" s="63"/>
      <c r="C173" s="63"/>
      <c r="D173" s="63"/>
      <c r="E173" s="63"/>
      <c r="F173" s="63"/>
      <c r="G173" s="64"/>
      <c r="H173" s="64"/>
      <c r="I173" s="64"/>
      <c r="J173" s="64"/>
      <c r="K173" s="64"/>
      <c r="L173" s="64"/>
      <c r="M173" s="64"/>
      <c r="N173" s="64"/>
      <c r="O173" s="64"/>
      <c r="P173" s="64"/>
      <c r="Q173" s="64"/>
      <c r="R173" s="64"/>
      <c r="S173" s="61"/>
    </row>
    <row r="174" spans="2:19" x14ac:dyDescent="0.3">
      <c r="B174" s="63"/>
      <c r="C174" s="63"/>
      <c r="D174" s="63"/>
      <c r="E174" s="63"/>
      <c r="F174" s="63"/>
      <c r="G174" s="64"/>
      <c r="H174" s="64"/>
      <c r="I174" s="64"/>
      <c r="J174" s="64"/>
      <c r="K174" s="64"/>
      <c r="L174" s="64"/>
      <c r="M174" s="64"/>
      <c r="N174" s="64"/>
      <c r="O174" s="64"/>
      <c r="P174" s="64"/>
      <c r="Q174" s="64"/>
      <c r="R174" s="64"/>
      <c r="S174" s="61"/>
    </row>
    <row r="175" spans="2:19" x14ac:dyDescent="0.3">
      <c r="B175" s="63"/>
      <c r="C175" s="63"/>
      <c r="D175" s="63"/>
      <c r="E175" s="63"/>
      <c r="F175" s="63"/>
      <c r="G175" s="64"/>
      <c r="H175" s="64"/>
      <c r="I175" s="64"/>
      <c r="J175" s="64"/>
      <c r="K175" s="64"/>
      <c r="L175" s="64"/>
      <c r="M175" s="64"/>
      <c r="N175" s="64"/>
      <c r="O175" s="64"/>
      <c r="P175" s="64"/>
      <c r="Q175" s="64"/>
      <c r="R175" s="64"/>
      <c r="S175" s="61"/>
    </row>
    <row r="176" spans="2:19" x14ac:dyDescent="0.3">
      <c r="B176" s="63"/>
      <c r="C176" s="63"/>
      <c r="D176" s="63"/>
      <c r="E176" s="63"/>
      <c r="F176" s="63"/>
      <c r="G176" s="419" t="s">
        <v>111</v>
      </c>
      <c r="H176" s="419"/>
      <c r="I176" s="419"/>
      <c r="J176" s="419"/>
      <c r="K176" s="64"/>
      <c r="L176" s="64"/>
      <c r="M176" s="64"/>
      <c r="N176" s="64"/>
      <c r="O176" s="64"/>
      <c r="P176" s="64"/>
      <c r="Q176" s="64"/>
      <c r="R176" s="64"/>
      <c r="S176" s="61"/>
    </row>
    <row r="177" spans="2:19" x14ac:dyDescent="0.3">
      <c r="B177" s="63"/>
      <c r="C177" s="63"/>
      <c r="D177" s="63"/>
      <c r="E177" s="63"/>
      <c r="F177" s="63"/>
      <c r="G177" s="64"/>
      <c r="H177" s="64">
        <v>1</v>
      </c>
      <c r="I177" s="64">
        <v>1</v>
      </c>
      <c r="J177" s="64"/>
      <c r="K177" s="64"/>
      <c r="L177" s="64"/>
      <c r="M177" s="64"/>
      <c r="N177" s="64"/>
      <c r="O177" s="64"/>
      <c r="P177" s="64"/>
      <c r="Q177" s="64"/>
      <c r="R177" s="64"/>
      <c r="S177" s="61"/>
    </row>
    <row r="178" spans="2:19" x14ac:dyDescent="0.3">
      <c r="B178" s="63"/>
      <c r="C178" s="63"/>
      <c r="D178" s="63"/>
      <c r="E178" s="63"/>
      <c r="F178" s="63"/>
      <c r="G178" s="64"/>
      <c r="H178" s="64">
        <v>2</v>
      </c>
      <c r="I178" s="64">
        <v>0.9</v>
      </c>
      <c r="J178" s="64"/>
      <c r="K178" s="64"/>
      <c r="L178" s="154"/>
      <c r="M178" s="127"/>
      <c r="N178" s="127"/>
      <c r="O178" s="127"/>
      <c r="P178" s="127"/>
      <c r="Q178" s="64"/>
      <c r="R178" s="64"/>
      <c r="S178" s="61"/>
    </row>
    <row r="179" spans="2:19" x14ac:dyDescent="0.3">
      <c r="B179" s="63"/>
      <c r="C179" s="63"/>
      <c r="D179" s="63"/>
      <c r="E179" s="63"/>
      <c r="F179" s="63"/>
      <c r="G179" s="64"/>
      <c r="H179" s="64">
        <v>3</v>
      </c>
      <c r="I179" s="64">
        <v>0.8</v>
      </c>
      <c r="J179" s="64"/>
      <c r="K179" s="64"/>
      <c r="L179" s="154"/>
      <c r="M179" s="154" t="s">
        <v>112</v>
      </c>
      <c r="N179" s="154" t="s">
        <v>199</v>
      </c>
      <c r="O179" s="154" t="s">
        <v>113</v>
      </c>
      <c r="P179" s="154" t="s">
        <v>114</v>
      </c>
      <c r="Q179" s="154" t="s">
        <v>200</v>
      </c>
      <c r="R179" s="64"/>
      <c r="S179" s="61"/>
    </row>
    <row r="180" spans="2:19" x14ac:dyDescent="0.3">
      <c r="B180" s="63"/>
      <c r="C180" s="63"/>
      <c r="D180" s="63"/>
      <c r="E180" s="63"/>
      <c r="F180" s="63"/>
      <c r="G180" s="64"/>
      <c r="H180" s="64">
        <v>4</v>
      </c>
      <c r="I180" s="64">
        <v>0.7</v>
      </c>
      <c r="J180" s="64"/>
      <c r="K180" s="64"/>
      <c r="L180" s="154">
        <v>1</v>
      </c>
      <c r="M180" s="154">
        <f>IF(E150="","",VLOOKUP(E150,H177:I186,2,0))</f>
        <v>0.6</v>
      </c>
      <c r="N180" s="154">
        <f>IF(F150="","",VLOOKUP(F150,H188:I197,2,0))</f>
        <v>0.4</v>
      </c>
      <c r="O180" s="154">
        <f>IF(G150="","",VLOOKUP(G150,H199:I208,2,0))</f>
        <v>0.3</v>
      </c>
      <c r="P180" s="154">
        <f>IF(H150="","",VLOOKUP(H150,H210:I219,2,0))</f>
        <v>0.7</v>
      </c>
      <c r="Q180" s="154">
        <f>IF(I150="","",VLOOKUP(I150,H221:I230,2,0))</f>
        <v>0.5</v>
      </c>
      <c r="R180" s="64"/>
      <c r="S180" s="61"/>
    </row>
    <row r="181" spans="2:19" x14ac:dyDescent="0.3">
      <c r="B181" s="63"/>
      <c r="C181" s="63"/>
      <c r="D181" s="63"/>
      <c r="E181" s="63"/>
      <c r="F181" s="63"/>
      <c r="G181" s="64"/>
      <c r="H181" s="64">
        <v>5</v>
      </c>
      <c r="I181" s="64">
        <v>0.6</v>
      </c>
      <c r="J181" s="64"/>
      <c r="K181" s="64"/>
      <c r="L181" s="154">
        <v>2</v>
      </c>
      <c r="M181" s="154">
        <f>IF(E152="","",VLOOKUP(E152,H177:I186,2,0))</f>
        <v>0.6</v>
      </c>
      <c r="N181" s="154">
        <f>IF(F152="","",VLOOKUP(F152,H188:I197,2,0))</f>
        <v>0.4</v>
      </c>
      <c r="O181" s="154">
        <f>IF(G152="","",VLOOKUP(G152,H199:I208,2,0))</f>
        <v>0.5</v>
      </c>
      <c r="P181" s="154">
        <f>IF(H152="","",VLOOKUP(H152,H210:I219,2,0))</f>
        <v>0.5</v>
      </c>
      <c r="Q181" s="154">
        <f>IF(I152="","",VLOOKUP(I152,H221:I230,2,0))</f>
        <v>0.4</v>
      </c>
      <c r="R181" s="64"/>
      <c r="S181" s="61"/>
    </row>
    <row r="182" spans="2:19" x14ac:dyDescent="0.3">
      <c r="B182" s="63"/>
      <c r="C182" s="63"/>
      <c r="D182" s="63"/>
      <c r="E182" s="63"/>
      <c r="F182" s="63"/>
      <c r="G182" s="64"/>
      <c r="H182" s="64">
        <v>6</v>
      </c>
      <c r="I182" s="64">
        <v>0.5</v>
      </c>
      <c r="J182" s="64"/>
      <c r="K182" s="64"/>
      <c r="L182" s="154">
        <v>3</v>
      </c>
      <c r="M182" s="154" t="str">
        <f>IF(E154="","",VLOOKUP(E154,H177:I186,2,0))</f>
        <v/>
      </c>
      <c r="N182" s="154" t="str">
        <f>IF(F154="","",VLOOKUP(F154,H188:I197,2,0))</f>
        <v/>
      </c>
      <c r="O182" s="154" t="str">
        <f>IF(G154="","",VLOOKUP(G154,H199:I208,2,0))</f>
        <v/>
      </c>
      <c r="P182" s="154" t="str">
        <f>IF(H154="","",VLOOKUP(H154,H210:I219,2,0))</f>
        <v/>
      </c>
      <c r="Q182" s="154" t="str">
        <f>IF(I154="","",VLOOKUP(I154,H221:I230,2,0))</f>
        <v/>
      </c>
      <c r="R182" s="64"/>
      <c r="S182" s="61"/>
    </row>
    <row r="183" spans="2:19" x14ac:dyDescent="0.3">
      <c r="B183" s="63"/>
      <c r="C183" s="63"/>
      <c r="D183" s="63"/>
      <c r="E183" s="63"/>
      <c r="F183" s="63"/>
      <c r="G183" s="64"/>
      <c r="H183" s="64">
        <v>7</v>
      </c>
      <c r="I183" s="64">
        <v>0.4</v>
      </c>
      <c r="J183" s="64"/>
      <c r="K183" s="64"/>
      <c r="L183" s="154">
        <v>4</v>
      </c>
      <c r="M183" s="154" t="str">
        <f>IF(E156="","",VLOOKUP(E156,H177:I186,2,0))</f>
        <v/>
      </c>
      <c r="N183" s="154" t="str">
        <f>IF(F156="","",VLOOKUP(F156,H188:I197,2,0))</f>
        <v/>
      </c>
      <c r="O183" s="154" t="str">
        <f>IF(G156="","",VLOOKUP(G156,H199:I208,2,0))</f>
        <v/>
      </c>
      <c r="P183" s="154" t="str">
        <f>IF(H156="","",VLOOKUP(H156,H210:I219,2,0))</f>
        <v/>
      </c>
      <c r="Q183" s="154" t="str">
        <f>IF(I156="","",VLOOKUP(I156,H221:I230,2,0))</f>
        <v/>
      </c>
      <c r="R183" s="64"/>
      <c r="S183" s="61"/>
    </row>
    <row r="184" spans="2:19" x14ac:dyDescent="0.3">
      <c r="B184" s="63"/>
      <c r="C184" s="63"/>
      <c r="D184" s="63"/>
      <c r="E184" s="63"/>
      <c r="F184" s="63"/>
      <c r="G184" s="64"/>
      <c r="H184" s="64">
        <v>8</v>
      </c>
      <c r="I184" s="64">
        <v>0.3</v>
      </c>
      <c r="J184" s="64"/>
      <c r="K184" s="64"/>
      <c r="L184" s="154">
        <v>5</v>
      </c>
      <c r="M184" s="154">
        <f>IF(E158="","",VLOOKUP(E158,H177:I186,2,0))</f>
        <v>0.8</v>
      </c>
      <c r="N184" s="154">
        <f>IF(F158="","",VLOOKUP(F158,H188:I197,2,0))</f>
        <v>0.7</v>
      </c>
      <c r="O184" s="154">
        <f>IF(G158="","",VLOOKUP(G158,H199:I208,2,0))</f>
        <v>0.7</v>
      </c>
      <c r="P184" s="154">
        <f>IF(H158="","",VLOOKUP(H158,H210:I219,2,0))</f>
        <v>0.3</v>
      </c>
      <c r="Q184" s="154">
        <f>IF(I158="","",VLOOKUP(I158,H221:I230,2,0))</f>
        <v>0.8</v>
      </c>
      <c r="R184" s="64"/>
      <c r="S184" s="61"/>
    </row>
    <row r="185" spans="2:19" x14ac:dyDescent="0.3">
      <c r="B185" s="63"/>
      <c r="C185" s="63"/>
      <c r="D185" s="63"/>
      <c r="E185" s="63"/>
      <c r="F185" s="63"/>
      <c r="G185" s="64"/>
      <c r="H185" s="64">
        <v>9</v>
      </c>
      <c r="I185" s="64">
        <v>0.2</v>
      </c>
      <c r="J185" s="64"/>
      <c r="K185" s="64"/>
      <c r="L185" s="154">
        <v>6</v>
      </c>
      <c r="M185" s="154" t="str">
        <f>IF(E160="","",VLOOKUP(E160,H177:I186,2,0))</f>
        <v/>
      </c>
      <c r="N185" s="154" t="str">
        <f>IF(F160="","",VLOOKUP(F160,H188:I197,2,0))</f>
        <v/>
      </c>
      <c r="O185" s="154" t="str">
        <f>IF(G160="","",VLOOKUP(G160,H199:I208,2,0))</f>
        <v/>
      </c>
      <c r="P185" s="154" t="str">
        <f>IF(H160="","",VLOOKUP(H160,H210:I219,2,0))</f>
        <v/>
      </c>
      <c r="Q185" s="154" t="str">
        <f>IF(I160="","",VLOOKUP(I160,H221:I230,2,0))</f>
        <v/>
      </c>
      <c r="R185" s="64"/>
      <c r="S185" s="61"/>
    </row>
    <row r="186" spans="2:19" x14ac:dyDescent="0.3">
      <c r="B186" s="63"/>
      <c r="C186" s="63"/>
      <c r="D186" s="63"/>
      <c r="E186" s="63"/>
      <c r="F186" s="63"/>
      <c r="G186" s="64"/>
      <c r="H186" s="64">
        <v>10</v>
      </c>
      <c r="I186" s="64">
        <v>0.1</v>
      </c>
      <c r="J186" s="64"/>
      <c r="K186" s="64"/>
      <c r="L186" s="154">
        <v>7</v>
      </c>
      <c r="M186" s="154" t="str">
        <f>IF(E162="","",VLOOKUP(E162,H177:I186,2,0))</f>
        <v/>
      </c>
      <c r="N186" s="154" t="str">
        <f>IF(F162="","",VLOOKUP(F162,H188:I197,2,0))</f>
        <v/>
      </c>
      <c r="O186" s="154" t="str">
        <f>IF(G162="","",VLOOKUP(G162,H199:I208,2,0))</f>
        <v/>
      </c>
      <c r="P186" s="154" t="str">
        <f>IF(H162="","",VLOOKUP(H162,H210:I219,2,0))</f>
        <v/>
      </c>
      <c r="Q186" s="154" t="str">
        <f>IF(I162="","",VLOOKUP(I162,H221:I230,2,0))</f>
        <v/>
      </c>
      <c r="R186" s="64"/>
      <c r="S186" s="61"/>
    </row>
    <row r="187" spans="2:19" x14ac:dyDescent="0.3">
      <c r="B187" s="63"/>
      <c r="C187" s="63"/>
      <c r="D187" s="63"/>
      <c r="E187" s="63"/>
      <c r="F187" s="63"/>
      <c r="G187" s="419" t="s">
        <v>196</v>
      </c>
      <c r="H187" s="419"/>
      <c r="I187" s="419"/>
      <c r="J187" s="419"/>
      <c r="K187" s="64"/>
      <c r="L187" s="154"/>
      <c r="M187" s="154"/>
      <c r="N187" s="154"/>
      <c r="O187" s="154"/>
      <c r="P187" s="154"/>
      <c r="Q187" s="154"/>
      <c r="R187" s="64"/>
      <c r="S187" s="61"/>
    </row>
    <row r="188" spans="2:19" x14ac:dyDescent="0.3">
      <c r="B188" s="63"/>
      <c r="C188" s="63"/>
      <c r="D188" s="63"/>
      <c r="E188" s="63"/>
      <c r="F188" s="63"/>
      <c r="G188" s="64"/>
      <c r="H188" s="64">
        <v>1</v>
      </c>
      <c r="I188" s="64">
        <v>1</v>
      </c>
      <c r="J188" s="64"/>
      <c r="K188" s="64"/>
      <c r="L188" s="154"/>
      <c r="M188" s="226">
        <f>IFERROR(AVERAGE(E150:E163),0)</f>
        <v>4.333333333333333</v>
      </c>
      <c r="N188" s="226">
        <f>IFERROR(AVERAGE(F150:F163),0)</f>
        <v>6</v>
      </c>
      <c r="O188" s="226">
        <f>IFERROR(AVERAGE(G150:G163),0)</f>
        <v>6</v>
      </c>
      <c r="P188" s="226">
        <f>IFERROR(AVERAGE(H150:H163),0)</f>
        <v>5</v>
      </c>
      <c r="Q188" s="226">
        <f>IFERROR(AVERAGE(I150:I163),0)</f>
        <v>5.666666666666667</v>
      </c>
      <c r="R188" s="64"/>
      <c r="S188" s="61"/>
    </row>
    <row r="189" spans="2:19" x14ac:dyDescent="0.3">
      <c r="B189" s="63"/>
      <c r="C189" s="63"/>
      <c r="D189" s="63"/>
      <c r="E189" s="63"/>
      <c r="F189" s="63"/>
      <c r="G189" s="64"/>
      <c r="H189" s="64">
        <v>2</v>
      </c>
      <c r="I189" s="64">
        <v>0.9</v>
      </c>
      <c r="J189" s="64"/>
      <c r="K189" s="64"/>
      <c r="L189" s="64"/>
      <c r="M189" s="64"/>
      <c r="N189" s="64"/>
      <c r="O189" s="64"/>
      <c r="P189" s="64"/>
      <c r="Q189" s="64"/>
      <c r="R189" s="64"/>
      <c r="S189" s="61"/>
    </row>
    <row r="190" spans="2:19" x14ac:dyDescent="0.3">
      <c r="B190" s="63"/>
      <c r="C190" s="63"/>
      <c r="D190" s="63"/>
      <c r="E190" s="63"/>
      <c r="F190" s="63"/>
      <c r="G190" s="64"/>
      <c r="H190" s="64">
        <v>3</v>
      </c>
      <c r="I190" s="64">
        <v>0.8</v>
      </c>
      <c r="J190" s="64"/>
      <c r="K190" s="64"/>
      <c r="L190" s="64"/>
      <c r="M190" s="64"/>
      <c r="N190" s="128">
        <f>IFERROR(AVERAGE(J150:J163),"0,0 kg")</f>
        <v>81.5</v>
      </c>
      <c r="O190" s="64"/>
      <c r="P190" s="64"/>
      <c r="Q190" s="64"/>
      <c r="R190" s="64"/>
      <c r="S190" s="61"/>
    </row>
    <row r="191" spans="2:19" x14ac:dyDescent="0.3">
      <c r="B191" s="63"/>
      <c r="C191" s="63"/>
      <c r="D191" s="63"/>
      <c r="E191" s="63"/>
      <c r="F191" s="63"/>
      <c r="G191" s="64"/>
      <c r="H191" s="64">
        <v>4</v>
      </c>
      <c r="I191" s="64">
        <v>0.7</v>
      </c>
      <c r="J191" s="64"/>
      <c r="K191" s="64"/>
      <c r="L191" s="64"/>
      <c r="M191" s="64"/>
      <c r="N191" s="64"/>
      <c r="O191" s="64"/>
      <c r="P191" s="64"/>
      <c r="Q191" s="64"/>
      <c r="R191" s="64"/>
      <c r="S191" s="61"/>
    </row>
    <row r="192" spans="2:19" x14ac:dyDescent="0.3">
      <c r="B192" s="63"/>
      <c r="C192" s="63"/>
      <c r="D192" s="63"/>
      <c r="E192" s="63"/>
      <c r="F192" s="63"/>
      <c r="G192" s="64"/>
      <c r="H192" s="64">
        <v>5</v>
      </c>
      <c r="I192" s="64">
        <v>0.6</v>
      </c>
      <c r="J192" s="64"/>
      <c r="K192" s="64"/>
      <c r="L192" s="64"/>
      <c r="M192" s="64"/>
      <c r="N192" s="64"/>
      <c r="O192" s="64"/>
      <c r="P192" s="64"/>
      <c r="Q192" s="64"/>
      <c r="R192" s="64"/>
      <c r="S192" s="61"/>
    </row>
    <row r="193" spans="2:19" x14ac:dyDescent="0.3">
      <c r="B193" s="63"/>
      <c r="C193" s="63"/>
      <c r="D193" s="63"/>
      <c r="E193" s="63"/>
      <c r="F193" s="63"/>
      <c r="G193" s="64"/>
      <c r="H193" s="64">
        <v>6</v>
      </c>
      <c r="I193" s="64">
        <v>0.5</v>
      </c>
      <c r="J193" s="64"/>
      <c r="K193" s="64"/>
      <c r="L193" s="64"/>
      <c r="M193" s="64"/>
      <c r="N193" s="64"/>
      <c r="O193" s="64"/>
      <c r="P193" s="64"/>
      <c r="Q193" s="64"/>
      <c r="R193" s="64"/>
      <c r="S193" s="61"/>
    </row>
    <row r="194" spans="2:19" x14ac:dyDescent="0.3">
      <c r="B194" s="63"/>
      <c r="C194" s="63"/>
      <c r="D194" s="63"/>
      <c r="E194" s="63"/>
      <c r="F194" s="63"/>
      <c r="G194" s="64"/>
      <c r="H194" s="64">
        <v>7</v>
      </c>
      <c r="I194" s="64">
        <v>0.4</v>
      </c>
      <c r="J194" s="64"/>
      <c r="K194" s="64"/>
      <c r="L194" s="64"/>
      <c r="M194" s="64"/>
      <c r="N194" s="64"/>
      <c r="O194" s="64"/>
      <c r="P194" s="64"/>
      <c r="Q194" s="64"/>
      <c r="R194" s="64"/>
      <c r="S194" s="61"/>
    </row>
    <row r="195" spans="2:19" x14ac:dyDescent="0.3">
      <c r="B195" s="63"/>
      <c r="C195" s="63"/>
      <c r="D195" s="63"/>
      <c r="E195" s="63"/>
      <c r="F195" s="63"/>
      <c r="G195" s="64"/>
      <c r="H195" s="64">
        <v>8</v>
      </c>
      <c r="I195" s="64">
        <v>0.3</v>
      </c>
      <c r="J195" s="64"/>
      <c r="K195" s="64"/>
      <c r="L195" s="64"/>
      <c r="M195" s="64"/>
      <c r="N195" s="64"/>
      <c r="O195" s="64"/>
      <c r="P195" s="64"/>
      <c r="Q195" s="64"/>
      <c r="R195" s="64"/>
      <c r="S195" s="61"/>
    </row>
    <row r="196" spans="2:19" x14ac:dyDescent="0.3">
      <c r="B196" s="63"/>
      <c r="C196" s="63"/>
      <c r="D196" s="63"/>
      <c r="E196" s="63"/>
      <c r="F196" s="63"/>
      <c r="G196" s="64"/>
      <c r="H196" s="64">
        <v>9</v>
      </c>
      <c r="I196" s="64">
        <v>0.2</v>
      </c>
      <c r="J196" s="64"/>
      <c r="K196" s="64"/>
      <c r="L196" s="64"/>
      <c r="M196" s="64"/>
      <c r="N196" s="64"/>
      <c r="O196" s="64"/>
      <c r="P196" s="64"/>
      <c r="Q196" s="64"/>
      <c r="R196" s="64"/>
      <c r="S196" s="61"/>
    </row>
    <row r="197" spans="2:19" x14ac:dyDescent="0.3">
      <c r="B197" s="63"/>
      <c r="C197" s="63"/>
      <c r="D197" s="63"/>
      <c r="E197" s="63"/>
      <c r="F197" s="63"/>
      <c r="G197" s="64"/>
      <c r="H197" s="64">
        <v>10</v>
      </c>
      <c r="I197" s="64">
        <v>0.1</v>
      </c>
      <c r="J197" s="64"/>
      <c r="K197" s="64"/>
      <c r="L197" s="64"/>
      <c r="M197" s="64"/>
      <c r="N197" s="64"/>
      <c r="O197" s="64"/>
      <c r="P197" s="64"/>
      <c r="Q197" s="64"/>
      <c r="R197" s="64"/>
      <c r="S197" s="61"/>
    </row>
    <row r="198" spans="2:19" x14ac:dyDescent="0.3">
      <c r="B198" s="63"/>
      <c r="C198" s="63"/>
      <c r="D198" s="64"/>
      <c r="E198" s="64"/>
      <c r="F198" s="63"/>
      <c r="G198" s="419" t="s">
        <v>147</v>
      </c>
      <c r="H198" s="419"/>
      <c r="I198" s="419"/>
      <c r="J198" s="419"/>
      <c r="K198" s="64"/>
      <c r="L198" s="64"/>
      <c r="M198" s="64"/>
      <c r="N198" s="64"/>
      <c r="O198" s="64"/>
      <c r="P198" s="64"/>
      <c r="Q198" s="64"/>
      <c r="R198" s="64"/>
      <c r="S198" s="61"/>
    </row>
    <row r="199" spans="2:19" x14ac:dyDescent="0.3">
      <c r="B199" s="63"/>
      <c r="C199" s="63"/>
      <c r="D199" s="64"/>
      <c r="E199" s="64"/>
      <c r="F199" s="63"/>
      <c r="G199" s="64"/>
      <c r="H199" s="64">
        <v>1</v>
      </c>
      <c r="I199" s="64">
        <v>1</v>
      </c>
      <c r="J199" s="64"/>
      <c r="K199" s="64"/>
      <c r="L199" s="64"/>
      <c r="M199" s="64"/>
      <c r="N199" s="64"/>
      <c r="O199" s="64"/>
      <c r="P199" s="64"/>
      <c r="Q199" s="64"/>
      <c r="R199" s="64"/>
      <c r="S199" s="61"/>
    </row>
    <row r="200" spans="2:19" x14ac:dyDescent="0.3">
      <c r="B200" s="63"/>
      <c r="C200" s="63"/>
      <c r="D200" s="64"/>
      <c r="E200" s="64"/>
      <c r="F200" s="63"/>
      <c r="G200" s="64"/>
      <c r="H200" s="64">
        <v>2</v>
      </c>
      <c r="I200" s="64">
        <v>0.9</v>
      </c>
      <c r="J200" s="64"/>
      <c r="K200" s="64"/>
      <c r="L200" s="64"/>
      <c r="M200" s="64"/>
      <c r="N200" s="64"/>
      <c r="O200" s="64"/>
      <c r="P200" s="64"/>
      <c r="Q200" s="64"/>
      <c r="R200" s="64"/>
      <c r="S200" s="61"/>
    </row>
    <row r="201" spans="2:19" x14ac:dyDescent="0.3">
      <c r="B201" s="63"/>
      <c r="C201" s="63"/>
      <c r="D201" s="64"/>
      <c r="E201" s="64"/>
      <c r="F201" s="63"/>
      <c r="G201" s="64"/>
      <c r="H201" s="64">
        <v>3</v>
      </c>
      <c r="I201" s="64">
        <v>0.8</v>
      </c>
      <c r="J201" s="64"/>
      <c r="K201" s="64"/>
      <c r="L201" s="64"/>
      <c r="M201" s="64"/>
      <c r="N201" s="64"/>
      <c r="O201" s="64"/>
      <c r="P201" s="64"/>
      <c r="Q201" s="64"/>
      <c r="R201" s="64"/>
      <c r="S201" s="61"/>
    </row>
    <row r="202" spans="2:19" x14ac:dyDescent="0.3">
      <c r="B202" s="63"/>
      <c r="C202" s="63"/>
      <c r="D202" s="64"/>
      <c r="E202" s="64"/>
      <c r="F202" s="63"/>
      <c r="G202" s="64"/>
      <c r="H202" s="64">
        <v>4</v>
      </c>
      <c r="I202" s="64">
        <v>0.7</v>
      </c>
      <c r="J202" s="64"/>
      <c r="K202" s="64"/>
      <c r="L202" s="64"/>
      <c r="M202" s="64"/>
      <c r="N202" s="64"/>
      <c r="O202" s="64"/>
      <c r="P202" s="64"/>
      <c r="Q202" s="64"/>
      <c r="R202" s="64"/>
      <c r="S202" s="61"/>
    </row>
    <row r="203" spans="2:19" x14ac:dyDescent="0.3">
      <c r="B203" s="63"/>
      <c r="C203" s="63"/>
      <c r="D203" s="64"/>
      <c r="E203" s="64"/>
      <c r="F203" s="63"/>
      <c r="G203" s="64"/>
      <c r="H203" s="64">
        <v>5</v>
      </c>
      <c r="I203" s="64">
        <v>0.6</v>
      </c>
      <c r="J203" s="64"/>
      <c r="K203" s="64"/>
      <c r="L203" s="64"/>
      <c r="M203" s="64"/>
      <c r="N203" s="64"/>
      <c r="O203" s="64"/>
      <c r="P203" s="64"/>
      <c r="Q203" s="64"/>
      <c r="R203" s="64"/>
      <c r="S203" s="61"/>
    </row>
    <row r="204" spans="2:19" x14ac:dyDescent="0.3">
      <c r="B204" s="63"/>
      <c r="C204" s="63"/>
      <c r="D204" s="64"/>
      <c r="E204" s="64"/>
      <c r="F204" s="63"/>
      <c r="G204" s="64"/>
      <c r="H204" s="64">
        <v>6</v>
      </c>
      <c r="I204" s="64">
        <v>0.5</v>
      </c>
      <c r="J204" s="64"/>
      <c r="K204" s="64"/>
      <c r="L204" s="64"/>
      <c r="M204" s="64"/>
      <c r="N204" s="64"/>
      <c r="O204" s="64"/>
      <c r="P204" s="64"/>
      <c r="Q204" s="64"/>
      <c r="R204" s="64"/>
      <c r="S204" s="61"/>
    </row>
    <row r="205" spans="2:19" x14ac:dyDescent="0.3">
      <c r="B205" s="63"/>
      <c r="C205" s="63"/>
      <c r="D205" s="64"/>
      <c r="E205" s="64"/>
      <c r="F205" s="63"/>
      <c r="G205" s="64"/>
      <c r="H205" s="64">
        <v>7</v>
      </c>
      <c r="I205" s="64">
        <v>0.4</v>
      </c>
      <c r="J205" s="64"/>
      <c r="K205" s="64"/>
      <c r="L205" s="64"/>
      <c r="M205" s="64"/>
      <c r="N205" s="64"/>
      <c r="O205" s="64"/>
      <c r="P205" s="64"/>
      <c r="Q205" s="64"/>
      <c r="R205" s="64"/>
      <c r="S205" s="61"/>
    </row>
    <row r="206" spans="2:19" x14ac:dyDescent="0.3">
      <c r="B206" s="63"/>
      <c r="C206" s="63"/>
      <c r="D206" s="64"/>
      <c r="E206" s="64"/>
      <c r="F206" s="63"/>
      <c r="G206" s="64"/>
      <c r="H206" s="64">
        <v>8</v>
      </c>
      <c r="I206" s="64">
        <v>0.3</v>
      </c>
      <c r="J206" s="64"/>
      <c r="K206" s="64"/>
      <c r="L206" s="64"/>
      <c r="M206" s="64"/>
      <c r="N206" s="64"/>
      <c r="O206" s="64"/>
      <c r="P206" s="64"/>
      <c r="Q206" s="64"/>
      <c r="R206" s="64"/>
      <c r="S206" s="61"/>
    </row>
    <row r="207" spans="2:19" x14ac:dyDescent="0.3">
      <c r="B207" s="63"/>
      <c r="C207" s="63"/>
      <c r="D207" s="64"/>
      <c r="E207" s="64"/>
      <c r="F207" s="63"/>
      <c r="G207" s="64"/>
      <c r="H207" s="64">
        <v>9</v>
      </c>
      <c r="I207" s="64">
        <v>0.2</v>
      </c>
      <c r="J207" s="64"/>
      <c r="K207" s="64"/>
      <c r="L207" s="64"/>
      <c r="M207" s="64"/>
      <c r="N207" s="64"/>
      <c r="O207" s="64"/>
      <c r="P207" s="64"/>
      <c r="Q207" s="64"/>
      <c r="R207" s="64"/>
      <c r="S207" s="61"/>
    </row>
    <row r="208" spans="2:19" x14ac:dyDescent="0.3">
      <c r="B208" s="63"/>
      <c r="C208" s="63"/>
      <c r="D208" s="64"/>
      <c r="E208" s="64"/>
      <c r="F208" s="63"/>
      <c r="G208" s="64"/>
      <c r="H208" s="64">
        <v>10</v>
      </c>
      <c r="I208" s="64">
        <v>0.1</v>
      </c>
      <c r="J208" s="64"/>
      <c r="K208" s="64"/>
      <c r="L208" s="64"/>
      <c r="M208" s="64"/>
      <c r="N208" s="64"/>
      <c r="O208" s="64"/>
      <c r="P208" s="64"/>
      <c r="Q208" s="64"/>
      <c r="R208" s="64"/>
      <c r="S208" s="61"/>
    </row>
    <row r="209" spans="2:18" x14ac:dyDescent="0.3">
      <c r="B209" s="63"/>
      <c r="C209" s="63"/>
      <c r="D209" s="64"/>
      <c r="E209" s="64"/>
      <c r="F209" s="63"/>
      <c r="G209" s="419" t="s">
        <v>110</v>
      </c>
      <c r="H209" s="419"/>
      <c r="I209" s="419"/>
      <c r="J209" s="419"/>
      <c r="K209" s="64"/>
      <c r="L209" s="64"/>
      <c r="M209" s="64"/>
      <c r="N209" s="64"/>
      <c r="O209" s="64"/>
      <c r="P209" s="64"/>
      <c r="Q209" s="64"/>
      <c r="R209" s="64"/>
    </row>
    <row r="210" spans="2:18" x14ac:dyDescent="0.3">
      <c r="B210" s="63"/>
      <c r="C210" s="63"/>
      <c r="D210" s="64"/>
      <c r="E210" s="64"/>
      <c r="F210" s="63"/>
      <c r="G210" s="64"/>
      <c r="H210" s="64">
        <v>1</v>
      </c>
      <c r="I210" s="64">
        <v>0.1</v>
      </c>
      <c r="J210" s="64"/>
      <c r="K210" s="64"/>
      <c r="L210" s="64"/>
      <c r="M210" s="64"/>
      <c r="N210" s="64"/>
      <c r="O210" s="64"/>
      <c r="P210" s="64"/>
      <c r="Q210" s="64"/>
      <c r="R210" s="64"/>
    </row>
    <row r="211" spans="2:18" x14ac:dyDescent="0.3">
      <c r="B211" s="63"/>
      <c r="C211" s="63"/>
      <c r="D211" s="64"/>
      <c r="E211" s="64"/>
      <c r="F211" s="63"/>
      <c r="G211" s="64"/>
      <c r="H211" s="64">
        <v>2</v>
      </c>
      <c r="I211" s="64">
        <v>0.2</v>
      </c>
      <c r="J211" s="64"/>
      <c r="K211" s="64"/>
      <c r="L211" s="64"/>
      <c r="M211" s="64"/>
      <c r="N211" s="64"/>
      <c r="O211" s="64"/>
      <c r="P211" s="64"/>
      <c r="Q211" s="64"/>
      <c r="R211" s="64"/>
    </row>
    <row r="212" spans="2:18" x14ac:dyDescent="0.3">
      <c r="B212" s="63"/>
      <c r="C212" s="63"/>
      <c r="D212" s="64"/>
      <c r="E212" s="64"/>
      <c r="F212" s="63"/>
      <c r="G212" s="64"/>
      <c r="H212" s="64">
        <v>3</v>
      </c>
      <c r="I212" s="64">
        <v>0.3</v>
      </c>
      <c r="J212" s="64"/>
      <c r="K212" s="64"/>
      <c r="L212" s="64"/>
      <c r="M212" s="64"/>
      <c r="N212" s="64"/>
      <c r="O212" s="64"/>
      <c r="P212" s="64"/>
      <c r="Q212" s="64"/>
      <c r="R212" s="64"/>
    </row>
    <row r="213" spans="2:18" x14ac:dyDescent="0.3">
      <c r="B213" s="63"/>
      <c r="C213" s="63"/>
      <c r="D213" s="64"/>
      <c r="E213" s="64"/>
      <c r="F213" s="63"/>
      <c r="G213" s="64"/>
      <c r="H213" s="64">
        <v>4</v>
      </c>
      <c r="I213" s="64">
        <v>0.4</v>
      </c>
      <c r="J213" s="64"/>
      <c r="K213" s="64"/>
      <c r="L213" s="64"/>
      <c r="M213" s="64"/>
      <c r="N213" s="64"/>
      <c r="O213" s="64"/>
      <c r="P213" s="64"/>
      <c r="Q213" s="64"/>
      <c r="R213" s="64"/>
    </row>
    <row r="214" spans="2:18" x14ac:dyDescent="0.3">
      <c r="F214" s="63"/>
      <c r="G214" s="64"/>
      <c r="H214" s="64">
        <v>5</v>
      </c>
      <c r="I214" s="64">
        <v>0.5</v>
      </c>
      <c r="J214" s="64"/>
      <c r="K214" s="64"/>
      <c r="L214" s="64"/>
      <c r="M214" s="64"/>
      <c r="N214" s="64"/>
      <c r="O214" s="64"/>
      <c r="P214" s="64"/>
      <c r="Q214" s="64"/>
      <c r="R214" s="64"/>
    </row>
    <row r="215" spans="2:18" x14ac:dyDescent="0.3">
      <c r="F215" s="63"/>
      <c r="G215" s="64"/>
      <c r="H215" s="64">
        <v>6</v>
      </c>
      <c r="I215" s="64">
        <v>0.6</v>
      </c>
      <c r="J215" s="64"/>
      <c r="K215" s="64"/>
      <c r="L215" s="64"/>
      <c r="M215" s="64"/>
      <c r="N215" s="64"/>
      <c r="O215" s="64"/>
      <c r="P215" s="64"/>
      <c r="Q215" s="64"/>
      <c r="R215" s="64"/>
    </row>
    <row r="216" spans="2:18" x14ac:dyDescent="0.3">
      <c r="F216" s="63"/>
      <c r="G216" s="64"/>
      <c r="H216" s="64">
        <v>7</v>
      </c>
      <c r="I216" s="64">
        <v>0.7</v>
      </c>
      <c r="J216" s="64"/>
      <c r="K216" s="64"/>
      <c r="L216" s="64"/>
      <c r="M216" s="64"/>
      <c r="N216" s="64"/>
      <c r="O216" s="64"/>
      <c r="P216" s="64"/>
      <c r="Q216" s="64"/>
      <c r="R216" s="64"/>
    </row>
    <row r="217" spans="2:18" x14ac:dyDescent="0.3">
      <c r="F217" s="63"/>
      <c r="G217" s="64"/>
      <c r="H217" s="64">
        <v>8</v>
      </c>
      <c r="I217" s="64">
        <v>0.8</v>
      </c>
      <c r="J217" s="64"/>
      <c r="K217" s="64"/>
      <c r="L217" s="64"/>
      <c r="M217" s="64"/>
      <c r="N217" s="64"/>
      <c r="O217" s="64"/>
      <c r="P217" s="64"/>
      <c r="Q217" s="64"/>
      <c r="R217" s="64"/>
    </row>
    <row r="218" spans="2:18" x14ac:dyDescent="0.3">
      <c r="F218" s="63"/>
      <c r="G218" s="64"/>
      <c r="H218" s="64">
        <v>9</v>
      </c>
      <c r="I218" s="64">
        <v>0.9</v>
      </c>
      <c r="J218" s="64"/>
      <c r="K218" s="64"/>
      <c r="L218" s="64"/>
      <c r="M218" s="64"/>
      <c r="N218" s="64"/>
      <c r="O218" s="64"/>
      <c r="P218" s="64"/>
      <c r="Q218" s="64"/>
      <c r="R218" s="64"/>
    </row>
    <row r="219" spans="2:18" x14ac:dyDescent="0.3">
      <c r="F219" s="63"/>
      <c r="G219" s="64"/>
      <c r="H219" s="64">
        <v>10</v>
      </c>
      <c r="I219" s="64">
        <v>1</v>
      </c>
      <c r="J219" s="64"/>
      <c r="K219" s="64"/>
      <c r="L219" s="64"/>
      <c r="M219" s="64"/>
      <c r="N219" s="64"/>
      <c r="O219" s="64"/>
      <c r="P219" s="64"/>
      <c r="Q219" s="64"/>
      <c r="R219" s="64"/>
    </row>
    <row r="220" spans="2:18" x14ac:dyDescent="0.3">
      <c r="F220" s="63"/>
      <c r="G220" s="419" t="s">
        <v>197</v>
      </c>
      <c r="H220" s="419"/>
      <c r="I220" s="419"/>
      <c r="J220" s="419"/>
      <c r="K220" s="64"/>
      <c r="L220" s="64"/>
      <c r="M220" s="64"/>
      <c r="N220" s="64"/>
      <c r="O220" s="64"/>
      <c r="P220" s="64"/>
      <c r="Q220" s="64"/>
      <c r="R220" s="64"/>
    </row>
    <row r="221" spans="2:18" x14ac:dyDescent="0.3">
      <c r="F221" s="63"/>
      <c r="G221" s="64"/>
      <c r="H221" s="64">
        <v>1</v>
      </c>
      <c r="I221" s="64">
        <v>0.1</v>
      </c>
      <c r="J221" s="64"/>
      <c r="K221" s="64"/>
      <c r="L221" s="64"/>
      <c r="M221" s="64"/>
      <c r="N221" s="64"/>
      <c r="O221" s="64"/>
      <c r="P221" s="64"/>
      <c r="Q221" s="64"/>
      <c r="R221" s="64"/>
    </row>
    <row r="222" spans="2:18" x14ac:dyDescent="0.3">
      <c r="F222" s="63"/>
      <c r="G222" s="64"/>
      <c r="H222" s="64">
        <v>2</v>
      </c>
      <c r="I222" s="64">
        <v>0.2</v>
      </c>
      <c r="J222" s="64"/>
      <c r="K222" s="64"/>
      <c r="L222" s="64"/>
      <c r="M222" s="64"/>
      <c r="N222" s="64"/>
      <c r="O222" s="64"/>
      <c r="P222" s="64"/>
      <c r="Q222" s="64"/>
      <c r="R222" s="64"/>
    </row>
    <row r="223" spans="2:18" x14ac:dyDescent="0.3">
      <c r="F223" s="63"/>
      <c r="G223" s="64"/>
      <c r="H223" s="64">
        <v>3</v>
      </c>
      <c r="I223" s="64">
        <v>0.3</v>
      </c>
      <c r="J223" s="64"/>
      <c r="K223" s="64"/>
      <c r="L223" s="64"/>
      <c r="M223" s="64"/>
      <c r="N223" s="64"/>
      <c r="O223" s="64"/>
      <c r="P223" s="64"/>
      <c r="Q223" s="64"/>
      <c r="R223" s="64"/>
    </row>
    <row r="224" spans="2:18" x14ac:dyDescent="0.3">
      <c r="F224" s="63"/>
      <c r="G224" s="64"/>
      <c r="H224" s="64">
        <v>4</v>
      </c>
      <c r="I224" s="64">
        <v>0.4</v>
      </c>
      <c r="J224" s="64"/>
      <c r="K224" s="64"/>
      <c r="L224" s="64"/>
      <c r="M224" s="64"/>
      <c r="N224" s="64"/>
      <c r="O224" s="64"/>
      <c r="P224" s="64"/>
      <c r="Q224" s="64"/>
      <c r="R224" s="64"/>
    </row>
    <row r="225" spans="6:18" x14ac:dyDescent="0.3">
      <c r="F225" s="63"/>
      <c r="G225" s="64"/>
      <c r="H225" s="64">
        <v>5</v>
      </c>
      <c r="I225" s="64">
        <v>0.5</v>
      </c>
      <c r="J225" s="64"/>
      <c r="K225" s="64"/>
      <c r="L225" s="64"/>
      <c r="M225" s="64"/>
      <c r="N225" s="64"/>
      <c r="O225" s="64"/>
      <c r="P225" s="64"/>
      <c r="Q225" s="64"/>
      <c r="R225" s="64"/>
    </row>
    <row r="226" spans="6:18" x14ac:dyDescent="0.3">
      <c r="F226" s="63"/>
      <c r="G226" s="64"/>
      <c r="H226" s="64">
        <v>6</v>
      </c>
      <c r="I226" s="64">
        <v>0.6</v>
      </c>
      <c r="J226" s="64"/>
      <c r="K226" s="64"/>
      <c r="L226" s="64"/>
      <c r="M226" s="64"/>
      <c r="N226" s="64"/>
      <c r="O226" s="64"/>
      <c r="P226" s="64"/>
      <c r="Q226" s="64"/>
      <c r="R226" s="64"/>
    </row>
    <row r="227" spans="6:18" x14ac:dyDescent="0.3">
      <c r="F227" s="63"/>
      <c r="G227" s="64"/>
      <c r="H227" s="64">
        <v>7</v>
      </c>
      <c r="I227" s="64">
        <v>0.7</v>
      </c>
      <c r="J227" s="64"/>
      <c r="K227" s="64"/>
      <c r="L227" s="64"/>
      <c r="M227" s="64"/>
      <c r="N227" s="64"/>
      <c r="O227" s="64"/>
      <c r="P227" s="64"/>
      <c r="Q227" s="64"/>
      <c r="R227" s="64"/>
    </row>
    <row r="228" spans="6:18" x14ac:dyDescent="0.3">
      <c r="F228" s="63"/>
      <c r="G228" s="64"/>
      <c r="H228" s="64">
        <v>8</v>
      </c>
      <c r="I228" s="64">
        <v>0.8</v>
      </c>
      <c r="J228" s="64"/>
      <c r="K228" s="64"/>
      <c r="L228" s="64"/>
      <c r="M228" s="64"/>
      <c r="N228" s="64"/>
      <c r="O228" s="64"/>
      <c r="P228" s="64"/>
      <c r="Q228" s="64"/>
      <c r="R228" s="64"/>
    </row>
    <row r="229" spans="6:18" x14ac:dyDescent="0.3">
      <c r="F229" s="63"/>
      <c r="G229" s="64"/>
      <c r="H229" s="64">
        <v>9</v>
      </c>
      <c r="I229" s="64">
        <v>0.9</v>
      </c>
      <c r="J229" s="64"/>
      <c r="K229" s="64"/>
      <c r="L229" s="64"/>
      <c r="M229" s="64"/>
      <c r="N229" s="64"/>
      <c r="O229" s="64"/>
      <c r="P229" s="64"/>
      <c r="Q229" s="64"/>
      <c r="R229" s="64"/>
    </row>
    <row r="230" spans="6:18" x14ac:dyDescent="0.3">
      <c r="F230" s="63"/>
      <c r="G230" s="64"/>
      <c r="H230" s="64">
        <v>10</v>
      </c>
      <c r="I230" s="64">
        <v>1</v>
      </c>
      <c r="J230" s="64"/>
      <c r="K230" s="64"/>
      <c r="L230" s="64"/>
      <c r="M230" s="64"/>
      <c r="N230" s="64"/>
      <c r="O230" s="64"/>
      <c r="P230" s="64"/>
      <c r="Q230" s="64"/>
      <c r="R230" s="64"/>
    </row>
    <row r="231" spans="6:18" x14ac:dyDescent="0.3">
      <c r="F231" s="63"/>
      <c r="G231" s="64"/>
      <c r="H231" s="64"/>
      <c r="I231" s="64"/>
      <c r="J231" s="64"/>
      <c r="K231" s="64"/>
      <c r="L231" s="64"/>
      <c r="M231" s="64"/>
      <c r="N231" s="64"/>
      <c r="O231" s="64"/>
      <c r="P231" s="64"/>
      <c r="Q231" s="64"/>
      <c r="R231" s="64"/>
    </row>
    <row r="232" spans="6:18" x14ac:dyDescent="0.3">
      <c r="F232" s="63"/>
      <c r="G232" s="64"/>
      <c r="H232" s="64"/>
      <c r="I232" s="64"/>
      <c r="J232" s="64"/>
      <c r="K232" s="64"/>
      <c r="L232" s="64"/>
      <c r="M232" s="64"/>
      <c r="N232" s="64"/>
      <c r="O232" s="64"/>
      <c r="P232" s="64"/>
      <c r="Q232" s="64"/>
      <c r="R232" s="64"/>
    </row>
    <row r="233" spans="6:18" x14ac:dyDescent="0.3">
      <c r="F233" s="63"/>
      <c r="G233" s="64"/>
      <c r="H233" s="64"/>
      <c r="I233" s="64"/>
      <c r="J233" s="64"/>
      <c r="K233" s="64"/>
      <c r="L233" s="64"/>
      <c r="M233" s="64"/>
      <c r="N233" s="64"/>
      <c r="O233" s="64"/>
      <c r="P233" s="64"/>
      <c r="Q233" s="64"/>
      <c r="R233" s="64"/>
    </row>
  </sheetData>
  <mergeCells count="267">
    <mergeCell ref="G209:J209"/>
    <mergeCell ref="G220:J220"/>
    <mergeCell ref="I160:I161"/>
    <mergeCell ref="J160:J161"/>
    <mergeCell ref="D162:D163"/>
    <mergeCell ref="E162:E163"/>
    <mergeCell ref="F162:F163"/>
    <mergeCell ref="G162:G163"/>
    <mergeCell ref="H162:H163"/>
    <mergeCell ref="I162:I163"/>
    <mergeCell ref="J162:J163"/>
    <mergeCell ref="G176:J176"/>
    <mergeCell ref="G187:J187"/>
    <mergeCell ref="G198:J198"/>
    <mergeCell ref="E148:E149"/>
    <mergeCell ref="F148:F149"/>
    <mergeCell ref="G148:G149"/>
    <mergeCell ref="H148:H149"/>
    <mergeCell ref="I148:I149"/>
    <mergeCell ref="J148:J149"/>
    <mergeCell ref="K148:P149"/>
    <mergeCell ref="D150:D151"/>
    <mergeCell ref="E150:E151"/>
    <mergeCell ref="F150:F151"/>
    <mergeCell ref="G150:G151"/>
    <mergeCell ref="H150:H151"/>
    <mergeCell ref="I150:I151"/>
    <mergeCell ref="J150:J151"/>
    <mergeCell ref="K150:P163"/>
    <mergeCell ref="D152:D153"/>
    <mergeCell ref="E152:E153"/>
    <mergeCell ref="F152:F153"/>
    <mergeCell ref="G152:G153"/>
    <mergeCell ref="H152:H153"/>
    <mergeCell ref="I152:I153"/>
    <mergeCell ref="J152:J153"/>
    <mergeCell ref="D154:D155"/>
    <mergeCell ref="E154:E155"/>
    <mergeCell ref="D158:D159"/>
    <mergeCell ref="E158:E159"/>
    <mergeCell ref="F158:F159"/>
    <mergeCell ref="G158:G159"/>
    <mergeCell ref="H158:H159"/>
    <mergeCell ref="I158:I159"/>
    <mergeCell ref="J158:J159"/>
    <mergeCell ref="D160:D161"/>
    <mergeCell ref="E160:E161"/>
    <mergeCell ref="F160:F161"/>
    <mergeCell ref="G160:G161"/>
    <mergeCell ref="H160:H161"/>
    <mergeCell ref="F154:F155"/>
    <mergeCell ref="G154:G155"/>
    <mergeCell ref="H154:H155"/>
    <mergeCell ref="I154:I155"/>
    <mergeCell ref="J154:J155"/>
    <mergeCell ref="D156:D157"/>
    <mergeCell ref="E156:E157"/>
    <mergeCell ref="F156:F157"/>
    <mergeCell ref="G156:G157"/>
    <mergeCell ref="H156:H157"/>
    <mergeCell ref="I156:I157"/>
    <mergeCell ref="J156:J157"/>
    <mergeCell ref="B144:R146"/>
    <mergeCell ref="C3:D6"/>
    <mergeCell ref="B20:C21"/>
    <mergeCell ref="D20:F21"/>
    <mergeCell ref="H20:I21"/>
    <mergeCell ref="J20:L21"/>
    <mergeCell ref="N20:O21"/>
    <mergeCell ref="P20:R21"/>
    <mergeCell ref="B9:R11"/>
    <mergeCell ref="B13:B14"/>
    <mergeCell ref="C13:F14"/>
    <mergeCell ref="H13:H14"/>
    <mergeCell ref="I13:L14"/>
    <mergeCell ref="N13:N14"/>
    <mergeCell ref="O13:R14"/>
    <mergeCell ref="B15:C19"/>
    <mergeCell ref="D15:F19"/>
    <mergeCell ref="H15:I19"/>
    <mergeCell ref="J15:L19"/>
    <mergeCell ref="N15:O19"/>
    <mergeCell ref="P15:R19"/>
    <mergeCell ref="E3:O6"/>
    <mergeCell ref="P3:Q6"/>
    <mergeCell ref="C33:D34"/>
    <mergeCell ref="E33:F34"/>
    <mergeCell ref="H33:H34"/>
    <mergeCell ref="I33:J34"/>
    <mergeCell ref="K33:L34"/>
    <mergeCell ref="N33:N34"/>
    <mergeCell ref="O33:O34"/>
    <mergeCell ref="P33:P34"/>
    <mergeCell ref="B39:R41"/>
    <mergeCell ref="Q33:Q34"/>
    <mergeCell ref="R33:R34"/>
    <mergeCell ref="B33:B34"/>
    <mergeCell ref="B43:B44"/>
    <mergeCell ref="C43:F44"/>
    <mergeCell ref="H43:H44"/>
    <mergeCell ref="I43:L44"/>
    <mergeCell ref="N43:N44"/>
    <mergeCell ref="O43:R44"/>
    <mergeCell ref="K35:K36"/>
    <mergeCell ref="L35:L36"/>
    <mergeCell ref="N35:N36"/>
    <mergeCell ref="O35:O36"/>
    <mergeCell ref="P35:P36"/>
    <mergeCell ref="Q35:Q36"/>
    <mergeCell ref="B35:B36"/>
    <mergeCell ref="C35:C36"/>
    <mergeCell ref="D35:D36"/>
    <mergeCell ref="E35:E36"/>
    <mergeCell ref="F35:F36"/>
    <mergeCell ref="H35:H36"/>
    <mergeCell ref="I35:I36"/>
    <mergeCell ref="J35:J36"/>
    <mergeCell ref="R35:R36"/>
    <mergeCell ref="Q63:Q64"/>
    <mergeCell ref="R63:R64"/>
    <mergeCell ref="B45:C49"/>
    <mergeCell ref="D45:F49"/>
    <mergeCell ref="H45:I49"/>
    <mergeCell ref="J45:L49"/>
    <mergeCell ref="N45:O49"/>
    <mergeCell ref="P45:R49"/>
    <mergeCell ref="B50:C51"/>
    <mergeCell ref="D50:F51"/>
    <mergeCell ref="H50:I51"/>
    <mergeCell ref="J50:L51"/>
    <mergeCell ref="N50:O51"/>
    <mergeCell ref="P50:R51"/>
    <mergeCell ref="B63:B64"/>
    <mergeCell ref="C63:D64"/>
    <mergeCell ref="E63:F64"/>
    <mergeCell ref="H63:H64"/>
    <mergeCell ref="I63:J64"/>
    <mergeCell ref="K63:L64"/>
    <mergeCell ref="N63:N64"/>
    <mergeCell ref="O63:O64"/>
    <mergeCell ref="P63:P64"/>
    <mergeCell ref="B69:R71"/>
    <mergeCell ref="C73:E74"/>
    <mergeCell ref="F73:H74"/>
    <mergeCell ref="I73:K74"/>
    <mergeCell ref="L73:N74"/>
    <mergeCell ref="O73:Q74"/>
    <mergeCell ref="K65:K66"/>
    <mergeCell ref="L65:L66"/>
    <mergeCell ref="N65:N66"/>
    <mergeCell ref="O65:O66"/>
    <mergeCell ref="P65:P66"/>
    <mergeCell ref="Q65:Q66"/>
    <mergeCell ref="B65:B66"/>
    <mergeCell ref="C65:C66"/>
    <mergeCell ref="D65:D66"/>
    <mergeCell ref="E65:E66"/>
    <mergeCell ref="F65:F66"/>
    <mergeCell ref="H65:H66"/>
    <mergeCell ref="I65:I66"/>
    <mergeCell ref="J65:J66"/>
    <mergeCell ref="R65:R66"/>
    <mergeCell ref="C75:E77"/>
    <mergeCell ref="F75:H77"/>
    <mergeCell ref="I75:K77"/>
    <mergeCell ref="L75:N77"/>
    <mergeCell ref="O75:Q77"/>
    <mergeCell ref="C78:E78"/>
    <mergeCell ref="F78:H78"/>
    <mergeCell ref="I78:K78"/>
    <mergeCell ref="L78:N78"/>
    <mergeCell ref="O78:Q78"/>
    <mergeCell ref="B88:B89"/>
    <mergeCell ref="C88:F89"/>
    <mergeCell ref="H88:H89"/>
    <mergeCell ref="I88:L89"/>
    <mergeCell ref="N88:N89"/>
    <mergeCell ref="O88:R89"/>
    <mergeCell ref="C79:E81"/>
    <mergeCell ref="F79:H81"/>
    <mergeCell ref="I79:K81"/>
    <mergeCell ref="L79:N81"/>
    <mergeCell ref="O79:Q81"/>
    <mergeCell ref="B84:R86"/>
    <mergeCell ref="Q108:Q109"/>
    <mergeCell ref="R108:R109"/>
    <mergeCell ref="R110:R111"/>
    <mergeCell ref="B114:R116"/>
    <mergeCell ref="B118:B119"/>
    <mergeCell ref="C118:F119"/>
    <mergeCell ref="H118:H119"/>
    <mergeCell ref="I118:L119"/>
    <mergeCell ref="N118:N119"/>
    <mergeCell ref="O118:R119"/>
    <mergeCell ref="K110:K111"/>
    <mergeCell ref="L110:L111"/>
    <mergeCell ref="N110:N111"/>
    <mergeCell ref="O110:O111"/>
    <mergeCell ref="P110:P111"/>
    <mergeCell ref="Q110:Q111"/>
    <mergeCell ref="B110:B111"/>
    <mergeCell ref="C110:C111"/>
    <mergeCell ref="D110:D111"/>
    <mergeCell ref="E110:E111"/>
    <mergeCell ref="F110:F111"/>
    <mergeCell ref="H110:H111"/>
    <mergeCell ref="I110:I111"/>
    <mergeCell ref="J110:J111"/>
    <mergeCell ref="B108:B109"/>
    <mergeCell ref="C108:D109"/>
    <mergeCell ref="E108:F109"/>
    <mergeCell ref="H108:H109"/>
    <mergeCell ref="I108:J109"/>
    <mergeCell ref="K108:L109"/>
    <mergeCell ref="N108:N109"/>
    <mergeCell ref="O108:O109"/>
    <mergeCell ref="P108:P109"/>
    <mergeCell ref="B140:B141"/>
    <mergeCell ref="C140:C141"/>
    <mergeCell ref="D140:D141"/>
    <mergeCell ref="E140:E141"/>
    <mergeCell ref="F140:F141"/>
    <mergeCell ref="H140:H141"/>
    <mergeCell ref="I140:I141"/>
    <mergeCell ref="J140:J141"/>
    <mergeCell ref="B138:B139"/>
    <mergeCell ref="C138:D139"/>
    <mergeCell ref="E138:F139"/>
    <mergeCell ref="H138:H139"/>
    <mergeCell ref="I138:J139"/>
    <mergeCell ref="R140:R141"/>
    <mergeCell ref="K140:K141"/>
    <mergeCell ref="L140:L141"/>
    <mergeCell ref="N140:N141"/>
    <mergeCell ref="O140:O141"/>
    <mergeCell ref="P140:P141"/>
    <mergeCell ref="Q140:Q141"/>
    <mergeCell ref="N138:N139"/>
    <mergeCell ref="K138:L139"/>
    <mergeCell ref="O138:O139"/>
    <mergeCell ref="P138:P139"/>
    <mergeCell ref="Q138:Q139"/>
    <mergeCell ref="R138:R139"/>
    <mergeCell ref="N120:O124"/>
    <mergeCell ref="P120:R124"/>
    <mergeCell ref="B125:C126"/>
    <mergeCell ref="D125:F126"/>
    <mergeCell ref="H125:I126"/>
    <mergeCell ref="J125:L126"/>
    <mergeCell ref="N125:O126"/>
    <mergeCell ref="P125:R126"/>
    <mergeCell ref="B90:C94"/>
    <mergeCell ref="D90:F94"/>
    <mergeCell ref="H90:I94"/>
    <mergeCell ref="J90:L94"/>
    <mergeCell ref="N90:O94"/>
    <mergeCell ref="P90:R94"/>
    <mergeCell ref="B95:C96"/>
    <mergeCell ref="D95:F96"/>
    <mergeCell ref="H95:I96"/>
    <mergeCell ref="J95:L96"/>
    <mergeCell ref="N95:O96"/>
    <mergeCell ref="P95:R96"/>
    <mergeCell ref="B120:C124"/>
    <mergeCell ref="D120:F124"/>
    <mergeCell ref="H120:I124"/>
    <mergeCell ref="J120:L124"/>
  </mergeCells>
  <dataValidations count="1">
    <dataValidation type="list" allowBlank="1" showInputMessage="1" showErrorMessage="1" sqref="E150:I163">
      <formula1>$H$177:$H$186</formula1>
    </dataValidation>
  </dataValidations>
  <pageMargins left="0.7" right="0.7" top="0.75" bottom="0.75" header="0.3" footer="0.3"/>
  <pageSetup paperSize="9" orientation="portrait" horizontalDpi="0"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S233"/>
  <sheetViews>
    <sheetView showGridLines="0" showZeros="0" topLeftCell="A49" zoomScaleNormal="100" workbookViewId="0">
      <selection activeCell="E54" sqref="E54"/>
    </sheetView>
  </sheetViews>
  <sheetFormatPr baseColWidth="10" defaultRowHeight="14.4" x14ac:dyDescent="0.3"/>
  <cols>
    <col min="1" max="1" width="5.33203125" style="60" customWidth="1"/>
    <col min="2" max="3" width="11.5546875" style="60"/>
    <col min="4" max="4" width="11.5546875" style="60" customWidth="1"/>
    <col min="5" max="16384" width="11.5546875" style="60"/>
  </cols>
  <sheetData>
    <row r="1" spans="2:18" ht="15" customHeight="1" x14ac:dyDescent="0.3"/>
    <row r="2" spans="2:18" ht="15" customHeight="1" thickBot="1" x14ac:dyDescent="0.35"/>
    <row r="3" spans="2:18" ht="15" customHeight="1" x14ac:dyDescent="0.3">
      <c r="C3" s="423"/>
      <c r="D3" s="424"/>
      <c r="E3" s="429" t="s">
        <v>151</v>
      </c>
      <c r="F3" s="430"/>
      <c r="G3" s="430"/>
      <c r="H3" s="430"/>
      <c r="I3" s="430"/>
      <c r="J3" s="430"/>
      <c r="K3" s="430"/>
      <c r="L3" s="430"/>
      <c r="M3" s="430"/>
      <c r="N3" s="430"/>
      <c r="O3" s="431"/>
      <c r="P3" s="423" t="str">
        <f>'Training Plan'!B128</f>
        <v>Developmental</v>
      </c>
      <c r="Q3" s="424"/>
    </row>
    <row r="4" spans="2:18" ht="15" customHeight="1" x14ac:dyDescent="0.3">
      <c r="C4" s="425"/>
      <c r="D4" s="426"/>
      <c r="E4" s="432"/>
      <c r="F4" s="433"/>
      <c r="G4" s="433"/>
      <c r="H4" s="433"/>
      <c r="I4" s="433"/>
      <c r="J4" s="433"/>
      <c r="K4" s="433"/>
      <c r="L4" s="433"/>
      <c r="M4" s="433"/>
      <c r="N4" s="433"/>
      <c r="O4" s="434"/>
      <c r="P4" s="425"/>
      <c r="Q4" s="426"/>
    </row>
    <row r="5" spans="2:18" ht="15" customHeight="1" x14ac:dyDescent="0.3">
      <c r="C5" s="425"/>
      <c r="D5" s="426"/>
      <c r="E5" s="432"/>
      <c r="F5" s="433"/>
      <c r="G5" s="433"/>
      <c r="H5" s="433"/>
      <c r="I5" s="433"/>
      <c r="J5" s="433"/>
      <c r="K5" s="433"/>
      <c r="L5" s="433"/>
      <c r="M5" s="433"/>
      <c r="N5" s="433"/>
      <c r="O5" s="434"/>
      <c r="P5" s="425"/>
      <c r="Q5" s="426"/>
    </row>
    <row r="6" spans="2:18" ht="15" customHeight="1" thickBot="1" x14ac:dyDescent="0.35">
      <c r="C6" s="427"/>
      <c r="D6" s="428"/>
      <c r="E6" s="435"/>
      <c r="F6" s="436"/>
      <c r="G6" s="436"/>
      <c r="H6" s="436"/>
      <c r="I6" s="436"/>
      <c r="J6" s="436"/>
      <c r="K6" s="436"/>
      <c r="L6" s="436"/>
      <c r="M6" s="436"/>
      <c r="N6" s="436"/>
      <c r="O6" s="437"/>
      <c r="P6" s="427"/>
      <c r="Q6" s="428"/>
    </row>
    <row r="7" spans="2:18" ht="15" customHeight="1" x14ac:dyDescent="0.3"/>
    <row r="8" spans="2:18" ht="15" customHeight="1" x14ac:dyDescent="0.3"/>
    <row r="9" spans="2:18" ht="15" customHeight="1" x14ac:dyDescent="0.3">
      <c r="B9" s="476" t="s">
        <v>47</v>
      </c>
      <c r="C9" s="476"/>
      <c r="D9" s="476"/>
      <c r="E9" s="476"/>
      <c r="F9" s="476"/>
      <c r="G9" s="476"/>
      <c r="H9" s="476"/>
      <c r="I9" s="476"/>
      <c r="J9" s="476"/>
      <c r="K9" s="476"/>
      <c r="L9" s="476"/>
      <c r="M9" s="476"/>
      <c r="N9" s="476"/>
      <c r="O9" s="476"/>
      <c r="P9" s="476"/>
      <c r="Q9" s="476"/>
      <c r="R9" s="476"/>
    </row>
    <row r="10" spans="2:18" ht="15" customHeight="1" x14ac:dyDescent="0.3">
      <c r="B10" s="476"/>
      <c r="C10" s="476"/>
      <c r="D10" s="476"/>
      <c r="E10" s="476"/>
      <c r="F10" s="476"/>
      <c r="G10" s="476"/>
      <c r="H10" s="476"/>
      <c r="I10" s="476"/>
      <c r="J10" s="476"/>
      <c r="K10" s="476"/>
      <c r="L10" s="476"/>
      <c r="M10" s="476"/>
      <c r="N10" s="476"/>
      <c r="O10" s="476"/>
      <c r="P10" s="476"/>
      <c r="Q10" s="476"/>
      <c r="R10" s="476"/>
    </row>
    <row r="11" spans="2:18" ht="15" customHeight="1" x14ac:dyDescent="0.3">
      <c r="B11" s="476"/>
      <c r="C11" s="476"/>
      <c r="D11" s="476"/>
      <c r="E11" s="476"/>
      <c r="F11" s="476"/>
      <c r="G11" s="476"/>
      <c r="H11" s="476"/>
      <c r="I11" s="476"/>
      <c r="J11" s="476"/>
      <c r="K11" s="476"/>
      <c r="L11" s="476"/>
      <c r="M11" s="476"/>
      <c r="N11" s="476"/>
      <c r="O11" s="476"/>
      <c r="P11" s="476"/>
      <c r="Q11" s="476"/>
      <c r="R11" s="476"/>
    </row>
    <row r="12" spans="2:18" ht="15" customHeight="1" thickBot="1" x14ac:dyDescent="0.35"/>
    <row r="13" spans="2:18" ht="15" customHeight="1" x14ac:dyDescent="0.3">
      <c r="B13" s="356">
        <v>1</v>
      </c>
      <c r="C13" s="356" t="s">
        <v>253</v>
      </c>
      <c r="D13" s="357"/>
      <c r="E13" s="357"/>
      <c r="F13" s="358"/>
      <c r="G13" s="62"/>
      <c r="H13" s="356">
        <v>2</v>
      </c>
      <c r="I13" s="356" t="s">
        <v>267</v>
      </c>
      <c r="J13" s="357"/>
      <c r="K13" s="357"/>
      <c r="L13" s="358"/>
      <c r="M13" s="62"/>
      <c r="N13" s="356">
        <v>3</v>
      </c>
      <c r="O13" s="356" t="s">
        <v>274</v>
      </c>
      <c r="P13" s="357"/>
      <c r="Q13" s="357"/>
      <c r="R13" s="358"/>
    </row>
    <row r="14" spans="2:18" ht="15" customHeight="1" thickBot="1" x14ac:dyDescent="0.35">
      <c r="B14" s="359"/>
      <c r="C14" s="359"/>
      <c r="D14" s="360"/>
      <c r="E14" s="360"/>
      <c r="F14" s="361"/>
      <c r="G14" s="62"/>
      <c r="H14" s="359"/>
      <c r="I14" s="359"/>
      <c r="J14" s="360"/>
      <c r="K14" s="360"/>
      <c r="L14" s="361"/>
      <c r="M14" s="62"/>
      <c r="N14" s="359"/>
      <c r="O14" s="359"/>
      <c r="P14" s="360"/>
      <c r="Q14" s="360"/>
      <c r="R14" s="361"/>
    </row>
    <row r="15" spans="2:18" ht="15" customHeight="1" x14ac:dyDescent="0.3">
      <c r="B15" s="469" t="s">
        <v>85</v>
      </c>
      <c r="C15" s="470"/>
      <c r="D15" s="464" t="s">
        <v>283</v>
      </c>
      <c r="E15" s="464"/>
      <c r="F15" s="465"/>
      <c r="G15" s="62"/>
      <c r="H15" s="469" t="s">
        <v>85</v>
      </c>
      <c r="I15" s="470"/>
      <c r="J15" s="463" t="s">
        <v>286</v>
      </c>
      <c r="K15" s="464"/>
      <c r="L15" s="465"/>
      <c r="M15" s="62"/>
      <c r="N15" s="469" t="s">
        <v>85</v>
      </c>
      <c r="O15" s="470"/>
      <c r="P15" s="463" t="s">
        <v>289</v>
      </c>
      <c r="Q15" s="464"/>
      <c r="R15" s="465"/>
    </row>
    <row r="16" spans="2:18" ht="15" customHeight="1" x14ac:dyDescent="0.3">
      <c r="B16" s="471"/>
      <c r="C16" s="472"/>
      <c r="D16" s="467"/>
      <c r="E16" s="467"/>
      <c r="F16" s="468"/>
      <c r="G16" s="62"/>
      <c r="H16" s="471"/>
      <c r="I16" s="472"/>
      <c r="J16" s="466"/>
      <c r="K16" s="467"/>
      <c r="L16" s="468"/>
      <c r="M16" s="62"/>
      <c r="N16" s="471"/>
      <c r="O16" s="472"/>
      <c r="P16" s="466"/>
      <c r="Q16" s="467"/>
      <c r="R16" s="468"/>
    </row>
    <row r="17" spans="2:18" ht="15" customHeight="1" x14ac:dyDescent="0.3">
      <c r="B17" s="471"/>
      <c r="C17" s="472"/>
      <c r="D17" s="467"/>
      <c r="E17" s="467"/>
      <c r="F17" s="468"/>
      <c r="G17" s="62"/>
      <c r="H17" s="471"/>
      <c r="I17" s="472"/>
      <c r="J17" s="466"/>
      <c r="K17" s="467"/>
      <c r="L17" s="468"/>
      <c r="M17" s="62"/>
      <c r="N17" s="471"/>
      <c r="O17" s="472"/>
      <c r="P17" s="466"/>
      <c r="Q17" s="467"/>
      <c r="R17" s="468"/>
    </row>
    <row r="18" spans="2:18" ht="15" customHeight="1" x14ac:dyDescent="0.3">
      <c r="B18" s="471"/>
      <c r="C18" s="472"/>
      <c r="D18" s="467"/>
      <c r="E18" s="467"/>
      <c r="F18" s="468"/>
      <c r="G18" s="62"/>
      <c r="H18" s="471"/>
      <c r="I18" s="472"/>
      <c r="J18" s="466"/>
      <c r="K18" s="467"/>
      <c r="L18" s="468"/>
      <c r="M18" s="62"/>
      <c r="N18" s="471"/>
      <c r="O18" s="472"/>
      <c r="P18" s="466"/>
      <c r="Q18" s="467"/>
      <c r="R18" s="468"/>
    </row>
    <row r="19" spans="2:18" ht="15" customHeight="1" thickBot="1" x14ac:dyDescent="0.35">
      <c r="B19" s="473"/>
      <c r="C19" s="474"/>
      <c r="D19" s="467"/>
      <c r="E19" s="467"/>
      <c r="F19" s="468"/>
      <c r="G19" s="62"/>
      <c r="H19" s="473"/>
      <c r="I19" s="474"/>
      <c r="J19" s="466"/>
      <c r="K19" s="467"/>
      <c r="L19" s="468"/>
      <c r="M19" s="62"/>
      <c r="N19" s="473"/>
      <c r="O19" s="474"/>
      <c r="P19" s="466"/>
      <c r="Q19" s="467"/>
      <c r="R19" s="468"/>
    </row>
    <row r="20" spans="2:18" ht="15" customHeight="1" x14ac:dyDescent="0.3">
      <c r="B20" s="438" t="s">
        <v>86</v>
      </c>
      <c r="C20" s="440"/>
      <c r="D20" s="441" t="s">
        <v>297</v>
      </c>
      <c r="E20" s="442"/>
      <c r="F20" s="443"/>
      <c r="G20" s="62"/>
      <c r="H20" s="438" t="s">
        <v>86</v>
      </c>
      <c r="I20" s="440"/>
      <c r="J20" s="441" t="s">
        <v>299</v>
      </c>
      <c r="K20" s="442"/>
      <c r="L20" s="443"/>
      <c r="M20" s="62"/>
      <c r="N20" s="438" t="s">
        <v>86</v>
      </c>
      <c r="O20" s="440"/>
      <c r="P20" s="441" t="s">
        <v>302</v>
      </c>
      <c r="Q20" s="442"/>
      <c r="R20" s="443"/>
    </row>
    <row r="21" spans="2:18" ht="15" customHeight="1" thickBot="1" x14ac:dyDescent="0.35">
      <c r="B21" s="453"/>
      <c r="C21" s="475"/>
      <c r="D21" s="447"/>
      <c r="E21" s="448"/>
      <c r="F21" s="449"/>
      <c r="G21" s="62"/>
      <c r="H21" s="453"/>
      <c r="I21" s="475"/>
      <c r="J21" s="447"/>
      <c r="K21" s="448"/>
      <c r="L21" s="449"/>
      <c r="M21" s="62"/>
      <c r="N21" s="453"/>
      <c r="O21" s="475"/>
      <c r="P21" s="447"/>
      <c r="Q21" s="448"/>
      <c r="R21" s="449"/>
    </row>
    <row r="22" spans="2:18" ht="30" customHeight="1" thickBot="1" x14ac:dyDescent="0.35">
      <c r="B22" s="1" t="s">
        <v>61</v>
      </c>
      <c r="C22" s="1" t="s">
        <v>0</v>
      </c>
      <c r="D22" s="1" t="s">
        <v>42</v>
      </c>
      <c r="E22" s="1" t="s">
        <v>11</v>
      </c>
      <c r="F22" s="3" t="s">
        <v>71</v>
      </c>
      <c r="H22" s="1" t="s">
        <v>61</v>
      </c>
      <c r="I22" s="1" t="s">
        <v>0</v>
      </c>
      <c r="J22" s="1" t="s">
        <v>42</v>
      </c>
      <c r="K22" s="1" t="s">
        <v>11</v>
      </c>
      <c r="L22" s="3" t="s">
        <v>71</v>
      </c>
      <c r="N22" s="1" t="s">
        <v>61</v>
      </c>
      <c r="O22" s="1" t="s">
        <v>0</v>
      </c>
      <c r="P22" s="1" t="s">
        <v>42</v>
      </c>
      <c r="Q22" s="1" t="s">
        <v>11</v>
      </c>
      <c r="R22" s="3" t="s">
        <v>71</v>
      </c>
    </row>
    <row r="23" spans="2:18" ht="15" customHeight="1" thickBot="1" x14ac:dyDescent="0.35">
      <c r="B23" s="2">
        <v>1</v>
      </c>
      <c r="C23" s="32">
        <v>1</v>
      </c>
      <c r="D23" s="29">
        <v>210</v>
      </c>
      <c r="E23" s="35">
        <v>7</v>
      </c>
      <c r="F23" s="125">
        <v>0.90517241379310343</v>
      </c>
      <c r="H23" s="2">
        <v>1</v>
      </c>
      <c r="I23" s="32">
        <v>1</v>
      </c>
      <c r="J23" s="29">
        <v>132.5</v>
      </c>
      <c r="K23" s="35">
        <v>8.5</v>
      </c>
      <c r="L23" s="125">
        <v>0.9464285714285714</v>
      </c>
      <c r="N23" s="2">
        <v>1</v>
      </c>
      <c r="O23" s="32">
        <v>10</v>
      </c>
      <c r="P23" s="29">
        <v>90</v>
      </c>
      <c r="Q23" s="35">
        <v>6</v>
      </c>
      <c r="R23" s="125">
        <v>0.56603773584905659</v>
      </c>
    </row>
    <row r="24" spans="2:18" ht="15" customHeight="1" thickBot="1" x14ac:dyDescent="0.35">
      <c r="B24" s="2">
        <v>2</v>
      </c>
      <c r="C24" s="33">
        <v>5</v>
      </c>
      <c r="D24" s="30">
        <v>170</v>
      </c>
      <c r="E24" s="36">
        <v>6</v>
      </c>
      <c r="F24" s="126">
        <v>0.73275862068965514</v>
      </c>
      <c r="H24" s="2">
        <v>2</v>
      </c>
      <c r="I24" s="33">
        <v>5</v>
      </c>
      <c r="J24" s="30">
        <v>110</v>
      </c>
      <c r="K24" s="36">
        <v>7.5</v>
      </c>
      <c r="L24" s="126">
        <v>0.7857142857142857</v>
      </c>
      <c r="N24" s="2">
        <v>2</v>
      </c>
      <c r="O24" s="33">
        <v>10</v>
      </c>
      <c r="P24" s="30">
        <v>100</v>
      </c>
      <c r="Q24" s="36">
        <v>7</v>
      </c>
      <c r="R24" s="126">
        <v>0.62893081761006286</v>
      </c>
    </row>
    <row r="25" spans="2:18" ht="15" customHeight="1" thickBot="1" x14ac:dyDescent="0.35">
      <c r="B25" s="2">
        <v>3</v>
      </c>
      <c r="C25" s="33">
        <v>5</v>
      </c>
      <c r="D25" s="30">
        <v>170</v>
      </c>
      <c r="E25" s="36">
        <v>6</v>
      </c>
      <c r="F25" s="126">
        <v>0.73275862068965514</v>
      </c>
      <c r="H25" s="2">
        <v>3</v>
      </c>
      <c r="I25" s="33">
        <v>5</v>
      </c>
      <c r="J25" s="30">
        <v>110</v>
      </c>
      <c r="K25" s="36">
        <v>7.5</v>
      </c>
      <c r="L25" s="126">
        <v>0.7857142857142857</v>
      </c>
      <c r="M25" s="122"/>
      <c r="N25" s="2">
        <v>3</v>
      </c>
      <c r="O25" s="33">
        <v>10</v>
      </c>
      <c r="P25" s="30">
        <v>100</v>
      </c>
      <c r="Q25" s="36">
        <v>7</v>
      </c>
      <c r="R25" s="126">
        <v>0.62893081761006286</v>
      </c>
    </row>
    <row r="26" spans="2:18" ht="15" customHeight="1" thickBot="1" x14ac:dyDescent="0.35">
      <c r="B26" s="2">
        <v>4</v>
      </c>
      <c r="C26" s="33">
        <v>5</v>
      </c>
      <c r="D26" s="30">
        <v>170</v>
      </c>
      <c r="E26" s="36">
        <v>7</v>
      </c>
      <c r="F26" s="126">
        <v>0.73275862068965514</v>
      </c>
      <c r="H26" s="2">
        <v>4</v>
      </c>
      <c r="I26" s="33">
        <v>5</v>
      </c>
      <c r="J26" s="30">
        <v>110</v>
      </c>
      <c r="K26" s="36">
        <v>7</v>
      </c>
      <c r="L26" s="126">
        <v>0.7857142857142857</v>
      </c>
      <c r="M26" s="123"/>
      <c r="N26" s="2">
        <v>4</v>
      </c>
      <c r="O26" s="33">
        <v>10</v>
      </c>
      <c r="P26" s="30">
        <v>110</v>
      </c>
      <c r="Q26" s="36">
        <v>8</v>
      </c>
      <c r="R26" s="126">
        <v>0.69182389937106914</v>
      </c>
    </row>
    <row r="27" spans="2:18" ht="15" customHeight="1" thickBot="1" x14ac:dyDescent="0.35">
      <c r="B27" s="2">
        <v>5</v>
      </c>
      <c r="C27" s="33">
        <v>5</v>
      </c>
      <c r="D27" s="30">
        <v>170</v>
      </c>
      <c r="E27" s="36">
        <v>7</v>
      </c>
      <c r="F27" s="126">
        <v>0.73275862068965514</v>
      </c>
      <c r="H27" s="2">
        <v>5</v>
      </c>
      <c r="I27" s="33">
        <v>5</v>
      </c>
      <c r="J27" s="30">
        <v>110</v>
      </c>
      <c r="K27" s="36">
        <v>8</v>
      </c>
      <c r="L27" s="126">
        <v>0.7857142857142857</v>
      </c>
      <c r="M27" s="124"/>
      <c r="N27" s="2">
        <v>5</v>
      </c>
      <c r="O27" s="33"/>
      <c r="P27" s="30"/>
      <c r="Q27" s="36"/>
      <c r="R27" s="126">
        <v>0</v>
      </c>
    </row>
    <row r="28" spans="2:18" ht="15" customHeight="1" thickBot="1" x14ac:dyDescent="0.35">
      <c r="B28" s="2">
        <v>6</v>
      </c>
      <c r="C28" s="33">
        <v>5</v>
      </c>
      <c r="D28" s="30">
        <v>170</v>
      </c>
      <c r="E28" s="36">
        <v>7.5</v>
      </c>
      <c r="F28" s="126">
        <v>0.73275862068965514</v>
      </c>
      <c r="H28" s="2">
        <v>6</v>
      </c>
      <c r="I28" s="33"/>
      <c r="J28" s="30"/>
      <c r="K28" s="36"/>
      <c r="L28" s="126">
        <v>0</v>
      </c>
      <c r="M28" s="124"/>
      <c r="N28" s="2">
        <v>6</v>
      </c>
      <c r="O28" s="33"/>
      <c r="P28" s="30"/>
      <c r="Q28" s="36"/>
      <c r="R28" s="126">
        <v>0</v>
      </c>
    </row>
    <row r="29" spans="2:18" ht="15" customHeight="1" thickBot="1" x14ac:dyDescent="0.35">
      <c r="B29" s="2">
        <v>7</v>
      </c>
      <c r="C29" s="33"/>
      <c r="D29" s="30"/>
      <c r="E29" s="36"/>
      <c r="F29" s="126">
        <v>0</v>
      </c>
      <c r="H29" s="2">
        <v>7</v>
      </c>
      <c r="I29" s="33"/>
      <c r="J29" s="30"/>
      <c r="K29" s="36"/>
      <c r="L29" s="126">
        <v>0</v>
      </c>
      <c r="M29" s="124"/>
      <c r="N29" s="2">
        <v>7</v>
      </c>
      <c r="O29" s="33"/>
      <c r="P29" s="30"/>
      <c r="Q29" s="36"/>
      <c r="R29" s="126">
        <v>0</v>
      </c>
    </row>
    <row r="30" spans="2:18" ht="15" customHeight="1" thickBot="1" x14ac:dyDescent="0.35">
      <c r="B30" s="2">
        <v>8</v>
      </c>
      <c r="C30" s="33"/>
      <c r="D30" s="30"/>
      <c r="E30" s="36"/>
      <c r="F30" s="126">
        <v>0</v>
      </c>
      <c r="H30" s="2">
        <v>8</v>
      </c>
      <c r="I30" s="33"/>
      <c r="J30" s="30"/>
      <c r="K30" s="36"/>
      <c r="L30" s="126">
        <v>0</v>
      </c>
      <c r="M30" s="124"/>
      <c r="N30" s="2">
        <v>8</v>
      </c>
      <c r="O30" s="33"/>
      <c r="P30" s="30"/>
      <c r="Q30" s="36"/>
      <c r="R30" s="126">
        <v>0</v>
      </c>
    </row>
    <row r="31" spans="2:18" ht="15" customHeight="1" thickBot="1" x14ac:dyDescent="0.35">
      <c r="B31" s="2">
        <v>9</v>
      </c>
      <c r="C31" s="33"/>
      <c r="D31" s="30"/>
      <c r="E31" s="36"/>
      <c r="F31" s="126">
        <v>0</v>
      </c>
      <c r="H31" s="2">
        <v>9</v>
      </c>
      <c r="I31" s="33"/>
      <c r="J31" s="30"/>
      <c r="K31" s="36"/>
      <c r="L31" s="126">
        <v>0</v>
      </c>
      <c r="M31" s="124"/>
      <c r="N31" s="2">
        <v>9</v>
      </c>
      <c r="O31" s="33"/>
      <c r="P31" s="30"/>
      <c r="Q31" s="36"/>
      <c r="R31" s="126">
        <v>0</v>
      </c>
    </row>
    <row r="32" spans="2:18" ht="15" customHeight="1" thickBot="1" x14ac:dyDescent="0.35">
      <c r="B32" s="228">
        <v>10</v>
      </c>
      <c r="C32" s="34"/>
      <c r="D32" s="31"/>
      <c r="E32" s="37"/>
      <c r="F32" s="126">
        <v>0</v>
      </c>
      <c r="H32" s="228">
        <v>10</v>
      </c>
      <c r="I32" s="34"/>
      <c r="J32" s="31"/>
      <c r="K32" s="37"/>
      <c r="L32" s="126">
        <v>0</v>
      </c>
      <c r="M32" s="124"/>
      <c r="N32" s="228">
        <v>10</v>
      </c>
      <c r="O32" s="34"/>
      <c r="P32" s="31"/>
      <c r="Q32" s="37"/>
      <c r="R32" s="126">
        <v>0</v>
      </c>
    </row>
    <row r="33" spans="1:19" ht="15" customHeight="1" x14ac:dyDescent="0.3">
      <c r="B33" s="392" t="s">
        <v>4</v>
      </c>
      <c r="C33" s="438" t="s">
        <v>62</v>
      </c>
      <c r="D33" s="439"/>
      <c r="E33" s="457">
        <v>0.7614942528735632</v>
      </c>
      <c r="F33" s="458"/>
      <c r="H33" s="392" t="s">
        <v>4</v>
      </c>
      <c r="I33" s="438" t="s">
        <v>62</v>
      </c>
      <c r="J33" s="439"/>
      <c r="K33" s="457">
        <v>0.81785714285714284</v>
      </c>
      <c r="L33" s="458"/>
      <c r="M33" s="124"/>
      <c r="N33" s="392" t="s">
        <v>4</v>
      </c>
      <c r="O33" s="452" t="s">
        <v>70</v>
      </c>
      <c r="P33" s="461">
        <v>0.62893081761006286</v>
      </c>
      <c r="Q33" s="477" t="s">
        <v>109</v>
      </c>
      <c r="R33" s="479">
        <v>622.04999999999995</v>
      </c>
    </row>
    <row r="34" spans="1:19" ht="15" customHeight="1" thickBot="1" x14ac:dyDescent="0.35">
      <c r="B34" s="373"/>
      <c r="C34" s="453"/>
      <c r="D34" s="456"/>
      <c r="E34" s="459"/>
      <c r="F34" s="460"/>
      <c r="H34" s="373"/>
      <c r="I34" s="453"/>
      <c r="J34" s="456"/>
      <c r="K34" s="459"/>
      <c r="L34" s="460"/>
      <c r="M34" s="124"/>
      <c r="N34" s="373"/>
      <c r="O34" s="453"/>
      <c r="P34" s="462"/>
      <c r="Q34" s="478"/>
      <c r="R34" s="480"/>
    </row>
    <row r="35" spans="1:19" ht="15" customHeight="1" x14ac:dyDescent="0.3">
      <c r="A35" s="76"/>
      <c r="B35" s="450">
        <v>232</v>
      </c>
      <c r="C35" s="452" t="s">
        <v>162</v>
      </c>
      <c r="D35" s="454">
        <v>26</v>
      </c>
      <c r="E35" s="438" t="s">
        <v>44</v>
      </c>
      <c r="F35" s="421">
        <v>4460</v>
      </c>
      <c r="H35" s="450">
        <v>140</v>
      </c>
      <c r="I35" s="452" t="s">
        <v>162</v>
      </c>
      <c r="J35" s="454">
        <v>21</v>
      </c>
      <c r="K35" s="438" t="s">
        <v>44</v>
      </c>
      <c r="L35" s="421">
        <v>2332.5</v>
      </c>
      <c r="M35" s="124"/>
      <c r="N35" s="450">
        <v>159</v>
      </c>
      <c r="O35" s="452" t="s">
        <v>162</v>
      </c>
      <c r="P35" s="454">
        <v>40</v>
      </c>
      <c r="Q35" s="438" t="s">
        <v>44</v>
      </c>
      <c r="R35" s="421">
        <v>4000</v>
      </c>
    </row>
    <row r="36" spans="1:19" ht="15" customHeight="1" thickBot="1" x14ac:dyDescent="0.35">
      <c r="A36" s="76"/>
      <c r="B36" s="451"/>
      <c r="C36" s="453"/>
      <c r="D36" s="455"/>
      <c r="E36" s="453"/>
      <c r="F36" s="422"/>
      <c r="H36" s="451"/>
      <c r="I36" s="453"/>
      <c r="J36" s="455"/>
      <c r="K36" s="453"/>
      <c r="L36" s="422"/>
      <c r="M36" s="124"/>
      <c r="N36" s="451"/>
      <c r="O36" s="453"/>
      <c r="P36" s="455"/>
      <c r="Q36" s="453"/>
      <c r="R36" s="422"/>
    </row>
    <row r="37" spans="1:19" ht="15" customHeight="1" x14ac:dyDescent="0.3">
      <c r="B37" s="64">
        <v>210</v>
      </c>
      <c r="C37" s="129">
        <v>4</v>
      </c>
      <c r="D37" s="64"/>
      <c r="E37" s="64"/>
      <c r="F37" s="64"/>
      <c r="G37" s="64"/>
      <c r="H37" s="64">
        <v>132.5</v>
      </c>
      <c r="I37" s="129">
        <v>2.5</v>
      </c>
      <c r="J37" s="64"/>
      <c r="K37" s="64"/>
      <c r="L37" s="64"/>
      <c r="M37" s="130"/>
      <c r="N37" s="64">
        <v>110</v>
      </c>
      <c r="O37" s="129">
        <v>12</v>
      </c>
      <c r="P37" s="64"/>
      <c r="Q37" s="131">
        <v>7.1499999999999995</v>
      </c>
      <c r="R37" s="132">
        <v>87</v>
      </c>
      <c r="S37" s="61"/>
    </row>
    <row r="38" spans="1:19" ht="15" customHeight="1" x14ac:dyDescent="0.3">
      <c r="B38" s="64"/>
      <c r="C38" s="64"/>
      <c r="D38" s="64"/>
      <c r="E38" s="64"/>
      <c r="F38" s="64"/>
      <c r="G38" s="64"/>
      <c r="H38" s="64"/>
      <c r="I38" s="64"/>
      <c r="J38" s="64"/>
      <c r="K38" s="64"/>
      <c r="L38" s="64"/>
      <c r="M38" s="64"/>
      <c r="N38" s="64"/>
      <c r="O38" s="64"/>
      <c r="P38" s="64"/>
      <c r="Q38" s="64"/>
      <c r="R38" s="64"/>
    </row>
    <row r="39" spans="1:19" ht="15" customHeight="1" x14ac:dyDescent="0.3">
      <c r="B39" s="476" t="s">
        <v>48</v>
      </c>
      <c r="C39" s="476"/>
      <c r="D39" s="476"/>
      <c r="E39" s="476"/>
      <c r="F39" s="476"/>
      <c r="G39" s="476"/>
      <c r="H39" s="476"/>
      <c r="I39" s="476"/>
      <c r="J39" s="476"/>
      <c r="K39" s="476"/>
      <c r="L39" s="476"/>
      <c r="M39" s="476"/>
      <c r="N39" s="476"/>
      <c r="O39" s="476"/>
      <c r="P39" s="476"/>
      <c r="Q39" s="476"/>
      <c r="R39" s="476"/>
    </row>
    <row r="40" spans="1:19" ht="15" customHeight="1" x14ac:dyDescent="0.3">
      <c r="B40" s="476"/>
      <c r="C40" s="476"/>
      <c r="D40" s="476"/>
      <c r="E40" s="476"/>
      <c r="F40" s="476"/>
      <c r="G40" s="476"/>
      <c r="H40" s="476"/>
      <c r="I40" s="476"/>
      <c r="J40" s="476"/>
      <c r="K40" s="476"/>
      <c r="L40" s="476"/>
      <c r="M40" s="476"/>
      <c r="N40" s="476"/>
      <c r="O40" s="476"/>
      <c r="P40" s="476"/>
      <c r="Q40" s="476"/>
      <c r="R40" s="476"/>
    </row>
    <row r="41" spans="1:19" ht="15" customHeight="1" x14ac:dyDescent="0.3">
      <c r="B41" s="476"/>
      <c r="C41" s="476"/>
      <c r="D41" s="476"/>
      <c r="E41" s="476"/>
      <c r="F41" s="476"/>
      <c r="G41" s="476"/>
      <c r="H41" s="476"/>
      <c r="I41" s="476"/>
      <c r="J41" s="476"/>
      <c r="K41" s="476"/>
      <c r="L41" s="476"/>
      <c r="M41" s="476"/>
      <c r="N41" s="476"/>
      <c r="O41" s="476"/>
      <c r="P41" s="476"/>
      <c r="Q41" s="476"/>
      <c r="R41" s="476"/>
    </row>
    <row r="42" spans="1:19" ht="15" customHeight="1" thickBot="1" x14ac:dyDescent="0.35"/>
    <row r="43" spans="1:19" ht="15" customHeight="1" x14ac:dyDescent="0.3">
      <c r="B43" s="356">
        <v>1</v>
      </c>
      <c r="C43" s="356" t="s">
        <v>254</v>
      </c>
      <c r="D43" s="357"/>
      <c r="E43" s="357"/>
      <c r="F43" s="358"/>
      <c r="G43" s="62"/>
      <c r="H43" s="356">
        <v>2</v>
      </c>
      <c r="I43" s="356" t="s">
        <v>268</v>
      </c>
      <c r="J43" s="357"/>
      <c r="K43" s="357"/>
      <c r="L43" s="358"/>
      <c r="M43" s="62"/>
      <c r="N43" s="356">
        <v>3</v>
      </c>
      <c r="O43" s="356" t="s">
        <v>277</v>
      </c>
      <c r="P43" s="357"/>
      <c r="Q43" s="357"/>
      <c r="R43" s="358"/>
    </row>
    <row r="44" spans="1:19" ht="15" customHeight="1" thickBot="1" x14ac:dyDescent="0.35">
      <c r="B44" s="359"/>
      <c r="C44" s="359"/>
      <c r="D44" s="360"/>
      <c r="E44" s="360"/>
      <c r="F44" s="361"/>
      <c r="G44" s="62"/>
      <c r="H44" s="359"/>
      <c r="I44" s="359"/>
      <c r="J44" s="360"/>
      <c r="K44" s="360"/>
      <c r="L44" s="361"/>
      <c r="M44" s="62"/>
      <c r="N44" s="359"/>
      <c r="O44" s="359"/>
      <c r="P44" s="360"/>
      <c r="Q44" s="360"/>
      <c r="R44" s="361"/>
    </row>
    <row r="45" spans="1:19" ht="15" customHeight="1" x14ac:dyDescent="0.3">
      <c r="B45" s="469" t="s">
        <v>85</v>
      </c>
      <c r="C45" s="470"/>
      <c r="D45" s="463" t="s">
        <v>283</v>
      </c>
      <c r="E45" s="464"/>
      <c r="F45" s="465"/>
      <c r="G45" s="62"/>
      <c r="H45" s="469" t="s">
        <v>85</v>
      </c>
      <c r="I45" s="470"/>
      <c r="J45" s="463" t="s">
        <v>287</v>
      </c>
      <c r="K45" s="464"/>
      <c r="L45" s="465"/>
      <c r="M45" s="62"/>
      <c r="N45" s="469" t="s">
        <v>85</v>
      </c>
      <c r="O45" s="470"/>
      <c r="P45" s="463" t="s">
        <v>292</v>
      </c>
      <c r="Q45" s="464"/>
      <c r="R45" s="465"/>
    </row>
    <row r="46" spans="1:19" ht="15" customHeight="1" x14ac:dyDescent="0.3">
      <c r="B46" s="471"/>
      <c r="C46" s="472"/>
      <c r="D46" s="466"/>
      <c r="E46" s="467"/>
      <c r="F46" s="468"/>
      <c r="G46" s="62"/>
      <c r="H46" s="471"/>
      <c r="I46" s="472"/>
      <c r="J46" s="466"/>
      <c r="K46" s="467"/>
      <c r="L46" s="468"/>
      <c r="M46" s="62"/>
      <c r="N46" s="471"/>
      <c r="O46" s="472"/>
      <c r="P46" s="466"/>
      <c r="Q46" s="467"/>
      <c r="R46" s="468"/>
    </row>
    <row r="47" spans="1:19" ht="15" customHeight="1" x14ac:dyDescent="0.3">
      <c r="B47" s="471"/>
      <c r="C47" s="472"/>
      <c r="D47" s="466"/>
      <c r="E47" s="467"/>
      <c r="F47" s="468"/>
      <c r="G47" s="62"/>
      <c r="H47" s="471"/>
      <c r="I47" s="472"/>
      <c r="J47" s="466"/>
      <c r="K47" s="467"/>
      <c r="L47" s="468"/>
      <c r="M47" s="62"/>
      <c r="N47" s="471"/>
      <c r="O47" s="472"/>
      <c r="P47" s="466"/>
      <c r="Q47" s="467"/>
      <c r="R47" s="468"/>
    </row>
    <row r="48" spans="1:19" ht="15" customHeight="1" x14ac:dyDescent="0.3">
      <c r="B48" s="471"/>
      <c r="C48" s="472"/>
      <c r="D48" s="466"/>
      <c r="E48" s="467"/>
      <c r="F48" s="468"/>
      <c r="G48" s="62"/>
      <c r="H48" s="471"/>
      <c r="I48" s="472"/>
      <c r="J48" s="466"/>
      <c r="K48" s="467"/>
      <c r="L48" s="468"/>
      <c r="M48" s="62"/>
      <c r="N48" s="471"/>
      <c r="O48" s="472"/>
      <c r="P48" s="466"/>
      <c r="Q48" s="467"/>
      <c r="R48" s="468"/>
    </row>
    <row r="49" spans="2:18" ht="15" customHeight="1" thickBot="1" x14ac:dyDescent="0.35">
      <c r="B49" s="473"/>
      <c r="C49" s="474"/>
      <c r="D49" s="466"/>
      <c r="E49" s="467"/>
      <c r="F49" s="468"/>
      <c r="G49" s="62"/>
      <c r="H49" s="473"/>
      <c r="I49" s="474"/>
      <c r="J49" s="466"/>
      <c r="K49" s="467"/>
      <c r="L49" s="468"/>
      <c r="M49" s="62"/>
      <c r="N49" s="473"/>
      <c r="O49" s="474"/>
      <c r="P49" s="466"/>
      <c r="Q49" s="467"/>
      <c r="R49" s="468"/>
    </row>
    <row r="50" spans="2:18" ht="15" customHeight="1" x14ac:dyDescent="0.3">
      <c r="B50" s="438" t="s">
        <v>86</v>
      </c>
      <c r="C50" s="440"/>
      <c r="D50" s="441" t="s">
        <v>297</v>
      </c>
      <c r="E50" s="442"/>
      <c r="F50" s="443"/>
      <c r="G50" s="62"/>
      <c r="H50" s="438" t="s">
        <v>86</v>
      </c>
      <c r="I50" s="440"/>
      <c r="J50" s="441" t="s">
        <v>300</v>
      </c>
      <c r="K50" s="442"/>
      <c r="L50" s="443"/>
      <c r="M50" s="62"/>
      <c r="N50" s="438" t="s">
        <v>86</v>
      </c>
      <c r="O50" s="440"/>
      <c r="P50" s="441" t="s">
        <v>300</v>
      </c>
      <c r="Q50" s="442"/>
      <c r="R50" s="443"/>
    </row>
    <row r="51" spans="2:18" ht="15" customHeight="1" thickBot="1" x14ac:dyDescent="0.35">
      <c r="B51" s="453"/>
      <c r="C51" s="475"/>
      <c r="D51" s="447"/>
      <c r="E51" s="448"/>
      <c r="F51" s="449"/>
      <c r="G51" s="62"/>
      <c r="H51" s="453"/>
      <c r="I51" s="475"/>
      <c r="J51" s="447"/>
      <c r="K51" s="448"/>
      <c r="L51" s="449"/>
      <c r="M51" s="62"/>
      <c r="N51" s="453"/>
      <c r="O51" s="475"/>
      <c r="P51" s="447"/>
      <c r="Q51" s="448"/>
      <c r="R51" s="449"/>
    </row>
    <row r="52" spans="2:18" ht="30" customHeight="1" thickBot="1" x14ac:dyDescent="0.35">
      <c r="B52" s="1" t="s">
        <v>61</v>
      </c>
      <c r="C52" s="1" t="s">
        <v>0</v>
      </c>
      <c r="D52" s="1" t="s">
        <v>42</v>
      </c>
      <c r="E52" s="1" t="s">
        <v>11</v>
      </c>
      <c r="F52" s="3" t="s">
        <v>71</v>
      </c>
      <c r="H52" s="1" t="s">
        <v>61</v>
      </c>
      <c r="I52" s="1" t="s">
        <v>0</v>
      </c>
      <c r="J52" s="1" t="s">
        <v>42</v>
      </c>
      <c r="K52" s="1" t="s">
        <v>11</v>
      </c>
      <c r="L52" s="3" t="s">
        <v>71</v>
      </c>
      <c r="N52" s="1" t="s">
        <v>61</v>
      </c>
      <c r="O52" s="1" t="s">
        <v>0</v>
      </c>
      <c r="P52" s="1" t="s">
        <v>42</v>
      </c>
      <c r="Q52" s="1" t="s">
        <v>11</v>
      </c>
      <c r="R52" s="3" t="s">
        <v>71</v>
      </c>
    </row>
    <row r="53" spans="2:18" ht="15" customHeight="1" thickBot="1" x14ac:dyDescent="0.35">
      <c r="B53" s="2">
        <v>1</v>
      </c>
      <c r="C53" s="32">
        <v>1</v>
      </c>
      <c r="D53" s="29">
        <v>262.5</v>
      </c>
      <c r="E53" s="35">
        <v>8</v>
      </c>
      <c r="F53" s="125">
        <v>0.9341637010676157</v>
      </c>
      <c r="H53" s="2">
        <v>1</v>
      </c>
      <c r="I53" s="32">
        <v>4</v>
      </c>
      <c r="J53" s="29">
        <v>102.5</v>
      </c>
      <c r="K53" s="35">
        <v>6</v>
      </c>
      <c r="L53" s="125">
        <v>0.74275362318840576</v>
      </c>
      <c r="N53" s="2">
        <v>1</v>
      </c>
      <c r="O53" s="32">
        <v>10</v>
      </c>
      <c r="P53" s="29">
        <v>160</v>
      </c>
      <c r="Q53" s="35">
        <v>7</v>
      </c>
      <c r="R53" s="125">
        <v>0.63745019920318724</v>
      </c>
    </row>
    <row r="54" spans="2:18" ht="15" customHeight="1" thickBot="1" x14ac:dyDescent="0.35">
      <c r="B54" s="2">
        <v>2</v>
      </c>
      <c r="C54" s="33">
        <v>5</v>
      </c>
      <c r="D54" s="30">
        <v>220</v>
      </c>
      <c r="E54" s="36">
        <v>6</v>
      </c>
      <c r="F54" s="126">
        <v>0.7829181494661922</v>
      </c>
      <c r="H54" s="2">
        <v>2</v>
      </c>
      <c r="I54" s="33">
        <v>4</v>
      </c>
      <c r="J54" s="30">
        <v>112.5</v>
      </c>
      <c r="K54" s="36">
        <v>7.5</v>
      </c>
      <c r="L54" s="126">
        <v>0.81521739130434778</v>
      </c>
      <c r="N54" s="2">
        <v>2</v>
      </c>
      <c r="O54" s="33">
        <v>10</v>
      </c>
      <c r="P54" s="30">
        <v>170</v>
      </c>
      <c r="Q54" s="36">
        <v>8</v>
      </c>
      <c r="R54" s="126">
        <v>0.67729083665338641</v>
      </c>
    </row>
    <row r="55" spans="2:18" ht="15" customHeight="1" thickBot="1" x14ac:dyDescent="0.35">
      <c r="B55" s="2">
        <v>3</v>
      </c>
      <c r="C55" s="33">
        <v>5</v>
      </c>
      <c r="D55" s="30">
        <v>220</v>
      </c>
      <c r="E55" s="36">
        <v>6.5</v>
      </c>
      <c r="F55" s="126">
        <v>0.7829181494661922</v>
      </c>
      <c r="H55" s="2">
        <v>3</v>
      </c>
      <c r="I55" s="33">
        <v>4</v>
      </c>
      <c r="J55" s="30">
        <v>120</v>
      </c>
      <c r="K55" s="36">
        <v>9</v>
      </c>
      <c r="L55" s="126">
        <v>0.86956521739130432</v>
      </c>
      <c r="M55" s="122"/>
      <c r="N55" s="2">
        <v>3</v>
      </c>
      <c r="O55" s="33">
        <v>10</v>
      </c>
      <c r="P55" s="30">
        <v>180</v>
      </c>
      <c r="Q55" s="36">
        <v>9</v>
      </c>
      <c r="R55" s="126">
        <v>0.71713147410358569</v>
      </c>
    </row>
    <row r="56" spans="2:18" ht="15" customHeight="1" thickBot="1" x14ac:dyDescent="0.35">
      <c r="B56" s="2">
        <v>4</v>
      </c>
      <c r="C56" s="33">
        <v>5</v>
      </c>
      <c r="D56" s="30">
        <v>220</v>
      </c>
      <c r="E56" s="36">
        <v>7</v>
      </c>
      <c r="F56" s="126">
        <v>0.7829181494661922</v>
      </c>
      <c r="H56" s="2">
        <v>4</v>
      </c>
      <c r="I56" s="33">
        <v>4</v>
      </c>
      <c r="J56" s="30">
        <v>110</v>
      </c>
      <c r="K56" s="36">
        <v>8.5</v>
      </c>
      <c r="L56" s="126">
        <v>0.79710144927536231</v>
      </c>
      <c r="M56" s="123"/>
      <c r="N56" s="2">
        <v>4</v>
      </c>
      <c r="O56" s="33">
        <v>10</v>
      </c>
      <c r="P56" s="30">
        <v>160</v>
      </c>
      <c r="Q56" s="36">
        <v>8</v>
      </c>
      <c r="R56" s="126">
        <v>0.63745019920318724</v>
      </c>
    </row>
    <row r="57" spans="2:18" ht="15" customHeight="1" thickBot="1" x14ac:dyDescent="0.35">
      <c r="B57" s="2">
        <v>5</v>
      </c>
      <c r="C57" s="33">
        <v>5</v>
      </c>
      <c r="D57" s="30">
        <v>220</v>
      </c>
      <c r="E57" s="36">
        <v>7</v>
      </c>
      <c r="F57" s="126">
        <v>0.7829181494661922</v>
      </c>
      <c r="H57" s="2">
        <v>5</v>
      </c>
      <c r="I57" s="33"/>
      <c r="J57" s="30"/>
      <c r="K57" s="36"/>
      <c r="L57" s="126">
        <v>0</v>
      </c>
      <c r="M57" s="124"/>
      <c r="N57" s="2">
        <v>5</v>
      </c>
      <c r="O57" s="33"/>
      <c r="P57" s="30"/>
      <c r="Q57" s="36"/>
      <c r="R57" s="126">
        <v>0</v>
      </c>
    </row>
    <row r="58" spans="2:18" ht="15" customHeight="1" thickBot="1" x14ac:dyDescent="0.35">
      <c r="B58" s="2">
        <v>6</v>
      </c>
      <c r="C58" s="33">
        <v>5</v>
      </c>
      <c r="D58" s="30">
        <v>220</v>
      </c>
      <c r="E58" s="36">
        <v>8</v>
      </c>
      <c r="F58" s="126">
        <v>0.7829181494661922</v>
      </c>
      <c r="H58" s="2">
        <v>6</v>
      </c>
      <c r="I58" s="33"/>
      <c r="J58" s="30"/>
      <c r="K58" s="36"/>
      <c r="L58" s="126">
        <v>0</v>
      </c>
      <c r="M58" s="124"/>
      <c r="N58" s="2">
        <v>6</v>
      </c>
      <c r="O58" s="33"/>
      <c r="P58" s="30"/>
      <c r="Q58" s="36"/>
      <c r="R58" s="126">
        <v>0</v>
      </c>
    </row>
    <row r="59" spans="2:18" ht="15" customHeight="1" thickBot="1" x14ac:dyDescent="0.35">
      <c r="B59" s="2">
        <v>7</v>
      </c>
      <c r="C59" s="33"/>
      <c r="D59" s="30"/>
      <c r="E59" s="36"/>
      <c r="F59" s="126">
        <v>0</v>
      </c>
      <c r="H59" s="2">
        <v>7</v>
      </c>
      <c r="I59" s="33"/>
      <c r="J59" s="30"/>
      <c r="K59" s="36"/>
      <c r="L59" s="126">
        <v>0</v>
      </c>
      <c r="M59" s="124"/>
      <c r="N59" s="2">
        <v>7</v>
      </c>
      <c r="O59" s="33"/>
      <c r="P59" s="30"/>
      <c r="Q59" s="36"/>
      <c r="R59" s="126">
        <v>0</v>
      </c>
    </row>
    <row r="60" spans="2:18" ht="15" customHeight="1" thickBot="1" x14ac:dyDescent="0.35">
      <c r="B60" s="2">
        <v>8</v>
      </c>
      <c r="C60" s="33"/>
      <c r="D60" s="30"/>
      <c r="E60" s="36"/>
      <c r="F60" s="126">
        <v>0</v>
      </c>
      <c r="H60" s="2">
        <v>8</v>
      </c>
      <c r="I60" s="33"/>
      <c r="J60" s="30"/>
      <c r="K60" s="36"/>
      <c r="L60" s="126">
        <v>0</v>
      </c>
      <c r="M60" s="124"/>
      <c r="N60" s="2">
        <v>8</v>
      </c>
      <c r="O60" s="33"/>
      <c r="P60" s="30"/>
      <c r="Q60" s="36"/>
      <c r="R60" s="126">
        <v>0</v>
      </c>
    </row>
    <row r="61" spans="2:18" ht="15" customHeight="1" thickBot="1" x14ac:dyDescent="0.35">
      <c r="B61" s="2">
        <v>9</v>
      </c>
      <c r="C61" s="33"/>
      <c r="D61" s="30"/>
      <c r="E61" s="36"/>
      <c r="F61" s="126">
        <v>0</v>
      </c>
      <c r="H61" s="2">
        <v>9</v>
      </c>
      <c r="I61" s="33"/>
      <c r="J61" s="30"/>
      <c r="K61" s="36"/>
      <c r="L61" s="126">
        <v>0</v>
      </c>
      <c r="M61" s="124"/>
      <c r="N61" s="2">
        <v>9</v>
      </c>
      <c r="O61" s="33"/>
      <c r="P61" s="30"/>
      <c r="Q61" s="36"/>
      <c r="R61" s="126">
        <v>0</v>
      </c>
    </row>
    <row r="62" spans="2:18" ht="15" customHeight="1" thickBot="1" x14ac:dyDescent="0.35">
      <c r="B62" s="228">
        <v>10</v>
      </c>
      <c r="C62" s="34"/>
      <c r="D62" s="31"/>
      <c r="E62" s="37"/>
      <c r="F62" s="126">
        <v>0</v>
      </c>
      <c r="H62" s="228">
        <v>10</v>
      </c>
      <c r="I62" s="34"/>
      <c r="J62" s="31"/>
      <c r="K62" s="37"/>
      <c r="L62" s="126">
        <v>0</v>
      </c>
      <c r="M62" s="124"/>
      <c r="N62" s="228">
        <v>10</v>
      </c>
      <c r="O62" s="34"/>
      <c r="P62" s="31"/>
      <c r="Q62" s="37"/>
      <c r="R62" s="126">
        <v>0</v>
      </c>
    </row>
    <row r="63" spans="2:18" ht="15" customHeight="1" x14ac:dyDescent="0.3">
      <c r="B63" s="392" t="s">
        <v>4</v>
      </c>
      <c r="C63" s="438" t="s">
        <v>62</v>
      </c>
      <c r="D63" s="439"/>
      <c r="E63" s="457">
        <v>0.80812574139976279</v>
      </c>
      <c r="F63" s="458"/>
      <c r="H63" s="392" t="s">
        <v>4</v>
      </c>
      <c r="I63" s="438" t="s">
        <v>62</v>
      </c>
      <c r="J63" s="439"/>
      <c r="K63" s="457">
        <v>0.80615942028985499</v>
      </c>
      <c r="L63" s="458"/>
      <c r="M63" s="124"/>
      <c r="N63" s="392" t="s">
        <v>4</v>
      </c>
      <c r="O63" s="452" t="s">
        <v>70</v>
      </c>
      <c r="P63" s="461">
        <v>0.66733067729083662</v>
      </c>
      <c r="Q63" s="477" t="s">
        <v>109</v>
      </c>
      <c r="R63" s="479">
        <v>624.11111111111109</v>
      </c>
    </row>
    <row r="64" spans="2:18" ht="15" customHeight="1" thickBot="1" x14ac:dyDescent="0.35">
      <c r="B64" s="373"/>
      <c r="C64" s="453"/>
      <c r="D64" s="456"/>
      <c r="E64" s="459"/>
      <c r="F64" s="460"/>
      <c r="H64" s="373"/>
      <c r="I64" s="453"/>
      <c r="J64" s="456"/>
      <c r="K64" s="459"/>
      <c r="L64" s="460"/>
      <c r="M64" s="124"/>
      <c r="N64" s="373"/>
      <c r="O64" s="490"/>
      <c r="P64" s="462"/>
      <c r="Q64" s="478"/>
      <c r="R64" s="480"/>
    </row>
    <row r="65" spans="2:18" ht="15" customHeight="1" x14ac:dyDescent="0.3">
      <c r="B65" s="450">
        <v>281</v>
      </c>
      <c r="C65" s="452" t="s">
        <v>162</v>
      </c>
      <c r="D65" s="454">
        <v>26</v>
      </c>
      <c r="E65" s="438" t="s">
        <v>44</v>
      </c>
      <c r="F65" s="421">
        <v>5762.5</v>
      </c>
      <c r="H65" s="450">
        <v>138</v>
      </c>
      <c r="I65" s="452" t="s">
        <v>162</v>
      </c>
      <c r="J65" s="454">
        <v>16</v>
      </c>
      <c r="K65" s="438" t="s">
        <v>44</v>
      </c>
      <c r="L65" s="421">
        <v>1780</v>
      </c>
      <c r="M65" s="124"/>
      <c r="N65" s="450">
        <v>251</v>
      </c>
      <c r="O65" s="452" t="s">
        <v>162</v>
      </c>
      <c r="P65" s="454">
        <v>40</v>
      </c>
      <c r="Q65" s="438" t="s">
        <v>44</v>
      </c>
      <c r="R65" s="421">
        <v>6700</v>
      </c>
    </row>
    <row r="66" spans="2:18" ht="15" customHeight="1" thickBot="1" x14ac:dyDescent="0.35">
      <c r="B66" s="451"/>
      <c r="C66" s="453"/>
      <c r="D66" s="455"/>
      <c r="E66" s="453"/>
      <c r="F66" s="422"/>
      <c r="H66" s="451"/>
      <c r="I66" s="453"/>
      <c r="J66" s="455"/>
      <c r="K66" s="453"/>
      <c r="L66" s="422"/>
      <c r="M66" s="124"/>
      <c r="N66" s="451"/>
      <c r="O66" s="453"/>
      <c r="P66" s="455"/>
      <c r="Q66" s="453"/>
      <c r="R66" s="422"/>
    </row>
    <row r="67" spans="2:18" ht="15" customHeight="1" x14ac:dyDescent="0.3">
      <c r="B67" s="64">
        <v>262.5</v>
      </c>
      <c r="C67" s="129">
        <v>3</v>
      </c>
      <c r="D67" s="64"/>
      <c r="E67" s="64"/>
      <c r="F67" s="64"/>
      <c r="G67" s="64"/>
      <c r="H67" s="64">
        <v>120</v>
      </c>
      <c r="I67" s="129">
        <v>5</v>
      </c>
      <c r="J67" s="64"/>
      <c r="K67" s="64"/>
      <c r="L67" s="64"/>
      <c r="M67" s="130"/>
      <c r="N67" s="64">
        <v>180</v>
      </c>
      <c r="O67" s="129">
        <v>11</v>
      </c>
      <c r="P67" s="64"/>
      <c r="Q67" s="131">
        <v>7.6111111111111107</v>
      </c>
      <c r="R67" s="132">
        <v>82</v>
      </c>
    </row>
    <row r="68" spans="2:18" ht="15" customHeight="1" x14ac:dyDescent="0.3">
      <c r="B68" s="64"/>
      <c r="C68" s="64"/>
      <c r="D68" s="64"/>
      <c r="E68" s="64"/>
      <c r="F68" s="64"/>
      <c r="G68" s="64"/>
      <c r="H68" s="64"/>
      <c r="I68" s="64"/>
      <c r="J68" s="64"/>
      <c r="K68" s="64"/>
      <c r="L68" s="64"/>
      <c r="M68" s="64"/>
      <c r="N68" s="64"/>
      <c r="O68" s="64"/>
      <c r="P68" s="64"/>
      <c r="Q68" s="64"/>
      <c r="R68" s="64"/>
    </row>
    <row r="69" spans="2:18" ht="15" customHeight="1" x14ac:dyDescent="0.3">
      <c r="B69" s="476" t="s">
        <v>63</v>
      </c>
      <c r="C69" s="476"/>
      <c r="D69" s="476"/>
      <c r="E69" s="476"/>
      <c r="F69" s="476"/>
      <c r="G69" s="476"/>
      <c r="H69" s="476"/>
      <c r="I69" s="476"/>
      <c r="J69" s="476"/>
      <c r="K69" s="476"/>
      <c r="L69" s="476"/>
      <c r="M69" s="476"/>
      <c r="N69" s="476"/>
      <c r="O69" s="476"/>
      <c r="P69" s="476"/>
      <c r="Q69" s="476"/>
      <c r="R69" s="476"/>
    </row>
    <row r="70" spans="2:18" ht="15" customHeight="1" x14ac:dyDescent="0.3">
      <c r="B70" s="476"/>
      <c r="C70" s="476"/>
      <c r="D70" s="476"/>
      <c r="E70" s="476"/>
      <c r="F70" s="476"/>
      <c r="G70" s="476"/>
      <c r="H70" s="476"/>
      <c r="I70" s="476"/>
      <c r="J70" s="476"/>
      <c r="K70" s="476"/>
      <c r="L70" s="476"/>
      <c r="M70" s="476"/>
      <c r="N70" s="476"/>
      <c r="O70" s="476"/>
      <c r="P70" s="476"/>
      <c r="Q70" s="476"/>
      <c r="R70" s="476"/>
    </row>
    <row r="71" spans="2:18" ht="15" customHeight="1" x14ac:dyDescent="0.3">
      <c r="B71" s="476"/>
      <c r="C71" s="476"/>
      <c r="D71" s="476"/>
      <c r="E71" s="476"/>
      <c r="F71" s="476"/>
      <c r="G71" s="476"/>
      <c r="H71" s="476"/>
      <c r="I71" s="476"/>
      <c r="J71" s="476"/>
      <c r="K71" s="476"/>
      <c r="L71" s="476"/>
      <c r="M71" s="476"/>
      <c r="N71" s="476"/>
      <c r="O71" s="476"/>
      <c r="P71" s="476"/>
      <c r="Q71" s="476"/>
      <c r="R71" s="476"/>
    </row>
    <row r="72" spans="2:18" ht="15" customHeight="1" thickBot="1" x14ac:dyDescent="0.35"/>
    <row r="73" spans="2:18" ht="15" customHeight="1" x14ac:dyDescent="0.3">
      <c r="C73" s="322" t="s">
        <v>252</v>
      </c>
      <c r="D73" s="323"/>
      <c r="E73" s="324"/>
      <c r="F73" s="322" t="s">
        <v>262</v>
      </c>
      <c r="G73" s="323"/>
      <c r="H73" s="324"/>
      <c r="I73" s="322" t="s">
        <v>266</v>
      </c>
      <c r="J73" s="323"/>
      <c r="K73" s="324"/>
      <c r="L73" s="322" t="s">
        <v>272</v>
      </c>
      <c r="M73" s="323"/>
      <c r="N73" s="324"/>
      <c r="O73" s="322">
        <v>0</v>
      </c>
      <c r="P73" s="323"/>
      <c r="Q73" s="324"/>
    </row>
    <row r="74" spans="2:18" ht="15" customHeight="1" thickBot="1" x14ac:dyDescent="0.35">
      <c r="C74" s="328"/>
      <c r="D74" s="329"/>
      <c r="E74" s="330"/>
      <c r="F74" s="328"/>
      <c r="G74" s="329"/>
      <c r="H74" s="330"/>
      <c r="I74" s="328"/>
      <c r="J74" s="329"/>
      <c r="K74" s="330"/>
      <c r="L74" s="328"/>
      <c r="M74" s="329"/>
      <c r="N74" s="330"/>
      <c r="O74" s="328"/>
      <c r="P74" s="329"/>
      <c r="Q74" s="330"/>
    </row>
    <row r="75" spans="2:18" ht="15" customHeight="1" x14ac:dyDescent="0.3">
      <c r="C75" s="441" t="s">
        <v>294</v>
      </c>
      <c r="D75" s="442"/>
      <c r="E75" s="443"/>
      <c r="F75" s="441" t="s">
        <v>295</v>
      </c>
      <c r="G75" s="442"/>
      <c r="H75" s="443"/>
      <c r="I75" s="441" t="s">
        <v>295</v>
      </c>
      <c r="J75" s="442"/>
      <c r="K75" s="443"/>
      <c r="L75" s="441" t="s">
        <v>296</v>
      </c>
      <c r="M75" s="442"/>
      <c r="N75" s="443"/>
      <c r="O75" s="441">
        <v>0</v>
      </c>
      <c r="P75" s="442"/>
      <c r="Q75" s="443"/>
    </row>
    <row r="76" spans="2:18" ht="15" customHeight="1" x14ac:dyDescent="0.3">
      <c r="C76" s="444"/>
      <c r="D76" s="445"/>
      <c r="E76" s="446"/>
      <c r="F76" s="444"/>
      <c r="G76" s="445"/>
      <c r="H76" s="446"/>
      <c r="I76" s="444"/>
      <c r="J76" s="445"/>
      <c r="K76" s="446"/>
      <c r="L76" s="444"/>
      <c r="M76" s="445"/>
      <c r="N76" s="446"/>
      <c r="O76" s="444"/>
      <c r="P76" s="445"/>
      <c r="Q76" s="446"/>
    </row>
    <row r="77" spans="2:18" ht="15" customHeight="1" thickBot="1" x14ac:dyDescent="0.35">
      <c r="C77" s="447"/>
      <c r="D77" s="448"/>
      <c r="E77" s="449"/>
      <c r="F77" s="447"/>
      <c r="G77" s="448"/>
      <c r="H77" s="449"/>
      <c r="I77" s="447"/>
      <c r="J77" s="448"/>
      <c r="K77" s="449"/>
      <c r="L77" s="447"/>
      <c r="M77" s="448"/>
      <c r="N77" s="449"/>
      <c r="O77" s="447"/>
      <c r="P77" s="448"/>
      <c r="Q77" s="449"/>
    </row>
    <row r="78" spans="2:18" ht="15" customHeight="1" thickBot="1" x14ac:dyDescent="0.35">
      <c r="C78" s="438" t="s">
        <v>64</v>
      </c>
      <c r="D78" s="439"/>
      <c r="E78" s="440"/>
      <c r="F78" s="438" t="s">
        <v>64</v>
      </c>
      <c r="G78" s="439"/>
      <c r="H78" s="440"/>
      <c r="I78" s="438" t="s">
        <v>64</v>
      </c>
      <c r="J78" s="439"/>
      <c r="K78" s="440"/>
      <c r="L78" s="438" t="s">
        <v>64</v>
      </c>
      <c r="M78" s="439"/>
      <c r="N78" s="440"/>
      <c r="O78" s="438" t="s">
        <v>64</v>
      </c>
      <c r="P78" s="439"/>
      <c r="Q78" s="440"/>
    </row>
    <row r="79" spans="2:18" ht="15" customHeight="1" x14ac:dyDescent="0.3">
      <c r="C79" s="481"/>
      <c r="D79" s="482"/>
      <c r="E79" s="483"/>
      <c r="F79" s="481"/>
      <c r="G79" s="482"/>
      <c r="H79" s="483"/>
      <c r="I79" s="481"/>
      <c r="J79" s="482"/>
      <c r="K79" s="483"/>
      <c r="L79" s="481"/>
      <c r="M79" s="482"/>
      <c r="N79" s="483"/>
      <c r="O79" s="481"/>
      <c r="P79" s="482"/>
      <c r="Q79" s="483"/>
    </row>
    <row r="80" spans="2:18" ht="15" customHeight="1" x14ac:dyDescent="0.3">
      <c r="C80" s="484"/>
      <c r="D80" s="485"/>
      <c r="E80" s="486"/>
      <c r="F80" s="484"/>
      <c r="G80" s="485"/>
      <c r="H80" s="486"/>
      <c r="I80" s="484"/>
      <c r="J80" s="485"/>
      <c r="K80" s="486"/>
      <c r="L80" s="484"/>
      <c r="M80" s="485"/>
      <c r="N80" s="486"/>
      <c r="O80" s="484"/>
      <c r="P80" s="485"/>
      <c r="Q80" s="486"/>
    </row>
    <row r="81" spans="2:18" ht="15" customHeight="1" thickBot="1" x14ac:dyDescent="0.35">
      <c r="C81" s="487"/>
      <c r="D81" s="488"/>
      <c r="E81" s="489"/>
      <c r="F81" s="487"/>
      <c r="G81" s="488"/>
      <c r="H81" s="489"/>
      <c r="I81" s="487"/>
      <c r="J81" s="488"/>
      <c r="K81" s="489"/>
      <c r="L81" s="487"/>
      <c r="M81" s="488"/>
      <c r="N81" s="489"/>
      <c r="O81" s="487"/>
      <c r="P81" s="488"/>
      <c r="Q81" s="489"/>
    </row>
    <row r="82" spans="2:18" ht="15" customHeight="1" x14ac:dyDescent="0.3"/>
    <row r="83" spans="2:18" ht="15" customHeight="1" x14ac:dyDescent="0.3"/>
    <row r="84" spans="2:18" ht="15" customHeight="1" x14ac:dyDescent="0.3">
      <c r="B84" s="476" t="s">
        <v>49</v>
      </c>
      <c r="C84" s="476"/>
      <c r="D84" s="476"/>
      <c r="E84" s="476"/>
      <c r="F84" s="476"/>
      <c r="G84" s="476"/>
      <c r="H84" s="476"/>
      <c r="I84" s="476"/>
      <c r="J84" s="476"/>
      <c r="K84" s="476"/>
      <c r="L84" s="476"/>
      <c r="M84" s="476"/>
      <c r="N84" s="476"/>
      <c r="O84" s="476"/>
      <c r="P84" s="476"/>
      <c r="Q84" s="476"/>
      <c r="R84" s="476"/>
    </row>
    <row r="85" spans="2:18" ht="15" customHeight="1" x14ac:dyDescent="0.3">
      <c r="B85" s="476"/>
      <c r="C85" s="476"/>
      <c r="D85" s="476"/>
      <c r="E85" s="476"/>
      <c r="F85" s="476"/>
      <c r="G85" s="476"/>
      <c r="H85" s="476"/>
      <c r="I85" s="476"/>
      <c r="J85" s="476"/>
      <c r="K85" s="476"/>
      <c r="L85" s="476"/>
      <c r="M85" s="476"/>
      <c r="N85" s="476"/>
      <c r="O85" s="476"/>
      <c r="P85" s="476"/>
      <c r="Q85" s="476"/>
      <c r="R85" s="476"/>
    </row>
    <row r="86" spans="2:18" ht="15" customHeight="1" x14ac:dyDescent="0.3">
      <c r="B86" s="476"/>
      <c r="C86" s="476"/>
      <c r="D86" s="476"/>
      <c r="E86" s="476"/>
      <c r="F86" s="476"/>
      <c r="G86" s="476"/>
      <c r="H86" s="476"/>
      <c r="I86" s="476"/>
      <c r="J86" s="476"/>
      <c r="K86" s="476"/>
      <c r="L86" s="476"/>
      <c r="M86" s="476"/>
      <c r="N86" s="476"/>
      <c r="O86" s="476"/>
      <c r="P86" s="476"/>
      <c r="Q86" s="476"/>
      <c r="R86" s="476"/>
    </row>
    <row r="87" spans="2:18" ht="15" customHeight="1" thickBot="1" x14ac:dyDescent="0.35"/>
    <row r="88" spans="2:18" ht="15" customHeight="1" x14ac:dyDescent="0.3">
      <c r="B88" s="356">
        <v>1</v>
      </c>
      <c r="C88" s="356" t="s">
        <v>256</v>
      </c>
      <c r="D88" s="357"/>
      <c r="E88" s="357"/>
      <c r="F88" s="358"/>
      <c r="G88" s="62"/>
      <c r="H88" s="356">
        <v>2</v>
      </c>
      <c r="I88" s="356" t="s">
        <v>269</v>
      </c>
      <c r="J88" s="357"/>
      <c r="K88" s="357"/>
      <c r="L88" s="358"/>
      <c r="M88" s="62"/>
      <c r="N88" s="356">
        <v>3</v>
      </c>
      <c r="O88" s="356" t="s">
        <v>276</v>
      </c>
      <c r="P88" s="357"/>
      <c r="Q88" s="357"/>
      <c r="R88" s="358"/>
    </row>
    <row r="89" spans="2:18" ht="15" customHeight="1" thickBot="1" x14ac:dyDescent="0.35">
      <c r="B89" s="359"/>
      <c r="C89" s="359"/>
      <c r="D89" s="360"/>
      <c r="E89" s="360"/>
      <c r="F89" s="361"/>
      <c r="G89" s="62"/>
      <c r="H89" s="359"/>
      <c r="I89" s="359"/>
      <c r="J89" s="360"/>
      <c r="K89" s="360"/>
      <c r="L89" s="361"/>
      <c r="M89" s="62"/>
      <c r="N89" s="359"/>
      <c r="O89" s="359"/>
      <c r="P89" s="360"/>
      <c r="Q89" s="360"/>
      <c r="R89" s="361"/>
    </row>
    <row r="90" spans="2:18" ht="15" customHeight="1" x14ac:dyDescent="0.3">
      <c r="B90" s="469" t="s">
        <v>85</v>
      </c>
      <c r="C90" s="470"/>
      <c r="D90" s="463" t="s">
        <v>284</v>
      </c>
      <c r="E90" s="464"/>
      <c r="F90" s="465"/>
      <c r="G90" s="62"/>
      <c r="H90" s="469" t="s">
        <v>85</v>
      </c>
      <c r="I90" s="470"/>
      <c r="J90" s="463" t="s">
        <v>284</v>
      </c>
      <c r="K90" s="464"/>
      <c r="L90" s="465"/>
      <c r="M90" s="62"/>
      <c r="N90" s="469" t="s">
        <v>85</v>
      </c>
      <c r="O90" s="470"/>
      <c r="P90" s="463" t="s">
        <v>291</v>
      </c>
      <c r="Q90" s="464"/>
      <c r="R90" s="465"/>
    </row>
    <row r="91" spans="2:18" ht="15" customHeight="1" x14ac:dyDescent="0.3">
      <c r="B91" s="471"/>
      <c r="C91" s="472"/>
      <c r="D91" s="466"/>
      <c r="E91" s="467"/>
      <c r="F91" s="468"/>
      <c r="G91" s="62"/>
      <c r="H91" s="471"/>
      <c r="I91" s="472"/>
      <c r="J91" s="466"/>
      <c r="K91" s="467"/>
      <c r="L91" s="468"/>
      <c r="M91" s="62"/>
      <c r="N91" s="471"/>
      <c r="O91" s="472"/>
      <c r="P91" s="466"/>
      <c r="Q91" s="467"/>
      <c r="R91" s="468"/>
    </row>
    <row r="92" spans="2:18" ht="15" customHeight="1" x14ac:dyDescent="0.3">
      <c r="B92" s="471"/>
      <c r="C92" s="472"/>
      <c r="D92" s="466"/>
      <c r="E92" s="467"/>
      <c r="F92" s="468"/>
      <c r="G92" s="62"/>
      <c r="H92" s="471"/>
      <c r="I92" s="472"/>
      <c r="J92" s="466"/>
      <c r="K92" s="467"/>
      <c r="L92" s="468"/>
      <c r="M92" s="62"/>
      <c r="N92" s="471"/>
      <c r="O92" s="472"/>
      <c r="P92" s="466"/>
      <c r="Q92" s="467"/>
      <c r="R92" s="468"/>
    </row>
    <row r="93" spans="2:18" ht="15" customHeight="1" x14ac:dyDescent="0.3">
      <c r="B93" s="471"/>
      <c r="C93" s="472"/>
      <c r="D93" s="466"/>
      <c r="E93" s="467"/>
      <c r="F93" s="468"/>
      <c r="G93" s="62"/>
      <c r="H93" s="471"/>
      <c r="I93" s="472"/>
      <c r="J93" s="466"/>
      <c r="K93" s="467"/>
      <c r="L93" s="468"/>
      <c r="M93" s="62"/>
      <c r="N93" s="471"/>
      <c r="O93" s="472"/>
      <c r="P93" s="466"/>
      <c r="Q93" s="467"/>
      <c r="R93" s="468"/>
    </row>
    <row r="94" spans="2:18" ht="15" customHeight="1" thickBot="1" x14ac:dyDescent="0.35">
      <c r="B94" s="473"/>
      <c r="C94" s="474"/>
      <c r="D94" s="466"/>
      <c r="E94" s="467"/>
      <c r="F94" s="468"/>
      <c r="G94" s="62"/>
      <c r="H94" s="473"/>
      <c r="I94" s="474"/>
      <c r="J94" s="466"/>
      <c r="K94" s="467"/>
      <c r="L94" s="468"/>
      <c r="M94" s="62"/>
      <c r="N94" s="473"/>
      <c r="O94" s="474"/>
      <c r="P94" s="466"/>
      <c r="Q94" s="467"/>
      <c r="R94" s="468"/>
    </row>
    <row r="95" spans="2:18" ht="15" customHeight="1" x14ac:dyDescent="0.3">
      <c r="B95" s="438" t="s">
        <v>86</v>
      </c>
      <c r="C95" s="440"/>
      <c r="D95" s="441" t="s">
        <v>298</v>
      </c>
      <c r="E95" s="442"/>
      <c r="F95" s="443"/>
      <c r="G95" s="62"/>
      <c r="H95" s="438" t="s">
        <v>86</v>
      </c>
      <c r="I95" s="440"/>
      <c r="J95" s="441" t="s">
        <v>301</v>
      </c>
      <c r="K95" s="442"/>
      <c r="L95" s="443"/>
      <c r="M95" s="62"/>
      <c r="N95" s="438" t="s">
        <v>86</v>
      </c>
      <c r="O95" s="440"/>
      <c r="P95" s="441" t="s">
        <v>302</v>
      </c>
      <c r="Q95" s="442"/>
      <c r="R95" s="443"/>
    </row>
    <row r="96" spans="2:18" ht="15" customHeight="1" thickBot="1" x14ac:dyDescent="0.35">
      <c r="B96" s="453"/>
      <c r="C96" s="475"/>
      <c r="D96" s="447"/>
      <c r="E96" s="448"/>
      <c r="F96" s="449"/>
      <c r="G96" s="62"/>
      <c r="H96" s="453"/>
      <c r="I96" s="475"/>
      <c r="J96" s="447"/>
      <c r="K96" s="448"/>
      <c r="L96" s="449"/>
      <c r="M96" s="62"/>
      <c r="N96" s="453"/>
      <c r="O96" s="475"/>
      <c r="P96" s="447"/>
      <c r="Q96" s="448"/>
      <c r="R96" s="449"/>
    </row>
    <row r="97" spans="2:18" ht="30" customHeight="1" thickBot="1" x14ac:dyDescent="0.35">
      <c r="B97" s="1" t="s">
        <v>61</v>
      </c>
      <c r="C97" s="1" t="s">
        <v>0</v>
      </c>
      <c r="D97" s="1" t="s">
        <v>42</v>
      </c>
      <c r="E97" s="1" t="s">
        <v>11</v>
      </c>
      <c r="F97" s="3" t="s">
        <v>71</v>
      </c>
      <c r="H97" s="1" t="s">
        <v>61</v>
      </c>
      <c r="I97" s="1" t="s">
        <v>0</v>
      </c>
      <c r="J97" s="1" t="s">
        <v>42</v>
      </c>
      <c r="K97" s="1" t="s">
        <v>11</v>
      </c>
      <c r="L97" s="3" t="s">
        <v>71</v>
      </c>
      <c r="N97" s="1" t="s">
        <v>61</v>
      </c>
      <c r="O97" s="1" t="s">
        <v>0</v>
      </c>
      <c r="P97" s="1" t="s">
        <v>42</v>
      </c>
      <c r="Q97" s="1" t="s">
        <v>11</v>
      </c>
      <c r="R97" s="3" t="s">
        <v>71</v>
      </c>
    </row>
    <row r="98" spans="2:18" ht="15" customHeight="1" thickBot="1" x14ac:dyDescent="0.35">
      <c r="B98" s="2">
        <v>1</v>
      </c>
      <c r="C98" s="32">
        <v>4</v>
      </c>
      <c r="D98" s="29">
        <v>160</v>
      </c>
      <c r="E98" s="35">
        <v>7</v>
      </c>
      <c r="F98" s="125">
        <v>0.69868995633187769</v>
      </c>
      <c r="H98" s="2">
        <v>1</v>
      </c>
      <c r="I98" s="32">
        <v>4</v>
      </c>
      <c r="J98" s="29">
        <v>115</v>
      </c>
      <c r="K98" s="35">
        <v>7</v>
      </c>
      <c r="L98" s="125">
        <v>0.8098591549295775</v>
      </c>
      <c r="N98" s="2">
        <v>1</v>
      </c>
      <c r="O98" s="32">
        <v>8</v>
      </c>
      <c r="P98" s="29">
        <v>90</v>
      </c>
      <c r="Q98" s="35">
        <v>6</v>
      </c>
      <c r="R98" s="125">
        <v>0.68702290076335881</v>
      </c>
    </row>
    <row r="99" spans="2:18" ht="15" customHeight="1" thickBot="1" x14ac:dyDescent="0.35">
      <c r="B99" s="2">
        <v>2</v>
      </c>
      <c r="C99" s="33">
        <v>4</v>
      </c>
      <c r="D99" s="30">
        <v>180</v>
      </c>
      <c r="E99" s="36">
        <v>8</v>
      </c>
      <c r="F99" s="126">
        <v>0.78602620087336239</v>
      </c>
      <c r="H99" s="2">
        <v>2</v>
      </c>
      <c r="I99" s="33">
        <v>4</v>
      </c>
      <c r="J99" s="30">
        <v>122.5</v>
      </c>
      <c r="K99" s="36">
        <v>8</v>
      </c>
      <c r="L99" s="126">
        <v>0.86267605633802813</v>
      </c>
      <c r="N99" s="2">
        <v>2</v>
      </c>
      <c r="O99" s="33">
        <v>8</v>
      </c>
      <c r="P99" s="30">
        <v>95</v>
      </c>
      <c r="Q99" s="36">
        <v>7</v>
      </c>
      <c r="R99" s="126">
        <v>0.72519083969465647</v>
      </c>
    </row>
    <row r="100" spans="2:18" ht="15" customHeight="1" thickBot="1" x14ac:dyDescent="0.35">
      <c r="B100" s="2">
        <v>3</v>
      </c>
      <c r="C100" s="33">
        <v>4</v>
      </c>
      <c r="D100" s="30">
        <v>200</v>
      </c>
      <c r="E100" s="36">
        <v>9</v>
      </c>
      <c r="F100" s="126">
        <v>0.8733624454148472</v>
      </c>
      <c r="H100" s="2">
        <v>3</v>
      </c>
      <c r="I100" s="33">
        <v>3</v>
      </c>
      <c r="J100" s="30">
        <v>130</v>
      </c>
      <c r="K100" s="36">
        <v>9.5</v>
      </c>
      <c r="L100" s="126">
        <v>0.91549295774647887</v>
      </c>
      <c r="M100" s="122"/>
      <c r="N100" s="2">
        <v>3</v>
      </c>
      <c r="O100" s="33">
        <v>7</v>
      </c>
      <c r="P100" s="30">
        <v>105</v>
      </c>
      <c r="Q100" s="36">
        <v>9.5</v>
      </c>
      <c r="R100" s="126">
        <v>0.80152671755725191</v>
      </c>
    </row>
    <row r="101" spans="2:18" ht="15" customHeight="1" thickBot="1" x14ac:dyDescent="0.35">
      <c r="B101" s="2">
        <v>4</v>
      </c>
      <c r="C101" s="33">
        <v>4</v>
      </c>
      <c r="D101" s="30">
        <v>180</v>
      </c>
      <c r="E101" s="36">
        <v>9</v>
      </c>
      <c r="F101" s="126">
        <v>0.78602620087336239</v>
      </c>
      <c r="H101" s="2">
        <v>4</v>
      </c>
      <c r="I101" s="33">
        <v>3</v>
      </c>
      <c r="J101" s="30">
        <v>130</v>
      </c>
      <c r="K101" s="36">
        <v>10</v>
      </c>
      <c r="L101" s="126">
        <v>0.91549295774647887</v>
      </c>
      <c r="M101" s="123"/>
      <c r="N101" s="2">
        <v>4</v>
      </c>
      <c r="O101" s="33"/>
      <c r="P101" s="30"/>
      <c r="Q101" s="36"/>
      <c r="R101" s="126">
        <v>0</v>
      </c>
    </row>
    <row r="102" spans="2:18" ht="15" customHeight="1" thickBot="1" x14ac:dyDescent="0.35">
      <c r="B102" s="2">
        <v>5</v>
      </c>
      <c r="C102" s="33"/>
      <c r="D102" s="30"/>
      <c r="E102" s="36"/>
      <c r="F102" s="126">
        <v>0</v>
      </c>
      <c r="H102" s="2">
        <v>5</v>
      </c>
      <c r="I102" s="33">
        <v>4</v>
      </c>
      <c r="J102" s="30">
        <v>115</v>
      </c>
      <c r="K102" s="36">
        <v>8</v>
      </c>
      <c r="L102" s="126">
        <v>0.8098591549295775</v>
      </c>
      <c r="M102" s="124"/>
      <c r="N102" s="2">
        <v>5</v>
      </c>
      <c r="O102" s="33"/>
      <c r="P102" s="30"/>
      <c r="Q102" s="36"/>
      <c r="R102" s="126">
        <v>0</v>
      </c>
    </row>
    <row r="103" spans="2:18" ht="15" customHeight="1" thickBot="1" x14ac:dyDescent="0.35">
      <c r="B103" s="2">
        <v>6</v>
      </c>
      <c r="C103" s="33"/>
      <c r="D103" s="30"/>
      <c r="E103" s="36"/>
      <c r="F103" s="126">
        <v>0</v>
      </c>
      <c r="H103" s="2">
        <v>6</v>
      </c>
      <c r="I103" s="33">
        <v>4</v>
      </c>
      <c r="J103" s="30">
        <v>115</v>
      </c>
      <c r="K103" s="36">
        <v>8.5</v>
      </c>
      <c r="L103" s="126">
        <v>0.8098591549295775</v>
      </c>
      <c r="M103" s="124"/>
      <c r="N103" s="2">
        <v>6</v>
      </c>
      <c r="O103" s="33"/>
      <c r="P103" s="30"/>
      <c r="Q103" s="36"/>
      <c r="R103" s="126">
        <v>0</v>
      </c>
    </row>
    <row r="104" spans="2:18" ht="15" customHeight="1" thickBot="1" x14ac:dyDescent="0.35">
      <c r="B104" s="2">
        <v>7</v>
      </c>
      <c r="C104" s="33"/>
      <c r="D104" s="30"/>
      <c r="E104" s="36"/>
      <c r="F104" s="126">
        <v>0</v>
      </c>
      <c r="H104" s="2">
        <v>7</v>
      </c>
      <c r="I104" s="33">
        <v>4</v>
      </c>
      <c r="J104" s="30">
        <v>115</v>
      </c>
      <c r="K104" s="36">
        <v>9</v>
      </c>
      <c r="L104" s="126">
        <v>0.8098591549295775</v>
      </c>
      <c r="M104" s="124"/>
      <c r="N104" s="2">
        <v>7</v>
      </c>
      <c r="O104" s="33"/>
      <c r="P104" s="30"/>
      <c r="Q104" s="36"/>
      <c r="R104" s="126">
        <v>0</v>
      </c>
    </row>
    <row r="105" spans="2:18" ht="15" customHeight="1" thickBot="1" x14ac:dyDescent="0.35">
      <c r="B105" s="2">
        <v>8</v>
      </c>
      <c r="C105" s="33"/>
      <c r="D105" s="30"/>
      <c r="E105" s="36"/>
      <c r="F105" s="126">
        <v>0</v>
      </c>
      <c r="H105" s="2">
        <v>8</v>
      </c>
      <c r="I105" s="33"/>
      <c r="J105" s="30"/>
      <c r="K105" s="36"/>
      <c r="L105" s="126">
        <v>0</v>
      </c>
      <c r="M105" s="124"/>
      <c r="N105" s="2">
        <v>8</v>
      </c>
      <c r="O105" s="33"/>
      <c r="P105" s="30"/>
      <c r="Q105" s="36"/>
      <c r="R105" s="126">
        <v>0</v>
      </c>
    </row>
    <row r="106" spans="2:18" ht="15" customHeight="1" thickBot="1" x14ac:dyDescent="0.35">
      <c r="B106" s="2">
        <v>9</v>
      </c>
      <c r="C106" s="33"/>
      <c r="D106" s="30"/>
      <c r="E106" s="36"/>
      <c r="F106" s="126">
        <v>0</v>
      </c>
      <c r="H106" s="2">
        <v>9</v>
      </c>
      <c r="I106" s="33"/>
      <c r="J106" s="30"/>
      <c r="K106" s="36"/>
      <c r="L106" s="126">
        <v>0</v>
      </c>
      <c r="M106" s="124"/>
      <c r="N106" s="2">
        <v>9</v>
      </c>
      <c r="O106" s="33"/>
      <c r="P106" s="30"/>
      <c r="Q106" s="36"/>
      <c r="R106" s="126">
        <v>0</v>
      </c>
    </row>
    <row r="107" spans="2:18" ht="15" customHeight="1" thickBot="1" x14ac:dyDescent="0.35">
      <c r="B107" s="228">
        <v>10</v>
      </c>
      <c r="C107" s="34"/>
      <c r="D107" s="31"/>
      <c r="E107" s="37"/>
      <c r="F107" s="126">
        <v>0</v>
      </c>
      <c r="H107" s="228">
        <v>10</v>
      </c>
      <c r="I107" s="34"/>
      <c r="J107" s="31"/>
      <c r="K107" s="37"/>
      <c r="L107" s="126">
        <v>0</v>
      </c>
      <c r="M107" s="124"/>
      <c r="N107" s="228">
        <v>10</v>
      </c>
      <c r="O107" s="34"/>
      <c r="P107" s="31"/>
      <c r="Q107" s="37"/>
      <c r="R107" s="126">
        <v>0</v>
      </c>
    </row>
    <row r="108" spans="2:18" ht="15" customHeight="1" x14ac:dyDescent="0.3">
      <c r="B108" s="392" t="s">
        <v>4</v>
      </c>
      <c r="C108" s="438" t="s">
        <v>62</v>
      </c>
      <c r="D108" s="439"/>
      <c r="E108" s="457">
        <v>0.78602620087336239</v>
      </c>
      <c r="F108" s="458"/>
      <c r="H108" s="392" t="s">
        <v>4</v>
      </c>
      <c r="I108" s="438" t="s">
        <v>62</v>
      </c>
      <c r="J108" s="439"/>
      <c r="K108" s="457">
        <v>0.84758551307847085</v>
      </c>
      <c r="L108" s="458"/>
      <c r="M108" s="124"/>
      <c r="N108" s="392" t="s">
        <v>4</v>
      </c>
      <c r="O108" s="452" t="s">
        <v>70</v>
      </c>
      <c r="P108" s="461">
        <v>0.73791348600508899</v>
      </c>
      <c r="Q108" s="477" t="s">
        <v>109</v>
      </c>
      <c r="R108" s="479">
        <v>526.96428571428567</v>
      </c>
    </row>
    <row r="109" spans="2:18" ht="15" customHeight="1" thickBot="1" x14ac:dyDescent="0.35">
      <c r="B109" s="373"/>
      <c r="C109" s="453"/>
      <c r="D109" s="456"/>
      <c r="E109" s="459"/>
      <c r="F109" s="460"/>
      <c r="H109" s="373"/>
      <c r="I109" s="453"/>
      <c r="J109" s="456"/>
      <c r="K109" s="459"/>
      <c r="L109" s="460"/>
      <c r="M109" s="124"/>
      <c r="N109" s="373"/>
      <c r="O109" s="453"/>
      <c r="P109" s="462"/>
      <c r="Q109" s="478"/>
      <c r="R109" s="480"/>
    </row>
    <row r="110" spans="2:18" ht="15" customHeight="1" x14ac:dyDescent="0.3">
      <c r="B110" s="450">
        <v>229</v>
      </c>
      <c r="C110" s="452" t="s">
        <v>162</v>
      </c>
      <c r="D110" s="454">
        <v>16</v>
      </c>
      <c r="E110" s="438" t="s">
        <v>44</v>
      </c>
      <c r="F110" s="421">
        <v>2880</v>
      </c>
      <c r="H110" s="450">
        <v>142</v>
      </c>
      <c r="I110" s="452" t="s">
        <v>162</v>
      </c>
      <c r="J110" s="454">
        <v>26</v>
      </c>
      <c r="K110" s="438" t="s">
        <v>44</v>
      </c>
      <c r="L110" s="421">
        <v>3110</v>
      </c>
      <c r="M110" s="124"/>
      <c r="N110" s="450">
        <v>131</v>
      </c>
      <c r="O110" s="452" t="s">
        <v>162</v>
      </c>
      <c r="P110" s="454">
        <v>23</v>
      </c>
      <c r="Q110" s="438" t="s">
        <v>44</v>
      </c>
      <c r="R110" s="421">
        <v>2215</v>
      </c>
    </row>
    <row r="111" spans="2:18" ht="15" customHeight="1" thickBot="1" x14ac:dyDescent="0.35">
      <c r="B111" s="451"/>
      <c r="C111" s="453"/>
      <c r="D111" s="455"/>
      <c r="E111" s="453"/>
      <c r="F111" s="422"/>
      <c r="H111" s="451"/>
      <c r="I111" s="453"/>
      <c r="J111" s="455"/>
      <c r="K111" s="453"/>
      <c r="L111" s="422"/>
      <c r="M111" s="124"/>
      <c r="N111" s="451"/>
      <c r="O111" s="453"/>
      <c r="P111" s="455"/>
      <c r="Q111" s="453"/>
      <c r="R111" s="422"/>
    </row>
    <row r="112" spans="2:18" ht="15" customHeight="1" x14ac:dyDescent="0.3">
      <c r="B112" s="64">
        <v>200</v>
      </c>
      <c r="C112" s="129">
        <v>5</v>
      </c>
      <c r="D112" s="64"/>
      <c r="E112" s="64"/>
      <c r="F112" s="64"/>
      <c r="G112" s="64"/>
      <c r="H112" s="64">
        <v>130</v>
      </c>
      <c r="I112" s="129">
        <v>3.5</v>
      </c>
      <c r="J112" s="64"/>
      <c r="K112" s="64"/>
      <c r="L112" s="64"/>
      <c r="M112" s="130"/>
      <c r="N112" s="64">
        <v>105</v>
      </c>
      <c r="O112" s="129">
        <v>7.5</v>
      </c>
      <c r="P112" s="64"/>
      <c r="Q112" s="131">
        <v>8.1071428571428559</v>
      </c>
      <c r="R112" s="132">
        <v>65</v>
      </c>
    </row>
    <row r="113" spans="2:18" ht="15" customHeight="1" x14ac:dyDescent="0.3">
      <c r="B113" s="64"/>
      <c r="C113" s="64"/>
      <c r="D113" s="64"/>
      <c r="E113" s="64"/>
      <c r="F113" s="64"/>
      <c r="G113" s="64"/>
      <c r="H113" s="64"/>
      <c r="I113" s="64"/>
      <c r="J113" s="64"/>
      <c r="K113" s="64"/>
      <c r="L113" s="64"/>
      <c r="M113" s="64"/>
      <c r="N113" s="64"/>
      <c r="O113" s="64"/>
      <c r="P113" s="64"/>
      <c r="Q113" s="64"/>
      <c r="R113" s="64"/>
    </row>
    <row r="114" spans="2:18" ht="15" customHeight="1" x14ac:dyDescent="0.3">
      <c r="B114" s="476" t="s">
        <v>50</v>
      </c>
      <c r="C114" s="476"/>
      <c r="D114" s="476"/>
      <c r="E114" s="476"/>
      <c r="F114" s="476"/>
      <c r="G114" s="476"/>
      <c r="H114" s="476"/>
      <c r="I114" s="476"/>
      <c r="J114" s="476"/>
      <c r="K114" s="476"/>
      <c r="L114" s="476"/>
      <c r="M114" s="476"/>
      <c r="N114" s="476"/>
      <c r="O114" s="476"/>
      <c r="P114" s="476"/>
      <c r="Q114" s="476"/>
      <c r="R114" s="476"/>
    </row>
    <row r="115" spans="2:18" ht="15" customHeight="1" x14ac:dyDescent="0.3">
      <c r="B115" s="476"/>
      <c r="C115" s="476"/>
      <c r="D115" s="476"/>
      <c r="E115" s="476"/>
      <c r="F115" s="476"/>
      <c r="G115" s="476"/>
      <c r="H115" s="476"/>
      <c r="I115" s="476"/>
      <c r="J115" s="476"/>
      <c r="K115" s="476"/>
      <c r="L115" s="476"/>
      <c r="M115" s="476"/>
      <c r="N115" s="476"/>
      <c r="O115" s="476"/>
      <c r="P115" s="476"/>
      <c r="Q115" s="476"/>
      <c r="R115" s="476"/>
    </row>
    <row r="116" spans="2:18" ht="15" customHeight="1" x14ac:dyDescent="0.3">
      <c r="B116" s="476"/>
      <c r="C116" s="476"/>
      <c r="D116" s="476"/>
      <c r="E116" s="476"/>
      <c r="F116" s="476"/>
      <c r="G116" s="476"/>
      <c r="H116" s="476"/>
      <c r="I116" s="476"/>
      <c r="J116" s="476"/>
      <c r="K116" s="476"/>
      <c r="L116" s="476"/>
      <c r="M116" s="476"/>
      <c r="N116" s="476"/>
      <c r="O116" s="476"/>
      <c r="P116" s="476"/>
      <c r="Q116" s="476"/>
      <c r="R116" s="476"/>
    </row>
    <row r="117" spans="2:18" ht="15" customHeight="1" thickBot="1" x14ac:dyDescent="0.35"/>
    <row r="118" spans="2:18" ht="15" customHeight="1" x14ac:dyDescent="0.3">
      <c r="B118" s="356">
        <v>1</v>
      </c>
      <c r="C118" s="356" t="s">
        <v>257</v>
      </c>
      <c r="D118" s="357"/>
      <c r="E118" s="357"/>
      <c r="F118" s="358"/>
      <c r="G118" s="62"/>
      <c r="H118" s="356">
        <v>2</v>
      </c>
      <c r="I118" s="356" t="s">
        <v>270</v>
      </c>
      <c r="J118" s="357"/>
      <c r="K118" s="357"/>
      <c r="L118" s="358"/>
      <c r="M118" s="62"/>
      <c r="N118" s="356">
        <v>3</v>
      </c>
      <c r="O118" s="356" t="s">
        <v>293</v>
      </c>
      <c r="P118" s="357"/>
      <c r="Q118" s="357"/>
      <c r="R118" s="358"/>
    </row>
    <row r="119" spans="2:18" ht="15" customHeight="1" thickBot="1" x14ac:dyDescent="0.35">
      <c r="B119" s="359"/>
      <c r="C119" s="359"/>
      <c r="D119" s="360"/>
      <c r="E119" s="360"/>
      <c r="F119" s="361"/>
      <c r="G119" s="62"/>
      <c r="H119" s="359"/>
      <c r="I119" s="359"/>
      <c r="J119" s="360"/>
      <c r="K119" s="360"/>
      <c r="L119" s="361"/>
      <c r="M119" s="62"/>
      <c r="N119" s="359"/>
      <c r="O119" s="359"/>
      <c r="P119" s="360"/>
      <c r="Q119" s="360"/>
      <c r="R119" s="361"/>
    </row>
    <row r="120" spans="2:18" ht="15" customHeight="1" x14ac:dyDescent="0.3">
      <c r="B120" s="469" t="s">
        <v>85</v>
      </c>
      <c r="C120" s="470"/>
      <c r="D120" s="463" t="s">
        <v>285</v>
      </c>
      <c r="E120" s="464"/>
      <c r="F120" s="465"/>
      <c r="G120" s="62"/>
      <c r="H120" s="469" t="s">
        <v>85</v>
      </c>
      <c r="I120" s="470"/>
      <c r="J120" s="463" t="s">
        <v>284</v>
      </c>
      <c r="K120" s="464"/>
      <c r="L120" s="465"/>
      <c r="M120" s="62"/>
      <c r="N120" s="469" t="s">
        <v>85</v>
      </c>
      <c r="O120" s="470"/>
      <c r="P120" s="463" t="s">
        <v>290</v>
      </c>
      <c r="Q120" s="464"/>
      <c r="R120" s="465"/>
    </row>
    <row r="121" spans="2:18" ht="15" customHeight="1" x14ac:dyDescent="0.3">
      <c r="B121" s="471"/>
      <c r="C121" s="472"/>
      <c r="D121" s="466"/>
      <c r="E121" s="467"/>
      <c r="F121" s="468"/>
      <c r="G121" s="62"/>
      <c r="H121" s="471"/>
      <c r="I121" s="472"/>
      <c r="J121" s="466"/>
      <c r="K121" s="467"/>
      <c r="L121" s="468"/>
      <c r="M121" s="62"/>
      <c r="N121" s="471"/>
      <c r="O121" s="472"/>
      <c r="P121" s="466"/>
      <c r="Q121" s="467"/>
      <c r="R121" s="468"/>
    </row>
    <row r="122" spans="2:18" ht="15" customHeight="1" x14ac:dyDescent="0.3">
      <c r="B122" s="471"/>
      <c r="C122" s="472"/>
      <c r="D122" s="466"/>
      <c r="E122" s="467"/>
      <c r="F122" s="468"/>
      <c r="G122" s="62"/>
      <c r="H122" s="471"/>
      <c r="I122" s="472"/>
      <c r="J122" s="466"/>
      <c r="K122" s="467"/>
      <c r="L122" s="468"/>
      <c r="M122" s="62"/>
      <c r="N122" s="471"/>
      <c r="O122" s="472"/>
      <c r="P122" s="466"/>
      <c r="Q122" s="467"/>
      <c r="R122" s="468"/>
    </row>
    <row r="123" spans="2:18" ht="15" customHeight="1" x14ac:dyDescent="0.3">
      <c r="B123" s="471"/>
      <c r="C123" s="472"/>
      <c r="D123" s="466"/>
      <c r="E123" s="467"/>
      <c r="F123" s="468"/>
      <c r="G123" s="62"/>
      <c r="H123" s="471"/>
      <c r="I123" s="472"/>
      <c r="J123" s="466"/>
      <c r="K123" s="467"/>
      <c r="L123" s="468"/>
      <c r="M123" s="62"/>
      <c r="N123" s="471"/>
      <c r="O123" s="472"/>
      <c r="P123" s="466"/>
      <c r="Q123" s="467"/>
      <c r="R123" s="468"/>
    </row>
    <row r="124" spans="2:18" ht="15" customHeight="1" thickBot="1" x14ac:dyDescent="0.35">
      <c r="B124" s="473"/>
      <c r="C124" s="474"/>
      <c r="D124" s="466"/>
      <c r="E124" s="467"/>
      <c r="F124" s="468"/>
      <c r="G124" s="62"/>
      <c r="H124" s="473"/>
      <c r="I124" s="474"/>
      <c r="J124" s="466"/>
      <c r="K124" s="467"/>
      <c r="L124" s="468"/>
      <c r="M124" s="62"/>
      <c r="N124" s="473"/>
      <c r="O124" s="474"/>
      <c r="P124" s="466"/>
      <c r="Q124" s="467"/>
      <c r="R124" s="468"/>
    </row>
    <row r="125" spans="2:18" ht="15" customHeight="1" x14ac:dyDescent="0.3">
      <c r="B125" s="438" t="s">
        <v>86</v>
      </c>
      <c r="C125" s="440"/>
      <c r="D125" s="441" t="s">
        <v>297</v>
      </c>
      <c r="E125" s="442"/>
      <c r="F125" s="443"/>
      <c r="G125" s="62"/>
      <c r="H125" s="438" t="s">
        <v>86</v>
      </c>
      <c r="I125" s="440"/>
      <c r="J125" s="441" t="s">
        <v>301</v>
      </c>
      <c r="K125" s="442"/>
      <c r="L125" s="443"/>
      <c r="M125" s="62"/>
      <c r="N125" s="438" t="s">
        <v>86</v>
      </c>
      <c r="O125" s="440"/>
      <c r="P125" s="441" t="s">
        <v>302</v>
      </c>
      <c r="Q125" s="442"/>
      <c r="R125" s="443"/>
    </row>
    <row r="126" spans="2:18" ht="15" customHeight="1" thickBot="1" x14ac:dyDescent="0.35">
      <c r="B126" s="453"/>
      <c r="C126" s="475"/>
      <c r="D126" s="447"/>
      <c r="E126" s="448"/>
      <c r="F126" s="449"/>
      <c r="G126" s="62"/>
      <c r="H126" s="453"/>
      <c r="I126" s="475"/>
      <c r="J126" s="447"/>
      <c r="K126" s="448"/>
      <c r="L126" s="449"/>
      <c r="M126" s="62"/>
      <c r="N126" s="453"/>
      <c r="O126" s="475"/>
      <c r="P126" s="447"/>
      <c r="Q126" s="448"/>
      <c r="R126" s="449"/>
    </row>
    <row r="127" spans="2:18" ht="30" customHeight="1" thickBot="1" x14ac:dyDescent="0.35">
      <c r="B127" s="1" t="s">
        <v>61</v>
      </c>
      <c r="C127" s="1" t="s">
        <v>0</v>
      </c>
      <c r="D127" s="1" t="s">
        <v>42</v>
      </c>
      <c r="E127" s="1" t="s">
        <v>11</v>
      </c>
      <c r="F127" s="3" t="s">
        <v>71</v>
      </c>
      <c r="H127" s="1" t="s">
        <v>61</v>
      </c>
      <c r="I127" s="1" t="s">
        <v>0</v>
      </c>
      <c r="J127" s="1" t="s">
        <v>42</v>
      </c>
      <c r="K127" s="1" t="s">
        <v>11</v>
      </c>
      <c r="L127" s="3" t="s">
        <v>71</v>
      </c>
      <c r="N127" s="1" t="s">
        <v>61</v>
      </c>
      <c r="O127" s="1" t="s">
        <v>0</v>
      </c>
      <c r="P127" s="1" t="s">
        <v>42</v>
      </c>
      <c r="Q127" s="1" t="s">
        <v>11</v>
      </c>
      <c r="R127" s="3" t="s">
        <v>71</v>
      </c>
    </row>
    <row r="128" spans="2:18" ht="15" customHeight="1" thickBot="1" x14ac:dyDescent="0.35">
      <c r="B128" s="2">
        <v>1</v>
      </c>
      <c r="C128" s="32">
        <v>2</v>
      </c>
      <c r="D128" s="29">
        <v>220</v>
      </c>
      <c r="E128" s="35">
        <v>7</v>
      </c>
      <c r="F128" s="125">
        <v>0.82089552238805974</v>
      </c>
      <c r="H128" s="2">
        <v>1</v>
      </c>
      <c r="I128" s="32">
        <v>4</v>
      </c>
      <c r="J128" s="29">
        <v>110</v>
      </c>
      <c r="K128" s="35">
        <v>7</v>
      </c>
      <c r="L128" s="125">
        <v>0.80882352941176472</v>
      </c>
      <c r="N128" s="2">
        <v>1</v>
      </c>
      <c r="O128" s="32">
        <v>8</v>
      </c>
      <c r="P128" s="29">
        <v>280</v>
      </c>
      <c r="Q128" s="35">
        <v>6</v>
      </c>
      <c r="R128" s="125">
        <v>0.62780269058295968</v>
      </c>
    </row>
    <row r="129" spans="2:18" ht="15" customHeight="1" thickBot="1" x14ac:dyDescent="0.35">
      <c r="B129" s="2">
        <v>2</v>
      </c>
      <c r="C129" s="33">
        <v>2</v>
      </c>
      <c r="D129" s="30">
        <v>240</v>
      </c>
      <c r="E129" s="36">
        <v>8</v>
      </c>
      <c r="F129" s="126">
        <v>0.89552238805970152</v>
      </c>
      <c r="H129" s="2">
        <v>2</v>
      </c>
      <c r="I129" s="33">
        <v>4</v>
      </c>
      <c r="J129" s="30">
        <v>117.5</v>
      </c>
      <c r="K129" s="36">
        <v>8</v>
      </c>
      <c r="L129" s="126">
        <v>0.86397058823529416</v>
      </c>
      <c r="N129" s="2">
        <v>2</v>
      </c>
      <c r="O129" s="33">
        <v>8</v>
      </c>
      <c r="P129" s="30">
        <v>320</v>
      </c>
      <c r="Q129" s="36">
        <v>7</v>
      </c>
      <c r="R129" s="126">
        <v>0.71748878923766812</v>
      </c>
    </row>
    <row r="130" spans="2:18" ht="15" customHeight="1" thickBot="1" x14ac:dyDescent="0.35">
      <c r="B130" s="2">
        <v>3</v>
      </c>
      <c r="C130" s="33">
        <v>2</v>
      </c>
      <c r="D130" s="30">
        <v>250</v>
      </c>
      <c r="E130" s="36">
        <v>9</v>
      </c>
      <c r="F130" s="126">
        <v>0.93283582089552242</v>
      </c>
      <c r="H130" s="2">
        <v>3</v>
      </c>
      <c r="I130" s="33">
        <v>3</v>
      </c>
      <c r="J130" s="30">
        <v>125</v>
      </c>
      <c r="K130" s="36">
        <v>9.5</v>
      </c>
      <c r="L130" s="126">
        <v>0.91911764705882348</v>
      </c>
      <c r="M130" s="122"/>
      <c r="N130" s="2">
        <v>3</v>
      </c>
      <c r="O130" s="33">
        <v>8</v>
      </c>
      <c r="P130" s="30">
        <v>280</v>
      </c>
      <c r="Q130" s="36">
        <v>6</v>
      </c>
      <c r="R130" s="126">
        <v>0.62780269058295968</v>
      </c>
    </row>
    <row r="131" spans="2:18" ht="15" customHeight="1" thickBot="1" x14ac:dyDescent="0.35">
      <c r="B131" s="2">
        <v>4</v>
      </c>
      <c r="C131" s="33">
        <v>2</v>
      </c>
      <c r="D131" s="30">
        <v>220</v>
      </c>
      <c r="E131" s="36">
        <v>7</v>
      </c>
      <c r="F131" s="126">
        <v>0.82089552238805974</v>
      </c>
      <c r="H131" s="2">
        <v>4</v>
      </c>
      <c r="I131" s="33">
        <v>4</v>
      </c>
      <c r="J131" s="30">
        <v>105</v>
      </c>
      <c r="K131" s="36">
        <v>7</v>
      </c>
      <c r="L131" s="126">
        <v>0.7720588235294118</v>
      </c>
      <c r="M131" s="123"/>
      <c r="N131" s="2">
        <v>4</v>
      </c>
      <c r="O131" s="33">
        <v>8</v>
      </c>
      <c r="P131" s="30">
        <v>280</v>
      </c>
      <c r="Q131" s="36">
        <v>6</v>
      </c>
      <c r="R131" s="126">
        <v>0.62780269058295968</v>
      </c>
    </row>
    <row r="132" spans="2:18" ht="15" customHeight="1" thickBot="1" x14ac:dyDescent="0.35">
      <c r="B132" s="2">
        <v>5</v>
      </c>
      <c r="C132" s="33">
        <v>2</v>
      </c>
      <c r="D132" s="30">
        <v>220</v>
      </c>
      <c r="E132" s="36">
        <v>7</v>
      </c>
      <c r="F132" s="126">
        <v>0.82089552238805974</v>
      </c>
      <c r="H132" s="2">
        <v>5</v>
      </c>
      <c r="I132" s="33">
        <v>4</v>
      </c>
      <c r="J132" s="30">
        <v>105</v>
      </c>
      <c r="K132" s="36">
        <v>7.5</v>
      </c>
      <c r="L132" s="126">
        <v>0.7720588235294118</v>
      </c>
      <c r="M132" s="124"/>
      <c r="N132" s="2">
        <v>5</v>
      </c>
      <c r="O132" s="33"/>
      <c r="P132" s="30"/>
      <c r="Q132" s="36"/>
      <c r="R132" s="126">
        <v>0</v>
      </c>
    </row>
    <row r="133" spans="2:18" ht="15" customHeight="1" thickBot="1" x14ac:dyDescent="0.35">
      <c r="B133" s="2">
        <v>6</v>
      </c>
      <c r="C133" s="33">
        <v>2</v>
      </c>
      <c r="D133" s="30">
        <v>220</v>
      </c>
      <c r="E133" s="36">
        <v>7</v>
      </c>
      <c r="F133" s="126">
        <v>0.82089552238805974</v>
      </c>
      <c r="H133" s="2">
        <v>6</v>
      </c>
      <c r="I133" s="33"/>
      <c r="J133" s="30"/>
      <c r="K133" s="36"/>
      <c r="L133" s="126">
        <v>0</v>
      </c>
      <c r="M133" s="124"/>
      <c r="N133" s="2">
        <v>6</v>
      </c>
      <c r="O133" s="33"/>
      <c r="P133" s="30"/>
      <c r="Q133" s="36"/>
      <c r="R133" s="126">
        <v>0</v>
      </c>
    </row>
    <row r="134" spans="2:18" ht="15" customHeight="1" thickBot="1" x14ac:dyDescent="0.35">
      <c r="B134" s="2">
        <v>7</v>
      </c>
      <c r="C134" s="33">
        <v>2</v>
      </c>
      <c r="D134" s="30">
        <v>220</v>
      </c>
      <c r="E134" s="36">
        <v>7</v>
      </c>
      <c r="F134" s="126">
        <v>0.82089552238805974</v>
      </c>
      <c r="H134" s="2">
        <v>7</v>
      </c>
      <c r="I134" s="33"/>
      <c r="J134" s="30"/>
      <c r="K134" s="36"/>
      <c r="L134" s="126">
        <v>0</v>
      </c>
      <c r="M134" s="124"/>
      <c r="N134" s="2">
        <v>7</v>
      </c>
      <c r="O134" s="33"/>
      <c r="P134" s="30"/>
      <c r="Q134" s="36"/>
      <c r="R134" s="126">
        <v>0</v>
      </c>
    </row>
    <row r="135" spans="2:18" ht="15" customHeight="1" thickBot="1" x14ac:dyDescent="0.35">
      <c r="B135" s="2">
        <v>8</v>
      </c>
      <c r="C135" s="33"/>
      <c r="D135" s="30"/>
      <c r="E135" s="36"/>
      <c r="F135" s="126">
        <v>0</v>
      </c>
      <c r="H135" s="2">
        <v>8</v>
      </c>
      <c r="I135" s="33"/>
      <c r="J135" s="30"/>
      <c r="K135" s="36"/>
      <c r="L135" s="126">
        <v>0</v>
      </c>
      <c r="M135" s="124"/>
      <c r="N135" s="2">
        <v>8</v>
      </c>
      <c r="O135" s="33"/>
      <c r="P135" s="30"/>
      <c r="Q135" s="36"/>
      <c r="R135" s="126">
        <v>0</v>
      </c>
    </row>
    <row r="136" spans="2:18" ht="15" customHeight="1" thickBot="1" x14ac:dyDescent="0.35">
      <c r="B136" s="2">
        <v>9</v>
      </c>
      <c r="C136" s="33"/>
      <c r="D136" s="30"/>
      <c r="E136" s="36"/>
      <c r="F136" s="126">
        <v>0</v>
      </c>
      <c r="H136" s="2">
        <v>9</v>
      </c>
      <c r="I136" s="33"/>
      <c r="J136" s="30"/>
      <c r="K136" s="36"/>
      <c r="L136" s="126">
        <v>0</v>
      </c>
      <c r="M136" s="124"/>
      <c r="N136" s="2">
        <v>9</v>
      </c>
      <c r="O136" s="33"/>
      <c r="P136" s="30"/>
      <c r="Q136" s="36"/>
      <c r="R136" s="126">
        <v>0</v>
      </c>
    </row>
    <row r="137" spans="2:18" ht="15" customHeight="1" thickBot="1" x14ac:dyDescent="0.35">
      <c r="B137" s="228">
        <v>10</v>
      </c>
      <c r="C137" s="34"/>
      <c r="D137" s="31"/>
      <c r="E137" s="37"/>
      <c r="F137" s="126">
        <v>0</v>
      </c>
      <c r="H137" s="228">
        <v>10</v>
      </c>
      <c r="I137" s="34"/>
      <c r="J137" s="31"/>
      <c r="K137" s="37"/>
      <c r="L137" s="126">
        <v>0</v>
      </c>
      <c r="M137" s="124"/>
      <c r="N137" s="228">
        <v>10</v>
      </c>
      <c r="O137" s="34"/>
      <c r="P137" s="31"/>
      <c r="Q137" s="37"/>
      <c r="R137" s="126">
        <v>0</v>
      </c>
    </row>
    <row r="138" spans="2:18" ht="15" customHeight="1" x14ac:dyDescent="0.3">
      <c r="B138" s="392" t="s">
        <v>4</v>
      </c>
      <c r="C138" s="438" t="s">
        <v>62</v>
      </c>
      <c r="D138" s="439"/>
      <c r="E138" s="457">
        <v>0.84754797441364615</v>
      </c>
      <c r="F138" s="458"/>
      <c r="H138" s="392" t="s">
        <v>4</v>
      </c>
      <c r="I138" s="438" t="s">
        <v>62</v>
      </c>
      <c r="J138" s="439"/>
      <c r="K138" s="457">
        <v>0.82720588235294112</v>
      </c>
      <c r="L138" s="458"/>
      <c r="M138" s="124"/>
      <c r="N138" s="392" t="s">
        <v>4</v>
      </c>
      <c r="O138" s="452" t="s">
        <v>70</v>
      </c>
      <c r="P138" s="461">
        <v>0.65022421524663676</v>
      </c>
      <c r="Q138" s="477" t="s">
        <v>109</v>
      </c>
      <c r="R138" s="479">
        <v>465.36904761904759</v>
      </c>
    </row>
    <row r="139" spans="2:18" ht="15" customHeight="1" thickBot="1" x14ac:dyDescent="0.35">
      <c r="B139" s="373"/>
      <c r="C139" s="453"/>
      <c r="D139" s="456"/>
      <c r="E139" s="459"/>
      <c r="F139" s="460"/>
      <c r="H139" s="373"/>
      <c r="I139" s="453"/>
      <c r="J139" s="456"/>
      <c r="K139" s="459"/>
      <c r="L139" s="460"/>
      <c r="M139" s="124"/>
      <c r="N139" s="373"/>
      <c r="O139" s="453"/>
      <c r="P139" s="462"/>
      <c r="Q139" s="478"/>
      <c r="R139" s="480"/>
    </row>
    <row r="140" spans="2:18" ht="15" customHeight="1" x14ac:dyDescent="0.3">
      <c r="B140" s="450">
        <v>268</v>
      </c>
      <c r="C140" s="452" t="s">
        <v>162</v>
      </c>
      <c r="D140" s="454">
        <v>14</v>
      </c>
      <c r="E140" s="438" t="s">
        <v>44</v>
      </c>
      <c r="F140" s="421">
        <v>3180</v>
      </c>
      <c r="H140" s="450">
        <v>136</v>
      </c>
      <c r="I140" s="452" t="s">
        <v>162</v>
      </c>
      <c r="J140" s="454">
        <v>19</v>
      </c>
      <c r="K140" s="438" t="s">
        <v>44</v>
      </c>
      <c r="L140" s="421">
        <v>2125</v>
      </c>
      <c r="M140" s="124"/>
      <c r="N140" s="450">
        <v>446</v>
      </c>
      <c r="O140" s="452" t="s">
        <v>162</v>
      </c>
      <c r="P140" s="454">
        <v>32</v>
      </c>
      <c r="Q140" s="438" t="s">
        <v>44</v>
      </c>
      <c r="R140" s="421">
        <v>9280</v>
      </c>
    </row>
    <row r="141" spans="2:18" ht="15" customHeight="1" thickBot="1" x14ac:dyDescent="0.35">
      <c r="B141" s="451"/>
      <c r="C141" s="453"/>
      <c r="D141" s="455"/>
      <c r="E141" s="453"/>
      <c r="F141" s="422"/>
      <c r="H141" s="451"/>
      <c r="I141" s="453"/>
      <c r="J141" s="455"/>
      <c r="K141" s="453"/>
      <c r="L141" s="422"/>
      <c r="M141" s="124"/>
      <c r="N141" s="451"/>
      <c r="O141" s="453"/>
      <c r="P141" s="455"/>
      <c r="Q141" s="453"/>
      <c r="R141" s="422"/>
    </row>
    <row r="142" spans="2:18" ht="15" customHeight="1" x14ac:dyDescent="0.3">
      <c r="B142" s="64">
        <f ca="1">IFERROR(OFFSET(D127,MATCH(MAX(D128:D137),D128:D137,0),0),"")</f>
        <v>250</v>
      </c>
      <c r="C142" s="129">
        <f ca="1">IFERROR(OFFSET(C127,MATCH(MAX(D128:D137),D128:D137,0),0)+(10-OFFSET(E127,MATCH(MAX(D128:D137),D128:D137,0),0)),"")</f>
        <v>3</v>
      </c>
      <c r="D142" s="64"/>
      <c r="E142" s="64"/>
      <c r="F142" s="64"/>
      <c r="G142" s="64"/>
      <c r="H142" s="64">
        <f ca="1">IFERROR(OFFSET(J127,MATCH(MAX(J128:J137),J128:J137,0),0),"")</f>
        <v>125</v>
      </c>
      <c r="I142" s="129">
        <f ca="1">IFERROR(OFFSET(I127,MATCH(MAX(J128:J137),J128:J137,0),0)+(10-OFFSET(K127,MATCH(MAX(J128:J137),J128:J137,0),0)),"")</f>
        <v>3.5</v>
      </c>
      <c r="J142" s="64"/>
      <c r="K142" s="64"/>
      <c r="L142" s="64"/>
      <c r="M142" s="130"/>
      <c r="N142" s="64">
        <f ca="1">IFERROR(OFFSET(P127,MATCH(MAX(P128:P137),P128:P137,0),0),"")</f>
        <v>320</v>
      </c>
      <c r="O142" s="129">
        <f ca="1">IFERROR(OFFSET(O127,MATCH(MAX(P128:P137),P128:P137,0),0)+(10-OFFSET(Q127,MATCH(MAX(P128:P137),P128:P137,0),0)),"")</f>
        <v>11</v>
      </c>
      <c r="P142" s="64"/>
      <c r="Q142" s="131">
        <f>IFERROR(AVERAGE(AVERAGE(E128:E137),AVERAGE(K128:K137),AVERAGE(Q128:Q137)),"")</f>
        <v>7.159523809523809</v>
      </c>
      <c r="R142" s="132">
        <f>SUM(C128:C137,I128:I137,O128:O137)</f>
        <v>65</v>
      </c>
    </row>
    <row r="143" spans="2:18" ht="15" customHeight="1" x14ac:dyDescent="0.3">
      <c r="B143" s="64"/>
      <c r="C143" s="64"/>
      <c r="D143" s="64"/>
      <c r="E143" s="64"/>
      <c r="F143" s="64"/>
      <c r="G143" s="64"/>
      <c r="H143" s="64"/>
      <c r="I143" s="64"/>
      <c r="J143" s="64"/>
      <c r="K143" s="64"/>
      <c r="L143" s="64"/>
      <c r="M143" s="64"/>
      <c r="N143" s="64"/>
      <c r="O143" s="64"/>
      <c r="P143" s="64"/>
      <c r="Q143" s="64"/>
      <c r="R143" s="64"/>
    </row>
    <row r="144" spans="2:18" ht="15" customHeight="1" x14ac:dyDescent="0.3">
      <c r="B144" s="476" t="s">
        <v>167</v>
      </c>
      <c r="C144" s="476"/>
      <c r="D144" s="476"/>
      <c r="E144" s="476"/>
      <c r="F144" s="476"/>
      <c r="G144" s="476"/>
      <c r="H144" s="476"/>
      <c r="I144" s="476"/>
      <c r="J144" s="476"/>
      <c r="K144" s="476"/>
      <c r="L144" s="476"/>
      <c r="M144" s="476"/>
      <c r="N144" s="476"/>
      <c r="O144" s="476"/>
      <c r="P144" s="476"/>
      <c r="Q144" s="476"/>
      <c r="R144" s="476"/>
    </row>
    <row r="145" spans="2:18" ht="15" customHeight="1" x14ac:dyDescent="0.3">
      <c r="B145" s="476"/>
      <c r="C145" s="476"/>
      <c r="D145" s="476"/>
      <c r="E145" s="476"/>
      <c r="F145" s="476"/>
      <c r="G145" s="476"/>
      <c r="H145" s="476"/>
      <c r="I145" s="476"/>
      <c r="J145" s="476"/>
      <c r="K145" s="476"/>
      <c r="L145" s="476"/>
      <c r="M145" s="476"/>
      <c r="N145" s="476"/>
      <c r="O145" s="476"/>
      <c r="P145" s="476"/>
      <c r="Q145" s="476"/>
      <c r="R145" s="476"/>
    </row>
    <row r="146" spans="2:18" ht="15" customHeight="1" x14ac:dyDescent="0.3">
      <c r="B146" s="476"/>
      <c r="C146" s="476"/>
      <c r="D146" s="476"/>
      <c r="E146" s="476"/>
      <c r="F146" s="476"/>
      <c r="G146" s="476"/>
      <c r="H146" s="476"/>
      <c r="I146" s="476"/>
      <c r="J146" s="476"/>
      <c r="K146" s="476"/>
      <c r="L146" s="476"/>
      <c r="M146" s="476"/>
      <c r="N146" s="476"/>
      <c r="O146" s="476"/>
      <c r="P146" s="476"/>
      <c r="Q146" s="476"/>
      <c r="R146" s="476"/>
    </row>
    <row r="147" spans="2:18" ht="15" thickBot="1" x14ac:dyDescent="0.35">
      <c r="B147" s="62"/>
      <c r="C147" s="62"/>
      <c r="D147" s="62"/>
      <c r="E147" s="62"/>
      <c r="F147" s="62"/>
      <c r="G147" s="62"/>
      <c r="H147" s="62"/>
      <c r="I147" s="62"/>
      <c r="J147" s="62"/>
      <c r="K147" s="62"/>
      <c r="L147" s="62"/>
      <c r="M147" s="62"/>
      <c r="N147" s="62"/>
      <c r="O147" s="62"/>
      <c r="P147" s="62"/>
      <c r="Q147" s="62"/>
      <c r="R147" s="62"/>
    </row>
    <row r="148" spans="2:18" ht="14.4" customHeight="1" x14ac:dyDescent="0.3">
      <c r="B148" s="62"/>
      <c r="C148" s="62"/>
      <c r="D148" s="152"/>
      <c r="E148" s="452" t="s">
        <v>111</v>
      </c>
      <c r="F148" s="452" t="s">
        <v>232</v>
      </c>
      <c r="G148" s="452" t="s">
        <v>233</v>
      </c>
      <c r="H148" s="452" t="s">
        <v>234</v>
      </c>
      <c r="I148" s="399" t="s">
        <v>235</v>
      </c>
      <c r="J148" s="438" t="s">
        <v>198</v>
      </c>
      <c r="K148" s="322" t="s">
        <v>168</v>
      </c>
      <c r="L148" s="323"/>
      <c r="M148" s="323"/>
      <c r="N148" s="323"/>
      <c r="O148" s="323"/>
      <c r="P148" s="324"/>
      <c r="Q148" s="62"/>
      <c r="R148" s="62"/>
    </row>
    <row r="149" spans="2:18" ht="15" customHeight="1" thickBot="1" x14ac:dyDescent="0.35">
      <c r="B149" s="62"/>
      <c r="C149" s="62"/>
      <c r="D149" s="153"/>
      <c r="E149" s="453"/>
      <c r="F149" s="453"/>
      <c r="G149" s="453"/>
      <c r="H149" s="453"/>
      <c r="I149" s="504"/>
      <c r="J149" s="453"/>
      <c r="K149" s="328"/>
      <c r="L149" s="329"/>
      <c r="M149" s="329"/>
      <c r="N149" s="329"/>
      <c r="O149" s="329"/>
      <c r="P149" s="330"/>
      <c r="Q149" s="62"/>
      <c r="R149" s="62"/>
    </row>
    <row r="150" spans="2:18" ht="14.4" customHeight="1" x14ac:dyDescent="0.3">
      <c r="B150" s="62"/>
      <c r="C150" s="62"/>
      <c r="D150" s="392" t="s">
        <v>47</v>
      </c>
      <c r="E150" s="491">
        <v>8</v>
      </c>
      <c r="F150" s="491">
        <v>6</v>
      </c>
      <c r="G150" s="491">
        <v>7</v>
      </c>
      <c r="H150" s="491">
        <v>3</v>
      </c>
      <c r="I150" s="491">
        <v>5</v>
      </c>
      <c r="J150" s="493">
        <v>82.6</v>
      </c>
      <c r="K150" s="505"/>
      <c r="L150" s="496"/>
      <c r="M150" s="496"/>
      <c r="N150" s="496"/>
      <c r="O150" s="496"/>
      <c r="P150" s="497"/>
      <c r="Q150" s="62"/>
      <c r="R150" s="62"/>
    </row>
    <row r="151" spans="2:18" ht="15" customHeight="1" thickBot="1" x14ac:dyDescent="0.35">
      <c r="B151" s="62"/>
      <c r="C151" s="62"/>
      <c r="D151" s="378"/>
      <c r="E151" s="492"/>
      <c r="F151" s="492"/>
      <c r="G151" s="492"/>
      <c r="H151" s="492"/>
      <c r="I151" s="492"/>
      <c r="J151" s="494"/>
      <c r="K151" s="498"/>
      <c r="L151" s="499"/>
      <c r="M151" s="499"/>
      <c r="N151" s="499"/>
      <c r="O151" s="499"/>
      <c r="P151" s="500"/>
      <c r="Q151" s="62"/>
      <c r="R151" s="62"/>
    </row>
    <row r="152" spans="2:18" ht="14.4" customHeight="1" x14ac:dyDescent="0.3">
      <c r="B152" s="62"/>
      <c r="C152" s="62"/>
      <c r="D152" s="322" t="s">
        <v>48</v>
      </c>
      <c r="E152" s="491">
        <v>7</v>
      </c>
      <c r="F152" s="491">
        <v>7</v>
      </c>
      <c r="G152" s="491">
        <v>6</v>
      </c>
      <c r="H152" s="491">
        <v>3</v>
      </c>
      <c r="I152" s="491">
        <v>4</v>
      </c>
      <c r="J152" s="493">
        <v>82.1</v>
      </c>
      <c r="K152" s="498"/>
      <c r="L152" s="499"/>
      <c r="M152" s="499"/>
      <c r="N152" s="499"/>
      <c r="O152" s="499"/>
      <c r="P152" s="500"/>
      <c r="Q152" s="62"/>
      <c r="R152" s="62"/>
    </row>
    <row r="153" spans="2:18" ht="15" customHeight="1" thickBot="1" x14ac:dyDescent="0.35">
      <c r="B153" s="62"/>
      <c r="C153" s="62"/>
      <c r="D153" s="328"/>
      <c r="E153" s="492"/>
      <c r="F153" s="492"/>
      <c r="G153" s="492"/>
      <c r="H153" s="492"/>
      <c r="I153" s="492"/>
      <c r="J153" s="494"/>
      <c r="K153" s="498"/>
      <c r="L153" s="499"/>
      <c r="M153" s="499"/>
      <c r="N153" s="499"/>
      <c r="O153" s="499"/>
      <c r="P153" s="500"/>
      <c r="Q153" s="62"/>
      <c r="R153" s="62"/>
    </row>
    <row r="154" spans="2:18" ht="14.4" customHeight="1" x14ac:dyDescent="0.3">
      <c r="B154" s="62"/>
      <c r="C154" s="62"/>
      <c r="D154" s="322" t="s">
        <v>49</v>
      </c>
      <c r="E154" s="491">
        <v>8</v>
      </c>
      <c r="F154" s="491">
        <v>7</v>
      </c>
      <c r="G154" s="491">
        <v>8</v>
      </c>
      <c r="H154" s="491">
        <v>4</v>
      </c>
      <c r="I154" s="491">
        <v>2</v>
      </c>
      <c r="J154" s="493">
        <v>81.599999999999994</v>
      </c>
      <c r="K154" s="498"/>
      <c r="L154" s="499"/>
      <c r="M154" s="499"/>
      <c r="N154" s="499"/>
      <c r="O154" s="499"/>
      <c r="P154" s="500"/>
      <c r="Q154" s="62"/>
      <c r="R154" s="62"/>
    </row>
    <row r="155" spans="2:18" ht="15" customHeight="1" thickBot="1" x14ac:dyDescent="0.35">
      <c r="B155" s="62"/>
      <c r="C155" s="62"/>
      <c r="D155" s="328"/>
      <c r="E155" s="492"/>
      <c r="F155" s="492"/>
      <c r="G155" s="492"/>
      <c r="H155" s="492"/>
      <c r="I155" s="492"/>
      <c r="J155" s="494"/>
      <c r="K155" s="498"/>
      <c r="L155" s="499"/>
      <c r="M155" s="499"/>
      <c r="N155" s="499"/>
      <c r="O155" s="499"/>
      <c r="P155" s="500"/>
      <c r="Q155" s="62"/>
      <c r="R155" s="62"/>
    </row>
    <row r="156" spans="2:18" ht="14.4" customHeight="1" x14ac:dyDescent="0.3">
      <c r="B156" s="62"/>
      <c r="C156" s="62"/>
      <c r="D156" s="322" t="s">
        <v>50</v>
      </c>
      <c r="E156" s="491"/>
      <c r="F156" s="491"/>
      <c r="G156" s="491"/>
      <c r="H156" s="491"/>
      <c r="I156" s="491"/>
      <c r="J156" s="493"/>
      <c r="K156" s="498"/>
      <c r="L156" s="499"/>
      <c r="M156" s="499"/>
      <c r="N156" s="499"/>
      <c r="O156" s="499"/>
      <c r="P156" s="500"/>
      <c r="Q156" s="62"/>
      <c r="R156" s="62"/>
    </row>
    <row r="157" spans="2:18" ht="15" customHeight="1" thickBot="1" x14ac:dyDescent="0.35">
      <c r="B157" s="62"/>
      <c r="C157" s="62"/>
      <c r="D157" s="328"/>
      <c r="E157" s="492"/>
      <c r="F157" s="492"/>
      <c r="G157" s="492"/>
      <c r="H157" s="492"/>
      <c r="I157" s="492"/>
      <c r="J157" s="494"/>
      <c r="K157" s="498"/>
      <c r="L157" s="499"/>
      <c r="M157" s="499"/>
      <c r="N157" s="499"/>
      <c r="O157" s="499"/>
      <c r="P157" s="500"/>
      <c r="Q157" s="62"/>
      <c r="R157" s="62"/>
    </row>
    <row r="158" spans="2:18" ht="14.4" customHeight="1" x14ac:dyDescent="0.3">
      <c r="B158" s="62"/>
      <c r="C158" s="62"/>
      <c r="D158" s="322" t="s">
        <v>73</v>
      </c>
      <c r="E158" s="491">
        <v>6</v>
      </c>
      <c r="F158" s="491">
        <v>6</v>
      </c>
      <c r="G158" s="491">
        <v>5</v>
      </c>
      <c r="H158" s="491">
        <v>5</v>
      </c>
      <c r="I158" s="491">
        <v>3</v>
      </c>
      <c r="J158" s="493"/>
      <c r="K158" s="498"/>
      <c r="L158" s="499"/>
      <c r="M158" s="499"/>
      <c r="N158" s="499"/>
      <c r="O158" s="499"/>
      <c r="P158" s="500"/>
      <c r="Q158" s="62"/>
      <c r="R158" s="62"/>
    </row>
    <row r="159" spans="2:18" ht="15" customHeight="1" thickBot="1" x14ac:dyDescent="0.35">
      <c r="B159" s="62"/>
      <c r="C159" s="62"/>
      <c r="D159" s="328"/>
      <c r="E159" s="492"/>
      <c r="F159" s="492"/>
      <c r="G159" s="492"/>
      <c r="H159" s="492"/>
      <c r="I159" s="492"/>
      <c r="J159" s="494"/>
      <c r="K159" s="498"/>
      <c r="L159" s="499"/>
      <c r="M159" s="499"/>
      <c r="N159" s="499"/>
      <c r="O159" s="499"/>
      <c r="P159" s="500"/>
      <c r="Q159" s="62"/>
      <c r="R159" s="62"/>
    </row>
    <row r="160" spans="2:18" ht="14.4" customHeight="1" x14ac:dyDescent="0.3">
      <c r="B160" s="62"/>
      <c r="C160" s="62"/>
      <c r="D160" s="322" t="s">
        <v>74</v>
      </c>
      <c r="E160" s="491"/>
      <c r="F160" s="491"/>
      <c r="G160" s="491"/>
      <c r="H160" s="491"/>
      <c r="I160" s="491"/>
      <c r="J160" s="493"/>
      <c r="K160" s="498"/>
      <c r="L160" s="499"/>
      <c r="M160" s="499"/>
      <c r="N160" s="499"/>
      <c r="O160" s="499"/>
      <c r="P160" s="500"/>
      <c r="Q160" s="62"/>
      <c r="R160" s="62"/>
    </row>
    <row r="161" spans="2:19" ht="15" customHeight="1" thickBot="1" x14ac:dyDescent="0.35">
      <c r="B161" s="62"/>
      <c r="C161" s="62"/>
      <c r="D161" s="328"/>
      <c r="E161" s="492"/>
      <c r="F161" s="492"/>
      <c r="G161" s="492"/>
      <c r="H161" s="492"/>
      <c r="I161" s="492"/>
      <c r="J161" s="494"/>
      <c r="K161" s="498"/>
      <c r="L161" s="499"/>
      <c r="M161" s="499"/>
      <c r="N161" s="499"/>
      <c r="O161" s="499"/>
      <c r="P161" s="500"/>
      <c r="Q161" s="62"/>
      <c r="R161" s="62"/>
    </row>
    <row r="162" spans="2:19" ht="14.4" customHeight="1" x14ac:dyDescent="0.3">
      <c r="B162" s="62"/>
      <c r="C162" s="62"/>
      <c r="D162" s="322" t="s">
        <v>75</v>
      </c>
      <c r="E162" s="491"/>
      <c r="F162" s="491"/>
      <c r="G162" s="491"/>
      <c r="H162" s="491"/>
      <c r="I162" s="491"/>
      <c r="J162" s="493"/>
      <c r="K162" s="498"/>
      <c r="L162" s="499"/>
      <c r="M162" s="499"/>
      <c r="N162" s="499"/>
      <c r="O162" s="499"/>
      <c r="P162" s="500"/>
      <c r="Q162" s="62"/>
      <c r="R162" s="62"/>
    </row>
    <row r="163" spans="2:19" ht="15" customHeight="1" thickBot="1" x14ac:dyDescent="0.35">
      <c r="B163" s="62"/>
      <c r="C163" s="62"/>
      <c r="D163" s="328"/>
      <c r="E163" s="492"/>
      <c r="F163" s="492"/>
      <c r="G163" s="492"/>
      <c r="H163" s="492"/>
      <c r="I163" s="492"/>
      <c r="J163" s="494"/>
      <c r="K163" s="501"/>
      <c r="L163" s="502"/>
      <c r="M163" s="502"/>
      <c r="N163" s="502"/>
      <c r="O163" s="502"/>
      <c r="P163" s="503"/>
      <c r="Q163" s="62"/>
      <c r="R163" s="62"/>
    </row>
    <row r="164" spans="2:19" x14ac:dyDescent="0.3">
      <c r="B164" s="62"/>
      <c r="C164" s="62"/>
      <c r="D164" s="63"/>
      <c r="E164" s="63"/>
      <c r="F164" s="63"/>
      <c r="G164" s="63"/>
      <c r="H164" s="63"/>
      <c r="I164" s="63"/>
      <c r="J164" s="63"/>
      <c r="K164" s="63"/>
      <c r="L164" s="63"/>
      <c r="M164" s="63"/>
      <c r="N164" s="63"/>
      <c r="O164" s="63"/>
      <c r="P164" s="63"/>
      <c r="Q164" s="62"/>
      <c r="R164" s="62"/>
    </row>
    <row r="165" spans="2:19" x14ac:dyDescent="0.3">
      <c r="B165" s="63"/>
      <c r="C165" s="63"/>
      <c r="D165" s="63"/>
      <c r="E165" s="63"/>
      <c r="F165" s="63"/>
      <c r="G165" s="63"/>
      <c r="H165" s="63"/>
      <c r="I165" s="63"/>
      <c r="J165" s="63"/>
      <c r="K165" s="63"/>
      <c r="L165" s="63"/>
      <c r="M165" s="63"/>
      <c r="N165" s="63"/>
      <c r="O165" s="63"/>
      <c r="P165" s="63"/>
      <c r="Q165" s="63"/>
      <c r="R165" s="63"/>
    </row>
    <row r="166" spans="2:19" x14ac:dyDescent="0.3">
      <c r="B166" s="63"/>
      <c r="C166" s="63"/>
      <c r="D166" s="63"/>
      <c r="E166" s="63"/>
      <c r="F166" s="63"/>
      <c r="G166" s="63"/>
      <c r="H166" s="63"/>
      <c r="I166" s="63"/>
      <c r="J166" s="63"/>
      <c r="K166" s="63"/>
      <c r="L166" s="63"/>
      <c r="M166" s="63"/>
      <c r="N166" s="63"/>
      <c r="O166" s="63"/>
      <c r="P166" s="63"/>
      <c r="Q166" s="63"/>
      <c r="R166" s="63"/>
    </row>
    <row r="167" spans="2:19" x14ac:dyDescent="0.3">
      <c r="B167" s="63"/>
      <c r="C167" s="63"/>
      <c r="D167" s="63"/>
      <c r="E167" s="63"/>
      <c r="F167" s="63"/>
      <c r="G167" s="63"/>
      <c r="H167" s="63"/>
      <c r="I167" s="63"/>
      <c r="J167" s="63"/>
      <c r="K167" s="63"/>
      <c r="L167" s="63"/>
      <c r="M167" s="63"/>
      <c r="N167" s="63"/>
      <c r="O167" s="63"/>
      <c r="P167" s="63"/>
      <c r="Q167" s="64"/>
      <c r="R167" s="64"/>
    </row>
    <row r="168" spans="2:19" x14ac:dyDescent="0.3">
      <c r="B168" s="63"/>
      <c r="C168" s="63"/>
      <c r="D168" s="63"/>
      <c r="E168" s="63"/>
      <c r="F168" s="63"/>
      <c r="G168" s="63"/>
      <c r="H168" s="63"/>
      <c r="I168" s="63"/>
      <c r="J168" s="63"/>
      <c r="K168" s="63"/>
      <c r="L168" s="63"/>
      <c r="M168" s="63"/>
      <c r="N168" s="63"/>
      <c r="O168" s="63"/>
      <c r="P168" s="63"/>
      <c r="Q168" s="64"/>
      <c r="R168" s="64"/>
    </row>
    <row r="169" spans="2:19" x14ac:dyDescent="0.3">
      <c r="B169" s="63"/>
      <c r="C169" s="63"/>
      <c r="D169" s="63"/>
      <c r="E169" s="63"/>
      <c r="F169" s="63"/>
      <c r="G169" s="63"/>
      <c r="H169" s="63"/>
      <c r="I169" s="63"/>
      <c r="J169" s="63"/>
      <c r="K169" s="63"/>
      <c r="L169" s="63"/>
      <c r="M169" s="63"/>
      <c r="N169" s="63"/>
      <c r="O169" s="63"/>
      <c r="P169" s="63"/>
      <c r="Q169" s="64"/>
      <c r="R169" s="64"/>
    </row>
    <row r="170" spans="2:19" x14ac:dyDescent="0.3">
      <c r="B170" s="63"/>
      <c r="C170" s="63"/>
      <c r="D170" s="63"/>
      <c r="E170" s="63"/>
      <c r="F170" s="63"/>
      <c r="G170" s="63"/>
      <c r="H170" s="63"/>
      <c r="I170" s="63"/>
      <c r="J170" s="63"/>
      <c r="K170" s="63"/>
      <c r="L170" s="63"/>
      <c r="M170" s="63"/>
      <c r="N170" s="63"/>
      <c r="O170" s="63"/>
      <c r="P170" s="63"/>
      <c r="Q170" s="63"/>
      <c r="R170" s="63"/>
    </row>
    <row r="171" spans="2:19" x14ac:dyDescent="0.3">
      <c r="B171" s="63"/>
      <c r="C171" s="63"/>
      <c r="D171" s="63"/>
      <c r="E171" s="63"/>
      <c r="F171" s="63"/>
      <c r="G171" s="63"/>
      <c r="H171" s="63"/>
      <c r="I171" s="63"/>
      <c r="J171" s="63"/>
      <c r="K171" s="63"/>
      <c r="L171" s="63"/>
      <c r="M171" s="63"/>
      <c r="N171" s="63"/>
      <c r="O171" s="63"/>
      <c r="P171" s="63"/>
      <c r="Q171" s="63"/>
      <c r="R171" s="63"/>
    </row>
    <row r="172" spans="2:19" x14ac:dyDescent="0.3">
      <c r="B172" s="63"/>
      <c r="C172" s="63"/>
      <c r="D172" s="63"/>
      <c r="E172" s="63"/>
      <c r="F172" s="63"/>
      <c r="G172" s="64"/>
      <c r="H172" s="64"/>
      <c r="I172" s="64"/>
      <c r="J172" s="64"/>
      <c r="K172" s="64"/>
      <c r="L172" s="64"/>
      <c r="M172" s="64"/>
      <c r="N172" s="64"/>
      <c r="O172" s="64"/>
      <c r="P172" s="64"/>
      <c r="Q172" s="64"/>
      <c r="R172" s="64"/>
      <c r="S172" s="61"/>
    </row>
    <row r="173" spans="2:19" x14ac:dyDescent="0.3">
      <c r="B173" s="63"/>
      <c r="C173" s="63"/>
      <c r="D173" s="63"/>
      <c r="E173" s="63"/>
      <c r="F173" s="63"/>
      <c r="G173" s="64"/>
      <c r="H173" s="64"/>
      <c r="I173" s="64"/>
      <c r="J173" s="64"/>
      <c r="K173" s="64"/>
      <c r="L173" s="64"/>
      <c r="M173" s="64"/>
      <c r="N173" s="64"/>
      <c r="O173" s="64"/>
      <c r="P173" s="64"/>
      <c r="Q173" s="64"/>
      <c r="R173" s="64"/>
      <c r="S173" s="61"/>
    </row>
    <row r="174" spans="2:19" x14ac:dyDescent="0.3">
      <c r="B174" s="63"/>
      <c r="C174" s="63"/>
      <c r="D174" s="63"/>
      <c r="E174" s="63"/>
      <c r="F174" s="63"/>
      <c r="G174" s="64"/>
      <c r="H174" s="64"/>
      <c r="I174" s="64"/>
      <c r="J174" s="64"/>
      <c r="K174" s="64"/>
      <c r="L174" s="64"/>
      <c r="M174" s="64"/>
      <c r="N174" s="64"/>
      <c r="O174" s="64"/>
      <c r="P174" s="64"/>
      <c r="Q174" s="64"/>
      <c r="R174" s="64"/>
      <c r="S174" s="61"/>
    </row>
    <row r="175" spans="2:19" x14ac:dyDescent="0.3">
      <c r="B175" s="63"/>
      <c r="C175" s="63"/>
      <c r="D175" s="63"/>
      <c r="E175" s="63"/>
      <c r="F175" s="63"/>
      <c r="G175" s="64"/>
      <c r="H175" s="64"/>
      <c r="I175" s="64"/>
      <c r="J175" s="64"/>
      <c r="K175" s="64"/>
      <c r="L175" s="64"/>
      <c r="M175" s="64"/>
      <c r="N175" s="64"/>
      <c r="O175" s="64"/>
      <c r="P175" s="64"/>
      <c r="Q175" s="64"/>
      <c r="R175" s="64"/>
      <c r="S175" s="61"/>
    </row>
    <row r="176" spans="2:19" x14ac:dyDescent="0.3">
      <c r="B176" s="63"/>
      <c r="C176" s="63"/>
      <c r="D176" s="63"/>
      <c r="E176" s="63"/>
      <c r="F176" s="63"/>
      <c r="G176" s="419" t="s">
        <v>111</v>
      </c>
      <c r="H176" s="419"/>
      <c r="I176" s="419"/>
      <c r="J176" s="419"/>
      <c r="K176" s="64"/>
      <c r="L176" s="64"/>
      <c r="M176" s="64"/>
      <c r="N176" s="64"/>
      <c r="O176" s="64"/>
      <c r="P176" s="64"/>
      <c r="Q176" s="64"/>
      <c r="R176" s="64"/>
      <c r="S176" s="61"/>
    </row>
    <row r="177" spans="2:19" x14ac:dyDescent="0.3">
      <c r="B177" s="63"/>
      <c r="C177" s="63"/>
      <c r="D177" s="63"/>
      <c r="E177" s="63"/>
      <c r="F177" s="63"/>
      <c r="G177" s="64"/>
      <c r="H177" s="64">
        <v>1</v>
      </c>
      <c r="I177" s="64">
        <v>1</v>
      </c>
      <c r="J177" s="64"/>
      <c r="K177" s="64"/>
      <c r="L177" s="64"/>
      <c r="M177" s="64"/>
      <c r="N177" s="64"/>
      <c r="O177" s="64"/>
      <c r="P177" s="64"/>
      <c r="Q177" s="64"/>
      <c r="R177" s="64"/>
      <c r="S177" s="61"/>
    </row>
    <row r="178" spans="2:19" x14ac:dyDescent="0.3">
      <c r="B178" s="63"/>
      <c r="C178" s="63"/>
      <c r="D178" s="63"/>
      <c r="E178" s="63"/>
      <c r="F178" s="63"/>
      <c r="G178" s="64"/>
      <c r="H178" s="64">
        <v>2</v>
      </c>
      <c r="I178" s="64">
        <v>0.9</v>
      </c>
      <c r="J178" s="64"/>
      <c r="K178" s="64"/>
      <c r="L178" s="154"/>
      <c r="M178" s="127"/>
      <c r="N178" s="127"/>
      <c r="O178" s="127"/>
      <c r="P178" s="127"/>
      <c r="Q178" s="64"/>
      <c r="R178" s="64"/>
      <c r="S178" s="61"/>
    </row>
    <row r="179" spans="2:19" x14ac:dyDescent="0.3">
      <c r="B179" s="63"/>
      <c r="C179" s="63"/>
      <c r="D179" s="63"/>
      <c r="E179" s="63"/>
      <c r="F179" s="63"/>
      <c r="G179" s="64"/>
      <c r="H179" s="64">
        <v>3</v>
      </c>
      <c r="I179" s="64">
        <v>0.8</v>
      </c>
      <c r="J179" s="64"/>
      <c r="K179" s="64"/>
      <c r="L179" s="154"/>
      <c r="M179" s="154" t="s">
        <v>112</v>
      </c>
      <c r="N179" s="154" t="s">
        <v>199</v>
      </c>
      <c r="O179" s="154" t="s">
        <v>113</v>
      </c>
      <c r="P179" s="154" t="s">
        <v>114</v>
      </c>
      <c r="Q179" s="154" t="s">
        <v>200</v>
      </c>
      <c r="R179" s="64"/>
      <c r="S179" s="61"/>
    </row>
    <row r="180" spans="2:19" x14ac:dyDescent="0.3">
      <c r="B180" s="63"/>
      <c r="C180" s="63"/>
      <c r="D180" s="63"/>
      <c r="E180" s="63"/>
      <c r="F180" s="63"/>
      <c r="G180" s="64"/>
      <c r="H180" s="64">
        <v>4</v>
      </c>
      <c r="I180" s="64">
        <v>0.7</v>
      </c>
      <c r="J180" s="64"/>
      <c r="K180" s="64"/>
      <c r="L180" s="154">
        <v>1</v>
      </c>
      <c r="M180" s="154">
        <f>IF(E150="","",VLOOKUP(E150,H177:I186,2,0))</f>
        <v>0.3</v>
      </c>
      <c r="N180" s="154">
        <f>IF(F150="","",VLOOKUP(F150,H188:I197,2,0))</f>
        <v>0.5</v>
      </c>
      <c r="O180" s="154">
        <f>IF(G150="","",VLOOKUP(G150,H199:I208,2,0))</f>
        <v>0.4</v>
      </c>
      <c r="P180" s="154">
        <f>IF(H150="","",VLOOKUP(H150,H210:I219,2,0))</f>
        <v>0.3</v>
      </c>
      <c r="Q180" s="154">
        <f>IF(I150="","",VLOOKUP(I150,H221:I230,2,0))</f>
        <v>0.5</v>
      </c>
      <c r="R180" s="64"/>
      <c r="S180" s="61"/>
    </row>
    <row r="181" spans="2:19" x14ac:dyDescent="0.3">
      <c r="B181" s="63"/>
      <c r="C181" s="63"/>
      <c r="D181" s="63"/>
      <c r="E181" s="63"/>
      <c r="F181" s="63"/>
      <c r="G181" s="64"/>
      <c r="H181" s="64">
        <v>5</v>
      </c>
      <c r="I181" s="64">
        <v>0.6</v>
      </c>
      <c r="J181" s="64"/>
      <c r="K181" s="64"/>
      <c r="L181" s="154">
        <v>2</v>
      </c>
      <c r="M181" s="154">
        <f>IF(E152="","",VLOOKUP(E152,H177:I186,2,0))</f>
        <v>0.4</v>
      </c>
      <c r="N181" s="154">
        <f>IF(F152="","",VLOOKUP(F152,H188:I197,2,0))</f>
        <v>0.4</v>
      </c>
      <c r="O181" s="154">
        <f>IF(G152="","",VLOOKUP(G152,H199:I208,2,0))</f>
        <v>0.5</v>
      </c>
      <c r="P181" s="154">
        <f>IF(H152="","",VLOOKUP(H152,H210:I219,2,0))</f>
        <v>0.3</v>
      </c>
      <c r="Q181" s="154">
        <f>IF(I152="","",VLOOKUP(I152,H221:I230,2,0))</f>
        <v>0.4</v>
      </c>
      <c r="R181" s="64"/>
      <c r="S181" s="61"/>
    </row>
    <row r="182" spans="2:19" x14ac:dyDescent="0.3">
      <c r="B182" s="63"/>
      <c r="C182" s="63"/>
      <c r="D182" s="63"/>
      <c r="E182" s="63"/>
      <c r="F182" s="63"/>
      <c r="G182" s="64"/>
      <c r="H182" s="64">
        <v>6</v>
      </c>
      <c r="I182" s="64">
        <v>0.5</v>
      </c>
      <c r="J182" s="64"/>
      <c r="K182" s="64"/>
      <c r="L182" s="154">
        <v>3</v>
      </c>
      <c r="M182" s="154">
        <f>IF(E154="","",VLOOKUP(E154,H177:I186,2,0))</f>
        <v>0.3</v>
      </c>
      <c r="N182" s="154">
        <f>IF(F154="","",VLOOKUP(F154,H188:I197,2,0))</f>
        <v>0.4</v>
      </c>
      <c r="O182" s="154">
        <f>IF(G154="","",VLOOKUP(G154,H199:I208,2,0))</f>
        <v>0.3</v>
      </c>
      <c r="P182" s="154">
        <f>IF(H154="","",VLOOKUP(H154,H210:I219,2,0))</f>
        <v>0.4</v>
      </c>
      <c r="Q182" s="154">
        <f>IF(I154="","",VLOOKUP(I154,H221:I230,2,0))</f>
        <v>0.2</v>
      </c>
      <c r="R182" s="64"/>
      <c r="S182" s="61"/>
    </row>
    <row r="183" spans="2:19" x14ac:dyDescent="0.3">
      <c r="B183" s="63"/>
      <c r="C183" s="63"/>
      <c r="D183" s="63"/>
      <c r="E183" s="63"/>
      <c r="F183" s="63"/>
      <c r="G183" s="64"/>
      <c r="H183" s="64">
        <v>7</v>
      </c>
      <c r="I183" s="64">
        <v>0.4</v>
      </c>
      <c r="J183" s="64"/>
      <c r="K183" s="64"/>
      <c r="L183" s="154">
        <v>4</v>
      </c>
      <c r="M183" s="154" t="str">
        <f>IF(E156="","",VLOOKUP(E156,H177:I186,2,0))</f>
        <v/>
      </c>
      <c r="N183" s="154" t="str">
        <f>IF(F156="","",VLOOKUP(F156,H188:I197,2,0))</f>
        <v/>
      </c>
      <c r="O183" s="154" t="str">
        <f>IF(G156="","",VLOOKUP(G156,H199:I208,2,0))</f>
        <v/>
      </c>
      <c r="P183" s="154" t="str">
        <f>IF(H156="","",VLOOKUP(H156,H210:I219,2,0))</f>
        <v/>
      </c>
      <c r="Q183" s="154" t="str">
        <f>IF(I156="","",VLOOKUP(I156,H221:I230,2,0))</f>
        <v/>
      </c>
      <c r="R183" s="64"/>
      <c r="S183" s="61"/>
    </row>
    <row r="184" spans="2:19" x14ac:dyDescent="0.3">
      <c r="B184" s="63"/>
      <c r="C184" s="63"/>
      <c r="D184" s="63"/>
      <c r="E184" s="63"/>
      <c r="F184" s="63"/>
      <c r="G184" s="64"/>
      <c r="H184" s="64">
        <v>8</v>
      </c>
      <c r="I184" s="64">
        <v>0.3</v>
      </c>
      <c r="J184" s="64"/>
      <c r="K184" s="64"/>
      <c r="L184" s="154">
        <v>5</v>
      </c>
      <c r="M184" s="154">
        <f>IF(E158="","",VLOOKUP(E158,H177:I186,2,0))</f>
        <v>0.5</v>
      </c>
      <c r="N184" s="154">
        <f>IF(F158="","",VLOOKUP(F158,H188:I197,2,0))</f>
        <v>0.5</v>
      </c>
      <c r="O184" s="154">
        <f>IF(G158="","",VLOOKUP(G158,H199:I208,2,0))</f>
        <v>0.6</v>
      </c>
      <c r="P184" s="154">
        <f>IF(H158="","",VLOOKUP(H158,H210:I219,2,0))</f>
        <v>0.5</v>
      </c>
      <c r="Q184" s="154">
        <f>IF(I158="","",VLOOKUP(I158,H221:I230,2,0))</f>
        <v>0.3</v>
      </c>
      <c r="R184" s="64"/>
      <c r="S184" s="61"/>
    </row>
    <row r="185" spans="2:19" x14ac:dyDescent="0.3">
      <c r="B185" s="63"/>
      <c r="C185" s="63"/>
      <c r="D185" s="63"/>
      <c r="E185" s="63"/>
      <c r="F185" s="63"/>
      <c r="G185" s="64"/>
      <c r="H185" s="64">
        <v>9</v>
      </c>
      <c r="I185" s="64">
        <v>0.2</v>
      </c>
      <c r="J185" s="64"/>
      <c r="K185" s="64"/>
      <c r="L185" s="154">
        <v>6</v>
      </c>
      <c r="M185" s="154" t="str">
        <f>IF(E160="","",VLOOKUP(E160,H177:I186,2,0))</f>
        <v/>
      </c>
      <c r="N185" s="154" t="str">
        <f>IF(F160="","",VLOOKUP(F160,H188:I197,2,0))</f>
        <v/>
      </c>
      <c r="O185" s="154" t="str">
        <f>IF(G160="","",VLOOKUP(G160,H199:I208,2,0))</f>
        <v/>
      </c>
      <c r="P185" s="154" t="str">
        <f>IF(H160="","",VLOOKUP(H160,H210:I219,2,0))</f>
        <v/>
      </c>
      <c r="Q185" s="154" t="str">
        <f>IF(I160="","",VLOOKUP(I160,H221:I230,2,0))</f>
        <v/>
      </c>
      <c r="R185" s="64"/>
      <c r="S185" s="61"/>
    </row>
    <row r="186" spans="2:19" x14ac:dyDescent="0.3">
      <c r="B186" s="63"/>
      <c r="C186" s="63"/>
      <c r="D186" s="63"/>
      <c r="E186" s="63"/>
      <c r="F186" s="63"/>
      <c r="G186" s="64"/>
      <c r="H186" s="64">
        <v>10</v>
      </c>
      <c r="I186" s="64">
        <v>0.1</v>
      </c>
      <c r="J186" s="64"/>
      <c r="K186" s="64"/>
      <c r="L186" s="154">
        <v>7</v>
      </c>
      <c r="M186" s="154" t="str">
        <f>IF(E162="","",VLOOKUP(E162,H177:I186,2,0))</f>
        <v/>
      </c>
      <c r="N186" s="154" t="str">
        <f>IF(F162="","",VLOOKUP(F162,H188:I197,2,0))</f>
        <v/>
      </c>
      <c r="O186" s="154" t="str">
        <f>IF(G162="","",VLOOKUP(G162,H199:I208,2,0))</f>
        <v/>
      </c>
      <c r="P186" s="154" t="str">
        <f>IF(H162="","",VLOOKUP(H162,H210:I219,2,0))</f>
        <v/>
      </c>
      <c r="Q186" s="154" t="str">
        <f>IF(I162="","",VLOOKUP(I162,H221:I230,2,0))</f>
        <v/>
      </c>
      <c r="R186" s="64"/>
      <c r="S186" s="61"/>
    </row>
    <row r="187" spans="2:19" x14ac:dyDescent="0.3">
      <c r="B187" s="63"/>
      <c r="C187" s="63"/>
      <c r="D187" s="63"/>
      <c r="E187" s="63"/>
      <c r="F187" s="63"/>
      <c r="G187" s="419" t="s">
        <v>196</v>
      </c>
      <c r="H187" s="419"/>
      <c r="I187" s="419"/>
      <c r="J187" s="419"/>
      <c r="K187" s="64"/>
      <c r="L187" s="154"/>
      <c r="M187" s="154"/>
      <c r="N187" s="154"/>
      <c r="O187" s="154"/>
      <c r="P187" s="154"/>
      <c r="Q187" s="154"/>
      <c r="R187" s="64"/>
      <c r="S187" s="61"/>
    </row>
    <row r="188" spans="2:19" x14ac:dyDescent="0.3">
      <c r="B188" s="63"/>
      <c r="C188" s="63"/>
      <c r="D188" s="63"/>
      <c r="E188" s="63"/>
      <c r="F188" s="63"/>
      <c r="G188" s="64"/>
      <c r="H188" s="64">
        <v>1</v>
      </c>
      <c r="I188" s="64">
        <v>1</v>
      </c>
      <c r="J188" s="64"/>
      <c r="K188" s="64"/>
      <c r="L188" s="154"/>
      <c r="M188" s="226">
        <f>IFERROR(AVERAGE(E150:E163),0)</f>
        <v>7.25</v>
      </c>
      <c r="N188" s="226">
        <f>IFERROR(AVERAGE(F150:F163),0)</f>
        <v>6.5</v>
      </c>
      <c r="O188" s="226">
        <f>IFERROR(AVERAGE(G150:G163),0)</f>
        <v>6.5</v>
      </c>
      <c r="P188" s="226">
        <f>IFERROR(AVERAGE(H150:H163),0)</f>
        <v>3.75</v>
      </c>
      <c r="Q188" s="226">
        <f>IFERROR(AVERAGE(I150:I163),0)</f>
        <v>3.5</v>
      </c>
      <c r="R188" s="64"/>
      <c r="S188" s="61"/>
    </row>
    <row r="189" spans="2:19" x14ac:dyDescent="0.3">
      <c r="B189" s="63"/>
      <c r="C189" s="63"/>
      <c r="D189" s="63"/>
      <c r="E189" s="63"/>
      <c r="F189" s="63"/>
      <c r="G189" s="64"/>
      <c r="H189" s="64">
        <v>2</v>
      </c>
      <c r="I189" s="64">
        <v>0.9</v>
      </c>
      <c r="J189" s="64"/>
      <c r="K189" s="64"/>
      <c r="L189" s="64"/>
      <c r="M189" s="64"/>
      <c r="N189" s="64"/>
      <c r="O189" s="64"/>
      <c r="P189" s="64"/>
      <c r="Q189" s="64"/>
      <c r="R189" s="64"/>
      <c r="S189" s="61"/>
    </row>
    <row r="190" spans="2:19" x14ac:dyDescent="0.3">
      <c r="B190" s="63"/>
      <c r="C190" s="63"/>
      <c r="D190" s="63"/>
      <c r="E190" s="63"/>
      <c r="F190" s="63"/>
      <c r="G190" s="64"/>
      <c r="H190" s="64">
        <v>3</v>
      </c>
      <c r="I190" s="64">
        <v>0.8</v>
      </c>
      <c r="J190" s="64"/>
      <c r="K190" s="64"/>
      <c r="L190" s="64"/>
      <c r="M190" s="64"/>
      <c r="N190" s="128">
        <f>IFERROR(AVERAGE(J150:J163),"0,0 kg")</f>
        <v>82.1</v>
      </c>
      <c r="O190" s="64"/>
      <c r="P190" s="64"/>
      <c r="Q190" s="64"/>
      <c r="R190" s="64"/>
      <c r="S190" s="61"/>
    </row>
    <row r="191" spans="2:19" x14ac:dyDescent="0.3">
      <c r="B191" s="63"/>
      <c r="C191" s="63"/>
      <c r="D191" s="63"/>
      <c r="E191" s="63"/>
      <c r="F191" s="63"/>
      <c r="G191" s="64"/>
      <c r="H191" s="64">
        <v>4</v>
      </c>
      <c r="I191" s="64">
        <v>0.7</v>
      </c>
      <c r="J191" s="64"/>
      <c r="K191" s="64"/>
      <c r="L191" s="64"/>
      <c r="M191" s="64"/>
      <c r="N191" s="64"/>
      <c r="O191" s="64"/>
      <c r="P191" s="64"/>
      <c r="Q191" s="64"/>
      <c r="R191" s="64"/>
      <c r="S191" s="61"/>
    </row>
    <row r="192" spans="2:19" x14ac:dyDescent="0.3">
      <c r="B192" s="63"/>
      <c r="C192" s="63"/>
      <c r="D192" s="63"/>
      <c r="E192" s="63"/>
      <c r="F192" s="63"/>
      <c r="G192" s="64"/>
      <c r="H192" s="64">
        <v>5</v>
      </c>
      <c r="I192" s="64">
        <v>0.6</v>
      </c>
      <c r="J192" s="64"/>
      <c r="K192" s="64"/>
      <c r="L192" s="64"/>
      <c r="M192" s="64"/>
      <c r="N192" s="64"/>
      <c r="O192" s="64"/>
      <c r="P192" s="64"/>
      <c r="Q192" s="64"/>
      <c r="R192" s="64"/>
      <c r="S192" s="61"/>
    </row>
    <row r="193" spans="2:19" x14ac:dyDescent="0.3">
      <c r="B193" s="63"/>
      <c r="C193" s="63"/>
      <c r="D193" s="63"/>
      <c r="E193" s="63"/>
      <c r="F193" s="63"/>
      <c r="G193" s="64"/>
      <c r="H193" s="64">
        <v>6</v>
      </c>
      <c r="I193" s="64">
        <v>0.5</v>
      </c>
      <c r="J193" s="64"/>
      <c r="K193" s="64"/>
      <c r="L193" s="64"/>
      <c r="M193" s="64"/>
      <c r="N193" s="64"/>
      <c r="O193" s="64"/>
      <c r="P193" s="64"/>
      <c r="Q193" s="64"/>
      <c r="R193" s="64"/>
      <c r="S193" s="61"/>
    </row>
    <row r="194" spans="2:19" x14ac:dyDescent="0.3">
      <c r="B194" s="63"/>
      <c r="C194" s="63"/>
      <c r="D194" s="63"/>
      <c r="E194" s="63"/>
      <c r="F194" s="63"/>
      <c r="G194" s="64"/>
      <c r="H194" s="64">
        <v>7</v>
      </c>
      <c r="I194" s="64">
        <v>0.4</v>
      </c>
      <c r="J194" s="64"/>
      <c r="K194" s="64"/>
      <c r="L194" s="64"/>
      <c r="M194" s="64"/>
      <c r="N194" s="64"/>
      <c r="O194" s="64"/>
      <c r="P194" s="64"/>
      <c r="Q194" s="64"/>
      <c r="R194" s="64"/>
      <c r="S194" s="61"/>
    </row>
    <row r="195" spans="2:19" x14ac:dyDescent="0.3">
      <c r="B195" s="63"/>
      <c r="C195" s="63"/>
      <c r="D195" s="63"/>
      <c r="E195" s="63"/>
      <c r="F195" s="63"/>
      <c r="G195" s="64"/>
      <c r="H195" s="64">
        <v>8</v>
      </c>
      <c r="I195" s="64">
        <v>0.3</v>
      </c>
      <c r="J195" s="64"/>
      <c r="K195" s="64"/>
      <c r="L195" s="64"/>
      <c r="M195" s="64"/>
      <c r="N195" s="64"/>
      <c r="O195" s="64"/>
      <c r="P195" s="64"/>
      <c r="Q195" s="64"/>
      <c r="R195" s="64"/>
      <c r="S195" s="61"/>
    </row>
    <row r="196" spans="2:19" x14ac:dyDescent="0.3">
      <c r="B196" s="63"/>
      <c r="C196" s="63"/>
      <c r="D196" s="63"/>
      <c r="E196" s="63"/>
      <c r="F196" s="63"/>
      <c r="G196" s="64"/>
      <c r="H196" s="64">
        <v>9</v>
      </c>
      <c r="I196" s="64">
        <v>0.2</v>
      </c>
      <c r="J196" s="64"/>
      <c r="K196" s="64"/>
      <c r="L196" s="64"/>
      <c r="M196" s="64"/>
      <c r="N196" s="64"/>
      <c r="O196" s="64"/>
      <c r="P196" s="64"/>
      <c r="Q196" s="64"/>
      <c r="R196" s="64"/>
      <c r="S196" s="61"/>
    </row>
    <row r="197" spans="2:19" x14ac:dyDescent="0.3">
      <c r="B197" s="63"/>
      <c r="C197" s="63"/>
      <c r="D197" s="63"/>
      <c r="E197" s="63"/>
      <c r="F197" s="63"/>
      <c r="G197" s="64"/>
      <c r="H197" s="64">
        <v>10</v>
      </c>
      <c r="I197" s="64">
        <v>0.1</v>
      </c>
      <c r="J197" s="64"/>
      <c r="K197" s="64"/>
      <c r="L197" s="64"/>
      <c r="M197" s="64"/>
      <c r="N197" s="64"/>
      <c r="O197" s="64"/>
      <c r="P197" s="64"/>
      <c r="Q197" s="64"/>
      <c r="R197" s="64"/>
      <c r="S197" s="61"/>
    </row>
    <row r="198" spans="2:19" x14ac:dyDescent="0.3">
      <c r="B198" s="63"/>
      <c r="C198" s="63"/>
      <c r="D198" s="64"/>
      <c r="E198" s="64"/>
      <c r="F198" s="63"/>
      <c r="G198" s="419" t="s">
        <v>147</v>
      </c>
      <c r="H198" s="419"/>
      <c r="I198" s="419"/>
      <c r="J198" s="419"/>
      <c r="K198" s="64"/>
      <c r="L198" s="64"/>
      <c r="M198" s="64"/>
      <c r="N198" s="64"/>
      <c r="O198" s="64"/>
      <c r="P198" s="64"/>
      <c r="Q198" s="64"/>
      <c r="R198" s="64"/>
      <c r="S198" s="61"/>
    </row>
    <row r="199" spans="2:19" x14ac:dyDescent="0.3">
      <c r="B199" s="63"/>
      <c r="C199" s="63"/>
      <c r="D199" s="64"/>
      <c r="E199" s="64"/>
      <c r="F199" s="63"/>
      <c r="G199" s="64"/>
      <c r="H199" s="64">
        <v>1</v>
      </c>
      <c r="I199" s="64">
        <v>1</v>
      </c>
      <c r="J199" s="64"/>
      <c r="K199" s="64"/>
      <c r="L199" s="64"/>
      <c r="M199" s="64"/>
      <c r="N199" s="64"/>
      <c r="O199" s="64"/>
      <c r="P199" s="64"/>
      <c r="Q199" s="64"/>
      <c r="R199" s="64"/>
      <c r="S199" s="61"/>
    </row>
    <row r="200" spans="2:19" x14ac:dyDescent="0.3">
      <c r="B200" s="63"/>
      <c r="C200" s="63"/>
      <c r="D200" s="64"/>
      <c r="E200" s="64"/>
      <c r="F200" s="63"/>
      <c r="G200" s="64"/>
      <c r="H200" s="64">
        <v>2</v>
      </c>
      <c r="I200" s="64">
        <v>0.9</v>
      </c>
      <c r="J200" s="64"/>
      <c r="K200" s="64"/>
      <c r="L200" s="64"/>
      <c r="M200" s="64"/>
      <c r="N200" s="64"/>
      <c r="O200" s="64"/>
      <c r="P200" s="64"/>
      <c r="Q200" s="64"/>
      <c r="R200" s="64"/>
      <c r="S200" s="61"/>
    </row>
    <row r="201" spans="2:19" x14ac:dyDescent="0.3">
      <c r="B201" s="63"/>
      <c r="C201" s="63"/>
      <c r="D201" s="64"/>
      <c r="E201" s="64"/>
      <c r="F201" s="63"/>
      <c r="G201" s="64"/>
      <c r="H201" s="64">
        <v>3</v>
      </c>
      <c r="I201" s="64">
        <v>0.8</v>
      </c>
      <c r="J201" s="64"/>
      <c r="K201" s="64"/>
      <c r="L201" s="64"/>
      <c r="M201" s="64"/>
      <c r="N201" s="64"/>
      <c r="O201" s="64"/>
      <c r="P201" s="64"/>
      <c r="Q201" s="64"/>
      <c r="R201" s="64"/>
      <c r="S201" s="61"/>
    </row>
    <row r="202" spans="2:19" x14ac:dyDescent="0.3">
      <c r="B202" s="63"/>
      <c r="C202" s="63"/>
      <c r="D202" s="64"/>
      <c r="E202" s="64"/>
      <c r="F202" s="63"/>
      <c r="G202" s="64"/>
      <c r="H202" s="64">
        <v>4</v>
      </c>
      <c r="I202" s="64">
        <v>0.7</v>
      </c>
      <c r="J202" s="64"/>
      <c r="K202" s="64"/>
      <c r="L202" s="64"/>
      <c r="M202" s="64"/>
      <c r="N202" s="64"/>
      <c r="O202" s="64"/>
      <c r="P202" s="64"/>
      <c r="Q202" s="64"/>
      <c r="R202" s="64"/>
      <c r="S202" s="61"/>
    </row>
    <row r="203" spans="2:19" x14ac:dyDescent="0.3">
      <c r="B203" s="63"/>
      <c r="C203" s="63"/>
      <c r="D203" s="64"/>
      <c r="E203" s="64"/>
      <c r="F203" s="63"/>
      <c r="G203" s="64"/>
      <c r="H203" s="64">
        <v>5</v>
      </c>
      <c r="I203" s="64">
        <v>0.6</v>
      </c>
      <c r="J203" s="64"/>
      <c r="K203" s="64"/>
      <c r="L203" s="64"/>
      <c r="M203" s="64"/>
      <c r="N203" s="64"/>
      <c r="O203" s="64"/>
      <c r="P203" s="64"/>
      <c r="Q203" s="64"/>
      <c r="R203" s="64"/>
      <c r="S203" s="61"/>
    </row>
    <row r="204" spans="2:19" x14ac:dyDescent="0.3">
      <c r="B204" s="63"/>
      <c r="C204" s="63"/>
      <c r="D204" s="64"/>
      <c r="E204" s="64"/>
      <c r="F204" s="63"/>
      <c r="G204" s="64"/>
      <c r="H204" s="64">
        <v>6</v>
      </c>
      <c r="I204" s="64">
        <v>0.5</v>
      </c>
      <c r="J204" s="64"/>
      <c r="K204" s="64"/>
      <c r="L204" s="64"/>
      <c r="M204" s="64"/>
      <c r="N204" s="64"/>
      <c r="O204" s="64"/>
      <c r="P204" s="64"/>
      <c r="Q204" s="64"/>
      <c r="R204" s="64"/>
      <c r="S204" s="61"/>
    </row>
    <row r="205" spans="2:19" x14ac:dyDescent="0.3">
      <c r="B205" s="63"/>
      <c r="C205" s="63"/>
      <c r="D205" s="64"/>
      <c r="E205" s="64"/>
      <c r="F205" s="63"/>
      <c r="G205" s="64"/>
      <c r="H205" s="64">
        <v>7</v>
      </c>
      <c r="I205" s="64">
        <v>0.4</v>
      </c>
      <c r="J205" s="64"/>
      <c r="K205" s="64"/>
      <c r="L205" s="64"/>
      <c r="M205" s="64"/>
      <c r="N205" s="64"/>
      <c r="O205" s="64"/>
      <c r="P205" s="64"/>
      <c r="Q205" s="64"/>
      <c r="R205" s="64"/>
      <c r="S205" s="61"/>
    </row>
    <row r="206" spans="2:19" x14ac:dyDescent="0.3">
      <c r="B206" s="63"/>
      <c r="C206" s="63"/>
      <c r="D206" s="64"/>
      <c r="E206" s="64"/>
      <c r="F206" s="63"/>
      <c r="G206" s="64"/>
      <c r="H206" s="64">
        <v>8</v>
      </c>
      <c r="I206" s="64">
        <v>0.3</v>
      </c>
      <c r="J206" s="64"/>
      <c r="K206" s="64"/>
      <c r="L206" s="64"/>
      <c r="M206" s="64"/>
      <c r="N206" s="64"/>
      <c r="O206" s="64"/>
      <c r="P206" s="64"/>
      <c r="Q206" s="64"/>
      <c r="R206" s="64"/>
      <c r="S206" s="61"/>
    </row>
    <row r="207" spans="2:19" x14ac:dyDescent="0.3">
      <c r="B207" s="63"/>
      <c r="C207" s="63"/>
      <c r="D207" s="64"/>
      <c r="E207" s="64"/>
      <c r="F207" s="63"/>
      <c r="G207" s="64"/>
      <c r="H207" s="64">
        <v>9</v>
      </c>
      <c r="I207" s="64">
        <v>0.2</v>
      </c>
      <c r="J207" s="64"/>
      <c r="K207" s="64"/>
      <c r="L207" s="64"/>
      <c r="M207" s="64"/>
      <c r="N207" s="64"/>
      <c r="O207" s="64"/>
      <c r="P207" s="64"/>
      <c r="Q207" s="64"/>
      <c r="R207" s="64"/>
      <c r="S207" s="61"/>
    </row>
    <row r="208" spans="2:19" x14ac:dyDescent="0.3">
      <c r="B208" s="63"/>
      <c r="C208" s="63"/>
      <c r="D208" s="64"/>
      <c r="E208" s="64"/>
      <c r="F208" s="63"/>
      <c r="G208" s="64"/>
      <c r="H208" s="64">
        <v>10</v>
      </c>
      <c r="I208" s="64">
        <v>0.1</v>
      </c>
      <c r="J208" s="64"/>
      <c r="K208" s="64"/>
      <c r="L208" s="64"/>
      <c r="M208" s="64"/>
      <c r="N208" s="64"/>
      <c r="O208" s="64"/>
      <c r="P208" s="64"/>
      <c r="Q208" s="64"/>
      <c r="R208" s="64"/>
      <c r="S208" s="61"/>
    </row>
    <row r="209" spans="2:18" x14ac:dyDescent="0.3">
      <c r="B209" s="63"/>
      <c r="C209" s="63"/>
      <c r="D209" s="64"/>
      <c r="E209" s="64"/>
      <c r="F209" s="63"/>
      <c r="G209" s="419" t="s">
        <v>110</v>
      </c>
      <c r="H209" s="419"/>
      <c r="I209" s="419"/>
      <c r="J209" s="419"/>
      <c r="K209" s="64"/>
      <c r="L209" s="64"/>
      <c r="M209" s="64"/>
      <c r="N209" s="64"/>
      <c r="O209" s="64"/>
      <c r="P209" s="64"/>
      <c r="Q209" s="64"/>
      <c r="R209" s="64"/>
    </row>
    <row r="210" spans="2:18" x14ac:dyDescent="0.3">
      <c r="B210" s="63"/>
      <c r="C210" s="63"/>
      <c r="D210" s="64"/>
      <c r="E210" s="64"/>
      <c r="F210" s="63"/>
      <c r="G210" s="64"/>
      <c r="H210" s="64">
        <v>1</v>
      </c>
      <c r="I210" s="64">
        <v>0.1</v>
      </c>
      <c r="J210" s="64"/>
      <c r="K210" s="64"/>
      <c r="L210" s="64"/>
      <c r="M210" s="64"/>
      <c r="N210" s="64"/>
      <c r="O210" s="64"/>
      <c r="P210" s="64"/>
      <c r="Q210" s="64"/>
      <c r="R210" s="64"/>
    </row>
    <row r="211" spans="2:18" x14ac:dyDescent="0.3">
      <c r="B211" s="63"/>
      <c r="C211" s="63"/>
      <c r="D211" s="64"/>
      <c r="E211" s="64"/>
      <c r="F211" s="63"/>
      <c r="G211" s="64"/>
      <c r="H211" s="64">
        <v>2</v>
      </c>
      <c r="I211" s="64">
        <v>0.2</v>
      </c>
      <c r="J211" s="64"/>
      <c r="K211" s="64"/>
      <c r="L211" s="64"/>
      <c r="M211" s="64"/>
      <c r="N211" s="64"/>
      <c r="O211" s="64"/>
      <c r="P211" s="64"/>
      <c r="Q211" s="64"/>
      <c r="R211" s="64"/>
    </row>
    <row r="212" spans="2:18" x14ac:dyDescent="0.3">
      <c r="B212" s="63"/>
      <c r="C212" s="63"/>
      <c r="D212" s="64"/>
      <c r="E212" s="64"/>
      <c r="F212" s="63"/>
      <c r="G212" s="64"/>
      <c r="H212" s="64">
        <v>3</v>
      </c>
      <c r="I212" s="64">
        <v>0.3</v>
      </c>
      <c r="J212" s="64"/>
      <c r="K212" s="64"/>
      <c r="L212" s="64"/>
      <c r="M212" s="64"/>
      <c r="N212" s="64"/>
      <c r="O212" s="64"/>
      <c r="P212" s="64"/>
      <c r="Q212" s="64"/>
      <c r="R212" s="64"/>
    </row>
    <row r="213" spans="2:18" x14ac:dyDescent="0.3">
      <c r="B213" s="63"/>
      <c r="C213" s="63"/>
      <c r="D213" s="64"/>
      <c r="E213" s="64"/>
      <c r="F213" s="63"/>
      <c r="G213" s="64"/>
      <c r="H213" s="64">
        <v>4</v>
      </c>
      <c r="I213" s="64">
        <v>0.4</v>
      </c>
      <c r="J213" s="64"/>
      <c r="K213" s="64"/>
      <c r="L213" s="64"/>
      <c r="M213" s="64"/>
      <c r="N213" s="64"/>
      <c r="O213" s="64"/>
      <c r="P213" s="64"/>
      <c r="Q213" s="64"/>
      <c r="R213" s="64"/>
    </row>
    <row r="214" spans="2:18" x14ac:dyDescent="0.3">
      <c r="F214" s="63"/>
      <c r="G214" s="64"/>
      <c r="H214" s="64">
        <v>5</v>
      </c>
      <c r="I214" s="64">
        <v>0.5</v>
      </c>
      <c r="J214" s="64"/>
      <c r="K214" s="64"/>
      <c r="L214" s="64"/>
      <c r="M214" s="64"/>
      <c r="N214" s="64"/>
      <c r="O214" s="64"/>
      <c r="P214" s="64"/>
      <c r="Q214" s="64"/>
      <c r="R214" s="64"/>
    </row>
    <row r="215" spans="2:18" x14ac:dyDescent="0.3">
      <c r="F215" s="63"/>
      <c r="G215" s="64"/>
      <c r="H215" s="64">
        <v>6</v>
      </c>
      <c r="I215" s="64">
        <v>0.6</v>
      </c>
      <c r="J215" s="64"/>
      <c r="K215" s="64"/>
      <c r="L215" s="64"/>
      <c r="M215" s="64"/>
      <c r="N215" s="64"/>
      <c r="O215" s="64"/>
      <c r="P215" s="64"/>
      <c r="Q215" s="64"/>
      <c r="R215" s="64"/>
    </row>
    <row r="216" spans="2:18" x14ac:dyDescent="0.3">
      <c r="F216" s="63"/>
      <c r="G216" s="64"/>
      <c r="H216" s="64">
        <v>7</v>
      </c>
      <c r="I216" s="64">
        <v>0.7</v>
      </c>
      <c r="J216" s="64"/>
      <c r="K216" s="64"/>
      <c r="L216" s="64"/>
      <c r="M216" s="64"/>
      <c r="N216" s="64"/>
      <c r="O216" s="64"/>
      <c r="P216" s="64"/>
      <c r="Q216" s="64"/>
      <c r="R216" s="64"/>
    </row>
    <row r="217" spans="2:18" x14ac:dyDescent="0.3">
      <c r="F217" s="63"/>
      <c r="G217" s="64"/>
      <c r="H217" s="64">
        <v>8</v>
      </c>
      <c r="I217" s="64">
        <v>0.8</v>
      </c>
      <c r="J217" s="64"/>
      <c r="K217" s="64"/>
      <c r="L217" s="64"/>
      <c r="M217" s="64"/>
      <c r="N217" s="64"/>
      <c r="O217" s="64"/>
      <c r="P217" s="64"/>
      <c r="Q217" s="64"/>
      <c r="R217" s="64"/>
    </row>
    <row r="218" spans="2:18" x14ac:dyDescent="0.3">
      <c r="F218" s="63"/>
      <c r="G218" s="64"/>
      <c r="H218" s="64">
        <v>9</v>
      </c>
      <c r="I218" s="64">
        <v>0.9</v>
      </c>
      <c r="J218" s="64"/>
      <c r="K218" s="64"/>
      <c r="L218" s="64"/>
      <c r="M218" s="64"/>
      <c r="N218" s="64"/>
      <c r="O218" s="64"/>
      <c r="P218" s="64"/>
      <c r="Q218" s="64"/>
      <c r="R218" s="64"/>
    </row>
    <row r="219" spans="2:18" x14ac:dyDescent="0.3">
      <c r="F219" s="63"/>
      <c r="G219" s="64"/>
      <c r="H219" s="64">
        <v>10</v>
      </c>
      <c r="I219" s="64">
        <v>1</v>
      </c>
      <c r="J219" s="64"/>
      <c r="K219" s="64"/>
      <c r="L219" s="64"/>
      <c r="M219" s="64"/>
      <c r="N219" s="64"/>
      <c r="O219" s="64"/>
      <c r="P219" s="64"/>
      <c r="Q219" s="64"/>
      <c r="R219" s="64"/>
    </row>
    <row r="220" spans="2:18" x14ac:dyDescent="0.3">
      <c r="F220" s="63"/>
      <c r="G220" s="419" t="s">
        <v>197</v>
      </c>
      <c r="H220" s="419"/>
      <c r="I220" s="419"/>
      <c r="J220" s="419"/>
      <c r="K220" s="64"/>
      <c r="L220" s="64"/>
      <c r="M220" s="64"/>
      <c r="N220" s="64"/>
      <c r="O220" s="64"/>
      <c r="P220" s="64"/>
      <c r="Q220" s="64"/>
      <c r="R220" s="64"/>
    </row>
    <row r="221" spans="2:18" x14ac:dyDescent="0.3">
      <c r="F221" s="63"/>
      <c r="G221" s="64"/>
      <c r="H221" s="64">
        <v>1</v>
      </c>
      <c r="I221" s="64">
        <v>0.1</v>
      </c>
      <c r="J221" s="64"/>
      <c r="K221" s="64"/>
      <c r="L221" s="64"/>
      <c r="M221" s="64"/>
      <c r="N221" s="64"/>
      <c r="O221" s="64"/>
      <c r="P221" s="64"/>
      <c r="Q221" s="64"/>
      <c r="R221" s="64"/>
    </row>
    <row r="222" spans="2:18" x14ac:dyDescent="0.3">
      <c r="F222" s="63"/>
      <c r="G222" s="64"/>
      <c r="H222" s="64">
        <v>2</v>
      </c>
      <c r="I222" s="64">
        <v>0.2</v>
      </c>
      <c r="J222" s="64"/>
      <c r="K222" s="64"/>
      <c r="L222" s="64"/>
      <c r="M222" s="64"/>
      <c r="N222" s="64"/>
      <c r="O222" s="64"/>
      <c r="P222" s="64"/>
      <c r="Q222" s="64"/>
      <c r="R222" s="64"/>
    </row>
    <row r="223" spans="2:18" x14ac:dyDescent="0.3">
      <c r="F223" s="63"/>
      <c r="G223" s="64"/>
      <c r="H223" s="64">
        <v>3</v>
      </c>
      <c r="I223" s="64">
        <v>0.3</v>
      </c>
      <c r="J223" s="64"/>
      <c r="K223" s="64"/>
      <c r="L223" s="64"/>
      <c r="M223" s="64"/>
      <c r="N223" s="64"/>
      <c r="O223" s="64"/>
      <c r="P223" s="64"/>
      <c r="Q223" s="64"/>
      <c r="R223" s="64"/>
    </row>
    <row r="224" spans="2:18" x14ac:dyDescent="0.3">
      <c r="F224" s="63"/>
      <c r="G224" s="64"/>
      <c r="H224" s="64">
        <v>4</v>
      </c>
      <c r="I224" s="64">
        <v>0.4</v>
      </c>
      <c r="J224" s="64"/>
      <c r="K224" s="64"/>
      <c r="L224" s="64"/>
      <c r="M224" s="64"/>
      <c r="N224" s="64"/>
      <c r="O224" s="64"/>
      <c r="P224" s="64"/>
      <c r="Q224" s="64"/>
      <c r="R224" s="64"/>
    </row>
    <row r="225" spans="6:18" x14ac:dyDescent="0.3">
      <c r="F225" s="63"/>
      <c r="G225" s="64"/>
      <c r="H225" s="64">
        <v>5</v>
      </c>
      <c r="I225" s="64">
        <v>0.5</v>
      </c>
      <c r="J225" s="64"/>
      <c r="K225" s="64"/>
      <c r="L225" s="64"/>
      <c r="M225" s="64"/>
      <c r="N225" s="64"/>
      <c r="O225" s="64"/>
      <c r="P225" s="64"/>
      <c r="Q225" s="64"/>
      <c r="R225" s="64"/>
    </row>
    <row r="226" spans="6:18" x14ac:dyDescent="0.3">
      <c r="F226" s="63"/>
      <c r="G226" s="64"/>
      <c r="H226" s="64">
        <v>6</v>
      </c>
      <c r="I226" s="64">
        <v>0.6</v>
      </c>
      <c r="J226" s="64"/>
      <c r="K226" s="64"/>
      <c r="L226" s="64"/>
      <c r="M226" s="64"/>
      <c r="N226" s="64"/>
      <c r="O226" s="64"/>
      <c r="P226" s="64"/>
      <c r="Q226" s="64"/>
      <c r="R226" s="64"/>
    </row>
    <row r="227" spans="6:18" x14ac:dyDescent="0.3">
      <c r="F227" s="63"/>
      <c r="G227" s="64"/>
      <c r="H227" s="64">
        <v>7</v>
      </c>
      <c r="I227" s="64">
        <v>0.7</v>
      </c>
      <c r="J227" s="64"/>
      <c r="K227" s="64"/>
      <c r="L227" s="64"/>
      <c r="M227" s="64"/>
      <c r="N227" s="64"/>
      <c r="O227" s="64"/>
      <c r="P227" s="64"/>
      <c r="Q227" s="64"/>
      <c r="R227" s="64"/>
    </row>
    <row r="228" spans="6:18" x14ac:dyDescent="0.3">
      <c r="F228" s="63"/>
      <c r="G228" s="64"/>
      <c r="H228" s="64">
        <v>8</v>
      </c>
      <c r="I228" s="64">
        <v>0.8</v>
      </c>
      <c r="J228" s="64"/>
      <c r="K228" s="64"/>
      <c r="L228" s="64"/>
      <c r="M228" s="64"/>
      <c r="N228" s="64"/>
      <c r="O228" s="64"/>
      <c r="P228" s="64"/>
      <c r="Q228" s="64"/>
      <c r="R228" s="64"/>
    </row>
    <row r="229" spans="6:18" x14ac:dyDescent="0.3">
      <c r="F229" s="63"/>
      <c r="G229" s="64"/>
      <c r="H229" s="64">
        <v>9</v>
      </c>
      <c r="I229" s="64">
        <v>0.9</v>
      </c>
      <c r="J229" s="64"/>
      <c r="K229" s="64"/>
      <c r="L229" s="64"/>
      <c r="M229" s="64"/>
      <c r="N229" s="64"/>
      <c r="O229" s="64"/>
      <c r="P229" s="64"/>
      <c r="Q229" s="64"/>
      <c r="R229" s="64"/>
    </row>
    <row r="230" spans="6:18" x14ac:dyDescent="0.3">
      <c r="F230" s="63"/>
      <c r="G230" s="64"/>
      <c r="H230" s="64">
        <v>10</v>
      </c>
      <c r="I230" s="64">
        <v>1</v>
      </c>
      <c r="J230" s="64"/>
      <c r="K230" s="64"/>
      <c r="L230" s="64"/>
      <c r="M230" s="64"/>
      <c r="N230" s="64"/>
      <c r="O230" s="64"/>
      <c r="P230" s="64"/>
      <c r="Q230" s="64"/>
      <c r="R230" s="64"/>
    </row>
    <row r="231" spans="6:18" x14ac:dyDescent="0.3">
      <c r="F231" s="63"/>
      <c r="G231" s="64"/>
      <c r="H231" s="64"/>
      <c r="I231" s="64"/>
      <c r="J231" s="64"/>
      <c r="K231" s="64"/>
      <c r="L231" s="64"/>
      <c r="M231" s="64"/>
      <c r="N231" s="64"/>
      <c r="O231" s="64"/>
      <c r="P231" s="64"/>
      <c r="Q231" s="64"/>
      <c r="R231" s="64"/>
    </row>
    <row r="232" spans="6:18" x14ac:dyDescent="0.3">
      <c r="F232" s="63"/>
      <c r="G232" s="64"/>
      <c r="H232" s="64"/>
      <c r="I232" s="64"/>
      <c r="J232" s="64"/>
      <c r="K232" s="64"/>
      <c r="L232" s="64"/>
      <c r="M232" s="64"/>
      <c r="N232" s="64"/>
      <c r="O232" s="64"/>
      <c r="P232" s="64"/>
      <c r="Q232" s="64"/>
      <c r="R232" s="64"/>
    </row>
    <row r="233" spans="6:18" x14ac:dyDescent="0.3">
      <c r="F233" s="63"/>
      <c r="G233" s="64"/>
      <c r="H233" s="64"/>
      <c r="I233" s="64"/>
      <c r="J233" s="64"/>
      <c r="K233" s="64"/>
      <c r="L233" s="64"/>
      <c r="M233" s="64"/>
      <c r="N233" s="64"/>
      <c r="O233" s="64"/>
      <c r="P233" s="64"/>
      <c r="Q233" s="64"/>
      <c r="R233" s="64"/>
    </row>
  </sheetData>
  <mergeCells count="267">
    <mergeCell ref="G209:J209"/>
    <mergeCell ref="G220:J220"/>
    <mergeCell ref="I160:I161"/>
    <mergeCell ref="J160:J161"/>
    <mergeCell ref="D162:D163"/>
    <mergeCell ref="E162:E163"/>
    <mergeCell ref="F162:F163"/>
    <mergeCell ref="G162:G163"/>
    <mergeCell ref="H162:H163"/>
    <mergeCell ref="I162:I163"/>
    <mergeCell ref="J162:J163"/>
    <mergeCell ref="G176:J176"/>
    <mergeCell ref="G187:J187"/>
    <mergeCell ref="G198:J198"/>
    <mergeCell ref="E148:E149"/>
    <mergeCell ref="F148:F149"/>
    <mergeCell ref="G148:G149"/>
    <mergeCell ref="H148:H149"/>
    <mergeCell ref="I148:I149"/>
    <mergeCell ref="J148:J149"/>
    <mergeCell ref="K148:P149"/>
    <mergeCell ref="D150:D151"/>
    <mergeCell ref="E150:E151"/>
    <mergeCell ref="F150:F151"/>
    <mergeCell ref="G150:G151"/>
    <mergeCell ref="H150:H151"/>
    <mergeCell ref="I150:I151"/>
    <mergeCell ref="J150:J151"/>
    <mergeCell ref="K150:P163"/>
    <mergeCell ref="D152:D153"/>
    <mergeCell ref="E152:E153"/>
    <mergeCell ref="F152:F153"/>
    <mergeCell ref="G152:G153"/>
    <mergeCell ref="H152:H153"/>
    <mergeCell ref="I152:I153"/>
    <mergeCell ref="J152:J153"/>
    <mergeCell ref="D154:D155"/>
    <mergeCell ref="E154:E155"/>
    <mergeCell ref="D158:D159"/>
    <mergeCell ref="E158:E159"/>
    <mergeCell ref="F158:F159"/>
    <mergeCell ref="G158:G159"/>
    <mergeCell ref="H158:H159"/>
    <mergeCell ref="I158:I159"/>
    <mergeCell ref="J158:J159"/>
    <mergeCell ref="D160:D161"/>
    <mergeCell ref="E160:E161"/>
    <mergeCell ref="F160:F161"/>
    <mergeCell ref="G160:G161"/>
    <mergeCell ref="H160:H161"/>
    <mergeCell ref="F154:F155"/>
    <mergeCell ref="G154:G155"/>
    <mergeCell ref="H154:H155"/>
    <mergeCell ref="I154:I155"/>
    <mergeCell ref="J154:J155"/>
    <mergeCell ref="D156:D157"/>
    <mergeCell ref="E156:E157"/>
    <mergeCell ref="F156:F157"/>
    <mergeCell ref="G156:G157"/>
    <mergeCell ref="H156:H157"/>
    <mergeCell ref="I156:I157"/>
    <mergeCell ref="J156:J157"/>
    <mergeCell ref="B144:R146"/>
    <mergeCell ref="O140:O141"/>
    <mergeCell ref="P140:P141"/>
    <mergeCell ref="Q140:Q141"/>
    <mergeCell ref="R140:R141"/>
    <mergeCell ref="H140:H141"/>
    <mergeCell ref="I140:I141"/>
    <mergeCell ref="D140:D141"/>
    <mergeCell ref="E140:E141"/>
    <mergeCell ref="F140:F141"/>
    <mergeCell ref="N140:N141"/>
    <mergeCell ref="B138:B139"/>
    <mergeCell ref="C138:D139"/>
    <mergeCell ref="E138:F139"/>
    <mergeCell ref="H138:H139"/>
    <mergeCell ref="I138:J139"/>
    <mergeCell ref="K138:L139"/>
    <mergeCell ref="J140:J141"/>
    <mergeCell ref="K140:K141"/>
    <mergeCell ref="B125:C126"/>
    <mergeCell ref="D125:F126"/>
    <mergeCell ref="H125:I126"/>
    <mergeCell ref="J125:L126"/>
    <mergeCell ref="L140:L141"/>
    <mergeCell ref="O108:O109"/>
    <mergeCell ref="P108:P109"/>
    <mergeCell ref="N138:N139"/>
    <mergeCell ref="O138:O139"/>
    <mergeCell ref="P138:P139"/>
    <mergeCell ref="Q138:Q139"/>
    <mergeCell ref="R138:R139"/>
    <mergeCell ref="B140:B141"/>
    <mergeCell ref="C140:C141"/>
    <mergeCell ref="B114:R116"/>
    <mergeCell ref="B118:B119"/>
    <mergeCell ref="C118:F119"/>
    <mergeCell ref="H118:H119"/>
    <mergeCell ref="I118:L119"/>
    <mergeCell ref="N118:N119"/>
    <mergeCell ref="N125:O126"/>
    <mergeCell ref="P125:R126"/>
    <mergeCell ref="O118:R119"/>
    <mergeCell ref="B120:C124"/>
    <mergeCell ref="D120:F124"/>
    <mergeCell ref="H120:I124"/>
    <mergeCell ref="J120:L124"/>
    <mergeCell ref="N120:O124"/>
    <mergeCell ref="P120:R124"/>
    <mergeCell ref="Q108:Q109"/>
    <mergeCell ref="R108:R109"/>
    <mergeCell ref="B110:B111"/>
    <mergeCell ref="C110:C111"/>
    <mergeCell ref="D110:D111"/>
    <mergeCell ref="E110:E111"/>
    <mergeCell ref="F110:F111"/>
    <mergeCell ref="B108:B109"/>
    <mergeCell ref="C108:D109"/>
    <mergeCell ref="E108:F109"/>
    <mergeCell ref="H108:H109"/>
    <mergeCell ref="I108:J109"/>
    <mergeCell ref="K108:L109"/>
    <mergeCell ref="O110:O111"/>
    <mergeCell ref="P110:P111"/>
    <mergeCell ref="Q110:Q111"/>
    <mergeCell ref="R110:R111"/>
    <mergeCell ref="H110:H111"/>
    <mergeCell ref="I110:I111"/>
    <mergeCell ref="J110:J111"/>
    <mergeCell ref="K110:K111"/>
    <mergeCell ref="L110:L111"/>
    <mergeCell ref="N110:N111"/>
    <mergeCell ref="N108:N109"/>
    <mergeCell ref="B95:C96"/>
    <mergeCell ref="D95:F96"/>
    <mergeCell ref="H95:I96"/>
    <mergeCell ref="J95:L96"/>
    <mergeCell ref="N95:O96"/>
    <mergeCell ref="P95:R96"/>
    <mergeCell ref="B90:C94"/>
    <mergeCell ref="D90:F94"/>
    <mergeCell ref="H90:I94"/>
    <mergeCell ref="J90:L94"/>
    <mergeCell ref="N90:O94"/>
    <mergeCell ref="P90:R94"/>
    <mergeCell ref="B88:B89"/>
    <mergeCell ref="C88:F89"/>
    <mergeCell ref="H88:H89"/>
    <mergeCell ref="I88:L89"/>
    <mergeCell ref="N88:N89"/>
    <mergeCell ref="O88:R89"/>
    <mergeCell ref="C79:E81"/>
    <mergeCell ref="F79:H81"/>
    <mergeCell ref="I79:K81"/>
    <mergeCell ref="L79:N81"/>
    <mergeCell ref="O79:Q81"/>
    <mergeCell ref="B84:R86"/>
    <mergeCell ref="C75:E77"/>
    <mergeCell ref="F75:H77"/>
    <mergeCell ref="I75:K77"/>
    <mergeCell ref="L75:N77"/>
    <mergeCell ref="O75:Q77"/>
    <mergeCell ref="C78:E78"/>
    <mergeCell ref="F78:H78"/>
    <mergeCell ref="I78:K78"/>
    <mergeCell ref="L78:N78"/>
    <mergeCell ref="O78:Q78"/>
    <mergeCell ref="B69:R71"/>
    <mergeCell ref="C73:E74"/>
    <mergeCell ref="F73:H74"/>
    <mergeCell ref="I73:K74"/>
    <mergeCell ref="L73:N74"/>
    <mergeCell ref="O73:Q74"/>
    <mergeCell ref="H65:H66"/>
    <mergeCell ref="I65:I66"/>
    <mergeCell ref="J65:J66"/>
    <mergeCell ref="K65:K66"/>
    <mergeCell ref="L65:L66"/>
    <mergeCell ref="N65:N66"/>
    <mergeCell ref="N63:N64"/>
    <mergeCell ref="O63:O64"/>
    <mergeCell ref="P63:P64"/>
    <mergeCell ref="Q63:Q64"/>
    <mergeCell ref="R63:R64"/>
    <mergeCell ref="B65:B66"/>
    <mergeCell ref="C65:C66"/>
    <mergeCell ref="D65:D66"/>
    <mergeCell ref="E65:E66"/>
    <mergeCell ref="F65:F66"/>
    <mergeCell ref="B63:B64"/>
    <mergeCell ref="C63:D64"/>
    <mergeCell ref="E63:F64"/>
    <mergeCell ref="H63:H64"/>
    <mergeCell ref="I63:J64"/>
    <mergeCell ref="K63:L64"/>
    <mergeCell ref="O65:O66"/>
    <mergeCell ref="P65:P66"/>
    <mergeCell ref="Q65:Q66"/>
    <mergeCell ref="R65:R66"/>
    <mergeCell ref="B50:C51"/>
    <mergeCell ref="D50:F51"/>
    <mergeCell ref="H50:I51"/>
    <mergeCell ref="J50:L51"/>
    <mergeCell ref="N50:O51"/>
    <mergeCell ref="P50:R51"/>
    <mergeCell ref="O43:R44"/>
    <mergeCell ref="B45:C49"/>
    <mergeCell ref="D45:F49"/>
    <mergeCell ref="H45:I49"/>
    <mergeCell ref="J45:L49"/>
    <mergeCell ref="N45:O49"/>
    <mergeCell ref="P45:R49"/>
    <mergeCell ref="B39:R41"/>
    <mergeCell ref="B43:B44"/>
    <mergeCell ref="C43:F44"/>
    <mergeCell ref="H43:H44"/>
    <mergeCell ref="I43:L44"/>
    <mergeCell ref="N43:N44"/>
    <mergeCell ref="H35:H36"/>
    <mergeCell ref="I35:I36"/>
    <mergeCell ref="J35:J36"/>
    <mergeCell ref="K35:K36"/>
    <mergeCell ref="L35:L36"/>
    <mergeCell ref="N35:N36"/>
    <mergeCell ref="N33:N34"/>
    <mergeCell ref="O33:O34"/>
    <mergeCell ref="P33:P34"/>
    <mergeCell ref="Q33:Q34"/>
    <mergeCell ref="R33:R34"/>
    <mergeCell ref="B35:B36"/>
    <mergeCell ref="C35:C36"/>
    <mergeCell ref="D35:D36"/>
    <mergeCell ref="E35:E36"/>
    <mergeCell ref="F35:F36"/>
    <mergeCell ref="B33:B34"/>
    <mergeCell ref="C33:D34"/>
    <mergeCell ref="E33:F34"/>
    <mergeCell ref="H33:H34"/>
    <mergeCell ref="I33:J34"/>
    <mergeCell ref="K33:L34"/>
    <mergeCell ref="O35:O36"/>
    <mergeCell ref="P35:P36"/>
    <mergeCell ref="Q35:Q36"/>
    <mergeCell ref="R35:R36"/>
    <mergeCell ref="B20:C21"/>
    <mergeCell ref="D20:F21"/>
    <mergeCell ref="H20:I21"/>
    <mergeCell ref="J20:L21"/>
    <mergeCell ref="N20:O21"/>
    <mergeCell ref="P20:R21"/>
    <mergeCell ref="B15:C19"/>
    <mergeCell ref="D15:F19"/>
    <mergeCell ref="H15:I19"/>
    <mergeCell ref="J15:L19"/>
    <mergeCell ref="N15:O19"/>
    <mergeCell ref="P15:R19"/>
    <mergeCell ref="C3:D6"/>
    <mergeCell ref="B9:R11"/>
    <mergeCell ref="B13:B14"/>
    <mergeCell ref="C13:F14"/>
    <mergeCell ref="H13:H14"/>
    <mergeCell ref="I13:L14"/>
    <mergeCell ref="N13:N14"/>
    <mergeCell ref="O13:R14"/>
    <mergeCell ref="E3:O6"/>
    <mergeCell ref="P3:Q6"/>
  </mergeCells>
  <dataValidations count="1">
    <dataValidation type="list" allowBlank="1" showInputMessage="1" showErrorMessage="1" sqref="E150:I163">
      <formula1>$H$177:$H$186</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S233"/>
  <sheetViews>
    <sheetView showGridLines="0" showZeros="0" topLeftCell="A9" zoomScaleNormal="100" workbookViewId="0">
      <selection activeCell="E24" sqref="E24"/>
    </sheetView>
  </sheetViews>
  <sheetFormatPr baseColWidth="10" defaultRowHeight="14.4" x14ac:dyDescent="0.3"/>
  <cols>
    <col min="1" max="1" width="5.33203125" style="60" customWidth="1"/>
    <col min="2" max="3" width="11.5546875" style="60"/>
    <col min="4" max="4" width="11.5546875" style="60" customWidth="1"/>
    <col min="5" max="16384" width="11.5546875" style="60"/>
  </cols>
  <sheetData>
    <row r="1" spans="2:18" ht="15" customHeight="1" x14ac:dyDescent="0.3"/>
    <row r="2" spans="2:18" ht="15" customHeight="1" thickBot="1" x14ac:dyDescent="0.35"/>
    <row r="3" spans="2:18" ht="15" customHeight="1" x14ac:dyDescent="0.3">
      <c r="C3" s="423"/>
      <c r="D3" s="424"/>
      <c r="E3" s="429" t="s">
        <v>153</v>
      </c>
      <c r="F3" s="430"/>
      <c r="G3" s="430"/>
      <c r="H3" s="430"/>
      <c r="I3" s="430"/>
      <c r="J3" s="430"/>
      <c r="K3" s="430"/>
      <c r="L3" s="430"/>
      <c r="M3" s="430"/>
      <c r="N3" s="430"/>
      <c r="O3" s="431"/>
      <c r="P3" s="423" t="str">
        <f>'Training Plan'!B157</f>
        <v>Pivot</v>
      </c>
      <c r="Q3" s="424"/>
    </row>
    <row r="4" spans="2:18" ht="15" customHeight="1" x14ac:dyDescent="0.3">
      <c r="C4" s="425"/>
      <c r="D4" s="426"/>
      <c r="E4" s="432"/>
      <c r="F4" s="433"/>
      <c r="G4" s="433"/>
      <c r="H4" s="433"/>
      <c r="I4" s="433"/>
      <c r="J4" s="433"/>
      <c r="K4" s="433"/>
      <c r="L4" s="433"/>
      <c r="M4" s="433"/>
      <c r="N4" s="433"/>
      <c r="O4" s="434"/>
      <c r="P4" s="425"/>
      <c r="Q4" s="426"/>
    </row>
    <row r="5" spans="2:18" ht="15" customHeight="1" x14ac:dyDescent="0.3">
      <c r="C5" s="425"/>
      <c r="D5" s="426"/>
      <c r="E5" s="432"/>
      <c r="F5" s="433"/>
      <c r="G5" s="433"/>
      <c r="H5" s="433"/>
      <c r="I5" s="433"/>
      <c r="J5" s="433"/>
      <c r="K5" s="433"/>
      <c r="L5" s="433"/>
      <c r="M5" s="433"/>
      <c r="N5" s="433"/>
      <c r="O5" s="434"/>
      <c r="P5" s="425"/>
      <c r="Q5" s="426"/>
    </row>
    <row r="6" spans="2:18" ht="15" customHeight="1" thickBot="1" x14ac:dyDescent="0.35">
      <c r="C6" s="427"/>
      <c r="D6" s="428"/>
      <c r="E6" s="435"/>
      <c r="F6" s="436"/>
      <c r="G6" s="436"/>
      <c r="H6" s="436"/>
      <c r="I6" s="436"/>
      <c r="J6" s="436"/>
      <c r="K6" s="436"/>
      <c r="L6" s="436"/>
      <c r="M6" s="436"/>
      <c r="N6" s="436"/>
      <c r="O6" s="437"/>
      <c r="P6" s="427"/>
      <c r="Q6" s="428"/>
    </row>
    <row r="7" spans="2:18" ht="15" customHeight="1" x14ac:dyDescent="0.3"/>
    <row r="8" spans="2:18" ht="15" customHeight="1" x14ac:dyDescent="0.3"/>
    <row r="9" spans="2:18" ht="15" customHeight="1" x14ac:dyDescent="0.3">
      <c r="B9" s="476" t="s">
        <v>47</v>
      </c>
      <c r="C9" s="476"/>
      <c r="D9" s="476"/>
      <c r="E9" s="476"/>
      <c r="F9" s="476"/>
      <c r="G9" s="476"/>
      <c r="H9" s="476"/>
      <c r="I9" s="476"/>
      <c r="J9" s="476"/>
      <c r="K9" s="476"/>
      <c r="L9" s="476"/>
      <c r="M9" s="476"/>
      <c r="N9" s="476"/>
      <c r="O9" s="476"/>
      <c r="P9" s="476"/>
      <c r="Q9" s="476"/>
      <c r="R9" s="476"/>
    </row>
    <row r="10" spans="2:18" ht="15" customHeight="1" x14ac:dyDescent="0.3">
      <c r="B10" s="476"/>
      <c r="C10" s="476"/>
      <c r="D10" s="476"/>
      <c r="E10" s="476"/>
      <c r="F10" s="476"/>
      <c r="G10" s="476"/>
      <c r="H10" s="476"/>
      <c r="I10" s="476"/>
      <c r="J10" s="476"/>
      <c r="K10" s="476"/>
      <c r="L10" s="476"/>
      <c r="M10" s="476"/>
      <c r="N10" s="476"/>
      <c r="O10" s="476"/>
      <c r="P10" s="476"/>
      <c r="Q10" s="476"/>
      <c r="R10" s="476"/>
    </row>
    <row r="11" spans="2:18" ht="15" customHeight="1" x14ac:dyDescent="0.3">
      <c r="B11" s="476"/>
      <c r="C11" s="476"/>
      <c r="D11" s="476"/>
      <c r="E11" s="476"/>
      <c r="F11" s="476"/>
      <c r="G11" s="476"/>
      <c r="H11" s="476"/>
      <c r="I11" s="476"/>
      <c r="J11" s="476"/>
      <c r="K11" s="476"/>
      <c r="L11" s="476"/>
      <c r="M11" s="476"/>
      <c r="N11" s="476"/>
      <c r="O11" s="476"/>
      <c r="P11" s="476"/>
      <c r="Q11" s="476"/>
      <c r="R11" s="476"/>
    </row>
    <row r="12" spans="2:18" ht="15" customHeight="1" thickBot="1" x14ac:dyDescent="0.35"/>
    <row r="13" spans="2:18" ht="15" customHeight="1" x14ac:dyDescent="0.3">
      <c r="B13" s="356">
        <v>1</v>
      </c>
      <c r="C13" s="356" t="str">
        <f>'Training Plan'!C161</f>
        <v>Competition Deadlift</v>
      </c>
      <c r="D13" s="357"/>
      <c r="E13" s="357"/>
      <c r="F13" s="358"/>
      <c r="G13" s="62"/>
      <c r="H13" s="356">
        <v>2</v>
      </c>
      <c r="I13" s="356" t="str">
        <f>'Training Plan'!C169</f>
        <v>5ct Paused Bench</v>
      </c>
      <c r="J13" s="357"/>
      <c r="K13" s="357"/>
      <c r="L13" s="358"/>
      <c r="M13" s="62"/>
      <c r="N13" s="356">
        <v>3</v>
      </c>
      <c r="O13" s="356" t="str">
        <f>'Training Plan'!C177</f>
        <v>Chest Supported Row</v>
      </c>
      <c r="P13" s="357"/>
      <c r="Q13" s="357"/>
      <c r="R13" s="358"/>
    </row>
    <row r="14" spans="2:18" ht="15" customHeight="1" thickBot="1" x14ac:dyDescent="0.35">
      <c r="B14" s="359"/>
      <c r="C14" s="359"/>
      <c r="D14" s="360"/>
      <c r="E14" s="360"/>
      <c r="F14" s="361"/>
      <c r="G14" s="62"/>
      <c r="H14" s="359"/>
      <c r="I14" s="359"/>
      <c r="J14" s="360"/>
      <c r="K14" s="360"/>
      <c r="L14" s="361"/>
      <c r="M14" s="62"/>
      <c r="N14" s="359"/>
      <c r="O14" s="359"/>
      <c r="P14" s="360"/>
      <c r="Q14" s="360"/>
      <c r="R14" s="361"/>
    </row>
    <row r="15" spans="2:18" ht="15" customHeight="1" x14ac:dyDescent="0.3">
      <c r="B15" s="469" t="s">
        <v>85</v>
      </c>
      <c r="C15" s="470"/>
      <c r="D15" s="464" t="str">
        <f>'Training Plan'!C162</f>
        <v>▪ 1@8 RPE
▪ 4-0-0 Tempo : 3 x 4@67% e1RM</v>
      </c>
      <c r="E15" s="464"/>
      <c r="F15" s="465"/>
      <c r="G15" s="62"/>
      <c r="H15" s="469" t="s">
        <v>85</v>
      </c>
      <c r="I15" s="470"/>
      <c r="J15" s="463" t="str">
        <f>'Training Plan'!C170</f>
        <v>▪ 1@8 RPE
▪ 4@8 RPE
▪ 4@9 RPE</v>
      </c>
      <c r="K15" s="464"/>
      <c r="L15" s="465"/>
      <c r="M15" s="62"/>
      <c r="N15" s="469" t="s">
        <v>85</v>
      </c>
      <c r="O15" s="470"/>
      <c r="P15" s="463" t="str">
        <f>'Training Plan'!C178</f>
        <v>▪ 3 x 10@8 RPE</v>
      </c>
      <c r="Q15" s="464"/>
      <c r="R15" s="465"/>
    </row>
    <row r="16" spans="2:18" ht="15" customHeight="1" x14ac:dyDescent="0.3">
      <c r="B16" s="471"/>
      <c r="C16" s="472"/>
      <c r="D16" s="467"/>
      <c r="E16" s="467"/>
      <c r="F16" s="468"/>
      <c r="G16" s="62"/>
      <c r="H16" s="471"/>
      <c r="I16" s="472"/>
      <c r="J16" s="466"/>
      <c r="K16" s="467"/>
      <c r="L16" s="468"/>
      <c r="M16" s="62"/>
      <c r="N16" s="471"/>
      <c r="O16" s="472"/>
      <c r="P16" s="466"/>
      <c r="Q16" s="467"/>
      <c r="R16" s="468"/>
    </row>
    <row r="17" spans="2:18" ht="15" customHeight="1" x14ac:dyDescent="0.3">
      <c r="B17" s="471"/>
      <c r="C17" s="472"/>
      <c r="D17" s="467"/>
      <c r="E17" s="467"/>
      <c r="F17" s="468"/>
      <c r="G17" s="62"/>
      <c r="H17" s="471"/>
      <c r="I17" s="472"/>
      <c r="J17" s="466"/>
      <c r="K17" s="467"/>
      <c r="L17" s="468"/>
      <c r="M17" s="62"/>
      <c r="N17" s="471"/>
      <c r="O17" s="472"/>
      <c r="P17" s="466"/>
      <c r="Q17" s="467"/>
      <c r="R17" s="468"/>
    </row>
    <row r="18" spans="2:18" ht="15" customHeight="1" x14ac:dyDescent="0.3">
      <c r="B18" s="471"/>
      <c r="C18" s="472"/>
      <c r="D18" s="467"/>
      <c r="E18" s="467"/>
      <c r="F18" s="468"/>
      <c r="G18" s="62"/>
      <c r="H18" s="471"/>
      <c r="I18" s="472"/>
      <c r="J18" s="466"/>
      <c r="K18" s="467"/>
      <c r="L18" s="468"/>
      <c r="M18" s="62"/>
      <c r="N18" s="471"/>
      <c r="O18" s="472"/>
      <c r="P18" s="466"/>
      <c r="Q18" s="467"/>
      <c r="R18" s="468"/>
    </row>
    <row r="19" spans="2:18" ht="15" customHeight="1" thickBot="1" x14ac:dyDescent="0.35">
      <c r="B19" s="473"/>
      <c r="C19" s="474"/>
      <c r="D19" s="467"/>
      <c r="E19" s="467"/>
      <c r="F19" s="468"/>
      <c r="G19" s="62"/>
      <c r="H19" s="473"/>
      <c r="I19" s="474"/>
      <c r="J19" s="466"/>
      <c r="K19" s="467"/>
      <c r="L19" s="468"/>
      <c r="M19" s="62"/>
      <c r="N19" s="473"/>
      <c r="O19" s="474"/>
      <c r="P19" s="466"/>
      <c r="Q19" s="467"/>
      <c r="R19" s="468"/>
    </row>
    <row r="20" spans="2:18" ht="15" customHeight="1" x14ac:dyDescent="0.3">
      <c r="B20" s="438" t="s">
        <v>86</v>
      </c>
      <c r="C20" s="440"/>
      <c r="D20" s="441" t="str">
        <f>'Training Plan'!D167</f>
        <v>3-5min</v>
      </c>
      <c r="E20" s="442"/>
      <c r="F20" s="443"/>
      <c r="G20" s="62"/>
      <c r="H20" s="438" t="s">
        <v>86</v>
      </c>
      <c r="I20" s="440"/>
      <c r="J20" s="441" t="str">
        <f>'Training Plan'!D175</f>
        <v>3-5min</v>
      </c>
      <c r="K20" s="442"/>
      <c r="L20" s="443"/>
      <c r="M20" s="62"/>
      <c r="N20" s="438" t="s">
        <v>86</v>
      </c>
      <c r="O20" s="440"/>
      <c r="P20" s="441" t="str">
        <f>'Training Plan'!D183</f>
        <v>3min</v>
      </c>
      <c r="Q20" s="442"/>
      <c r="R20" s="443"/>
    </row>
    <row r="21" spans="2:18" ht="15" customHeight="1" thickBot="1" x14ac:dyDescent="0.35">
      <c r="B21" s="453"/>
      <c r="C21" s="475"/>
      <c r="D21" s="447"/>
      <c r="E21" s="448"/>
      <c r="F21" s="449"/>
      <c r="G21" s="62"/>
      <c r="H21" s="453"/>
      <c r="I21" s="475"/>
      <c r="J21" s="447"/>
      <c r="K21" s="448"/>
      <c r="L21" s="449"/>
      <c r="M21" s="62"/>
      <c r="N21" s="453"/>
      <c r="O21" s="475"/>
      <c r="P21" s="447"/>
      <c r="Q21" s="448"/>
      <c r="R21" s="449"/>
    </row>
    <row r="22" spans="2:18" ht="30" customHeight="1" thickBot="1" x14ac:dyDescent="0.35">
      <c r="B22" s="1" t="s">
        <v>61</v>
      </c>
      <c r="C22" s="1" t="s">
        <v>0</v>
      </c>
      <c r="D22" s="1" t="s">
        <v>42</v>
      </c>
      <c r="E22" s="1" t="s">
        <v>11</v>
      </c>
      <c r="F22" s="3" t="s">
        <v>71</v>
      </c>
      <c r="H22" s="1" t="s">
        <v>61</v>
      </c>
      <c r="I22" s="1" t="s">
        <v>0</v>
      </c>
      <c r="J22" s="1" t="s">
        <v>42</v>
      </c>
      <c r="K22" s="1" t="s">
        <v>11</v>
      </c>
      <c r="L22" s="3" t="s">
        <v>71</v>
      </c>
      <c r="N22" s="1" t="s">
        <v>61</v>
      </c>
      <c r="O22" s="1" t="s">
        <v>0</v>
      </c>
      <c r="P22" s="1" t="s">
        <v>42</v>
      </c>
      <c r="Q22" s="1" t="s">
        <v>11</v>
      </c>
      <c r="R22" s="3" t="s">
        <v>71</v>
      </c>
    </row>
    <row r="23" spans="2:18" ht="15" customHeight="1" thickBot="1" x14ac:dyDescent="0.35">
      <c r="B23" s="2">
        <v>1</v>
      </c>
      <c r="C23" s="32">
        <v>1</v>
      </c>
      <c r="D23" s="29">
        <v>262.5</v>
      </c>
      <c r="E23" s="35">
        <v>8</v>
      </c>
      <c r="F23" s="125">
        <f ca="1">IF(ISNUMBER(D23),D23/B35,)</f>
        <v>0.9341637010676157</v>
      </c>
      <c r="H23" s="2">
        <v>1</v>
      </c>
      <c r="I23" s="32">
        <v>1</v>
      </c>
      <c r="J23" s="29">
        <v>130</v>
      </c>
      <c r="K23" s="35">
        <v>9</v>
      </c>
      <c r="L23" s="125">
        <f ca="1">IF(ISNUMBER(J23),J23/H35,)</f>
        <v>0.96296296296296291</v>
      </c>
      <c r="N23" s="2">
        <v>1</v>
      </c>
      <c r="O23" s="32">
        <v>10</v>
      </c>
      <c r="P23" s="29">
        <v>160</v>
      </c>
      <c r="Q23" s="35">
        <v>8</v>
      </c>
      <c r="R23" s="125">
        <f ca="1">IF(ISNUMBER(P23),P23/N35,)</f>
        <v>0.69264069264069261</v>
      </c>
    </row>
    <row r="24" spans="2:18" ht="15" customHeight="1" thickBot="1" x14ac:dyDescent="0.35">
      <c r="B24" s="2">
        <v>2</v>
      </c>
      <c r="C24" s="33">
        <v>4</v>
      </c>
      <c r="D24" s="30">
        <v>180</v>
      </c>
      <c r="E24" s="36">
        <v>3</v>
      </c>
      <c r="F24" s="126">
        <f ca="1">IF(ISNUMBER(D24),D24/B35,)</f>
        <v>0.64056939501779364</v>
      </c>
      <c r="H24" s="2">
        <v>2</v>
      </c>
      <c r="I24" s="33">
        <v>4</v>
      </c>
      <c r="J24" s="30">
        <v>105</v>
      </c>
      <c r="K24" s="36">
        <v>8</v>
      </c>
      <c r="L24" s="126">
        <f ca="1">IF(ISNUMBER(J24),J24/H35,)</f>
        <v>0.77777777777777779</v>
      </c>
      <c r="N24" s="2">
        <v>2</v>
      </c>
      <c r="O24" s="33">
        <v>10</v>
      </c>
      <c r="P24" s="30">
        <v>160</v>
      </c>
      <c r="Q24" s="36">
        <v>8.5</v>
      </c>
      <c r="R24" s="126">
        <f ca="1">IF(ISNUMBER(P24),P24/N35,)</f>
        <v>0.69264069264069261</v>
      </c>
    </row>
    <row r="25" spans="2:18" ht="15" customHeight="1" thickBot="1" x14ac:dyDescent="0.35">
      <c r="B25" s="2">
        <v>3</v>
      </c>
      <c r="C25" s="33">
        <v>4</v>
      </c>
      <c r="D25" s="30">
        <v>180</v>
      </c>
      <c r="E25" s="36">
        <v>4</v>
      </c>
      <c r="F25" s="126">
        <f ca="1">IF(ISNUMBER(D25),D25/B35,)</f>
        <v>0.64056939501779364</v>
      </c>
      <c r="H25" s="2">
        <v>3</v>
      </c>
      <c r="I25" s="33">
        <v>4</v>
      </c>
      <c r="J25" s="30">
        <v>110</v>
      </c>
      <c r="K25" s="36">
        <v>9</v>
      </c>
      <c r="L25" s="126">
        <f ca="1">IF(ISNUMBER(J25),J25/H35,)</f>
        <v>0.81481481481481477</v>
      </c>
      <c r="M25" s="122"/>
      <c r="N25" s="2">
        <v>3</v>
      </c>
      <c r="O25" s="33">
        <v>10</v>
      </c>
      <c r="P25" s="30">
        <v>160</v>
      </c>
      <c r="Q25" s="36">
        <v>9</v>
      </c>
      <c r="R25" s="126">
        <f ca="1">IF(ISNUMBER(P25),P25/N35,)</f>
        <v>0.69264069264069261</v>
      </c>
    </row>
    <row r="26" spans="2:18" ht="15" customHeight="1" thickBot="1" x14ac:dyDescent="0.35">
      <c r="B26" s="2">
        <v>4</v>
      </c>
      <c r="C26" s="33">
        <v>4</v>
      </c>
      <c r="D26" s="30">
        <v>180</v>
      </c>
      <c r="E26" s="36">
        <v>4</v>
      </c>
      <c r="F26" s="126">
        <f ca="1">IF(ISNUMBER(D26),D26/B35,)</f>
        <v>0.64056939501779364</v>
      </c>
      <c r="H26" s="2">
        <v>4</v>
      </c>
      <c r="I26" s="33"/>
      <c r="J26" s="30"/>
      <c r="K26" s="36"/>
      <c r="L26" s="126">
        <f>IF(ISNUMBER(J26),J26/H35,)</f>
        <v>0</v>
      </c>
      <c r="M26" s="123"/>
      <c r="N26" s="2">
        <v>4</v>
      </c>
      <c r="O26" s="33"/>
      <c r="P26" s="30"/>
      <c r="Q26" s="36"/>
      <c r="R26" s="126">
        <f>IF(ISNUMBER(P26),P26/N35,)</f>
        <v>0</v>
      </c>
    </row>
    <row r="27" spans="2:18" ht="15" customHeight="1" thickBot="1" x14ac:dyDescent="0.35">
      <c r="B27" s="2">
        <v>5</v>
      </c>
      <c r="C27" s="33"/>
      <c r="D27" s="30"/>
      <c r="E27" s="36"/>
      <c r="F27" s="126">
        <f>IF(ISNUMBER(D27),D27/B35,)</f>
        <v>0</v>
      </c>
      <c r="H27" s="2">
        <v>5</v>
      </c>
      <c r="I27" s="33"/>
      <c r="J27" s="30"/>
      <c r="K27" s="36"/>
      <c r="L27" s="126">
        <f>IF(ISNUMBER(J27),J27/H35,)</f>
        <v>0</v>
      </c>
      <c r="M27" s="124"/>
      <c r="N27" s="2">
        <v>5</v>
      </c>
      <c r="O27" s="33"/>
      <c r="P27" s="30"/>
      <c r="Q27" s="36"/>
      <c r="R27" s="126">
        <f>IF(ISNUMBER(P27),P27/N35,)</f>
        <v>0</v>
      </c>
    </row>
    <row r="28" spans="2:18" ht="15" customHeight="1" thickBot="1" x14ac:dyDescent="0.35">
      <c r="B28" s="2">
        <v>6</v>
      </c>
      <c r="C28" s="33"/>
      <c r="D28" s="30"/>
      <c r="E28" s="36"/>
      <c r="F28" s="126">
        <f>IF(ISNUMBER(D28),D28/B35,)</f>
        <v>0</v>
      </c>
      <c r="H28" s="2">
        <v>6</v>
      </c>
      <c r="I28" s="33"/>
      <c r="J28" s="30"/>
      <c r="K28" s="36"/>
      <c r="L28" s="126">
        <f>IF(ISNUMBER(J28),J28/H35,)</f>
        <v>0</v>
      </c>
      <c r="M28" s="124"/>
      <c r="N28" s="2">
        <v>6</v>
      </c>
      <c r="O28" s="33"/>
      <c r="P28" s="30"/>
      <c r="Q28" s="36"/>
      <c r="R28" s="126">
        <f>IF(ISNUMBER(P28),P28/N35,)</f>
        <v>0</v>
      </c>
    </row>
    <row r="29" spans="2:18" ht="15" customHeight="1" thickBot="1" x14ac:dyDescent="0.35">
      <c r="B29" s="2">
        <v>7</v>
      </c>
      <c r="C29" s="33"/>
      <c r="D29" s="30"/>
      <c r="E29" s="36"/>
      <c r="F29" s="126">
        <f>IF(ISNUMBER(D29),D29/B35,)</f>
        <v>0</v>
      </c>
      <c r="H29" s="2">
        <v>7</v>
      </c>
      <c r="I29" s="33"/>
      <c r="J29" s="30"/>
      <c r="K29" s="36"/>
      <c r="L29" s="126">
        <f>IF(ISNUMBER(J29),J29/H35,)</f>
        <v>0</v>
      </c>
      <c r="M29" s="124"/>
      <c r="N29" s="2">
        <v>7</v>
      </c>
      <c r="O29" s="33"/>
      <c r="P29" s="30"/>
      <c r="Q29" s="36"/>
      <c r="R29" s="126">
        <f>IF(ISNUMBER(P29),P29/N35,)</f>
        <v>0</v>
      </c>
    </row>
    <row r="30" spans="2:18" ht="15" customHeight="1" thickBot="1" x14ac:dyDescent="0.35">
      <c r="B30" s="2">
        <v>8</v>
      </c>
      <c r="C30" s="33"/>
      <c r="D30" s="30"/>
      <c r="E30" s="36"/>
      <c r="F30" s="126">
        <f>IF(ISNUMBER(D30),D30/B35,)</f>
        <v>0</v>
      </c>
      <c r="H30" s="2">
        <v>8</v>
      </c>
      <c r="I30" s="33"/>
      <c r="J30" s="30"/>
      <c r="K30" s="36"/>
      <c r="L30" s="126">
        <f>IF(ISNUMBER(J30),J30/H35,)</f>
        <v>0</v>
      </c>
      <c r="M30" s="124"/>
      <c r="N30" s="2">
        <v>8</v>
      </c>
      <c r="O30" s="33"/>
      <c r="P30" s="30"/>
      <c r="Q30" s="36"/>
      <c r="R30" s="126">
        <f>IF(ISNUMBER(P30),P30/N35,)</f>
        <v>0</v>
      </c>
    </row>
    <row r="31" spans="2:18" ht="15" customHeight="1" thickBot="1" x14ac:dyDescent="0.35">
      <c r="B31" s="2">
        <v>9</v>
      </c>
      <c r="C31" s="33"/>
      <c r="D31" s="30"/>
      <c r="E31" s="36"/>
      <c r="F31" s="126">
        <f>IF(ISNUMBER(D31),D31/B35,)</f>
        <v>0</v>
      </c>
      <c r="H31" s="2">
        <v>9</v>
      </c>
      <c r="I31" s="33"/>
      <c r="J31" s="30"/>
      <c r="K31" s="36"/>
      <c r="L31" s="126">
        <f>IF(ISNUMBER(J31),J31/H35,)</f>
        <v>0</v>
      </c>
      <c r="M31" s="124"/>
      <c r="N31" s="2">
        <v>9</v>
      </c>
      <c r="O31" s="33"/>
      <c r="P31" s="30"/>
      <c r="Q31" s="36"/>
      <c r="R31" s="126">
        <f>IF(ISNUMBER(P31),P31/N35,)</f>
        <v>0</v>
      </c>
    </row>
    <row r="32" spans="2:18" ht="15" customHeight="1" thickBot="1" x14ac:dyDescent="0.35">
      <c r="B32" s="53">
        <v>10</v>
      </c>
      <c r="C32" s="34"/>
      <c r="D32" s="31"/>
      <c r="E32" s="37"/>
      <c r="F32" s="126">
        <f>IF(ISNUMBER(D32),D32/B35,)</f>
        <v>0</v>
      </c>
      <c r="H32" s="53">
        <v>10</v>
      </c>
      <c r="I32" s="34"/>
      <c r="J32" s="31"/>
      <c r="K32" s="37"/>
      <c r="L32" s="126">
        <f>IF(ISNUMBER(J32),J32/H35,)</f>
        <v>0</v>
      </c>
      <c r="M32" s="124"/>
      <c r="N32" s="53">
        <v>10</v>
      </c>
      <c r="O32" s="34"/>
      <c r="P32" s="31"/>
      <c r="Q32" s="37"/>
      <c r="R32" s="126">
        <f>IF(ISNUMBER(P32),P32/N35,)</f>
        <v>0</v>
      </c>
    </row>
    <row r="33" spans="1:19" ht="15" customHeight="1" x14ac:dyDescent="0.3">
      <c r="B33" s="392" t="s">
        <v>4</v>
      </c>
      <c r="C33" s="438" t="s">
        <v>62</v>
      </c>
      <c r="D33" s="439"/>
      <c r="E33" s="457">
        <f ca="1">IFERROR(IF(COUNT(F23:F32)&gt;0,AVERAGEIF(F23:F32,"&gt;0"),0),)</f>
        <v>0.71396797153024916</v>
      </c>
      <c r="F33" s="458"/>
      <c r="H33" s="392" t="s">
        <v>4</v>
      </c>
      <c r="I33" s="438" t="s">
        <v>62</v>
      </c>
      <c r="J33" s="439"/>
      <c r="K33" s="457">
        <f ca="1">IFERROR(IF(COUNT(L23:L32)&gt;0,AVERAGEIF(L23:L32,"&gt;0"),0),)</f>
        <v>0.85185185185185175</v>
      </c>
      <c r="L33" s="458"/>
      <c r="M33" s="124"/>
      <c r="N33" s="392" t="s">
        <v>4</v>
      </c>
      <c r="O33" s="452" t="s">
        <v>70</v>
      </c>
      <c r="P33" s="461">
        <f ca="1">IFERROR(IF(COUNT(R23:R32)&gt;0,AVERAGEIF(R23:R32,"&gt;0"),0),)</f>
        <v>0.69264069264069261</v>
      </c>
      <c r="Q33" s="477" t="s">
        <v>109</v>
      </c>
      <c r="R33" s="479">
        <f>IFERROR(Q37*R37,"")</f>
        <v>379.88888888888886</v>
      </c>
    </row>
    <row r="34" spans="1:19" ht="15" customHeight="1" thickBot="1" x14ac:dyDescent="0.35">
      <c r="B34" s="373"/>
      <c r="C34" s="453"/>
      <c r="D34" s="456"/>
      <c r="E34" s="459"/>
      <c r="F34" s="460"/>
      <c r="H34" s="373"/>
      <c r="I34" s="453"/>
      <c r="J34" s="456"/>
      <c r="K34" s="459"/>
      <c r="L34" s="460"/>
      <c r="M34" s="124"/>
      <c r="N34" s="373"/>
      <c r="O34" s="453"/>
      <c r="P34" s="462"/>
      <c r="Q34" s="478"/>
      <c r="R34" s="480"/>
    </row>
    <row r="35" spans="1:19" ht="15" customHeight="1" x14ac:dyDescent="0.3">
      <c r="A35" s="76"/>
      <c r="B35" s="450">
        <f ca="1">IFERROR(ROUNDUP(B37/(0.0005*C37^2-0.0342*C37+1.034),0),)</f>
        <v>281</v>
      </c>
      <c r="C35" s="452" t="s">
        <v>162</v>
      </c>
      <c r="D35" s="454">
        <f>SUM(C23:C32)</f>
        <v>13</v>
      </c>
      <c r="E35" s="438" t="s">
        <v>44</v>
      </c>
      <c r="F35" s="421">
        <f>SUM(C23*D23,C24*D24,C25*D25,C26*D26,C27*D27,C28*D28,C29*D29,C30*D30,C31*D31,C32*D32)</f>
        <v>2422.5</v>
      </c>
      <c r="H35" s="450">
        <f ca="1">IFERROR(ROUNDUP(H37/(0.0005*I37^2-0.0342*I37+1.034),0),)</f>
        <v>135</v>
      </c>
      <c r="I35" s="452" t="s">
        <v>162</v>
      </c>
      <c r="J35" s="454">
        <f>SUM(I23:I32)</f>
        <v>9</v>
      </c>
      <c r="K35" s="438" t="s">
        <v>44</v>
      </c>
      <c r="L35" s="421">
        <f>SUM(I23*J23,I24*J24,I25*J25,I26*J26,I27*J27,I28*J28,I29*J29,I30*J30,I31*J31,I32*J32)</f>
        <v>990</v>
      </c>
      <c r="M35" s="124"/>
      <c r="N35" s="450">
        <f ca="1">IFERROR(ROUNDUP(N37/(0.0005*O37^2-0.0342*O37+1.034),0),)</f>
        <v>231</v>
      </c>
      <c r="O35" s="452" t="s">
        <v>162</v>
      </c>
      <c r="P35" s="454">
        <f>SUM(O23:O32)</f>
        <v>30</v>
      </c>
      <c r="Q35" s="438" t="s">
        <v>44</v>
      </c>
      <c r="R35" s="421">
        <f>SUM(O23*P23,O24*P24,O25*P25,O26*P26,O27*P27,O28*P28,O29*P29,O30*P30,O31*P31,O32*P32)</f>
        <v>4800</v>
      </c>
    </row>
    <row r="36" spans="1:19" ht="15" customHeight="1" thickBot="1" x14ac:dyDescent="0.35">
      <c r="A36" s="76"/>
      <c r="B36" s="451"/>
      <c r="C36" s="453"/>
      <c r="D36" s="455"/>
      <c r="E36" s="453"/>
      <c r="F36" s="422"/>
      <c r="H36" s="451"/>
      <c r="I36" s="453"/>
      <c r="J36" s="455"/>
      <c r="K36" s="453"/>
      <c r="L36" s="422"/>
      <c r="M36" s="124"/>
      <c r="N36" s="451"/>
      <c r="O36" s="453"/>
      <c r="P36" s="455"/>
      <c r="Q36" s="453"/>
      <c r="R36" s="422"/>
    </row>
    <row r="37" spans="1:19" ht="15" customHeight="1" x14ac:dyDescent="0.3">
      <c r="B37" s="64">
        <f ca="1">IFERROR(OFFSET(D22,MATCH(MAX(D23:D32),D23:D32,0),0),"")</f>
        <v>262.5</v>
      </c>
      <c r="C37" s="129">
        <f ca="1">IFERROR(OFFSET(C22,MATCH(MAX(D23:D32),D23:D32,0),0)+(10-OFFSET(E22,MATCH(MAX(D23:D32),D23:D32,0),0)),"")</f>
        <v>3</v>
      </c>
      <c r="D37" s="64"/>
      <c r="E37" s="64"/>
      <c r="F37" s="64"/>
      <c r="G37" s="64"/>
      <c r="H37" s="64">
        <f ca="1">IFERROR(OFFSET(J22,MATCH(MAX(J23:J32),J23:J32,0),0),"")</f>
        <v>130</v>
      </c>
      <c r="I37" s="129">
        <f ca="1">IFERROR(OFFSET(I22,MATCH(MAX(J23:J32),J23:J32,0),0)+(10-OFFSET(K22,MATCH(MAX(J23:J32),J23:J32,0),0)),"")</f>
        <v>2</v>
      </c>
      <c r="J37" s="64"/>
      <c r="K37" s="64"/>
      <c r="L37" s="64"/>
      <c r="M37" s="130"/>
      <c r="N37" s="64">
        <f ca="1">IFERROR(OFFSET(P22,MATCH(MAX(P23:P32),P23:P32,0),0),"")</f>
        <v>160</v>
      </c>
      <c r="O37" s="129">
        <f ca="1">IFERROR(OFFSET(O22,MATCH(MAX(P23:P32),P23:P32,0),0)+(10-OFFSET(Q22,MATCH(MAX(P23:P32),P23:P32,0),0)),"")</f>
        <v>12</v>
      </c>
      <c r="P37" s="64"/>
      <c r="Q37" s="131">
        <f>IFERROR(AVERAGE(AVERAGE(E23:E32),AVERAGE(K23:K32),AVERAGE(Q23:Q32)),"")</f>
        <v>7.3055555555555545</v>
      </c>
      <c r="R37" s="132">
        <f>SUM(C23:C32,I23:I32,O23:O32)</f>
        <v>52</v>
      </c>
      <c r="S37" s="61"/>
    </row>
    <row r="38" spans="1:19" ht="15" customHeight="1" x14ac:dyDescent="0.3">
      <c r="B38" s="64"/>
      <c r="C38" s="64"/>
      <c r="D38" s="64"/>
      <c r="E38" s="64"/>
      <c r="F38" s="64"/>
      <c r="G38" s="64"/>
      <c r="H38" s="64"/>
      <c r="I38" s="64"/>
      <c r="J38" s="64"/>
      <c r="K38" s="64"/>
      <c r="L38" s="64"/>
      <c r="M38" s="64"/>
      <c r="N38" s="64"/>
      <c r="O38" s="64"/>
      <c r="P38" s="64"/>
      <c r="Q38" s="64"/>
      <c r="R38" s="64"/>
    </row>
    <row r="39" spans="1:19" ht="15" customHeight="1" x14ac:dyDescent="0.3">
      <c r="B39" s="476" t="s">
        <v>48</v>
      </c>
      <c r="C39" s="476"/>
      <c r="D39" s="476"/>
      <c r="E39" s="476"/>
      <c r="F39" s="476"/>
      <c r="G39" s="476"/>
      <c r="H39" s="476"/>
      <c r="I39" s="476"/>
      <c r="J39" s="476"/>
      <c r="K39" s="476"/>
      <c r="L39" s="476"/>
      <c r="M39" s="476"/>
      <c r="N39" s="476"/>
      <c r="O39" s="476"/>
      <c r="P39" s="476"/>
      <c r="Q39" s="476"/>
      <c r="R39" s="476"/>
    </row>
    <row r="40" spans="1:19" ht="15" customHeight="1" x14ac:dyDescent="0.3">
      <c r="B40" s="476"/>
      <c r="C40" s="476"/>
      <c r="D40" s="476"/>
      <c r="E40" s="476"/>
      <c r="F40" s="476"/>
      <c r="G40" s="476"/>
      <c r="H40" s="476"/>
      <c r="I40" s="476"/>
      <c r="J40" s="476"/>
      <c r="K40" s="476"/>
      <c r="L40" s="476"/>
      <c r="M40" s="476"/>
      <c r="N40" s="476"/>
      <c r="O40" s="476"/>
      <c r="P40" s="476"/>
      <c r="Q40" s="476"/>
      <c r="R40" s="476"/>
    </row>
    <row r="41" spans="1:19" ht="15" customHeight="1" x14ac:dyDescent="0.3">
      <c r="B41" s="476"/>
      <c r="C41" s="476"/>
      <c r="D41" s="476"/>
      <c r="E41" s="476"/>
      <c r="F41" s="476"/>
      <c r="G41" s="476"/>
      <c r="H41" s="476"/>
      <c r="I41" s="476"/>
      <c r="J41" s="476"/>
      <c r="K41" s="476"/>
      <c r="L41" s="476"/>
      <c r="M41" s="476"/>
      <c r="N41" s="476"/>
      <c r="O41" s="476"/>
      <c r="P41" s="476"/>
      <c r="Q41" s="476"/>
      <c r="R41" s="476"/>
    </row>
    <row r="42" spans="1:19" ht="15" customHeight="1" thickBot="1" x14ac:dyDescent="0.35"/>
    <row r="43" spans="1:19" ht="15" customHeight="1" x14ac:dyDescent="0.3">
      <c r="B43" s="356">
        <v>1</v>
      </c>
      <c r="C43" s="356" t="str">
        <f>'Training Plan'!F161</f>
        <v>Competition Squat</v>
      </c>
      <c r="D43" s="357"/>
      <c r="E43" s="357"/>
      <c r="F43" s="358"/>
      <c r="G43" s="62"/>
      <c r="H43" s="356">
        <v>2</v>
      </c>
      <c r="I43" s="356" t="str">
        <f>'Training Plan'!F169</f>
        <v>SSB Goodmorning</v>
      </c>
      <c r="J43" s="357"/>
      <c r="K43" s="357"/>
      <c r="L43" s="358"/>
      <c r="M43" s="62"/>
      <c r="N43" s="356">
        <v>3</v>
      </c>
      <c r="O43" s="356" t="str">
        <f>'Training Plan'!F177</f>
        <v>Dumbbell Bench</v>
      </c>
      <c r="P43" s="357"/>
      <c r="Q43" s="357"/>
      <c r="R43" s="358"/>
    </row>
    <row r="44" spans="1:19" ht="15" customHeight="1" thickBot="1" x14ac:dyDescent="0.35">
      <c r="B44" s="359"/>
      <c r="C44" s="359"/>
      <c r="D44" s="360"/>
      <c r="E44" s="360"/>
      <c r="F44" s="361"/>
      <c r="G44" s="62"/>
      <c r="H44" s="359"/>
      <c r="I44" s="359"/>
      <c r="J44" s="360"/>
      <c r="K44" s="360"/>
      <c r="L44" s="361"/>
      <c r="M44" s="62"/>
      <c r="N44" s="359"/>
      <c r="O44" s="359"/>
      <c r="P44" s="360"/>
      <c r="Q44" s="360"/>
      <c r="R44" s="361"/>
    </row>
    <row r="45" spans="1:19" ht="15" customHeight="1" x14ac:dyDescent="0.3">
      <c r="B45" s="469" t="s">
        <v>85</v>
      </c>
      <c r="C45" s="470"/>
      <c r="D45" s="463" t="str">
        <f>'Training Plan'!F162</f>
        <v>▪ 1@8 RPE
▪ 18-12-10 Squat : 1@8 RPE
▪ 2-0-0 SSB Squat : 2 x 4@7 RPE</v>
      </c>
      <c r="E45" s="464"/>
      <c r="F45" s="465"/>
      <c r="G45" s="62"/>
      <c r="H45" s="469" t="s">
        <v>85</v>
      </c>
      <c r="I45" s="470"/>
      <c r="J45" s="463" t="str">
        <f>'Training Plan'!F170</f>
        <v>▪ 5@6 RPE
▪ 5@7 RPE
▪ 5@8 RPE</v>
      </c>
      <c r="K45" s="464"/>
      <c r="L45" s="465"/>
      <c r="M45" s="62"/>
      <c r="N45" s="469" t="s">
        <v>85</v>
      </c>
      <c r="O45" s="470"/>
      <c r="P45" s="463" t="str">
        <f>'Training Plan'!F178</f>
        <v>▪ AMRAP @50kg
▪ 2 x 10 @-17% of AMRAP</v>
      </c>
      <c r="Q45" s="464"/>
      <c r="R45" s="465"/>
    </row>
    <row r="46" spans="1:19" ht="15" customHeight="1" x14ac:dyDescent="0.3">
      <c r="B46" s="471"/>
      <c r="C46" s="472"/>
      <c r="D46" s="466"/>
      <c r="E46" s="467"/>
      <c r="F46" s="468"/>
      <c r="G46" s="62"/>
      <c r="H46" s="471"/>
      <c r="I46" s="472"/>
      <c r="J46" s="466"/>
      <c r="K46" s="467"/>
      <c r="L46" s="468"/>
      <c r="M46" s="62"/>
      <c r="N46" s="471"/>
      <c r="O46" s="472"/>
      <c r="P46" s="466"/>
      <c r="Q46" s="467"/>
      <c r="R46" s="468"/>
    </row>
    <row r="47" spans="1:19" ht="15" customHeight="1" x14ac:dyDescent="0.3">
      <c r="B47" s="471"/>
      <c r="C47" s="472"/>
      <c r="D47" s="466"/>
      <c r="E47" s="467"/>
      <c r="F47" s="468"/>
      <c r="G47" s="62"/>
      <c r="H47" s="471"/>
      <c r="I47" s="472"/>
      <c r="J47" s="466"/>
      <c r="K47" s="467"/>
      <c r="L47" s="468"/>
      <c r="M47" s="62"/>
      <c r="N47" s="471"/>
      <c r="O47" s="472"/>
      <c r="P47" s="466"/>
      <c r="Q47" s="467"/>
      <c r="R47" s="468"/>
    </row>
    <row r="48" spans="1:19" ht="15" customHeight="1" x14ac:dyDescent="0.3">
      <c r="B48" s="471"/>
      <c r="C48" s="472"/>
      <c r="D48" s="466"/>
      <c r="E48" s="467"/>
      <c r="F48" s="468"/>
      <c r="G48" s="62"/>
      <c r="H48" s="471"/>
      <c r="I48" s="472"/>
      <c r="J48" s="466"/>
      <c r="K48" s="467"/>
      <c r="L48" s="468"/>
      <c r="M48" s="62"/>
      <c r="N48" s="471"/>
      <c r="O48" s="472"/>
      <c r="P48" s="466"/>
      <c r="Q48" s="467"/>
      <c r="R48" s="468"/>
    </row>
    <row r="49" spans="2:18" ht="15" customHeight="1" thickBot="1" x14ac:dyDescent="0.35">
      <c r="B49" s="473"/>
      <c r="C49" s="474"/>
      <c r="D49" s="466"/>
      <c r="E49" s="467"/>
      <c r="F49" s="468"/>
      <c r="G49" s="62"/>
      <c r="H49" s="473"/>
      <c r="I49" s="474"/>
      <c r="J49" s="466"/>
      <c r="K49" s="467"/>
      <c r="L49" s="468"/>
      <c r="M49" s="62"/>
      <c r="N49" s="473"/>
      <c r="O49" s="474"/>
      <c r="P49" s="466"/>
      <c r="Q49" s="467"/>
      <c r="R49" s="468"/>
    </row>
    <row r="50" spans="2:18" ht="15" customHeight="1" x14ac:dyDescent="0.3">
      <c r="B50" s="438" t="s">
        <v>86</v>
      </c>
      <c r="C50" s="440"/>
      <c r="D50" s="441" t="str">
        <f>'Training Plan'!G167</f>
        <v>3-5min</v>
      </c>
      <c r="E50" s="442"/>
      <c r="F50" s="443"/>
      <c r="G50" s="62"/>
      <c r="H50" s="438" t="s">
        <v>86</v>
      </c>
      <c r="I50" s="440"/>
      <c r="J50" s="441" t="str">
        <f>'Training Plan'!G175</f>
        <v>3-5min</v>
      </c>
      <c r="K50" s="442"/>
      <c r="L50" s="443"/>
      <c r="M50" s="62"/>
      <c r="N50" s="438" t="s">
        <v>86</v>
      </c>
      <c r="O50" s="440"/>
      <c r="P50" s="441" t="str">
        <f>'Training Plan'!G183</f>
        <v>3-4min</v>
      </c>
      <c r="Q50" s="442"/>
      <c r="R50" s="443"/>
    </row>
    <row r="51" spans="2:18" ht="15" customHeight="1" thickBot="1" x14ac:dyDescent="0.35">
      <c r="B51" s="453"/>
      <c r="C51" s="475"/>
      <c r="D51" s="447"/>
      <c r="E51" s="448"/>
      <c r="F51" s="449"/>
      <c r="G51" s="62"/>
      <c r="H51" s="453"/>
      <c r="I51" s="475"/>
      <c r="J51" s="447"/>
      <c r="K51" s="448"/>
      <c r="L51" s="449"/>
      <c r="M51" s="62"/>
      <c r="N51" s="453"/>
      <c r="O51" s="475"/>
      <c r="P51" s="447"/>
      <c r="Q51" s="448"/>
      <c r="R51" s="449"/>
    </row>
    <row r="52" spans="2:18" ht="30" customHeight="1" thickBot="1" x14ac:dyDescent="0.35">
      <c r="B52" s="1" t="s">
        <v>61</v>
      </c>
      <c r="C52" s="1" t="s">
        <v>0</v>
      </c>
      <c r="D52" s="1" t="s">
        <v>42</v>
      </c>
      <c r="E52" s="1" t="s">
        <v>11</v>
      </c>
      <c r="F52" s="3" t="s">
        <v>71</v>
      </c>
      <c r="H52" s="1" t="s">
        <v>61</v>
      </c>
      <c r="I52" s="1" t="s">
        <v>0</v>
      </c>
      <c r="J52" s="1" t="s">
        <v>42</v>
      </c>
      <c r="K52" s="1" t="s">
        <v>11</v>
      </c>
      <c r="L52" s="3" t="s">
        <v>71</v>
      </c>
      <c r="N52" s="1" t="s">
        <v>61</v>
      </c>
      <c r="O52" s="1" t="s">
        <v>0</v>
      </c>
      <c r="P52" s="1" t="s">
        <v>42</v>
      </c>
      <c r="Q52" s="1" t="s">
        <v>11</v>
      </c>
      <c r="R52" s="3" t="s">
        <v>71</v>
      </c>
    </row>
    <row r="53" spans="2:18" ht="15" customHeight="1" thickBot="1" x14ac:dyDescent="0.35">
      <c r="B53" s="2">
        <v>1</v>
      </c>
      <c r="C53" s="32">
        <v>1</v>
      </c>
      <c r="D53" s="29">
        <v>217.5</v>
      </c>
      <c r="E53" s="35">
        <v>8</v>
      </c>
      <c r="F53" s="125">
        <f ca="1">IF(ISNUMBER(D53),D53/B65,)</f>
        <v>0.9334763948497854</v>
      </c>
      <c r="H53" s="2">
        <v>1</v>
      </c>
      <c r="I53" s="32">
        <v>5</v>
      </c>
      <c r="J53" s="29">
        <v>105</v>
      </c>
      <c r="K53" s="35">
        <v>7</v>
      </c>
      <c r="L53" s="125">
        <f ca="1">IF(ISNUMBER(J53),J53/H65,)</f>
        <v>0.78947368421052633</v>
      </c>
      <c r="N53" s="2">
        <v>1</v>
      </c>
      <c r="O53" s="32">
        <v>3</v>
      </c>
      <c r="P53" s="29">
        <v>52.5</v>
      </c>
      <c r="Q53" s="35">
        <v>9.5</v>
      </c>
      <c r="R53" s="125">
        <f ca="1">IF(ISNUMBER(P53),P53/N65,)</f>
        <v>0.90517241379310343</v>
      </c>
    </row>
    <row r="54" spans="2:18" ht="15" customHeight="1" thickBot="1" x14ac:dyDescent="0.35">
      <c r="B54" s="2">
        <v>2</v>
      </c>
      <c r="C54" s="33">
        <v>1</v>
      </c>
      <c r="D54" s="30">
        <v>100</v>
      </c>
      <c r="E54" s="36">
        <v>8</v>
      </c>
      <c r="F54" s="126">
        <f ca="1">IF(ISNUMBER(D54),D54/B65,)</f>
        <v>0.42918454935622319</v>
      </c>
      <c r="H54" s="2">
        <v>2</v>
      </c>
      <c r="I54" s="33">
        <v>5</v>
      </c>
      <c r="J54" s="30">
        <v>105</v>
      </c>
      <c r="K54" s="36">
        <v>7</v>
      </c>
      <c r="L54" s="126">
        <f ca="1">IF(ISNUMBER(J54),J54/H65,)</f>
        <v>0.78947368421052633</v>
      </c>
      <c r="N54" s="2">
        <v>2</v>
      </c>
      <c r="O54" s="33">
        <v>10</v>
      </c>
      <c r="P54" s="30">
        <v>42</v>
      </c>
      <c r="Q54" s="36">
        <v>7</v>
      </c>
      <c r="R54" s="126">
        <f ca="1">IF(ISNUMBER(P54),P54/N65,)</f>
        <v>0.72413793103448276</v>
      </c>
    </row>
    <row r="55" spans="2:18" ht="15" customHeight="1" thickBot="1" x14ac:dyDescent="0.35">
      <c r="B55" s="2">
        <v>3</v>
      </c>
      <c r="C55" s="33">
        <v>4</v>
      </c>
      <c r="D55" s="30">
        <v>145</v>
      </c>
      <c r="E55" s="36">
        <v>7</v>
      </c>
      <c r="F55" s="126">
        <f ca="1">IF(ISNUMBER(D55),D55/B65,)</f>
        <v>0.62231759656652363</v>
      </c>
      <c r="H55" s="2">
        <v>3</v>
      </c>
      <c r="I55" s="33">
        <v>5</v>
      </c>
      <c r="J55" s="30">
        <v>105</v>
      </c>
      <c r="K55" s="36">
        <v>7</v>
      </c>
      <c r="L55" s="126">
        <f ca="1">IF(ISNUMBER(J55),J55/H65,)</f>
        <v>0.78947368421052633</v>
      </c>
      <c r="M55" s="122"/>
      <c r="N55" s="2">
        <v>3</v>
      </c>
      <c r="O55" s="33">
        <v>10</v>
      </c>
      <c r="P55" s="30">
        <v>42</v>
      </c>
      <c r="Q55" s="36">
        <v>7</v>
      </c>
      <c r="R55" s="126">
        <f ca="1">IF(ISNUMBER(P55),P55/N65,)</f>
        <v>0.72413793103448276</v>
      </c>
    </row>
    <row r="56" spans="2:18" ht="15" customHeight="1" thickBot="1" x14ac:dyDescent="0.35">
      <c r="B56" s="2">
        <v>4</v>
      </c>
      <c r="C56" s="33">
        <v>4</v>
      </c>
      <c r="D56" s="30">
        <v>165</v>
      </c>
      <c r="E56" s="36">
        <v>8.5</v>
      </c>
      <c r="F56" s="126">
        <f ca="1">IF(ISNUMBER(D56),D56/B65,)</f>
        <v>0.70815450643776823</v>
      </c>
      <c r="H56" s="2">
        <v>4</v>
      </c>
      <c r="I56" s="33"/>
      <c r="J56" s="30"/>
      <c r="K56" s="36"/>
      <c r="L56" s="126">
        <f>IF(ISNUMBER(J56),J56/H65,)</f>
        <v>0</v>
      </c>
      <c r="M56" s="123"/>
      <c r="N56" s="2">
        <v>4</v>
      </c>
      <c r="O56" s="33"/>
      <c r="P56" s="30"/>
      <c r="Q56" s="36"/>
      <c r="R56" s="126">
        <f>IF(ISNUMBER(P56),P56/N65,)</f>
        <v>0</v>
      </c>
    </row>
    <row r="57" spans="2:18" ht="15" customHeight="1" thickBot="1" x14ac:dyDescent="0.35">
      <c r="B57" s="2">
        <v>5</v>
      </c>
      <c r="C57" s="33"/>
      <c r="D57" s="30"/>
      <c r="E57" s="36"/>
      <c r="F57" s="126">
        <f>IF(ISNUMBER(D57),D57/B65,)</f>
        <v>0</v>
      </c>
      <c r="H57" s="2">
        <v>5</v>
      </c>
      <c r="I57" s="33"/>
      <c r="J57" s="30"/>
      <c r="K57" s="36"/>
      <c r="L57" s="126">
        <f>IF(ISNUMBER(J57),J57/H65,)</f>
        <v>0</v>
      </c>
      <c r="M57" s="124"/>
      <c r="N57" s="2">
        <v>5</v>
      </c>
      <c r="O57" s="33"/>
      <c r="P57" s="30"/>
      <c r="Q57" s="36"/>
      <c r="R57" s="126">
        <f>IF(ISNUMBER(P57),P57/N65,)</f>
        <v>0</v>
      </c>
    </row>
    <row r="58" spans="2:18" ht="15" customHeight="1" thickBot="1" x14ac:dyDescent="0.35">
      <c r="B58" s="2">
        <v>6</v>
      </c>
      <c r="C58" s="33"/>
      <c r="D58" s="30"/>
      <c r="E58" s="36"/>
      <c r="F58" s="126">
        <f>IF(ISNUMBER(D58),D58/B65,)</f>
        <v>0</v>
      </c>
      <c r="H58" s="2">
        <v>6</v>
      </c>
      <c r="I58" s="33"/>
      <c r="J58" s="30"/>
      <c r="K58" s="36"/>
      <c r="L58" s="126">
        <f>IF(ISNUMBER(J58),J58/H65,)</f>
        <v>0</v>
      </c>
      <c r="M58" s="124"/>
      <c r="N58" s="2">
        <v>6</v>
      </c>
      <c r="O58" s="33"/>
      <c r="P58" s="30"/>
      <c r="Q58" s="36"/>
      <c r="R58" s="126">
        <f>IF(ISNUMBER(P58),P58/N65,)</f>
        <v>0</v>
      </c>
    </row>
    <row r="59" spans="2:18" ht="15" customHeight="1" thickBot="1" x14ac:dyDescent="0.35">
      <c r="B59" s="2">
        <v>7</v>
      </c>
      <c r="C59" s="33"/>
      <c r="D59" s="30"/>
      <c r="E59" s="36"/>
      <c r="F59" s="126">
        <f>IF(ISNUMBER(D59),D59/B65,)</f>
        <v>0</v>
      </c>
      <c r="H59" s="2">
        <v>7</v>
      </c>
      <c r="I59" s="33"/>
      <c r="J59" s="30"/>
      <c r="K59" s="36"/>
      <c r="L59" s="126">
        <f>IF(ISNUMBER(J59),J59/H65,)</f>
        <v>0</v>
      </c>
      <c r="M59" s="124"/>
      <c r="N59" s="2">
        <v>7</v>
      </c>
      <c r="O59" s="33"/>
      <c r="P59" s="30"/>
      <c r="Q59" s="36"/>
      <c r="R59" s="126">
        <f>IF(ISNUMBER(P59),P59/N65,)</f>
        <v>0</v>
      </c>
    </row>
    <row r="60" spans="2:18" ht="15" customHeight="1" thickBot="1" x14ac:dyDescent="0.35">
      <c r="B60" s="2">
        <v>8</v>
      </c>
      <c r="C60" s="33"/>
      <c r="D60" s="30"/>
      <c r="E60" s="36"/>
      <c r="F60" s="126">
        <f>IF(ISNUMBER(D60),D60/B65,)</f>
        <v>0</v>
      </c>
      <c r="H60" s="2">
        <v>8</v>
      </c>
      <c r="I60" s="33"/>
      <c r="J60" s="30"/>
      <c r="K60" s="36"/>
      <c r="L60" s="126">
        <f>IF(ISNUMBER(J60),J60/H65,)</f>
        <v>0</v>
      </c>
      <c r="M60" s="124"/>
      <c r="N60" s="2">
        <v>8</v>
      </c>
      <c r="O60" s="33"/>
      <c r="P60" s="30"/>
      <c r="Q60" s="36"/>
      <c r="R60" s="126">
        <f>IF(ISNUMBER(P60),P60/N65,)</f>
        <v>0</v>
      </c>
    </row>
    <row r="61" spans="2:18" ht="15" customHeight="1" thickBot="1" x14ac:dyDescent="0.35">
      <c r="B61" s="2">
        <v>9</v>
      </c>
      <c r="C61" s="33"/>
      <c r="D61" s="30"/>
      <c r="E61" s="36"/>
      <c r="F61" s="126">
        <f>IF(ISNUMBER(D61),D61/B65,)</f>
        <v>0</v>
      </c>
      <c r="H61" s="2">
        <v>9</v>
      </c>
      <c r="I61" s="33"/>
      <c r="J61" s="30"/>
      <c r="K61" s="36"/>
      <c r="L61" s="126">
        <f>IF(ISNUMBER(J61),J61/H65,)</f>
        <v>0</v>
      </c>
      <c r="M61" s="124"/>
      <c r="N61" s="2">
        <v>9</v>
      </c>
      <c r="O61" s="33"/>
      <c r="P61" s="30"/>
      <c r="Q61" s="36"/>
      <c r="R61" s="126">
        <f>IF(ISNUMBER(P61),P61/N65,)</f>
        <v>0</v>
      </c>
    </row>
    <row r="62" spans="2:18" ht="15" customHeight="1" thickBot="1" x14ac:dyDescent="0.35">
      <c r="B62" s="53">
        <v>10</v>
      </c>
      <c r="C62" s="34"/>
      <c r="D62" s="31"/>
      <c r="E62" s="37"/>
      <c r="F62" s="126">
        <f>IF(ISNUMBER(D62),D62/B65,)</f>
        <v>0</v>
      </c>
      <c r="H62" s="53">
        <v>10</v>
      </c>
      <c r="I62" s="34"/>
      <c r="J62" s="31"/>
      <c r="K62" s="37"/>
      <c r="L62" s="126">
        <f>IF(ISNUMBER(J62),J62/H65,)</f>
        <v>0</v>
      </c>
      <c r="M62" s="124"/>
      <c r="N62" s="53">
        <v>10</v>
      </c>
      <c r="O62" s="34"/>
      <c r="P62" s="31"/>
      <c r="Q62" s="37"/>
      <c r="R62" s="126">
        <f>IF(ISNUMBER(P62),P62/N65,)</f>
        <v>0</v>
      </c>
    </row>
    <row r="63" spans="2:18" ht="15" customHeight="1" x14ac:dyDescent="0.3">
      <c r="B63" s="392" t="s">
        <v>4</v>
      </c>
      <c r="C63" s="438" t="s">
        <v>62</v>
      </c>
      <c r="D63" s="439"/>
      <c r="E63" s="457">
        <f ca="1">IFERROR(IF(COUNT(F53:F62)&gt;0,AVERAGEIF(F53:F62,"&gt;0"),0),)</f>
        <v>0.67328326180257503</v>
      </c>
      <c r="F63" s="458"/>
      <c r="H63" s="392" t="s">
        <v>4</v>
      </c>
      <c r="I63" s="438" t="s">
        <v>62</v>
      </c>
      <c r="J63" s="439"/>
      <c r="K63" s="457">
        <f ca="1">IFERROR(IF(COUNT(L53:L62)&gt;0,AVERAGEIF(L53:L62,"&gt;0"),0),)</f>
        <v>0.78947368421052622</v>
      </c>
      <c r="L63" s="458"/>
      <c r="M63" s="124"/>
      <c r="N63" s="392" t="s">
        <v>4</v>
      </c>
      <c r="O63" s="452" t="s">
        <v>70</v>
      </c>
      <c r="P63" s="461">
        <f ca="1">IFERROR(IF(COUNT(R53:R62)&gt;0,AVERAGEIF(R53:R62,"&gt;0"),0),)</f>
        <v>0.78448275862068961</v>
      </c>
      <c r="Q63" s="477" t="s">
        <v>109</v>
      </c>
      <c r="R63" s="479">
        <f>IFERROR(Q67*R67,"")</f>
        <v>363.33333333333331</v>
      </c>
    </row>
    <row r="64" spans="2:18" ht="15" customHeight="1" thickBot="1" x14ac:dyDescent="0.35">
      <c r="B64" s="373"/>
      <c r="C64" s="453"/>
      <c r="D64" s="456"/>
      <c r="E64" s="459"/>
      <c r="F64" s="460"/>
      <c r="H64" s="373"/>
      <c r="I64" s="453"/>
      <c r="J64" s="456"/>
      <c r="K64" s="459"/>
      <c r="L64" s="460"/>
      <c r="M64" s="124"/>
      <c r="N64" s="373"/>
      <c r="O64" s="490"/>
      <c r="P64" s="462"/>
      <c r="Q64" s="478"/>
      <c r="R64" s="480"/>
    </row>
    <row r="65" spans="2:18" ht="15" customHeight="1" x14ac:dyDescent="0.3">
      <c r="B65" s="450">
        <f ca="1">IFERROR(ROUNDUP(B67/(0.0005*C67^2-0.0342*C67+1.034),0),)</f>
        <v>233</v>
      </c>
      <c r="C65" s="452" t="s">
        <v>162</v>
      </c>
      <c r="D65" s="454">
        <f>SUM(C53:C62)</f>
        <v>10</v>
      </c>
      <c r="E65" s="438" t="s">
        <v>44</v>
      </c>
      <c r="F65" s="421">
        <f>SUM(C53*D53,C54*D54,C55*D55,C56*D56,C57*D57,C58*D58,C59*D59,C60*D60,C61*D61,C62*D62)</f>
        <v>1557.5</v>
      </c>
      <c r="H65" s="450">
        <f ca="1">IFERROR(ROUNDUP(H67/(0.0005*I67^2-0.0342*I67+1.034),0),)</f>
        <v>133</v>
      </c>
      <c r="I65" s="452" t="s">
        <v>162</v>
      </c>
      <c r="J65" s="454">
        <f>SUM(I53:I62)</f>
        <v>15</v>
      </c>
      <c r="K65" s="438" t="s">
        <v>44</v>
      </c>
      <c r="L65" s="421">
        <f>SUM(I53*J53,I54*J54,I55*J55,I56*J56,I57*J57,I58*J58,I59*J59,I60*J60,I61*J61,I62*J62)</f>
        <v>1575</v>
      </c>
      <c r="M65" s="124"/>
      <c r="N65" s="450">
        <f ca="1">IFERROR(ROUNDUP(N67/(0.0005*O67^2-0.0342*O67+1.034),0),)</f>
        <v>58</v>
      </c>
      <c r="O65" s="452" t="s">
        <v>162</v>
      </c>
      <c r="P65" s="454">
        <f>SUM(O53:O62)</f>
        <v>23</v>
      </c>
      <c r="Q65" s="438" t="s">
        <v>44</v>
      </c>
      <c r="R65" s="421">
        <f>SUM(O53*P53,O54*P54,O55*P55,O56*P56,O57*P57,O58*P58,O59*P59,O60*P60,O61*P61,O62*P62)</f>
        <v>997.5</v>
      </c>
    </row>
    <row r="66" spans="2:18" ht="15" customHeight="1" thickBot="1" x14ac:dyDescent="0.35">
      <c r="B66" s="451"/>
      <c r="C66" s="453"/>
      <c r="D66" s="455"/>
      <c r="E66" s="453"/>
      <c r="F66" s="422"/>
      <c r="H66" s="451"/>
      <c r="I66" s="453"/>
      <c r="J66" s="455"/>
      <c r="K66" s="453"/>
      <c r="L66" s="422"/>
      <c r="M66" s="124"/>
      <c r="N66" s="451"/>
      <c r="O66" s="453"/>
      <c r="P66" s="455"/>
      <c r="Q66" s="453"/>
      <c r="R66" s="422"/>
    </row>
    <row r="67" spans="2:18" ht="15" customHeight="1" x14ac:dyDescent="0.3">
      <c r="B67" s="64">
        <f ca="1">IFERROR(OFFSET(D52,MATCH(MAX(D53:D62),D53:D62,0),0),"")</f>
        <v>217.5</v>
      </c>
      <c r="C67" s="129">
        <f ca="1">IFERROR(OFFSET(C52,MATCH(MAX(D53:D62),D53:D62,0),0)+(10-OFFSET(E52,MATCH(MAX(D53:D62),D53:D62,0),0)),"")</f>
        <v>3</v>
      </c>
      <c r="D67" s="64"/>
      <c r="E67" s="64"/>
      <c r="F67" s="64"/>
      <c r="G67" s="64"/>
      <c r="H67" s="64">
        <f ca="1">IFERROR(OFFSET(J52,MATCH(MAX(J53:J62),J53:J62,0),0),"")</f>
        <v>105</v>
      </c>
      <c r="I67" s="129">
        <f ca="1">IFERROR(OFFSET(I52,MATCH(MAX(J53:J62),J53:J62,0),0)+(10-OFFSET(K52,MATCH(MAX(J53:J62),J53:J62,0),0)),"")</f>
        <v>8</v>
      </c>
      <c r="J67" s="64"/>
      <c r="K67" s="64"/>
      <c r="L67" s="64"/>
      <c r="M67" s="130"/>
      <c r="N67" s="64">
        <f ca="1">IFERROR(OFFSET(P52,MATCH(MAX(P53:P62),P53:P62,0),0),"")</f>
        <v>52.5</v>
      </c>
      <c r="O67" s="129">
        <f ca="1">IFERROR(OFFSET(O52,MATCH(MAX(P53:P62),P53:P62,0),0)+(10-OFFSET(Q52,MATCH(MAX(P53:P62),P53:P62,0),0)),"")</f>
        <v>3.5</v>
      </c>
      <c r="P67" s="64"/>
      <c r="Q67" s="131">
        <f>IFERROR(AVERAGE(AVERAGE(E53:E62),AVERAGE(K53:K62),AVERAGE(Q53:Q62)),"")</f>
        <v>7.5694444444444438</v>
      </c>
      <c r="R67" s="132">
        <f>SUM(C53:C62,I53:I62,O53:O62)</f>
        <v>48</v>
      </c>
    </row>
    <row r="68" spans="2:18" ht="15" customHeight="1" x14ac:dyDescent="0.3">
      <c r="B68" s="64"/>
      <c r="C68" s="64"/>
      <c r="D68" s="64"/>
      <c r="E68" s="64"/>
      <c r="F68" s="64"/>
      <c r="G68" s="64"/>
      <c r="H68" s="64"/>
      <c r="I68" s="64"/>
      <c r="J68" s="64"/>
      <c r="K68" s="64"/>
      <c r="L68" s="64"/>
      <c r="M68" s="64"/>
      <c r="N68" s="64"/>
      <c r="O68" s="64"/>
      <c r="P68" s="64"/>
      <c r="Q68" s="64"/>
      <c r="R68" s="64"/>
    </row>
    <row r="69" spans="2:18" ht="15" customHeight="1" x14ac:dyDescent="0.3">
      <c r="B69" s="476" t="s">
        <v>63</v>
      </c>
      <c r="C69" s="476"/>
      <c r="D69" s="476"/>
      <c r="E69" s="476"/>
      <c r="F69" s="476"/>
      <c r="G69" s="476"/>
      <c r="H69" s="476"/>
      <c r="I69" s="476"/>
      <c r="J69" s="476"/>
      <c r="K69" s="476"/>
      <c r="L69" s="476"/>
      <c r="M69" s="476"/>
      <c r="N69" s="476"/>
      <c r="O69" s="476"/>
      <c r="P69" s="476"/>
      <c r="Q69" s="476"/>
      <c r="R69" s="476"/>
    </row>
    <row r="70" spans="2:18" ht="15" customHeight="1" x14ac:dyDescent="0.3">
      <c r="B70" s="476"/>
      <c r="C70" s="476"/>
      <c r="D70" s="476"/>
      <c r="E70" s="476"/>
      <c r="F70" s="476"/>
      <c r="G70" s="476"/>
      <c r="H70" s="476"/>
      <c r="I70" s="476"/>
      <c r="J70" s="476"/>
      <c r="K70" s="476"/>
      <c r="L70" s="476"/>
      <c r="M70" s="476"/>
      <c r="N70" s="476"/>
      <c r="O70" s="476"/>
      <c r="P70" s="476"/>
      <c r="Q70" s="476"/>
      <c r="R70" s="476"/>
    </row>
    <row r="71" spans="2:18" ht="15" customHeight="1" x14ac:dyDescent="0.3">
      <c r="B71" s="476"/>
      <c r="C71" s="476"/>
      <c r="D71" s="476"/>
      <c r="E71" s="476"/>
      <c r="F71" s="476"/>
      <c r="G71" s="476"/>
      <c r="H71" s="476"/>
      <c r="I71" s="476"/>
      <c r="J71" s="476"/>
      <c r="K71" s="476"/>
      <c r="L71" s="476"/>
      <c r="M71" s="476"/>
      <c r="N71" s="476"/>
      <c r="O71" s="476"/>
      <c r="P71" s="476"/>
      <c r="Q71" s="476"/>
      <c r="R71" s="476"/>
    </row>
    <row r="72" spans="2:18" ht="15" customHeight="1" thickBot="1" x14ac:dyDescent="0.35"/>
    <row r="73" spans="2:18" ht="15" customHeight="1" x14ac:dyDescent="0.3">
      <c r="C73" s="322" t="str">
        <f>'Training Plan'!I160</f>
        <v>Assault Bike</v>
      </c>
      <c r="D73" s="323"/>
      <c r="E73" s="324"/>
      <c r="F73" s="322" t="str">
        <f>'Training Plan'!I164</f>
        <v>Ab Wheel</v>
      </c>
      <c r="G73" s="323"/>
      <c r="H73" s="324"/>
      <c r="I73" s="322" t="str">
        <f>'Training Plan'!I168</f>
        <v>Biceps s/s Triceps</v>
      </c>
      <c r="J73" s="323"/>
      <c r="K73" s="324"/>
      <c r="L73" s="322">
        <f>'Training Plan'!I172</f>
        <v>0</v>
      </c>
      <c r="M73" s="323"/>
      <c r="N73" s="324"/>
      <c r="O73" s="322">
        <f>'Training Plan'!I176</f>
        <v>0</v>
      </c>
      <c r="P73" s="323"/>
      <c r="Q73" s="324"/>
    </row>
    <row r="74" spans="2:18" ht="15" customHeight="1" thickBot="1" x14ac:dyDescent="0.35">
      <c r="C74" s="328"/>
      <c r="D74" s="329"/>
      <c r="E74" s="330"/>
      <c r="F74" s="328"/>
      <c r="G74" s="329"/>
      <c r="H74" s="330"/>
      <c r="I74" s="328"/>
      <c r="J74" s="329"/>
      <c r="K74" s="330"/>
      <c r="L74" s="328"/>
      <c r="M74" s="329"/>
      <c r="N74" s="330"/>
      <c r="O74" s="328"/>
      <c r="P74" s="329"/>
      <c r="Q74" s="330"/>
    </row>
    <row r="75" spans="2:18" ht="15" customHeight="1" x14ac:dyDescent="0.3">
      <c r="C75" s="441" t="str">
        <f>'Training Plan'!I161</f>
        <v>20min Steady State @6 RPE</v>
      </c>
      <c r="D75" s="442"/>
      <c r="E75" s="443"/>
      <c r="F75" s="441" t="str">
        <f>'Training Plan'!I165</f>
        <v>3 x 10@8 RPE</v>
      </c>
      <c r="G75" s="442"/>
      <c r="H75" s="443"/>
      <c r="I75" s="441" t="str">
        <f>'Training Plan'!I169</f>
        <v>4 x 10/12@8 RPE</v>
      </c>
      <c r="J75" s="442"/>
      <c r="K75" s="443"/>
      <c r="L75" s="441">
        <f>'Training Plan'!I173</f>
        <v>0</v>
      </c>
      <c r="M75" s="442"/>
      <c r="N75" s="443"/>
      <c r="O75" s="441">
        <f>'Training Plan'!I177</f>
        <v>0</v>
      </c>
      <c r="P75" s="442"/>
      <c r="Q75" s="443"/>
    </row>
    <row r="76" spans="2:18" ht="15" customHeight="1" x14ac:dyDescent="0.3">
      <c r="C76" s="444"/>
      <c r="D76" s="445"/>
      <c r="E76" s="446"/>
      <c r="F76" s="444"/>
      <c r="G76" s="445"/>
      <c r="H76" s="446"/>
      <c r="I76" s="444"/>
      <c r="J76" s="445"/>
      <c r="K76" s="446"/>
      <c r="L76" s="444"/>
      <c r="M76" s="445"/>
      <c r="N76" s="446"/>
      <c r="O76" s="444"/>
      <c r="P76" s="445"/>
      <c r="Q76" s="446"/>
    </row>
    <row r="77" spans="2:18" ht="15" customHeight="1" thickBot="1" x14ac:dyDescent="0.35">
      <c r="C77" s="447"/>
      <c r="D77" s="448"/>
      <c r="E77" s="449"/>
      <c r="F77" s="447"/>
      <c r="G77" s="448"/>
      <c r="H77" s="449"/>
      <c r="I77" s="447"/>
      <c r="J77" s="448"/>
      <c r="K77" s="449"/>
      <c r="L77" s="447"/>
      <c r="M77" s="448"/>
      <c r="N77" s="449"/>
      <c r="O77" s="447"/>
      <c r="P77" s="448"/>
      <c r="Q77" s="449"/>
    </row>
    <row r="78" spans="2:18" ht="15" customHeight="1" thickBot="1" x14ac:dyDescent="0.35">
      <c r="C78" s="438" t="s">
        <v>64</v>
      </c>
      <c r="D78" s="439"/>
      <c r="E78" s="440"/>
      <c r="F78" s="438" t="s">
        <v>64</v>
      </c>
      <c r="G78" s="439"/>
      <c r="H78" s="440"/>
      <c r="I78" s="438" t="s">
        <v>64</v>
      </c>
      <c r="J78" s="439"/>
      <c r="K78" s="440"/>
      <c r="L78" s="438" t="s">
        <v>64</v>
      </c>
      <c r="M78" s="439"/>
      <c r="N78" s="440"/>
      <c r="O78" s="438" t="s">
        <v>64</v>
      </c>
      <c r="P78" s="439"/>
      <c r="Q78" s="440"/>
    </row>
    <row r="79" spans="2:18" ht="15" customHeight="1" x14ac:dyDescent="0.3">
      <c r="C79" s="481"/>
      <c r="D79" s="482"/>
      <c r="E79" s="483"/>
      <c r="F79" s="481"/>
      <c r="G79" s="482"/>
      <c r="H79" s="483"/>
      <c r="I79" s="481"/>
      <c r="J79" s="482"/>
      <c r="K79" s="483"/>
      <c r="L79" s="481"/>
      <c r="M79" s="482"/>
      <c r="N79" s="483"/>
      <c r="O79" s="481"/>
      <c r="P79" s="482"/>
      <c r="Q79" s="483"/>
    </row>
    <row r="80" spans="2:18" ht="15" customHeight="1" x14ac:dyDescent="0.3">
      <c r="C80" s="484"/>
      <c r="D80" s="485"/>
      <c r="E80" s="486"/>
      <c r="F80" s="484"/>
      <c r="G80" s="485"/>
      <c r="H80" s="486"/>
      <c r="I80" s="484"/>
      <c r="J80" s="485"/>
      <c r="K80" s="486"/>
      <c r="L80" s="484"/>
      <c r="M80" s="485"/>
      <c r="N80" s="486"/>
      <c r="O80" s="484"/>
      <c r="P80" s="485"/>
      <c r="Q80" s="486"/>
    </row>
    <row r="81" spans="2:18" ht="15" customHeight="1" thickBot="1" x14ac:dyDescent="0.35">
      <c r="C81" s="487"/>
      <c r="D81" s="488"/>
      <c r="E81" s="489"/>
      <c r="F81" s="487"/>
      <c r="G81" s="488"/>
      <c r="H81" s="489"/>
      <c r="I81" s="487"/>
      <c r="J81" s="488"/>
      <c r="K81" s="489"/>
      <c r="L81" s="487"/>
      <c r="M81" s="488"/>
      <c r="N81" s="489"/>
      <c r="O81" s="487"/>
      <c r="P81" s="488"/>
      <c r="Q81" s="489"/>
    </row>
    <row r="82" spans="2:18" ht="15" customHeight="1" x14ac:dyDescent="0.3"/>
    <row r="83" spans="2:18" ht="15" customHeight="1" x14ac:dyDescent="0.3"/>
    <row r="84" spans="2:18" ht="15" customHeight="1" x14ac:dyDescent="0.3">
      <c r="B84" s="476" t="s">
        <v>49</v>
      </c>
      <c r="C84" s="476"/>
      <c r="D84" s="476"/>
      <c r="E84" s="476"/>
      <c r="F84" s="476"/>
      <c r="G84" s="476"/>
      <c r="H84" s="476"/>
      <c r="I84" s="476"/>
      <c r="J84" s="476"/>
      <c r="K84" s="476"/>
      <c r="L84" s="476"/>
      <c r="M84" s="476"/>
      <c r="N84" s="476"/>
      <c r="O84" s="476"/>
      <c r="P84" s="476"/>
      <c r="Q84" s="476"/>
      <c r="R84" s="476"/>
    </row>
    <row r="85" spans="2:18" ht="15" customHeight="1" x14ac:dyDescent="0.3">
      <c r="B85" s="476"/>
      <c r="C85" s="476"/>
      <c r="D85" s="476"/>
      <c r="E85" s="476"/>
      <c r="F85" s="476"/>
      <c r="G85" s="476"/>
      <c r="H85" s="476"/>
      <c r="I85" s="476"/>
      <c r="J85" s="476"/>
      <c r="K85" s="476"/>
      <c r="L85" s="476"/>
      <c r="M85" s="476"/>
      <c r="N85" s="476"/>
      <c r="O85" s="476"/>
      <c r="P85" s="476"/>
      <c r="Q85" s="476"/>
      <c r="R85" s="476"/>
    </row>
    <row r="86" spans="2:18" ht="15" customHeight="1" x14ac:dyDescent="0.3">
      <c r="B86" s="476"/>
      <c r="C86" s="476"/>
      <c r="D86" s="476"/>
      <c r="E86" s="476"/>
      <c r="F86" s="476"/>
      <c r="G86" s="476"/>
      <c r="H86" s="476"/>
      <c r="I86" s="476"/>
      <c r="J86" s="476"/>
      <c r="K86" s="476"/>
      <c r="L86" s="476"/>
      <c r="M86" s="476"/>
      <c r="N86" s="476"/>
      <c r="O86" s="476"/>
      <c r="P86" s="476"/>
      <c r="Q86" s="476"/>
      <c r="R86" s="476"/>
    </row>
    <row r="87" spans="2:18" ht="15" customHeight="1" thickBot="1" x14ac:dyDescent="0.35"/>
    <row r="88" spans="2:18" ht="15" customHeight="1" x14ac:dyDescent="0.3">
      <c r="B88" s="356">
        <v>1</v>
      </c>
      <c r="C88" s="356" t="str">
        <f>'Training Plan'!L161</f>
        <v>Competition Bench</v>
      </c>
      <c r="D88" s="357"/>
      <c r="E88" s="357"/>
      <c r="F88" s="358"/>
      <c r="G88" s="62"/>
      <c r="H88" s="356">
        <v>2</v>
      </c>
      <c r="I88" s="356" t="str">
        <f>'Training Plan'!L169</f>
        <v>Reverse Grip Bench</v>
      </c>
      <c r="J88" s="357"/>
      <c r="K88" s="357"/>
      <c r="L88" s="358"/>
      <c r="M88" s="62"/>
      <c r="N88" s="356">
        <v>3</v>
      </c>
      <c r="O88" s="356" t="str">
        <f>'Training Plan'!L177</f>
        <v>Weighted Pull-Ups</v>
      </c>
      <c r="P88" s="357"/>
      <c r="Q88" s="357"/>
      <c r="R88" s="358"/>
    </row>
    <row r="89" spans="2:18" ht="15" customHeight="1" thickBot="1" x14ac:dyDescent="0.35">
      <c r="B89" s="359"/>
      <c r="C89" s="359"/>
      <c r="D89" s="360"/>
      <c r="E89" s="360"/>
      <c r="F89" s="361"/>
      <c r="G89" s="62"/>
      <c r="H89" s="359"/>
      <c r="I89" s="359"/>
      <c r="J89" s="360"/>
      <c r="K89" s="360"/>
      <c r="L89" s="361"/>
      <c r="M89" s="62"/>
      <c r="N89" s="359"/>
      <c r="O89" s="359"/>
      <c r="P89" s="360"/>
      <c r="Q89" s="360"/>
      <c r="R89" s="361"/>
    </row>
    <row r="90" spans="2:18" ht="15" customHeight="1" x14ac:dyDescent="0.3">
      <c r="B90" s="469" t="s">
        <v>85</v>
      </c>
      <c r="C90" s="470"/>
      <c r="D90" s="463" t="str">
        <f>'Training Plan'!L162</f>
        <v>▪ 1@8 RPE
▪ 4-0-1 Tempo : 2 x 4@7 RPE</v>
      </c>
      <c r="E90" s="464"/>
      <c r="F90" s="465"/>
      <c r="G90" s="62"/>
      <c r="H90" s="469" t="s">
        <v>85</v>
      </c>
      <c r="I90" s="470"/>
      <c r="J90" s="463" t="str">
        <f>'Training Plan'!L170</f>
        <v>▪ 5@6 RPE
▪ 5@7 RPE
▪ 5@8 RPE</v>
      </c>
      <c r="K90" s="464"/>
      <c r="L90" s="465"/>
      <c r="M90" s="62"/>
      <c r="N90" s="469" t="s">
        <v>85</v>
      </c>
      <c r="O90" s="470"/>
      <c r="P90" s="463" t="str">
        <f>'Training Plan'!L178</f>
        <v>▪ 3 x 7@8 RPE</v>
      </c>
      <c r="Q90" s="464"/>
      <c r="R90" s="465"/>
    </row>
    <row r="91" spans="2:18" ht="15" customHeight="1" x14ac:dyDescent="0.3">
      <c r="B91" s="471"/>
      <c r="C91" s="472"/>
      <c r="D91" s="466"/>
      <c r="E91" s="467"/>
      <c r="F91" s="468"/>
      <c r="G91" s="62"/>
      <c r="H91" s="471"/>
      <c r="I91" s="472"/>
      <c r="J91" s="466"/>
      <c r="K91" s="467"/>
      <c r="L91" s="468"/>
      <c r="M91" s="62"/>
      <c r="N91" s="471"/>
      <c r="O91" s="472"/>
      <c r="P91" s="466"/>
      <c r="Q91" s="467"/>
      <c r="R91" s="468"/>
    </row>
    <row r="92" spans="2:18" ht="15" customHeight="1" x14ac:dyDescent="0.3">
      <c r="B92" s="471"/>
      <c r="C92" s="472"/>
      <c r="D92" s="466"/>
      <c r="E92" s="467"/>
      <c r="F92" s="468"/>
      <c r="G92" s="62"/>
      <c r="H92" s="471"/>
      <c r="I92" s="472"/>
      <c r="J92" s="466"/>
      <c r="K92" s="467"/>
      <c r="L92" s="468"/>
      <c r="M92" s="62"/>
      <c r="N92" s="471"/>
      <c r="O92" s="472"/>
      <c r="P92" s="466"/>
      <c r="Q92" s="467"/>
      <c r="R92" s="468"/>
    </row>
    <row r="93" spans="2:18" ht="15" customHeight="1" x14ac:dyDescent="0.3">
      <c r="B93" s="471"/>
      <c r="C93" s="472"/>
      <c r="D93" s="466"/>
      <c r="E93" s="467"/>
      <c r="F93" s="468"/>
      <c r="G93" s="62"/>
      <c r="H93" s="471"/>
      <c r="I93" s="472"/>
      <c r="J93" s="466"/>
      <c r="K93" s="467"/>
      <c r="L93" s="468"/>
      <c r="M93" s="62"/>
      <c r="N93" s="471"/>
      <c r="O93" s="472"/>
      <c r="P93" s="466"/>
      <c r="Q93" s="467"/>
      <c r="R93" s="468"/>
    </row>
    <row r="94" spans="2:18" ht="15" customHeight="1" thickBot="1" x14ac:dyDescent="0.35">
      <c r="B94" s="473"/>
      <c r="C94" s="474"/>
      <c r="D94" s="466"/>
      <c r="E94" s="467"/>
      <c r="F94" s="468"/>
      <c r="G94" s="62"/>
      <c r="H94" s="473"/>
      <c r="I94" s="474"/>
      <c r="J94" s="466"/>
      <c r="K94" s="467"/>
      <c r="L94" s="468"/>
      <c r="M94" s="62"/>
      <c r="N94" s="473"/>
      <c r="O94" s="474"/>
      <c r="P94" s="466"/>
      <c r="Q94" s="467"/>
      <c r="R94" s="468"/>
    </row>
    <row r="95" spans="2:18" ht="15" customHeight="1" x14ac:dyDescent="0.3">
      <c r="B95" s="438" t="s">
        <v>86</v>
      </c>
      <c r="C95" s="440"/>
      <c r="D95" s="441" t="str">
        <f>'Training Plan'!M167</f>
        <v>3-5min</v>
      </c>
      <c r="E95" s="442"/>
      <c r="F95" s="443"/>
      <c r="G95" s="62"/>
      <c r="H95" s="438" t="s">
        <v>86</v>
      </c>
      <c r="I95" s="440"/>
      <c r="J95" s="441" t="str">
        <f>'Training Plan'!M175</f>
        <v>3-5min</v>
      </c>
      <c r="K95" s="442"/>
      <c r="L95" s="443"/>
      <c r="M95" s="62"/>
      <c r="N95" s="438" t="s">
        <v>86</v>
      </c>
      <c r="O95" s="440"/>
      <c r="P95" s="441" t="str">
        <f>'Training Plan'!M183</f>
        <v>3-4min</v>
      </c>
      <c r="Q95" s="442"/>
      <c r="R95" s="443"/>
    </row>
    <row r="96" spans="2:18" ht="15" customHeight="1" thickBot="1" x14ac:dyDescent="0.35">
      <c r="B96" s="453"/>
      <c r="C96" s="475"/>
      <c r="D96" s="447"/>
      <c r="E96" s="448"/>
      <c r="F96" s="449"/>
      <c r="G96" s="62"/>
      <c r="H96" s="453"/>
      <c r="I96" s="475"/>
      <c r="J96" s="447"/>
      <c r="K96" s="448"/>
      <c r="L96" s="449"/>
      <c r="M96" s="62"/>
      <c r="N96" s="453"/>
      <c r="O96" s="475"/>
      <c r="P96" s="447"/>
      <c r="Q96" s="448"/>
      <c r="R96" s="449"/>
    </row>
    <row r="97" spans="2:18" ht="30" customHeight="1" thickBot="1" x14ac:dyDescent="0.35">
      <c r="B97" s="1" t="s">
        <v>61</v>
      </c>
      <c r="C97" s="1" t="s">
        <v>0</v>
      </c>
      <c r="D97" s="1" t="s">
        <v>42</v>
      </c>
      <c r="E97" s="1" t="s">
        <v>11</v>
      </c>
      <c r="F97" s="3" t="s">
        <v>71</v>
      </c>
      <c r="H97" s="1" t="s">
        <v>61</v>
      </c>
      <c r="I97" s="1" t="s">
        <v>0</v>
      </c>
      <c r="J97" s="1" t="s">
        <v>42</v>
      </c>
      <c r="K97" s="1" t="s">
        <v>11</v>
      </c>
      <c r="L97" s="3" t="s">
        <v>71</v>
      </c>
      <c r="N97" s="1" t="s">
        <v>61</v>
      </c>
      <c r="O97" s="1" t="s">
        <v>0</v>
      </c>
      <c r="P97" s="1" t="s">
        <v>42</v>
      </c>
      <c r="Q97" s="1" t="s">
        <v>11</v>
      </c>
      <c r="R97" s="3" t="s">
        <v>71</v>
      </c>
    </row>
    <row r="98" spans="2:18" ht="15" customHeight="1" thickBot="1" x14ac:dyDescent="0.35">
      <c r="B98" s="2">
        <v>1</v>
      </c>
      <c r="C98" s="32"/>
      <c r="D98" s="29"/>
      <c r="E98" s="35"/>
      <c r="F98" s="125">
        <f>IF(ISNUMBER(D98),D98/B110,)</f>
        <v>0</v>
      </c>
      <c r="H98" s="2">
        <v>1</v>
      </c>
      <c r="I98" s="32"/>
      <c r="J98" s="29"/>
      <c r="K98" s="35"/>
      <c r="L98" s="125">
        <f>IF(ISNUMBER(J98),J98/H110,)</f>
        <v>0</v>
      </c>
      <c r="N98" s="2">
        <v>1</v>
      </c>
      <c r="O98" s="32"/>
      <c r="P98" s="29"/>
      <c r="Q98" s="35"/>
      <c r="R98" s="125">
        <f>IF(ISNUMBER(P98),P98/N110,)</f>
        <v>0</v>
      </c>
    </row>
    <row r="99" spans="2:18" ht="15" customHeight="1" thickBot="1" x14ac:dyDescent="0.35">
      <c r="B99" s="2">
        <v>2</v>
      </c>
      <c r="C99" s="33"/>
      <c r="D99" s="30"/>
      <c r="E99" s="36"/>
      <c r="F99" s="126">
        <f>IF(ISNUMBER(D99),D99/B110,)</f>
        <v>0</v>
      </c>
      <c r="H99" s="2">
        <v>2</v>
      </c>
      <c r="I99" s="33"/>
      <c r="J99" s="30"/>
      <c r="K99" s="36"/>
      <c r="L99" s="126">
        <f>IF(ISNUMBER(J99),J99/H110,)</f>
        <v>0</v>
      </c>
      <c r="N99" s="2">
        <v>2</v>
      </c>
      <c r="O99" s="33"/>
      <c r="P99" s="30"/>
      <c r="Q99" s="36"/>
      <c r="R99" s="126">
        <f>IF(ISNUMBER(P99),P99/N110,)</f>
        <v>0</v>
      </c>
    </row>
    <row r="100" spans="2:18" ht="15" customHeight="1" thickBot="1" x14ac:dyDescent="0.35">
      <c r="B100" s="2">
        <v>3</v>
      </c>
      <c r="C100" s="33"/>
      <c r="D100" s="30"/>
      <c r="E100" s="36"/>
      <c r="F100" s="126">
        <f>IF(ISNUMBER(D100),D100/B110,)</f>
        <v>0</v>
      </c>
      <c r="H100" s="2">
        <v>3</v>
      </c>
      <c r="I100" s="33"/>
      <c r="J100" s="30"/>
      <c r="K100" s="36"/>
      <c r="L100" s="126">
        <f>IF(ISNUMBER(J100),J100/H110,)</f>
        <v>0</v>
      </c>
      <c r="M100" s="122"/>
      <c r="N100" s="2">
        <v>3</v>
      </c>
      <c r="O100" s="33"/>
      <c r="P100" s="30"/>
      <c r="Q100" s="36"/>
      <c r="R100" s="126">
        <f>IF(ISNUMBER(P100),P100/N110,)</f>
        <v>0</v>
      </c>
    </row>
    <row r="101" spans="2:18" ht="15" customHeight="1" thickBot="1" x14ac:dyDescent="0.35">
      <c r="B101" s="2">
        <v>4</v>
      </c>
      <c r="C101" s="33"/>
      <c r="D101" s="30"/>
      <c r="E101" s="36"/>
      <c r="F101" s="126">
        <f>IF(ISNUMBER(D101),D101/B110,)</f>
        <v>0</v>
      </c>
      <c r="H101" s="2">
        <v>4</v>
      </c>
      <c r="I101" s="33"/>
      <c r="J101" s="30"/>
      <c r="K101" s="36"/>
      <c r="L101" s="126">
        <f>IF(ISNUMBER(J101),J101/H110,)</f>
        <v>0</v>
      </c>
      <c r="M101" s="123"/>
      <c r="N101" s="2">
        <v>4</v>
      </c>
      <c r="O101" s="33"/>
      <c r="P101" s="30"/>
      <c r="Q101" s="36"/>
      <c r="R101" s="126">
        <f>IF(ISNUMBER(P101),P101/N110,)</f>
        <v>0</v>
      </c>
    </row>
    <row r="102" spans="2:18" ht="15" customHeight="1" thickBot="1" x14ac:dyDescent="0.35">
      <c r="B102" s="2">
        <v>5</v>
      </c>
      <c r="C102" s="33"/>
      <c r="D102" s="30"/>
      <c r="E102" s="36"/>
      <c r="F102" s="126">
        <f>IF(ISNUMBER(D102),D102/B110,)</f>
        <v>0</v>
      </c>
      <c r="H102" s="2">
        <v>5</v>
      </c>
      <c r="I102" s="33"/>
      <c r="J102" s="30"/>
      <c r="K102" s="36"/>
      <c r="L102" s="126">
        <f>IF(ISNUMBER(J102),J102/H110,)</f>
        <v>0</v>
      </c>
      <c r="M102" s="124"/>
      <c r="N102" s="2">
        <v>5</v>
      </c>
      <c r="O102" s="33"/>
      <c r="P102" s="30"/>
      <c r="Q102" s="36"/>
      <c r="R102" s="126">
        <f>IF(ISNUMBER(P102),P102/N110,)</f>
        <v>0</v>
      </c>
    </row>
    <row r="103" spans="2:18" ht="15" customHeight="1" thickBot="1" x14ac:dyDescent="0.35">
      <c r="B103" s="2">
        <v>6</v>
      </c>
      <c r="C103" s="33"/>
      <c r="D103" s="30"/>
      <c r="E103" s="36"/>
      <c r="F103" s="126">
        <f>IF(ISNUMBER(D103),D103/B110,)</f>
        <v>0</v>
      </c>
      <c r="H103" s="2">
        <v>6</v>
      </c>
      <c r="I103" s="33"/>
      <c r="J103" s="30"/>
      <c r="K103" s="36"/>
      <c r="L103" s="126">
        <f>IF(ISNUMBER(J103),J103/H110,)</f>
        <v>0</v>
      </c>
      <c r="M103" s="124"/>
      <c r="N103" s="2">
        <v>6</v>
      </c>
      <c r="O103" s="33"/>
      <c r="P103" s="30"/>
      <c r="Q103" s="36"/>
      <c r="R103" s="126">
        <f>IF(ISNUMBER(P103),P103/N110,)</f>
        <v>0</v>
      </c>
    </row>
    <row r="104" spans="2:18" ht="15" customHeight="1" thickBot="1" x14ac:dyDescent="0.35">
      <c r="B104" s="2">
        <v>7</v>
      </c>
      <c r="C104" s="33"/>
      <c r="D104" s="30"/>
      <c r="E104" s="36"/>
      <c r="F104" s="126">
        <f>IF(ISNUMBER(D104),D104/B110,)</f>
        <v>0</v>
      </c>
      <c r="H104" s="2">
        <v>7</v>
      </c>
      <c r="I104" s="33"/>
      <c r="J104" s="30"/>
      <c r="K104" s="36"/>
      <c r="L104" s="126">
        <f>IF(ISNUMBER(J104),J104/H110,)</f>
        <v>0</v>
      </c>
      <c r="M104" s="124"/>
      <c r="N104" s="2">
        <v>7</v>
      </c>
      <c r="O104" s="33"/>
      <c r="P104" s="30"/>
      <c r="Q104" s="36"/>
      <c r="R104" s="126">
        <f>IF(ISNUMBER(P104),P104/N110,)</f>
        <v>0</v>
      </c>
    </row>
    <row r="105" spans="2:18" ht="15" customHeight="1" thickBot="1" x14ac:dyDescent="0.35">
      <c r="B105" s="2">
        <v>8</v>
      </c>
      <c r="C105" s="33"/>
      <c r="D105" s="30"/>
      <c r="E105" s="36"/>
      <c r="F105" s="126">
        <f>IF(ISNUMBER(D105),D105/B110,)</f>
        <v>0</v>
      </c>
      <c r="H105" s="2">
        <v>8</v>
      </c>
      <c r="I105" s="33"/>
      <c r="J105" s="30"/>
      <c r="K105" s="36"/>
      <c r="L105" s="126">
        <f>IF(ISNUMBER(J105),J105/H110,)</f>
        <v>0</v>
      </c>
      <c r="M105" s="124"/>
      <c r="N105" s="2">
        <v>8</v>
      </c>
      <c r="O105" s="33"/>
      <c r="P105" s="30"/>
      <c r="Q105" s="36"/>
      <c r="R105" s="126">
        <f>IF(ISNUMBER(P105),P105/N110,)</f>
        <v>0</v>
      </c>
    </row>
    <row r="106" spans="2:18" ht="15" customHeight="1" thickBot="1" x14ac:dyDescent="0.35">
      <c r="B106" s="2">
        <v>9</v>
      </c>
      <c r="C106" s="33"/>
      <c r="D106" s="30"/>
      <c r="E106" s="36"/>
      <c r="F106" s="126">
        <f>IF(ISNUMBER(D106),D106/B110,)</f>
        <v>0</v>
      </c>
      <c r="H106" s="2">
        <v>9</v>
      </c>
      <c r="I106" s="33"/>
      <c r="J106" s="30"/>
      <c r="K106" s="36"/>
      <c r="L106" s="126">
        <f>IF(ISNUMBER(J106),J106/H110,)</f>
        <v>0</v>
      </c>
      <c r="M106" s="124"/>
      <c r="N106" s="2">
        <v>9</v>
      </c>
      <c r="O106" s="33"/>
      <c r="P106" s="30"/>
      <c r="Q106" s="36"/>
      <c r="R106" s="126">
        <f>IF(ISNUMBER(P106),P106/N110,)</f>
        <v>0</v>
      </c>
    </row>
    <row r="107" spans="2:18" ht="15" customHeight="1" thickBot="1" x14ac:dyDescent="0.35">
      <c r="B107" s="53">
        <v>10</v>
      </c>
      <c r="C107" s="34"/>
      <c r="D107" s="31"/>
      <c r="E107" s="37"/>
      <c r="F107" s="126">
        <f>IF(ISNUMBER(D107),D107/B110,)</f>
        <v>0</v>
      </c>
      <c r="H107" s="53">
        <v>10</v>
      </c>
      <c r="I107" s="34"/>
      <c r="J107" s="31"/>
      <c r="K107" s="37"/>
      <c r="L107" s="126">
        <f>IF(ISNUMBER(J107),J107/H110,)</f>
        <v>0</v>
      </c>
      <c r="M107" s="124"/>
      <c r="N107" s="53">
        <v>10</v>
      </c>
      <c r="O107" s="34"/>
      <c r="P107" s="31"/>
      <c r="Q107" s="37"/>
      <c r="R107" s="126">
        <f>IF(ISNUMBER(P107),P107/N110,)</f>
        <v>0</v>
      </c>
    </row>
    <row r="108" spans="2:18" ht="15" customHeight="1" x14ac:dyDescent="0.3">
      <c r="B108" s="392" t="s">
        <v>4</v>
      </c>
      <c r="C108" s="438" t="s">
        <v>62</v>
      </c>
      <c r="D108" s="439"/>
      <c r="E108" s="457">
        <f>IFERROR(IF(COUNT(F98:F107)&gt;0,AVERAGEIF(F98:F107,"&gt;0"),0),)</f>
        <v>0</v>
      </c>
      <c r="F108" s="458"/>
      <c r="H108" s="392" t="s">
        <v>4</v>
      </c>
      <c r="I108" s="438" t="s">
        <v>62</v>
      </c>
      <c r="J108" s="439"/>
      <c r="K108" s="457">
        <f>IFERROR(IF(COUNT(L98:L107)&gt;0,AVERAGEIF(L98:L107,"&gt;0"),0),)</f>
        <v>0</v>
      </c>
      <c r="L108" s="458"/>
      <c r="M108" s="124"/>
      <c r="N108" s="392" t="s">
        <v>4</v>
      </c>
      <c r="O108" s="452" t="s">
        <v>70</v>
      </c>
      <c r="P108" s="461">
        <f>IFERROR(IF(COUNT(R98:R107)&gt;0,AVERAGEIF(R98:R107,"&gt;0"),0),)</f>
        <v>0</v>
      </c>
      <c r="Q108" s="477" t="s">
        <v>109</v>
      </c>
      <c r="R108" s="479" t="str">
        <f>IFERROR(Q112*R112,"")</f>
        <v/>
      </c>
    </row>
    <row r="109" spans="2:18" ht="15" customHeight="1" thickBot="1" x14ac:dyDescent="0.35">
      <c r="B109" s="373"/>
      <c r="C109" s="453"/>
      <c r="D109" s="456"/>
      <c r="E109" s="459"/>
      <c r="F109" s="460"/>
      <c r="H109" s="373"/>
      <c r="I109" s="453"/>
      <c r="J109" s="456"/>
      <c r="K109" s="459"/>
      <c r="L109" s="460"/>
      <c r="M109" s="124"/>
      <c r="N109" s="373"/>
      <c r="O109" s="453"/>
      <c r="P109" s="462"/>
      <c r="Q109" s="478"/>
      <c r="R109" s="480"/>
    </row>
    <row r="110" spans="2:18" ht="15" customHeight="1" x14ac:dyDescent="0.3">
      <c r="B110" s="450">
        <f ca="1">IFERROR(ROUNDUP(B112/(0.0005*C112^2-0.0342*C112+1.034),0),)</f>
        <v>0</v>
      </c>
      <c r="C110" s="452" t="s">
        <v>162</v>
      </c>
      <c r="D110" s="454">
        <f>SUM(C98:C107)</f>
        <v>0</v>
      </c>
      <c r="E110" s="438" t="s">
        <v>44</v>
      </c>
      <c r="F110" s="421">
        <f>SUM(C98*D98,C99*D99,C100*D100,C101*D101,C102*D102,C103*D103,C104*D104,C105*D105,C106*D106,C107*D107)</f>
        <v>0</v>
      </c>
      <c r="H110" s="450">
        <f ca="1">IFERROR(ROUNDUP(H112/(0.0005*I112^2-0.0342*I112+1.034),0),)</f>
        <v>0</v>
      </c>
      <c r="I110" s="452" t="s">
        <v>162</v>
      </c>
      <c r="J110" s="454">
        <f>SUM(I98:I107)</f>
        <v>0</v>
      </c>
      <c r="K110" s="438" t="s">
        <v>44</v>
      </c>
      <c r="L110" s="421">
        <f>SUM(I98*J98,I99*J99,I100*J100,I101*J101,I102*J102,I103*J103,I104*J104,I105*J105,I106*J106,I107*J107)</f>
        <v>0</v>
      </c>
      <c r="M110" s="124"/>
      <c r="N110" s="450">
        <f ca="1">IFERROR(ROUNDUP(N112/(0.0005*O112^2-0.0342*O112+1.034),0),)</f>
        <v>0</v>
      </c>
      <c r="O110" s="452" t="s">
        <v>162</v>
      </c>
      <c r="P110" s="454">
        <f>SUM(O98:O107)</f>
        <v>0</v>
      </c>
      <c r="Q110" s="438" t="s">
        <v>44</v>
      </c>
      <c r="R110" s="421">
        <f>SUM(O98*P98,O99*P99,O100*P100,O101*P101,O102*P102,O103*P103,O104*P104,O105*P105,O106*P106,O107*P107)</f>
        <v>0</v>
      </c>
    </row>
    <row r="111" spans="2:18" ht="15" customHeight="1" thickBot="1" x14ac:dyDescent="0.35">
      <c r="B111" s="451"/>
      <c r="C111" s="453"/>
      <c r="D111" s="455"/>
      <c r="E111" s="453"/>
      <c r="F111" s="422"/>
      <c r="H111" s="451"/>
      <c r="I111" s="453"/>
      <c r="J111" s="455"/>
      <c r="K111" s="453"/>
      <c r="L111" s="422"/>
      <c r="M111" s="124"/>
      <c r="N111" s="451"/>
      <c r="O111" s="453"/>
      <c r="P111" s="455"/>
      <c r="Q111" s="453"/>
      <c r="R111" s="422"/>
    </row>
    <row r="112" spans="2:18" ht="15" customHeight="1" x14ac:dyDescent="0.3">
      <c r="B112" s="64" t="str">
        <f ca="1">IFERROR(OFFSET(D97,MATCH(MAX(D98:D107),D98:D107,0),0),"")</f>
        <v/>
      </c>
      <c r="C112" s="129" t="str">
        <f ca="1">IFERROR(OFFSET(C97,MATCH(MAX(D98:D107),D98:D107,0),0)+(10-OFFSET(E97,MATCH(MAX(D98:D107),D98:D107,0),0)),"")</f>
        <v/>
      </c>
      <c r="D112" s="64"/>
      <c r="E112" s="64"/>
      <c r="F112" s="64"/>
      <c r="G112" s="64"/>
      <c r="H112" s="64" t="str">
        <f ca="1">IFERROR(OFFSET(J97,MATCH(MAX(J98:J107),J98:J107,0),0),"")</f>
        <v/>
      </c>
      <c r="I112" s="129" t="str">
        <f ca="1">IFERROR(OFFSET(I97,MATCH(MAX(J98:J107),J98:J107,0),0)+(10-OFFSET(K97,MATCH(MAX(J98:J107),J98:J107,0),0)),"")</f>
        <v/>
      </c>
      <c r="J112" s="64"/>
      <c r="K112" s="64"/>
      <c r="L112" s="64"/>
      <c r="M112" s="130"/>
      <c r="N112" s="64" t="str">
        <f ca="1">IFERROR(OFFSET(P97,MATCH(MAX(P98:P107),P98:P107,0),0),"")</f>
        <v/>
      </c>
      <c r="O112" s="129" t="str">
        <f ca="1">IFERROR(OFFSET(O97,MATCH(MAX(P98:P107),P98:P107,0),0)+(10-OFFSET(Q97,MATCH(MAX(P98:P107),P98:P107,0),0)),"")</f>
        <v/>
      </c>
      <c r="P112" s="64"/>
      <c r="Q112" s="131" t="str">
        <f>IFERROR(AVERAGE(AVERAGE(E98:E107),AVERAGE(K98:K107),AVERAGE(Q98:Q107)),"")</f>
        <v/>
      </c>
      <c r="R112" s="132">
        <f>SUM(C98:C107,I98:I107,O98:O107)</f>
        <v>0</v>
      </c>
    </row>
    <row r="113" spans="2:18" ht="15" customHeight="1" x14ac:dyDescent="0.3">
      <c r="B113" s="64"/>
      <c r="C113" s="64"/>
      <c r="D113" s="64"/>
      <c r="E113" s="64"/>
      <c r="F113" s="64"/>
      <c r="G113" s="64"/>
      <c r="H113" s="64"/>
      <c r="I113" s="64"/>
      <c r="J113" s="64"/>
      <c r="K113" s="64"/>
      <c r="L113" s="64"/>
      <c r="M113" s="64"/>
      <c r="N113" s="64"/>
      <c r="O113" s="64"/>
      <c r="P113" s="64"/>
      <c r="Q113" s="64"/>
      <c r="R113" s="64"/>
    </row>
    <row r="114" spans="2:18" ht="15" customHeight="1" x14ac:dyDescent="0.3">
      <c r="B114" s="476" t="s">
        <v>50</v>
      </c>
      <c r="C114" s="476"/>
      <c r="D114" s="476"/>
      <c r="E114" s="476"/>
      <c r="F114" s="476"/>
      <c r="G114" s="476"/>
      <c r="H114" s="476"/>
      <c r="I114" s="476"/>
      <c r="J114" s="476"/>
      <c r="K114" s="476"/>
      <c r="L114" s="476"/>
      <c r="M114" s="476"/>
      <c r="N114" s="476"/>
      <c r="O114" s="476"/>
      <c r="P114" s="476"/>
      <c r="Q114" s="476"/>
      <c r="R114" s="476"/>
    </row>
    <row r="115" spans="2:18" ht="15" customHeight="1" x14ac:dyDescent="0.3">
      <c r="B115" s="476"/>
      <c r="C115" s="476"/>
      <c r="D115" s="476"/>
      <c r="E115" s="476"/>
      <c r="F115" s="476"/>
      <c r="G115" s="476"/>
      <c r="H115" s="476"/>
      <c r="I115" s="476"/>
      <c r="J115" s="476"/>
      <c r="K115" s="476"/>
      <c r="L115" s="476"/>
      <c r="M115" s="476"/>
      <c r="N115" s="476"/>
      <c r="O115" s="476"/>
      <c r="P115" s="476"/>
      <c r="Q115" s="476"/>
      <c r="R115" s="476"/>
    </row>
    <row r="116" spans="2:18" ht="15" customHeight="1" x14ac:dyDescent="0.3">
      <c r="B116" s="476"/>
      <c r="C116" s="476"/>
      <c r="D116" s="476"/>
      <c r="E116" s="476"/>
      <c r="F116" s="476"/>
      <c r="G116" s="476"/>
      <c r="H116" s="476"/>
      <c r="I116" s="476"/>
      <c r="J116" s="476"/>
      <c r="K116" s="476"/>
      <c r="L116" s="476"/>
      <c r="M116" s="476"/>
      <c r="N116" s="476"/>
      <c r="O116" s="476"/>
      <c r="P116" s="476"/>
      <c r="Q116" s="476"/>
      <c r="R116" s="476"/>
    </row>
    <row r="117" spans="2:18" ht="15" customHeight="1" thickBot="1" x14ac:dyDescent="0.35"/>
    <row r="118" spans="2:18" ht="15" customHeight="1" x14ac:dyDescent="0.3">
      <c r="B118" s="356">
        <v>1</v>
      </c>
      <c r="C118" s="356">
        <f>'Training Plan'!O161</f>
        <v>0</v>
      </c>
      <c r="D118" s="357"/>
      <c r="E118" s="357"/>
      <c r="F118" s="358"/>
      <c r="G118" s="62"/>
      <c r="H118" s="356">
        <v>2</v>
      </c>
      <c r="I118" s="356">
        <f>'Training Plan'!O169</f>
        <v>0</v>
      </c>
      <c r="J118" s="357"/>
      <c r="K118" s="357"/>
      <c r="L118" s="358"/>
      <c r="M118" s="62"/>
      <c r="N118" s="356">
        <v>3</v>
      </c>
      <c r="O118" s="356">
        <f>'Training Plan'!O177</f>
        <v>0</v>
      </c>
      <c r="P118" s="357"/>
      <c r="Q118" s="357"/>
      <c r="R118" s="358"/>
    </row>
    <row r="119" spans="2:18" ht="15" customHeight="1" thickBot="1" x14ac:dyDescent="0.35">
      <c r="B119" s="359"/>
      <c r="C119" s="359"/>
      <c r="D119" s="360"/>
      <c r="E119" s="360"/>
      <c r="F119" s="361"/>
      <c r="G119" s="62"/>
      <c r="H119" s="359"/>
      <c r="I119" s="359"/>
      <c r="J119" s="360"/>
      <c r="K119" s="360"/>
      <c r="L119" s="361"/>
      <c r="M119" s="62"/>
      <c r="N119" s="359"/>
      <c r="O119" s="359"/>
      <c r="P119" s="360"/>
      <c r="Q119" s="360"/>
      <c r="R119" s="361"/>
    </row>
    <row r="120" spans="2:18" ht="15" customHeight="1" x14ac:dyDescent="0.3">
      <c r="B120" s="469" t="s">
        <v>85</v>
      </c>
      <c r="C120" s="470"/>
      <c r="D120" s="463">
        <f>'Training Plan'!O162</f>
        <v>0</v>
      </c>
      <c r="E120" s="464"/>
      <c r="F120" s="465"/>
      <c r="G120" s="62"/>
      <c r="H120" s="469" t="s">
        <v>85</v>
      </c>
      <c r="I120" s="470"/>
      <c r="J120" s="463">
        <f>'Training Plan'!O170</f>
        <v>0</v>
      </c>
      <c r="K120" s="464"/>
      <c r="L120" s="465"/>
      <c r="M120" s="62"/>
      <c r="N120" s="469" t="s">
        <v>85</v>
      </c>
      <c r="O120" s="470"/>
      <c r="P120" s="463">
        <f>'Training Plan'!O178</f>
        <v>0</v>
      </c>
      <c r="Q120" s="464"/>
      <c r="R120" s="465"/>
    </row>
    <row r="121" spans="2:18" ht="15" customHeight="1" x14ac:dyDescent="0.3">
      <c r="B121" s="471"/>
      <c r="C121" s="472"/>
      <c r="D121" s="466"/>
      <c r="E121" s="467"/>
      <c r="F121" s="468"/>
      <c r="G121" s="62"/>
      <c r="H121" s="471"/>
      <c r="I121" s="472"/>
      <c r="J121" s="466"/>
      <c r="K121" s="467"/>
      <c r="L121" s="468"/>
      <c r="M121" s="62"/>
      <c r="N121" s="471"/>
      <c r="O121" s="472"/>
      <c r="P121" s="466"/>
      <c r="Q121" s="467"/>
      <c r="R121" s="468"/>
    </row>
    <row r="122" spans="2:18" ht="15" customHeight="1" x14ac:dyDescent="0.3">
      <c r="B122" s="471"/>
      <c r="C122" s="472"/>
      <c r="D122" s="466"/>
      <c r="E122" s="467"/>
      <c r="F122" s="468"/>
      <c r="G122" s="62"/>
      <c r="H122" s="471"/>
      <c r="I122" s="472"/>
      <c r="J122" s="466"/>
      <c r="K122" s="467"/>
      <c r="L122" s="468"/>
      <c r="M122" s="62"/>
      <c r="N122" s="471"/>
      <c r="O122" s="472"/>
      <c r="P122" s="466"/>
      <c r="Q122" s="467"/>
      <c r="R122" s="468"/>
    </row>
    <row r="123" spans="2:18" ht="15" customHeight="1" x14ac:dyDescent="0.3">
      <c r="B123" s="471"/>
      <c r="C123" s="472"/>
      <c r="D123" s="466"/>
      <c r="E123" s="467"/>
      <c r="F123" s="468"/>
      <c r="G123" s="62"/>
      <c r="H123" s="471"/>
      <c r="I123" s="472"/>
      <c r="J123" s="466"/>
      <c r="K123" s="467"/>
      <c r="L123" s="468"/>
      <c r="M123" s="62"/>
      <c r="N123" s="471"/>
      <c r="O123" s="472"/>
      <c r="P123" s="466"/>
      <c r="Q123" s="467"/>
      <c r="R123" s="468"/>
    </row>
    <row r="124" spans="2:18" ht="15" customHeight="1" thickBot="1" x14ac:dyDescent="0.35">
      <c r="B124" s="473"/>
      <c r="C124" s="474"/>
      <c r="D124" s="466"/>
      <c r="E124" s="467"/>
      <c r="F124" s="468"/>
      <c r="G124" s="62"/>
      <c r="H124" s="473"/>
      <c r="I124" s="474"/>
      <c r="J124" s="466"/>
      <c r="K124" s="467"/>
      <c r="L124" s="468"/>
      <c r="M124" s="62"/>
      <c r="N124" s="473"/>
      <c r="O124" s="474"/>
      <c r="P124" s="466"/>
      <c r="Q124" s="467"/>
      <c r="R124" s="468"/>
    </row>
    <row r="125" spans="2:18" ht="15" customHeight="1" x14ac:dyDescent="0.3">
      <c r="B125" s="438" t="s">
        <v>86</v>
      </c>
      <c r="C125" s="440"/>
      <c r="D125" s="441">
        <f>'Training Plan'!P167</f>
        <v>0</v>
      </c>
      <c r="E125" s="442"/>
      <c r="F125" s="443"/>
      <c r="G125" s="62"/>
      <c r="H125" s="438" t="s">
        <v>86</v>
      </c>
      <c r="I125" s="440"/>
      <c r="J125" s="441">
        <f>'Training Plan'!P175</f>
        <v>0</v>
      </c>
      <c r="K125" s="442"/>
      <c r="L125" s="443"/>
      <c r="M125" s="62"/>
      <c r="N125" s="438" t="s">
        <v>86</v>
      </c>
      <c r="O125" s="440"/>
      <c r="P125" s="441">
        <f>'Training Plan'!P183</f>
        <v>0</v>
      </c>
      <c r="Q125" s="442"/>
      <c r="R125" s="443"/>
    </row>
    <row r="126" spans="2:18" ht="15" customHeight="1" thickBot="1" x14ac:dyDescent="0.35">
      <c r="B126" s="453"/>
      <c r="C126" s="475"/>
      <c r="D126" s="447"/>
      <c r="E126" s="448"/>
      <c r="F126" s="449"/>
      <c r="G126" s="62"/>
      <c r="H126" s="453"/>
      <c r="I126" s="475"/>
      <c r="J126" s="447"/>
      <c r="K126" s="448"/>
      <c r="L126" s="449"/>
      <c r="M126" s="62"/>
      <c r="N126" s="453"/>
      <c r="O126" s="475"/>
      <c r="P126" s="447"/>
      <c r="Q126" s="448"/>
      <c r="R126" s="449"/>
    </row>
    <row r="127" spans="2:18" ht="30" customHeight="1" thickBot="1" x14ac:dyDescent="0.35">
      <c r="B127" s="1" t="s">
        <v>61</v>
      </c>
      <c r="C127" s="1" t="s">
        <v>0</v>
      </c>
      <c r="D127" s="1" t="s">
        <v>42</v>
      </c>
      <c r="E127" s="1" t="s">
        <v>11</v>
      </c>
      <c r="F127" s="3" t="s">
        <v>71</v>
      </c>
      <c r="H127" s="1" t="s">
        <v>61</v>
      </c>
      <c r="I127" s="1" t="s">
        <v>0</v>
      </c>
      <c r="J127" s="1" t="s">
        <v>42</v>
      </c>
      <c r="K127" s="1" t="s">
        <v>11</v>
      </c>
      <c r="L127" s="3" t="s">
        <v>71</v>
      </c>
      <c r="N127" s="1" t="s">
        <v>61</v>
      </c>
      <c r="O127" s="1" t="s">
        <v>0</v>
      </c>
      <c r="P127" s="1" t="s">
        <v>42</v>
      </c>
      <c r="Q127" s="1" t="s">
        <v>11</v>
      </c>
      <c r="R127" s="3" t="s">
        <v>71</v>
      </c>
    </row>
    <row r="128" spans="2:18" ht="15" customHeight="1" thickBot="1" x14ac:dyDescent="0.35">
      <c r="B128" s="2">
        <v>1</v>
      </c>
      <c r="C128" s="32"/>
      <c r="D128" s="29"/>
      <c r="E128" s="35"/>
      <c r="F128" s="125">
        <f>IF(ISNUMBER(D128),D128/B140,)</f>
        <v>0</v>
      </c>
      <c r="H128" s="2">
        <v>1</v>
      </c>
      <c r="I128" s="32"/>
      <c r="J128" s="29"/>
      <c r="K128" s="35"/>
      <c r="L128" s="125">
        <f>IF(ISNUMBER(J128),J128/H140,)</f>
        <v>0</v>
      </c>
      <c r="N128" s="2">
        <v>1</v>
      </c>
      <c r="O128" s="32"/>
      <c r="P128" s="29"/>
      <c r="Q128" s="35"/>
      <c r="R128" s="125">
        <f>IF(ISNUMBER(P128),P128/N140,)</f>
        <v>0</v>
      </c>
    </row>
    <row r="129" spans="2:18" ht="15" customHeight="1" thickBot="1" x14ac:dyDescent="0.35">
      <c r="B129" s="2">
        <v>2</v>
      </c>
      <c r="C129" s="33"/>
      <c r="D129" s="30"/>
      <c r="E129" s="36"/>
      <c r="F129" s="126">
        <f>IF(ISNUMBER(D129),D129/B140,)</f>
        <v>0</v>
      </c>
      <c r="H129" s="2">
        <v>2</v>
      </c>
      <c r="I129" s="33"/>
      <c r="J129" s="30"/>
      <c r="K129" s="36"/>
      <c r="L129" s="126">
        <f>IF(ISNUMBER(J129),J129/H140,)</f>
        <v>0</v>
      </c>
      <c r="N129" s="2">
        <v>2</v>
      </c>
      <c r="O129" s="33"/>
      <c r="P129" s="30"/>
      <c r="Q129" s="36"/>
      <c r="R129" s="126">
        <f>IF(ISNUMBER(P129),P129/N140,)</f>
        <v>0</v>
      </c>
    </row>
    <row r="130" spans="2:18" ht="15" customHeight="1" thickBot="1" x14ac:dyDescent="0.35">
      <c r="B130" s="2">
        <v>3</v>
      </c>
      <c r="C130" s="33"/>
      <c r="D130" s="30"/>
      <c r="E130" s="36"/>
      <c r="F130" s="126">
        <f>IF(ISNUMBER(D130),D130/B140,)</f>
        <v>0</v>
      </c>
      <c r="H130" s="2">
        <v>3</v>
      </c>
      <c r="I130" s="33"/>
      <c r="J130" s="30"/>
      <c r="K130" s="36"/>
      <c r="L130" s="126">
        <f>IF(ISNUMBER(J130),J130/H140,)</f>
        <v>0</v>
      </c>
      <c r="M130" s="122"/>
      <c r="N130" s="2">
        <v>3</v>
      </c>
      <c r="O130" s="33"/>
      <c r="P130" s="30"/>
      <c r="Q130" s="36"/>
      <c r="R130" s="126">
        <f>IF(ISNUMBER(P130),P130/N140,)</f>
        <v>0</v>
      </c>
    </row>
    <row r="131" spans="2:18" ht="15" customHeight="1" thickBot="1" x14ac:dyDescent="0.35">
      <c r="B131" s="2">
        <v>4</v>
      </c>
      <c r="C131" s="33"/>
      <c r="D131" s="30"/>
      <c r="E131" s="36"/>
      <c r="F131" s="126">
        <f>IF(ISNUMBER(D131),D131/B140,)</f>
        <v>0</v>
      </c>
      <c r="H131" s="2">
        <v>4</v>
      </c>
      <c r="I131" s="33"/>
      <c r="J131" s="30"/>
      <c r="K131" s="36"/>
      <c r="L131" s="126">
        <f>IF(ISNUMBER(J131),J131/H140,)</f>
        <v>0</v>
      </c>
      <c r="M131" s="123"/>
      <c r="N131" s="2">
        <v>4</v>
      </c>
      <c r="O131" s="33"/>
      <c r="P131" s="30"/>
      <c r="Q131" s="36"/>
      <c r="R131" s="126">
        <f>IF(ISNUMBER(P131),P131/N140,)</f>
        <v>0</v>
      </c>
    </row>
    <row r="132" spans="2:18" ht="15" customHeight="1" thickBot="1" x14ac:dyDescent="0.35">
      <c r="B132" s="2">
        <v>5</v>
      </c>
      <c r="C132" s="33"/>
      <c r="D132" s="30"/>
      <c r="E132" s="36"/>
      <c r="F132" s="126">
        <f>IF(ISNUMBER(D132),D132/B140,)</f>
        <v>0</v>
      </c>
      <c r="H132" s="2">
        <v>5</v>
      </c>
      <c r="I132" s="33"/>
      <c r="J132" s="30"/>
      <c r="K132" s="36"/>
      <c r="L132" s="126">
        <f>IF(ISNUMBER(J132),J132/H140,)</f>
        <v>0</v>
      </c>
      <c r="M132" s="124"/>
      <c r="N132" s="2">
        <v>5</v>
      </c>
      <c r="O132" s="33"/>
      <c r="P132" s="30"/>
      <c r="Q132" s="36"/>
      <c r="R132" s="126">
        <f>IF(ISNUMBER(P132),P132/N140,)</f>
        <v>0</v>
      </c>
    </row>
    <row r="133" spans="2:18" ht="15" customHeight="1" thickBot="1" x14ac:dyDescent="0.35">
      <c r="B133" s="2">
        <v>6</v>
      </c>
      <c r="C133" s="33"/>
      <c r="D133" s="30"/>
      <c r="E133" s="36"/>
      <c r="F133" s="126">
        <f>IF(ISNUMBER(D133),D133/B140,)</f>
        <v>0</v>
      </c>
      <c r="H133" s="2">
        <v>6</v>
      </c>
      <c r="I133" s="33"/>
      <c r="J133" s="30"/>
      <c r="K133" s="36"/>
      <c r="L133" s="126">
        <f>IF(ISNUMBER(J133),J133/H140,)</f>
        <v>0</v>
      </c>
      <c r="M133" s="124"/>
      <c r="N133" s="2">
        <v>6</v>
      </c>
      <c r="O133" s="33"/>
      <c r="P133" s="30"/>
      <c r="Q133" s="36"/>
      <c r="R133" s="126">
        <f>IF(ISNUMBER(P133),P133/N140,)</f>
        <v>0</v>
      </c>
    </row>
    <row r="134" spans="2:18" ht="15" customHeight="1" thickBot="1" x14ac:dyDescent="0.35">
      <c r="B134" s="2">
        <v>7</v>
      </c>
      <c r="C134" s="33"/>
      <c r="D134" s="30"/>
      <c r="E134" s="36"/>
      <c r="F134" s="126">
        <f>IF(ISNUMBER(D134),D134/B140,)</f>
        <v>0</v>
      </c>
      <c r="H134" s="2">
        <v>7</v>
      </c>
      <c r="I134" s="33"/>
      <c r="J134" s="30"/>
      <c r="K134" s="36"/>
      <c r="L134" s="126">
        <f>IF(ISNUMBER(J134),J134/H140,)</f>
        <v>0</v>
      </c>
      <c r="M134" s="124"/>
      <c r="N134" s="2">
        <v>7</v>
      </c>
      <c r="O134" s="33"/>
      <c r="P134" s="30"/>
      <c r="Q134" s="36"/>
      <c r="R134" s="126">
        <f>IF(ISNUMBER(P134),P134/N140,)</f>
        <v>0</v>
      </c>
    </row>
    <row r="135" spans="2:18" ht="15" customHeight="1" thickBot="1" x14ac:dyDescent="0.35">
      <c r="B135" s="2">
        <v>8</v>
      </c>
      <c r="C135" s="33"/>
      <c r="D135" s="30"/>
      <c r="E135" s="36"/>
      <c r="F135" s="126">
        <f>IF(ISNUMBER(D135),D135/B140,)</f>
        <v>0</v>
      </c>
      <c r="H135" s="2">
        <v>8</v>
      </c>
      <c r="I135" s="33"/>
      <c r="J135" s="30"/>
      <c r="K135" s="36"/>
      <c r="L135" s="126">
        <f>IF(ISNUMBER(J135),J135/H140,)</f>
        <v>0</v>
      </c>
      <c r="M135" s="124"/>
      <c r="N135" s="2">
        <v>8</v>
      </c>
      <c r="O135" s="33"/>
      <c r="P135" s="30"/>
      <c r="Q135" s="36"/>
      <c r="R135" s="126">
        <f>IF(ISNUMBER(P135),P135/N140,)</f>
        <v>0</v>
      </c>
    </row>
    <row r="136" spans="2:18" ht="15" customHeight="1" thickBot="1" x14ac:dyDescent="0.35">
      <c r="B136" s="2">
        <v>9</v>
      </c>
      <c r="C136" s="33"/>
      <c r="D136" s="30"/>
      <c r="E136" s="36"/>
      <c r="F136" s="126">
        <f>IF(ISNUMBER(D136),D136/B140,)</f>
        <v>0</v>
      </c>
      <c r="H136" s="2">
        <v>9</v>
      </c>
      <c r="I136" s="33"/>
      <c r="J136" s="30"/>
      <c r="K136" s="36"/>
      <c r="L136" s="126">
        <f>IF(ISNUMBER(J136),J136/H140,)</f>
        <v>0</v>
      </c>
      <c r="M136" s="124"/>
      <c r="N136" s="2">
        <v>9</v>
      </c>
      <c r="O136" s="33"/>
      <c r="P136" s="30"/>
      <c r="Q136" s="36"/>
      <c r="R136" s="126">
        <f>IF(ISNUMBER(P136),P136/N140,)</f>
        <v>0</v>
      </c>
    </row>
    <row r="137" spans="2:18" ht="15" customHeight="1" thickBot="1" x14ac:dyDescent="0.35">
      <c r="B137" s="53">
        <v>10</v>
      </c>
      <c r="C137" s="34"/>
      <c r="D137" s="31"/>
      <c r="E137" s="37"/>
      <c r="F137" s="126">
        <f>IF(ISNUMBER(D137),D137/B140,)</f>
        <v>0</v>
      </c>
      <c r="H137" s="53">
        <v>10</v>
      </c>
      <c r="I137" s="34"/>
      <c r="J137" s="31"/>
      <c r="K137" s="37"/>
      <c r="L137" s="126">
        <f>IF(ISNUMBER(J137),J137/H140,)</f>
        <v>0</v>
      </c>
      <c r="M137" s="124"/>
      <c r="N137" s="53">
        <v>10</v>
      </c>
      <c r="O137" s="34"/>
      <c r="P137" s="31"/>
      <c r="Q137" s="37"/>
      <c r="R137" s="126">
        <f>IF(ISNUMBER(P137),P137/N140,)</f>
        <v>0</v>
      </c>
    </row>
    <row r="138" spans="2:18" ht="15" customHeight="1" x14ac:dyDescent="0.3">
      <c r="B138" s="392" t="s">
        <v>4</v>
      </c>
      <c r="C138" s="438" t="s">
        <v>62</v>
      </c>
      <c r="D138" s="439"/>
      <c r="E138" s="457">
        <f>IFERROR(IF(COUNT(F128:F137)&gt;0,AVERAGEIF(F128:F137,"&gt;0"),0),)</f>
        <v>0</v>
      </c>
      <c r="F138" s="458"/>
      <c r="H138" s="392" t="s">
        <v>4</v>
      </c>
      <c r="I138" s="438" t="s">
        <v>62</v>
      </c>
      <c r="J138" s="439"/>
      <c r="K138" s="457">
        <f>IFERROR(IF(COUNT(L128:L137)&gt;0,AVERAGEIF(L128:L137,"&gt;0"),0),)</f>
        <v>0</v>
      </c>
      <c r="L138" s="458"/>
      <c r="M138" s="124"/>
      <c r="N138" s="392" t="s">
        <v>4</v>
      </c>
      <c r="O138" s="452" t="s">
        <v>70</v>
      </c>
      <c r="P138" s="461">
        <f>IFERROR(IF(COUNT(R128:R137)&gt;0,AVERAGEIF(R128:R137,"&gt;0"),0),)</f>
        <v>0</v>
      </c>
      <c r="Q138" s="477" t="s">
        <v>109</v>
      </c>
      <c r="R138" s="479" t="str">
        <f>IFERROR(Q142*R142,"")</f>
        <v/>
      </c>
    </row>
    <row r="139" spans="2:18" ht="15" customHeight="1" thickBot="1" x14ac:dyDescent="0.35">
      <c r="B139" s="373"/>
      <c r="C139" s="453"/>
      <c r="D139" s="456"/>
      <c r="E139" s="459"/>
      <c r="F139" s="460"/>
      <c r="H139" s="373"/>
      <c r="I139" s="453"/>
      <c r="J139" s="456"/>
      <c r="K139" s="459"/>
      <c r="L139" s="460"/>
      <c r="M139" s="124"/>
      <c r="N139" s="373"/>
      <c r="O139" s="453"/>
      <c r="P139" s="462"/>
      <c r="Q139" s="478"/>
      <c r="R139" s="480"/>
    </row>
    <row r="140" spans="2:18" ht="15" customHeight="1" x14ac:dyDescent="0.3">
      <c r="B140" s="450">
        <f ca="1">IFERROR(ROUNDUP(B142/(0.0005*C142^2-0.0342*C142+1.034),0),)</f>
        <v>0</v>
      </c>
      <c r="C140" s="452" t="s">
        <v>162</v>
      </c>
      <c r="D140" s="454">
        <f>SUM(C128:C137)</f>
        <v>0</v>
      </c>
      <c r="E140" s="438" t="s">
        <v>44</v>
      </c>
      <c r="F140" s="421">
        <f>SUM(C128*D128,C129*D129,C130*D130,C131*D131,C132*D132,C133*D133,C134*D134,C135*D135,C136*D136,C137*D137)</f>
        <v>0</v>
      </c>
      <c r="H140" s="450">
        <f ca="1">IFERROR(ROUNDUP(H142/(0.0005*I142^2-0.0342*I142+1.034),0),)</f>
        <v>0</v>
      </c>
      <c r="I140" s="452" t="s">
        <v>162</v>
      </c>
      <c r="J140" s="454">
        <f>SUM(I128:I137)</f>
        <v>0</v>
      </c>
      <c r="K140" s="438" t="s">
        <v>44</v>
      </c>
      <c r="L140" s="421">
        <f>SUM(I128*J128,I129*J129,I130*J130,I131*J131,I132*J132,I133*J133,I134*J134,I135*J135,I136*J136,I137*J137)</f>
        <v>0</v>
      </c>
      <c r="M140" s="124"/>
      <c r="N140" s="450">
        <f ca="1">IFERROR(ROUNDUP(N142/(0.0005*O142^2-0.0342*O142+1.034),0),)</f>
        <v>0</v>
      </c>
      <c r="O140" s="452" t="s">
        <v>162</v>
      </c>
      <c r="P140" s="454">
        <f>SUM(O128:O137)</f>
        <v>0</v>
      </c>
      <c r="Q140" s="438" t="s">
        <v>44</v>
      </c>
      <c r="R140" s="421">
        <f>SUM(O128*P128,O129*P129,O130*P130,O131*P131,O132*P132,O133*P133,O134*P134,O135*P135,O136*P136,O137*P137)</f>
        <v>0</v>
      </c>
    </row>
    <row r="141" spans="2:18" ht="15" customHeight="1" thickBot="1" x14ac:dyDescent="0.35">
      <c r="B141" s="451"/>
      <c r="C141" s="453"/>
      <c r="D141" s="455"/>
      <c r="E141" s="453"/>
      <c r="F141" s="422"/>
      <c r="H141" s="451"/>
      <c r="I141" s="453"/>
      <c r="J141" s="455"/>
      <c r="K141" s="453"/>
      <c r="L141" s="422"/>
      <c r="M141" s="124"/>
      <c r="N141" s="451"/>
      <c r="O141" s="453"/>
      <c r="P141" s="455"/>
      <c r="Q141" s="453"/>
      <c r="R141" s="422"/>
    </row>
    <row r="142" spans="2:18" ht="15" customHeight="1" x14ac:dyDescent="0.3">
      <c r="B142" s="64" t="str">
        <f ca="1">IFERROR(OFFSET(D127,MATCH(MAX(D128:D137),D128:D137,0),0),"")</f>
        <v/>
      </c>
      <c r="C142" s="129" t="str">
        <f ca="1">IFERROR(OFFSET(C127,MATCH(MAX(D128:D137),D128:D137,0),0)+(10-OFFSET(E127,MATCH(MAX(D128:D137),D128:D137,0),0)),"")</f>
        <v/>
      </c>
      <c r="D142" s="64"/>
      <c r="E142" s="64"/>
      <c r="F142" s="64"/>
      <c r="G142" s="64"/>
      <c r="H142" s="64" t="str">
        <f ca="1">IFERROR(OFFSET(J127,MATCH(MAX(J128:J137),J128:J137,0),0),"")</f>
        <v/>
      </c>
      <c r="I142" s="129" t="str">
        <f ca="1">IFERROR(OFFSET(I127,MATCH(MAX(J128:J137),J128:J137,0),0)+(10-OFFSET(K127,MATCH(MAX(J128:J137),J128:J137,0),0)),"")</f>
        <v/>
      </c>
      <c r="J142" s="64"/>
      <c r="K142" s="64"/>
      <c r="L142" s="64"/>
      <c r="M142" s="130"/>
      <c r="N142" s="64" t="str">
        <f ca="1">IFERROR(OFFSET(P127,MATCH(MAX(P128:P137),P128:P137,0),0),"")</f>
        <v/>
      </c>
      <c r="O142" s="129" t="str">
        <f ca="1">IFERROR(OFFSET(O127,MATCH(MAX(P128:P137),P128:P137,0),0)+(10-OFFSET(Q127,MATCH(MAX(P128:P137),P128:P137,0),0)),"")</f>
        <v/>
      </c>
      <c r="P142" s="64"/>
      <c r="Q142" s="131" t="str">
        <f>IFERROR(AVERAGE(AVERAGE(E128:E137),AVERAGE(K128:K137),AVERAGE(Q128:Q137)),"")</f>
        <v/>
      </c>
      <c r="R142" s="132">
        <f>SUM(C128:C137,I128:I137,O128:O137)</f>
        <v>0</v>
      </c>
    </row>
    <row r="143" spans="2:18" ht="15" customHeight="1" x14ac:dyDescent="0.3">
      <c r="B143" s="64"/>
      <c r="C143" s="64"/>
      <c r="D143" s="64"/>
      <c r="E143" s="64"/>
      <c r="F143" s="64"/>
      <c r="G143" s="64"/>
      <c r="H143" s="64"/>
      <c r="I143" s="64"/>
      <c r="J143" s="64"/>
      <c r="K143" s="64"/>
      <c r="L143" s="64"/>
      <c r="M143" s="64"/>
      <c r="N143" s="64"/>
      <c r="O143" s="64"/>
      <c r="P143" s="64"/>
      <c r="Q143" s="64"/>
      <c r="R143" s="64"/>
    </row>
    <row r="144" spans="2:18" ht="15" customHeight="1" x14ac:dyDescent="0.3">
      <c r="B144" s="476" t="s">
        <v>167</v>
      </c>
      <c r="C144" s="476"/>
      <c r="D144" s="476"/>
      <c r="E144" s="476"/>
      <c r="F144" s="476"/>
      <c r="G144" s="476"/>
      <c r="H144" s="476"/>
      <c r="I144" s="476"/>
      <c r="J144" s="476"/>
      <c r="K144" s="476"/>
      <c r="L144" s="476"/>
      <c r="M144" s="476"/>
      <c r="N144" s="476"/>
      <c r="O144" s="476"/>
      <c r="P144" s="476"/>
      <c r="Q144" s="476"/>
      <c r="R144" s="476"/>
    </row>
    <row r="145" spans="2:18" ht="15" customHeight="1" x14ac:dyDescent="0.3">
      <c r="B145" s="476"/>
      <c r="C145" s="476"/>
      <c r="D145" s="476"/>
      <c r="E145" s="476"/>
      <c r="F145" s="476"/>
      <c r="G145" s="476"/>
      <c r="H145" s="476"/>
      <c r="I145" s="476"/>
      <c r="J145" s="476"/>
      <c r="K145" s="476"/>
      <c r="L145" s="476"/>
      <c r="M145" s="476"/>
      <c r="N145" s="476"/>
      <c r="O145" s="476"/>
      <c r="P145" s="476"/>
      <c r="Q145" s="476"/>
      <c r="R145" s="476"/>
    </row>
    <row r="146" spans="2:18" ht="15" customHeight="1" x14ac:dyDescent="0.3">
      <c r="B146" s="476"/>
      <c r="C146" s="476"/>
      <c r="D146" s="476"/>
      <c r="E146" s="476"/>
      <c r="F146" s="476"/>
      <c r="G146" s="476"/>
      <c r="H146" s="476"/>
      <c r="I146" s="476"/>
      <c r="J146" s="476"/>
      <c r="K146" s="476"/>
      <c r="L146" s="476"/>
      <c r="M146" s="476"/>
      <c r="N146" s="476"/>
      <c r="O146" s="476"/>
      <c r="P146" s="476"/>
      <c r="Q146" s="476"/>
      <c r="R146" s="476"/>
    </row>
    <row r="147" spans="2:18" ht="15" thickBot="1" x14ac:dyDescent="0.35">
      <c r="B147" s="62"/>
      <c r="C147" s="62"/>
      <c r="D147" s="62"/>
      <c r="E147" s="62"/>
      <c r="F147" s="62"/>
      <c r="G147" s="62"/>
      <c r="H147" s="62"/>
      <c r="I147" s="62"/>
      <c r="J147" s="62"/>
      <c r="K147" s="62"/>
      <c r="L147" s="62"/>
      <c r="M147" s="62"/>
      <c r="N147" s="62"/>
      <c r="O147" s="62"/>
      <c r="P147" s="62"/>
      <c r="Q147" s="62"/>
      <c r="R147" s="62"/>
    </row>
    <row r="148" spans="2:18" ht="14.4" customHeight="1" x14ac:dyDescent="0.3">
      <c r="B148" s="62"/>
      <c r="C148" s="62"/>
      <c r="D148" s="152"/>
      <c r="E148" s="452" t="s">
        <v>111</v>
      </c>
      <c r="F148" s="452" t="s">
        <v>232</v>
      </c>
      <c r="G148" s="452" t="s">
        <v>233</v>
      </c>
      <c r="H148" s="452" t="s">
        <v>234</v>
      </c>
      <c r="I148" s="399" t="s">
        <v>235</v>
      </c>
      <c r="J148" s="438" t="s">
        <v>198</v>
      </c>
      <c r="K148" s="322" t="s">
        <v>168</v>
      </c>
      <c r="L148" s="323"/>
      <c r="M148" s="323"/>
      <c r="N148" s="323"/>
      <c r="O148" s="323"/>
      <c r="P148" s="324"/>
      <c r="Q148" s="62"/>
      <c r="R148" s="62"/>
    </row>
    <row r="149" spans="2:18" ht="15" customHeight="1" thickBot="1" x14ac:dyDescent="0.35">
      <c r="B149" s="62"/>
      <c r="C149" s="62"/>
      <c r="D149" s="153"/>
      <c r="E149" s="453"/>
      <c r="F149" s="453"/>
      <c r="G149" s="453"/>
      <c r="H149" s="453"/>
      <c r="I149" s="504"/>
      <c r="J149" s="453"/>
      <c r="K149" s="328"/>
      <c r="L149" s="329"/>
      <c r="M149" s="329"/>
      <c r="N149" s="329"/>
      <c r="O149" s="329"/>
      <c r="P149" s="330"/>
      <c r="Q149" s="62"/>
      <c r="R149" s="62"/>
    </row>
    <row r="150" spans="2:18" ht="14.4" customHeight="1" x14ac:dyDescent="0.3">
      <c r="B150" s="62"/>
      <c r="C150" s="62"/>
      <c r="D150" s="392" t="s">
        <v>47</v>
      </c>
      <c r="E150" s="491">
        <v>10</v>
      </c>
      <c r="F150" s="491">
        <v>8</v>
      </c>
      <c r="G150" s="491">
        <v>8</v>
      </c>
      <c r="H150" s="491">
        <v>5</v>
      </c>
      <c r="I150" s="491">
        <v>3</v>
      </c>
      <c r="J150" s="493"/>
      <c r="K150" s="505"/>
      <c r="L150" s="496"/>
      <c r="M150" s="496"/>
      <c r="N150" s="496"/>
      <c r="O150" s="496"/>
      <c r="P150" s="497"/>
      <c r="Q150" s="62"/>
      <c r="R150" s="62"/>
    </row>
    <row r="151" spans="2:18" ht="15" customHeight="1" thickBot="1" x14ac:dyDescent="0.35">
      <c r="B151" s="62"/>
      <c r="C151" s="62"/>
      <c r="D151" s="378"/>
      <c r="E151" s="492"/>
      <c r="F151" s="492"/>
      <c r="G151" s="492"/>
      <c r="H151" s="492"/>
      <c r="I151" s="492"/>
      <c r="J151" s="494"/>
      <c r="K151" s="498"/>
      <c r="L151" s="499"/>
      <c r="M151" s="499"/>
      <c r="N151" s="499"/>
      <c r="O151" s="499"/>
      <c r="P151" s="500"/>
      <c r="Q151" s="62"/>
      <c r="R151" s="62"/>
    </row>
    <row r="152" spans="2:18" ht="14.4" customHeight="1" x14ac:dyDescent="0.3">
      <c r="B152" s="62"/>
      <c r="C152" s="62"/>
      <c r="D152" s="322" t="s">
        <v>48</v>
      </c>
      <c r="E152" s="491">
        <v>9</v>
      </c>
      <c r="F152" s="491">
        <v>9</v>
      </c>
      <c r="G152" s="491">
        <v>8</v>
      </c>
      <c r="H152" s="491">
        <v>4</v>
      </c>
      <c r="I152" s="491">
        <v>3</v>
      </c>
      <c r="J152" s="493"/>
      <c r="K152" s="498"/>
      <c r="L152" s="499"/>
      <c r="M152" s="499"/>
      <c r="N152" s="499"/>
      <c r="O152" s="499"/>
      <c r="P152" s="500"/>
      <c r="Q152" s="62"/>
      <c r="R152" s="62"/>
    </row>
    <row r="153" spans="2:18" ht="15" customHeight="1" thickBot="1" x14ac:dyDescent="0.35">
      <c r="B153" s="62"/>
      <c r="C153" s="62"/>
      <c r="D153" s="328"/>
      <c r="E153" s="492"/>
      <c r="F153" s="492"/>
      <c r="G153" s="492"/>
      <c r="H153" s="492"/>
      <c r="I153" s="492"/>
      <c r="J153" s="494"/>
      <c r="K153" s="498"/>
      <c r="L153" s="499"/>
      <c r="M153" s="499"/>
      <c r="N153" s="499"/>
      <c r="O153" s="499"/>
      <c r="P153" s="500"/>
      <c r="Q153" s="62"/>
      <c r="R153" s="62"/>
    </row>
    <row r="154" spans="2:18" ht="14.4" customHeight="1" x14ac:dyDescent="0.3">
      <c r="B154" s="62"/>
      <c r="C154" s="62"/>
      <c r="D154" s="322" t="s">
        <v>49</v>
      </c>
      <c r="E154" s="491">
        <v>6</v>
      </c>
      <c r="F154" s="491">
        <v>3</v>
      </c>
      <c r="G154" s="491">
        <v>6</v>
      </c>
      <c r="H154" s="491">
        <v>4</v>
      </c>
      <c r="I154" s="491">
        <v>7</v>
      </c>
      <c r="J154" s="493"/>
      <c r="K154" s="498"/>
      <c r="L154" s="499"/>
      <c r="M154" s="499"/>
      <c r="N154" s="499"/>
      <c r="O154" s="499"/>
      <c r="P154" s="500"/>
      <c r="Q154" s="62"/>
      <c r="R154" s="62"/>
    </row>
    <row r="155" spans="2:18" ht="15" customHeight="1" thickBot="1" x14ac:dyDescent="0.35">
      <c r="B155" s="62"/>
      <c r="C155" s="62"/>
      <c r="D155" s="328"/>
      <c r="E155" s="492"/>
      <c r="F155" s="492"/>
      <c r="G155" s="492"/>
      <c r="H155" s="492"/>
      <c r="I155" s="492"/>
      <c r="J155" s="494"/>
      <c r="K155" s="498"/>
      <c r="L155" s="499"/>
      <c r="M155" s="499"/>
      <c r="N155" s="499"/>
      <c r="O155" s="499"/>
      <c r="P155" s="500"/>
      <c r="Q155" s="62"/>
      <c r="R155" s="62"/>
    </row>
    <row r="156" spans="2:18" ht="14.4" customHeight="1" x14ac:dyDescent="0.3">
      <c r="B156" s="62"/>
      <c r="C156" s="62"/>
      <c r="D156" s="322" t="s">
        <v>50</v>
      </c>
      <c r="E156" s="491"/>
      <c r="F156" s="491"/>
      <c r="G156" s="491"/>
      <c r="H156" s="491"/>
      <c r="I156" s="491"/>
      <c r="J156" s="493"/>
      <c r="K156" s="498"/>
      <c r="L156" s="499"/>
      <c r="M156" s="499"/>
      <c r="N156" s="499"/>
      <c r="O156" s="499"/>
      <c r="P156" s="500"/>
      <c r="Q156" s="62"/>
      <c r="R156" s="62"/>
    </row>
    <row r="157" spans="2:18" ht="15" customHeight="1" thickBot="1" x14ac:dyDescent="0.35">
      <c r="B157" s="62"/>
      <c r="C157" s="62"/>
      <c r="D157" s="328"/>
      <c r="E157" s="492"/>
      <c r="F157" s="492"/>
      <c r="G157" s="492"/>
      <c r="H157" s="492"/>
      <c r="I157" s="492"/>
      <c r="J157" s="494"/>
      <c r="K157" s="498"/>
      <c r="L157" s="499"/>
      <c r="M157" s="499"/>
      <c r="N157" s="499"/>
      <c r="O157" s="499"/>
      <c r="P157" s="500"/>
      <c r="Q157" s="62"/>
      <c r="R157" s="62"/>
    </row>
    <row r="158" spans="2:18" ht="14.4" customHeight="1" x14ac:dyDescent="0.3">
      <c r="B158" s="62"/>
      <c r="C158" s="62"/>
      <c r="D158" s="322" t="s">
        <v>73</v>
      </c>
      <c r="E158" s="491"/>
      <c r="F158" s="491"/>
      <c r="G158" s="491"/>
      <c r="H158" s="491"/>
      <c r="I158" s="491"/>
      <c r="J158" s="493"/>
      <c r="K158" s="498"/>
      <c r="L158" s="499"/>
      <c r="M158" s="499"/>
      <c r="N158" s="499"/>
      <c r="O158" s="499"/>
      <c r="P158" s="500"/>
      <c r="Q158" s="62"/>
      <c r="R158" s="62"/>
    </row>
    <row r="159" spans="2:18" ht="15" customHeight="1" thickBot="1" x14ac:dyDescent="0.35">
      <c r="B159" s="62"/>
      <c r="C159" s="62"/>
      <c r="D159" s="328"/>
      <c r="E159" s="492"/>
      <c r="F159" s="492"/>
      <c r="G159" s="492"/>
      <c r="H159" s="492"/>
      <c r="I159" s="492"/>
      <c r="J159" s="494"/>
      <c r="K159" s="498"/>
      <c r="L159" s="499"/>
      <c r="M159" s="499"/>
      <c r="N159" s="499"/>
      <c r="O159" s="499"/>
      <c r="P159" s="500"/>
      <c r="Q159" s="62"/>
      <c r="R159" s="62"/>
    </row>
    <row r="160" spans="2:18" ht="14.4" customHeight="1" x14ac:dyDescent="0.3">
      <c r="B160" s="62"/>
      <c r="C160" s="62"/>
      <c r="D160" s="322" t="s">
        <v>74</v>
      </c>
      <c r="E160" s="491"/>
      <c r="F160" s="491"/>
      <c r="G160" s="491"/>
      <c r="H160" s="491"/>
      <c r="I160" s="491"/>
      <c r="J160" s="493"/>
      <c r="K160" s="498"/>
      <c r="L160" s="499"/>
      <c r="M160" s="499"/>
      <c r="N160" s="499"/>
      <c r="O160" s="499"/>
      <c r="P160" s="500"/>
      <c r="Q160" s="62"/>
      <c r="R160" s="62"/>
    </row>
    <row r="161" spans="2:19" ht="15" customHeight="1" thickBot="1" x14ac:dyDescent="0.35">
      <c r="B161" s="62"/>
      <c r="C161" s="62"/>
      <c r="D161" s="328"/>
      <c r="E161" s="492"/>
      <c r="F161" s="492"/>
      <c r="G161" s="492"/>
      <c r="H161" s="492"/>
      <c r="I161" s="492"/>
      <c r="J161" s="494"/>
      <c r="K161" s="498"/>
      <c r="L161" s="499"/>
      <c r="M161" s="499"/>
      <c r="N161" s="499"/>
      <c r="O161" s="499"/>
      <c r="P161" s="500"/>
      <c r="Q161" s="62"/>
      <c r="R161" s="62"/>
    </row>
    <row r="162" spans="2:19" ht="14.4" customHeight="1" x14ac:dyDescent="0.3">
      <c r="B162" s="62"/>
      <c r="C162" s="62"/>
      <c r="D162" s="322" t="s">
        <v>75</v>
      </c>
      <c r="E162" s="491"/>
      <c r="F162" s="491"/>
      <c r="G162" s="491"/>
      <c r="H162" s="491"/>
      <c r="I162" s="491"/>
      <c r="J162" s="493"/>
      <c r="K162" s="498"/>
      <c r="L162" s="499"/>
      <c r="M162" s="499"/>
      <c r="N162" s="499"/>
      <c r="O162" s="499"/>
      <c r="P162" s="500"/>
      <c r="Q162" s="62"/>
      <c r="R162" s="62"/>
    </row>
    <row r="163" spans="2:19" ht="15" customHeight="1" thickBot="1" x14ac:dyDescent="0.35">
      <c r="B163" s="62"/>
      <c r="C163" s="62"/>
      <c r="D163" s="328"/>
      <c r="E163" s="492"/>
      <c r="F163" s="492"/>
      <c r="G163" s="492"/>
      <c r="H163" s="492"/>
      <c r="I163" s="492"/>
      <c r="J163" s="494"/>
      <c r="K163" s="501"/>
      <c r="L163" s="502"/>
      <c r="M163" s="502"/>
      <c r="N163" s="502"/>
      <c r="O163" s="502"/>
      <c r="P163" s="503"/>
      <c r="Q163" s="62"/>
      <c r="R163" s="62"/>
    </row>
    <row r="164" spans="2:19" x14ac:dyDescent="0.3">
      <c r="B164" s="62"/>
      <c r="C164" s="62"/>
      <c r="D164" s="63"/>
      <c r="E164" s="63"/>
      <c r="F164" s="63"/>
      <c r="G164" s="63"/>
      <c r="H164" s="63"/>
      <c r="I164" s="63"/>
      <c r="J164" s="63"/>
      <c r="K164" s="63"/>
      <c r="L164" s="63"/>
      <c r="M164" s="63"/>
      <c r="N164" s="63"/>
      <c r="O164" s="63"/>
      <c r="P164" s="63"/>
      <c r="Q164" s="62"/>
      <c r="R164" s="62"/>
    </row>
    <row r="165" spans="2:19" x14ac:dyDescent="0.3">
      <c r="B165" s="63"/>
      <c r="C165" s="63"/>
      <c r="D165" s="63"/>
      <c r="E165" s="63"/>
      <c r="F165" s="63"/>
      <c r="G165" s="63"/>
      <c r="H165" s="63"/>
      <c r="I165" s="63"/>
      <c r="J165" s="63"/>
      <c r="K165" s="63"/>
      <c r="L165" s="63"/>
      <c r="M165" s="63"/>
      <c r="N165" s="63"/>
      <c r="O165" s="63"/>
      <c r="P165" s="63"/>
      <c r="Q165" s="63"/>
      <c r="R165" s="63"/>
    </row>
    <row r="166" spans="2:19" x14ac:dyDescent="0.3">
      <c r="B166" s="63"/>
      <c r="C166" s="63"/>
      <c r="D166" s="63"/>
      <c r="E166" s="63"/>
      <c r="F166" s="63"/>
      <c r="G166" s="63"/>
      <c r="H166" s="63"/>
      <c r="I166" s="63"/>
      <c r="J166" s="63"/>
      <c r="K166" s="63"/>
      <c r="L166" s="63"/>
      <c r="M166" s="63"/>
      <c r="N166" s="63"/>
      <c r="O166" s="63"/>
      <c r="P166" s="63"/>
      <c r="Q166" s="63"/>
      <c r="R166" s="63"/>
    </row>
    <row r="167" spans="2:19" x14ac:dyDescent="0.3">
      <c r="B167" s="63"/>
      <c r="C167" s="63"/>
      <c r="D167" s="63"/>
      <c r="E167" s="63"/>
      <c r="F167" s="63"/>
      <c r="G167" s="63"/>
      <c r="H167" s="63"/>
      <c r="I167" s="63"/>
      <c r="J167" s="63"/>
      <c r="K167" s="63"/>
      <c r="L167" s="63"/>
      <c r="M167" s="63"/>
      <c r="N167" s="63"/>
      <c r="O167" s="63"/>
      <c r="P167" s="63"/>
      <c r="Q167" s="64"/>
      <c r="R167" s="64"/>
    </row>
    <row r="168" spans="2:19" x14ac:dyDescent="0.3">
      <c r="B168" s="63"/>
      <c r="C168" s="63"/>
      <c r="D168" s="63"/>
      <c r="E168" s="63"/>
      <c r="F168" s="63"/>
      <c r="G168" s="63"/>
      <c r="H168" s="63"/>
      <c r="I168" s="63"/>
      <c r="J168" s="63"/>
      <c r="K168" s="63"/>
      <c r="L168" s="63"/>
      <c r="M168" s="63"/>
      <c r="N168" s="63"/>
      <c r="O168" s="63"/>
      <c r="P168" s="63"/>
      <c r="Q168" s="64"/>
      <c r="R168" s="64"/>
    </row>
    <row r="169" spans="2:19" x14ac:dyDescent="0.3">
      <c r="B169" s="63"/>
      <c r="C169" s="63"/>
      <c r="D169" s="63"/>
      <c r="E169" s="63"/>
      <c r="F169" s="63"/>
      <c r="G169" s="63"/>
      <c r="H169" s="63"/>
      <c r="I169" s="63"/>
      <c r="J169" s="63"/>
      <c r="K169" s="63"/>
      <c r="L169" s="63"/>
      <c r="M169" s="63"/>
      <c r="N169" s="63"/>
      <c r="O169" s="63"/>
      <c r="P169" s="63"/>
      <c r="Q169" s="64"/>
      <c r="R169" s="64"/>
    </row>
    <row r="170" spans="2:19" x14ac:dyDescent="0.3">
      <c r="B170" s="63"/>
      <c r="C170" s="63"/>
      <c r="D170" s="63"/>
      <c r="E170" s="63"/>
      <c r="F170" s="63"/>
      <c r="G170" s="63"/>
      <c r="H170" s="63"/>
      <c r="I170" s="63"/>
      <c r="J170" s="63"/>
      <c r="K170" s="63"/>
      <c r="L170" s="63"/>
      <c r="M170" s="63"/>
      <c r="N170" s="63"/>
      <c r="O170" s="63"/>
      <c r="P170" s="63"/>
      <c r="Q170" s="63"/>
      <c r="R170" s="63"/>
    </row>
    <row r="171" spans="2:19" x14ac:dyDescent="0.3">
      <c r="B171" s="63"/>
      <c r="C171" s="63"/>
      <c r="D171" s="63"/>
      <c r="E171" s="63"/>
      <c r="F171" s="63"/>
      <c r="G171" s="63"/>
      <c r="H171" s="63"/>
      <c r="I171" s="63"/>
      <c r="J171" s="63"/>
      <c r="K171" s="63"/>
      <c r="L171" s="63"/>
      <c r="M171" s="63"/>
      <c r="N171" s="63"/>
      <c r="O171" s="63"/>
      <c r="P171" s="63"/>
      <c r="Q171" s="63"/>
      <c r="R171" s="63"/>
    </row>
    <row r="172" spans="2:19" x14ac:dyDescent="0.3">
      <c r="B172" s="63"/>
      <c r="C172" s="63"/>
      <c r="D172" s="63"/>
      <c r="E172" s="63"/>
      <c r="F172" s="63"/>
      <c r="G172" s="64"/>
      <c r="H172" s="64"/>
      <c r="I172" s="64"/>
      <c r="J172" s="64"/>
      <c r="K172" s="64"/>
      <c r="L172" s="64"/>
      <c r="M172" s="64"/>
      <c r="N172" s="64"/>
      <c r="O172" s="64"/>
      <c r="P172" s="64"/>
      <c r="Q172" s="64"/>
      <c r="R172" s="64"/>
      <c r="S172" s="61"/>
    </row>
    <row r="173" spans="2:19" x14ac:dyDescent="0.3">
      <c r="B173" s="63"/>
      <c r="C173" s="63"/>
      <c r="D173" s="63"/>
      <c r="E173" s="63"/>
      <c r="F173" s="63"/>
      <c r="G173" s="64"/>
      <c r="H173" s="64"/>
      <c r="I173" s="64"/>
      <c r="J173" s="64"/>
      <c r="K173" s="64"/>
      <c r="L173" s="64"/>
      <c r="M173" s="64"/>
      <c r="N173" s="64"/>
      <c r="O173" s="64"/>
      <c r="P173" s="64"/>
      <c r="Q173" s="64"/>
      <c r="R173" s="64"/>
      <c r="S173" s="61"/>
    </row>
    <row r="174" spans="2:19" x14ac:dyDescent="0.3">
      <c r="B174" s="63"/>
      <c r="C174" s="63"/>
      <c r="D174" s="63"/>
      <c r="E174" s="63"/>
      <c r="F174" s="63"/>
      <c r="G174" s="64"/>
      <c r="H174" s="64"/>
      <c r="I174" s="64"/>
      <c r="J174" s="64"/>
      <c r="K174" s="64"/>
      <c r="L174" s="64"/>
      <c r="M174" s="64"/>
      <c r="N174" s="64"/>
      <c r="O174" s="64"/>
      <c r="P174" s="64"/>
      <c r="Q174" s="64"/>
      <c r="R174" s="64"/>
      <c r="S174" s="61"/>
    </row>
    <row r="175" spans="2:19" x14ac:dyDescent="0.3">
      <c r="B175" s="63"/>
      <c r="C175" s="63"/>
      <c r="D175" s="63"/>
      <c r="E175" s="63"/>
      <c r="F175" s="63"/>
      <c r="G175" s="64"/>
      <c r="H175" s="64"/>
      <c r="I175" s="64"/>
      <c r="J175" s="64"/>
      <c r="K175" s="64"/>
      <c r="L175" s="64"/>
      <c r="M175" s="64"/>
      <c r="N175" s="64"/>
      <c r="O175" s="64"/>
      <c r="P175" s="64"/>
      <c r="Q175" s="64"/>
      <c r="R175" s="64"/>
      <c r="S175" s="61"/>
    </row>
    <row r="176" spans="2:19" x14ac:dyDescent="0.3">
      <c r="B176" s="63"/>
      <c r="C176" s="63"/>
      <c r="D176" s="63"/>
      <c r="E176" s="63"/>
      <c r="F176" s="63"/>
      <c r="G176" s="419" t="s">
        <v>111</v>
      </c>
      <c r="H176" s="419"/>
      <c r="I176" s="419"/>
      <c r="J176" s="419"/>
      <c r="K176" s="64"/>
      <c r="L176" s="64"/>
      <c r="M176" s="64"/>
      <c r="N176" s="64"/>
      <c r="O176" s="64"/>
      <c r="P176" s="64"/>
      <c r="Q176" s="64"/>
      <c r="R176" s="64"/>
      <c r="S176" s="61"/>
    </row>
    <row r="177" spans="2:19" x14ac:dyDescent="0.3">
      <c r="B177" s="63"/>
      <c r="C177" s="63"/>
      <c r="D177" s="63"/>
      <c r="E177" s="63"/>
      <c r="F177" s="63"/>
      <c r="G177" s="64"/>
      <c r="H177" s="64">
        <v>1</v>
      </c>
      <c r="I177" s="64">
        <v>1</v>
      </c>
      <c r="J177" s="64"/>
      <c r="K177" s="64"/>
      <c r="L177" s="64"/>
      <c r="M177" s="64"/>
      <c r="N177" s="64"/>
      <c r="O177" s="64"/>
      <c r="P177" s="64"/>
      <c r="Q177" s="64"/>
      <c r="R177" s="64"/>
      <c r="S177" s="61"/>
    </row>
    <row r="178" spans="2:19" x14ac:dyDescent="0.3">
      <c r="B178" s="63"/>
      <c r="C178" s="63"/>
      <c r="D178" s="63"/>
      <c r="E178" s="63"/>
      <c r="F178" s="63"/>
      <c r="G178" s="64"/>
      <c r="H178" s="64">
        <v>2</v>
      </c>
      <c r="I178" s="64">
        <v>0.9</v>
      </c>
      <c r="J178" s="64"/>
      <c r="K178" s="64"/>
      <c r="L178" s="154"/>
      <c r="M178" s="127"/>
      <c r="N178" s="127"/>
      <c r="O178" s="127"/>
      <c r="P178" s="127"/>
      <c r="Q178" s="64"/>
      <c r="R178" s="64"/>
      <c r="S178" s="61"/>
    </row>
    <row r="179" spans="2:19" x14ac:dyDescent="0.3">
      <c r="B179" s="63"/>
      <c r="C179" s="63"/>
      <c r="D179" s="63"/>
      <c r="E179" s="63"/>
      <c r="F179" s="63"/>
      <c r="G179" s="64"/>
      <c r="H179" s="64">
        <v>3</v>
      </c>
      <c r="I179" s="64">
        <v>0.8</v>
      </c>
      <c r="J179" s="64"/>
      <c r="K179" s="64"/>
      <c r="L179" s="154"/>
      <c r="M179" s="154" t="s">
        <v>112</v>
      </c>
      <c r="N179" s="154" t="s">
        <v>199</v>
      </c>
      <c r="O179" s="154" t="s">
        <v>113</v>
      </c>
      <c r="P179" s="154" t="s">
        <v>114</v>
      </c>
      <c r="Q179" s="154" t="s">
        <v>200</v>
      </c>
      <c r="R179" s="64"/>
      <c r="S179" s="61"/>
    </row>
    <row r="180" spans="2:19" x14ac:dyDescent="0.3">
      <c r="B180" s="63"/>
      <c r="C180" s="63"/>
      <c r="D180" s="63"/>
      <c r="E180" s="63"/>
      <c r="F180" s="63"/>
      <c r="G180" s="64"/>
      <c r="H180" s="64">
        <v>4</v>
      </c>
      <c r="I180" s="64">
        <v>0.7</v>
      </c>
      <c r="J180" s="64"/>
      <c r="K180" s="64"/>
      <c r="L180" s="154">
        <v>1</v>
      </c>
      <c r="M180" s="154">
        <f>IF(E150="","",VLOOKUP(E150,H177:I186,2,0))</f>
        <v>0.1</v>
      </c>
      <c r="N180" s="154">
        <f>IF(F150="","",VLOOKUP(F150,H188:I197,2,0))</f>
        <v>0.3</v>
      </c>
      <c r="O180" s="154">
        <f>IF(G150="","",VLOOKUP(G150,H199:I208,2,0))</f>
        <v>0.3</v>
      </c>
      <c r="P180" s="154">
        <f>IF(H150="","",VLOOKUP(H150,H210:I219,2,0))</f>
        <v>0.5</v>
      </c>
      <c r="Q180" s="154">
        <f>IF(I150="","",VLOOKUP(I150,H221:I230,2,0))</f>
        <v>0.3</v>
      </c>
      <c r="R180" s="64"/>
      <c r="S180" s="61"/>
    </row>
    <row r="181" spans="2:19" x14ac:dyDescent="0.3">
      <c r="B181" s="63"/>
      <c r="C181" s="63"/>
      <c r="D181" s="63"/>
      <c r="E181" s="63"/>
      <c r="F181" s="63"/>
      <c r="G181" s="64"/>
      <c r="H181" s="64">
        <v>5</v>
      </c>
      <c r="I181" s="64">
        <v>0.6</v>
      </c>
      <c r="J181" s="64"/>
      <c r="K181" s="64"/>
      <c r="L181" s="154">
        <v>2</v>
      </c>
      <c r="M181" s="154">
        <f>IF(E152="","",VLOOKUP(E152,H177:I186,2,0))</f>
        <v>0.2</v>
      </c>
      <c r="N181" s="154">
        <f>IF(F152="","",VLOOKUP(F152,H188:I197,2,0))</f>
        <v>0.2</v>
      </c>
      <c r="O181" s="154">
        <f>IF(G152="","",VLOOKUP(G152,H199:I208,2,0))</f>
        <v>0.3</v>
      </c>
      <c r="P181" s="154">
        <f>IF(H152="","",VLOOKUP(H152,H210:I219,2,0))</f>
        <v>0.4</v>
      </c>
      <c r="Q181" s="154">
        <f>IF(I152="","",VLOOKUP(I152,H221:I230,2,0))</f>
        <v>0.3</v>
      </c>
      <c r="R181" s="64"/>
      <c r="S181" s="61"/>
    </row>
    <row r="182" spans="2:19" x14ac:dyDescent="0.3">
      <c r="B182" s="63"/>
      <c r="C182" s="63"/>
      <c r="D182" s="63"/>
      <c r="E182" s="63"/>
      <c r="F182" s="63"/>
      <c r="G182" s="64"/>
      <c r="H182" s="64">
        <v>6</v>
      </c>
      <c r="I182" s="64">
        <v>0.5</v>
      </c>
      <c r="J182" s="64"/>
      <c r="K182" s="64"/>
      <c r="L182" s="154">
        <v>3</v>
      </c>
      <c r="M182" s="154">
        <f>IF(E154="","",VLOOKUP(E154,H177:I186,2,0))</f>
        <v>0.5</v>
      </c>
      <c r="N182" s="154">
        <f>IF(F154="","",VLOOKUP(F154,H188:I197,2,0))</f>
        <v>0.8</v>
      </c>
      <c r="O182" s="154">
        <f>IF(G154="","",VLOOKUP(G154,H199:I208,2,0))</f>
        <v>0.5</v>
      </c>
      <c r="P182" s="154">
        <f>IF(H154="","",VLOOKUP(H154,H210:I219,2,0))</f>
        <v>0.4</v>
      </c>
      <c r="Q182" s="154">
        <f>IF(I154="","",VLOOKUP(I154,H221:I230,2,0))</f>
        <v>0.7</v>
      </c>
      <c r="R182" s="64"/>
      <c r="S182" s="61"/>
    </row>
    <row r="183" spans="2:19" x14ac:dyDescent="0.3">
      <c r="B183" s="63"/>
      <c r="C183" s="63"/>
      <c r="D183" s="63"/>
      <c r="E183" s="63"/>
      <c r="F183" s="63"/>
      <c r="G183" s="64"/>
      <c r="H183" s="64">
        <v>7</v>
      </c>
      <c r="I183" s="64">
        <v>0.4</v>
      </c>
      <c r="J183" s="64"/>
      <c r="K183" s="64"/>
      <c r="L183" s="154">
        <v>4</v>
      </c>
      <c r="M183" s="154" t="str">
        <f>IF(E156="","",VLOOKUP(E156,H177:I186,2,0))</f>
        <v/>
      </c>
      <c r="N183" s="154" t="str">
        <f>IF(F156="","",VLOOKUP(F156,H188:I197,2,0))</f>
        <v/>
      </c>
      <c r="O183" s="154" t="str">
        <f>IF(G156="","",VLOOKUP(G156,H199:I208,2,0))</f>
        <v/>
      </c>
      <c r="P183" s="154" t="str">
        <f>IF(H156="","",VLOOKUP(H156,H210:I219,2,0))</f>
        <v/>
      </c>
      <c r="Q183" s="154" t="str">
        <f>IF(I156="","",VLOOKUP(I156,H221:I230,2,0))</f>
        <v/>
      </c>
      <c r="R183" s="64"/>
      <c r="S183" s="61"/>
    </row>
    <row r="184" spans="2:19" x14ac:dyDescent="0.3">
      <c r="B184" s="63"/>
      <c r="C184" s="63"/>
      <c r="D184" s="63"/>
      <c r="E184" s="63"/>
      <c r="F184" s="63"/>
      <c r="G184" s="64"/>
      <c r="H184" s="64">
        <v>8</v>
      </c>
      <c r="I184" s="64">
        <v>0.3</v>
      </c>
      <c r="J184" s="64"/>
      <c r="K184" s="64"/>
      <c r="L184" s="154">
        <v>5</v>
      </c>
      <c r="M184" s="154" t="str">
        <f>IF(E158="","",VLOOKUP(E158,H177:I186,2,0))</f>
        <v/>
      </c>
      <c r="N184" s="154" t="str">
        <f>IF(F158="","",VLOOKUP(F158,H188:I197,2,0))</f>
        <v/>
      </c>
      <c r="O184" s="154" t="str">
        <f>IF(G158="","",VLOOKUP(G158,H199:I208,2,0))</f>
        <v/>
      </c>
      <c r="P184" s="154" t="str">
        <f>IF(H158="","",VLOOKUP(H158,H210:I219,2,0))</f>
        <v/>
      </c>
      <c r="Q184" s="154" t="str">
        <f>IF(I158="","",VLOOKUP(I158,H221:I230,2,0))</f>
        <v/>
      </c>
      <c r="R184" s="64"/>
      <c r="S184" s="61"/>
    </row>
    <row r="185" spans="2:19" x14ac:dyDescent="0.3">
      <c r="B185" s="63"/>
      <c r="C185" s="63"/>
      <c r="D185" s="63"/>
      <c r="E185" s="63"/>
      <c r="F185" s="63"/>
      <c r="G185" s="64"/>
      <c r="H185" s="64">
        <v>9</v>
      </c>
      <c r="I185" s="64">
        <v>0.2</v>
      </c>
      <c r="J185" s="64"/>
      <c r="K185" s="64"/>
      <c r="L185" s="154">
        <v>6</v>
      </c>
      <c r="M185" s="154" t="str">
        <f>IF(E160="","",VLOOKUP(E160,H177:I186,2,0))</f>
        <v/>
      </c>
      <c r="N185" s="154" t="str">
        <f>IF(F160="","",VLOOKUP(F160,H188:I197,2,0))</f>
        <v/>
      </c>
      <c r="O185" s="154" t="str">
        <f>IF(G160="","",VLOOKUP(G160,H199:I208,2,0))</f>
        <v/>
      </c>
      <c r="P185" s="154" t="str">
        <f>IF(H160="","",VLOOKUP(H160,H210:I219,2,0))</f>
        <v/>
      </c>
      <c r="Q185" s="154" t="str">
        <f>IF(I160="","",VLOOKUP(I160,H221:I230,2,0))</f>
        <v/>
      </c>
      <c r="R185" s="64"/>
      <c r="S185" s="61"/>
    </row>
    <row r="186" spans="2:19" x14ac:dyDescent="0.3">
      <c r="B186" s="63"/>
      <c r="C186" s="63"/>
      <c r="D186" s="63"/>
      <c r="E186" s="63"/>
      <c r="F186" s="63"/>
      <c r="G186" s="64"/>
      <c r="H186" s="64">
        <v>10</v>
      </c>
      <c r="I186" s="64">
        <v>0.1</v>
      </c>
      <c r="J186" s="64"/>
      <c r="K186" s="64"/>
      <c r="L186" s="154">
        <v>7</v>
      </c>
      <c r="M186" s="154" t="str">
        <f>IF(E162="","",VLOOKUP(E162,H177:I186,2,0))</f>
        <v/>
      </c>
      <c r="N186" s="154" t="str">
        <f>IF(F162="","",VLOOKUP(F162,H188:I197,2,0))</f>
        <v/>
      </c>
      <c r="O186" s="154" t="str">
        <f>IF(G162="","",VLOOKUP(G162,H199:I208,2,0))</f>
        <v/>
      </c>
      <c r="P186" s="154" t="str">
        <f>IF(H162="","",VLOOKUP(H162,H210:I219,2,0))</f>
        <v/>
      </c>
      <c r="Q186" s="154" t="str">
        <f>IF(I162="","",VLOOKUP(I162,H221:I230,2,0))</f>
        <v/>
      </c>
      <c r="R186" s="64"/>
      <c r="S186" s="61"/>
    </row>
    <row r="187" spans="2:19" x14ac:dyDescent="0.3">
      <c r="B187" s="63"/>
      <c r="C187" s="63"/>
      <c r="D187" s="63"/>
      <c r="E187" s="63"/>
      <c r="F187" s="63"/>
      <c r="G187" s="419" t="s">
        <v>196</v>
      </c>
      <c r="H187" s="419"/>
      <c r="I187" s="419"/>
      <c r="J187" s="419"/>
      <c r="K187" s="64"/>
      <c r="L187" s="154"/>
      <c r="M187" s="154"/>
      <c r="N187" s="154"/>
      <c r="O187" s="154"/>
      <c r="P187" s="154"/>
      <c r="Q187" s="154"/>
      <c r="R187" s="64"/>
      <c r="S187" s="61"/>
    </row>
    <row r="188" spans="2:19" x14ac:dyDescent="0.3">
      <c r="B188" s="63"/>
      <c r="C188" s="63"/>
      <c r="D188" s="63"/>
      <c r="E188" s="63"/>
      <c r="F188" s="63"/>
      <c r="G188" s="64"/>
      <c r="H188" s="64">
        <v>1</v>
      </c>
      <c r="I188" s="64">
        <v>1</v>
      </c>
      <c r="J188" s="64"/>
      <c r="K188" s="64"/>
      <c r="L188" s="154"/>
      <c r="M188" s="226">
        <f>IFERROR(AVERAGE(E150:E163),0)</f>
        <v>8.3333333333333339</v>
      </c>
      <c r="N188" s="226">
        <f>IFERROR(AVERAGE(F150:F163),0)</f>
        <v>6.666666666666667</v>
      </c>
      <c r="O188" s="226">
        <f>IFERROR(AVERAGE(G150:G163),0)</f>
        <v>7.333333333333333</v>
      </c>
      <c r="P188" s="226">
        <f>IFERROR(AVERAGE(H150:H163),0)</f>
        <v>4.333333333333333</v>
      </c>
      <c r="Q188" s="226">
        <f>IFERROR(AVERAGE(I150:I163),0)</f>
        <v>4.333333333333333</v>
      </c>
      <c r="R188" s="64"/>
      <c r="S188" s="61"/>
    </row>
    <row r="189" spans="2:19" x14ac:dyDescent="0.3">
      <c r="B189" s="63"/>
      <c r="C189" s="63"/>
      <c r="D189" s="63"/>
      <c r="E189" s="63"/>
      <c r="F189" s="63"/>
      <c r="G189" s="64"/>
      <c r="H189" s="64">
        <v>2</v>
      </c>
      <c r="I189" s="64">
        <v>0.9</v>
      </c>
      <c r="J189" s="64"/>
      <c r="K189" s="64"/>
      <c r="L189" s="64"/>
      <c r="M189" s="64"/>
      <c r="N189" s="64"/>
      <c r="O189" s="64"/>
      <c r="P189" s="64"/>
      <c r="Q189" s="64"/>
      <c r="R189" s="64"/>
      <c r="S189" s="61"/>
    </row>
    <row r="190" spans="2:19" x14ac:dyDescent="0.3">
      <c r="B190" s="63"/>
      <c r="C190" s="63"/>
      <c r="D190" s="63"/>
      <c r="E190" s="63"/>
      <c r="F190" s="63"/>
      <c r="G190" s="64"/>
      <c r="H190" s="64">
        <v>3</v>
      </c>
      <c r="I190" s="64">
        <v>0.8</v>
      </c>
      <c r="J190" s="64"/>
      <c r="K190" s="64"/>
      <c r="L190" s="64"/>
      <c r="M190" s="64"/>
      <c r="N190" s="128" t="str">
        <f>IFERROR(AVERAGE(J150:J163),"0,0 kg")</f>
        <v>0,0 kg</v>
      </c>
      <c r="O190" s="64"/>
      <c r="P190" s="64"/>
      <c r="Q190" s="64"/>
      <c r="R190" s="64"/>
      <c r="S190" s="61"/>
    </row>
    <row r="191" spans="2:19" x14ac:dyDescent="0.3">
      <c r="B191" s="63"/>
      <c r="C191" s="63"/>
      <c r="D191" s="63"/>
      <c r="E191" s="63"/>
      <c r="F191" s="63"/>
      <c r="G191" s="64"/>
      <c r="H191" s="64">
        <v>4</v>
      </c>
      <c r="I191" s="64">
        <v>0.7</v>
      </c>
      <c r="J191" s="64"/>
      <c r="K191" s="64"/>
      <c r="L191" s="64"/>
      <c r="M191" s="64"/>
      <c r="N191" s="64"/>
      <c r="O191" s="64"/>
      <c r="P191" s="64"/>
      <c r="Q191" s="64"/>
      <c r="R191" s="64"/>
      <c r="S191" s="61"/>
    </row>
    <row r="192" spans="2:19" x14ac:dyDescent="0.3">
      <c r="B192" s="63"/>
      <c r="C192" s="63"/>
      <c r="D192" s="63"/>
      <c r="E192" s="63"/>
      <c r="F192" s="63"/>
      <c r="G192" s="64"/>
      <c r="H192" s="64">
        <v>5</v>
      </c>
      <c r="I192" s="64">
        <v>0.6</v>
      </c>
      <c r="J192" s="64"/>
      <c r="K192" s="64"/>
      <c r="L192" s="64"/>
      <c r="M192" s="64"/>
      <c r="N192" s="64"/>
      <c r="O192" s="64"/>
      <c r="P192" s="64"/>
      <c r="Q192" s="64"/>
      <c r="R192" s="64"/>
      <c r="S192" s="61"/>
    </row>
    <row r="193" spans="2:19" x14ac:dyDescent="0.3">
      <c r="B193" s="63"/>
      <c r="C193" s="63"/>
      <c r="D193" s="63"/>
      <c r="E193" s="63"/>
      <c r="F193" s="63"/>
      <c r="G193" s="64"/>
      <c r="H193" s="64">
        <v>6</v>
      </c>
      <c r="I193" s="64">
        <v>0.5</v>
      </c>
      <c r="J193" s="64"/>
      <c r="K193" s="64"/>
      <c r="L193" s="64"/>
      <c r="M193" s="64"/>
      <c r="N193" s="64"/>
      <c r="O193" s="64"/>
      <c r="P193" s="64"/>
      <c r="Q193" s="64"/>
      <c r="R193" s="64"/>
      <c r="S193" s="61"/>
    </row>
    <row r="194" spans="2:19" x14ac:dyDescent="0.3">
      <c r="B194" s="63"/>
      <c r="C194" s="63"/>
      <c r="D194" s="63"/>
      <c r="E194" s="63"/>
      <c r="F194" s="63"/>
      <c r="G194" s="64"/>
      <c r="H194" s="64">
        <v>7</v>
      </c>
      <c r="I194" s="64">
        <v>0.4</v>
      </c>
      <c r="J194" s="64"/>
      <c r="K194" s="64"/>
      <c r="L194" s="64"/>
      <c r="M194" s="64"/>
      <c r="N194" s="64"/>
      <c r="O194" s="64"/>
      <c r="P194" s="64"/>
      <c r="Q194" s="64"/>
      <c r="R194" s="64"/>
      <c r="S194" s="61"/>
    </row>
    <row r="195" spans="2:19" x14ac:dyDescent="0.3">
      <c r="B195" s="63"/>
      <c r="C195" s="63"/>
      <c r="D195" s="63"/>
      <c r="E195" s="63"/>
      <c r="F195" s="63"/>
      <c r="G195" s="64"/>
      <c r="H195" s="64">
        <v>8</v>
      </c>
      <c r="I195" s="64">
        <v>0.3</v>
      </c>
      <c r="J195" s="64"/>
      <c r="K195" s="64"/>
      <c r="L195" s="64"/>
      <c r="M195" s="64"/>
      <c r="N195" s="64"/>
      <c r="O195" s="64"/>
      <c r="P195" s="64"/>
      <c r="Q195" s="64"/>
      <c r="R195" s="64"/>
      <c r="S195" s="61"/>
    </row>
    <row r="196" spans="2:19" x14ac:dyDescent="0.3">
      <c r="B196" s="63"/>
      <c r="C196" s="63"/>
      <c r="D196" s="63"/>
      <c r="E196" s="63"/>
      <c r="F196" s="63"/>
      <c r="G196" s="64"/>
      <c r="H196" s="64">
        <v>9</v>
      </c>
      <c r="I196" s="64">
        <v>0.2</v>
      </c>
      <c r="J196" s="64"/>
      <c r="K196" s="64"/>
      <c r="L196" s="64"/>
      <c r="M196" s="64"/>
      <c r="N196" s="64"/>
      <c r="O196" s="64"/>
      <c r="P196" s="64"/>
      <c r="Q196" s="64"/>
      <c r="R196" s="64"/>
      <c r="S196" s="61"/>
    </row>
    <row r="197" spans="2:19" x14ac:dyDescent="0.3">
      <c r="B197" s="63"/>
      <c r="C197" s="63"/>
      <c r="D197" s="63"/>
      <c r="E197" s="63"/>
      <c r="F197" s="63"/>
      <c r="G197" s="64"/>
      <c r="H197" s="64">
        <v>10</v>
      </c>
      <c r="I197" s="64">
        <v>0.1</v>
      </c>
      <c r="J197" s="64"/>
      <c r="K197" s="64"/>
      <c r="L197" s="64"/>
      <c r="M197" s="64"/>
      <c r="N197" s="64"/>
      <c r="O197" s="64"/>
      <c r="P197" s="64"/>
      <c r="Q197" s="64"/>
      <c r="R197" s="64"/>
      <c r="S197" s="61"/>
    </row>
    <row r="198" spans="2:19" x14ac:dyDescent="0.3">
      <c r="B198" s="63"/>
      <c r="C198" s="63"/>
      <c r="D198" s="64"/>
      <c r="E198" s="64"/>
      <c r="F198" s="63"/>
      <c r="G198" s="419" t="s">
        <v>147</v>
      </c>
      <c r="H198" s="419"/>
      <c r="I198" s="419"/>
      <c r="J198" s="419"/>
      <c r="K198" s="64"/>
      <c r="L198" s="64"/>
      <c r="M198" s="64"/>
      <c r="N198" s="64"/>
      <c r="O198" s="64"/>
      <c r="P198" s="64"/>
      <c r="Q198" s="64"/>
      <c r="R198" s="64"/>
      <c r="S198" s="61"/>
    </row>
    <row r="199" spans="2:19" x14ac:dyDescent="0.3">
      <c r="B199" s="63"/>
      <c r="C199" s="63"/>
      <c r="D199" s="64"/>
      <c r="E199" s="64"/>
      <c r="F199" s="63"/>
      <c r="G199" s="64"/>
      <c r="H199" s="64">
        <v>1</v>
      </c>
      <c r="I199" s="64">
        <v>1</v>
      </c>
      <c r="J199" s="64"/>
      <c r="K199" s="64"/>
      <c r="L199" s="64"/>
      <c r="M199" s="64"/>
      <c r="N199" s="64"/>
      <c r="O199" s="64"/>
      <c r="P199" s="64"/>
      <c r="Q199" s="64"/>
      <c r="R199" s="64"/>
      <c r="S199" s="61"/>
    </row>
    <row r="200" spans="2:19" x14ac:dyDescent="0.3">
      <c r="B200" s="63"/>
      <c r="C200" s="63"/>
      <c r="D200" s="64"/>
      <c r="E200" s="64"/>
      <c r="F200" s="63"/>
      <c r="G200" s="64"/>
      <c r="H200" s="64">
        <v>2</v>
      </c>
      <c r="I200" s="64">
        <v>0.9</v>
      </c>
      <c r="J200" s="64"/>
      <c r="K200" s="64"/>
      <c r="L200" s="64"/>
      <c r="M200" s="64"/>
      <c r="N200" s="64"/>
      <c r="O200" s="64"/>
      <c r="P200" s="64"/>
      <c r="Q200" s="64"/>
      <c r="R200" s="64"/>
      <c r="S200" s="61"/>
    </row>
    <row r="201" spans="2:19" x14ac:dyDescent="0.3">
      <c r="B201" s="63"/>
      <c r="C201" s="63"/>
      <c r="D201" s="64"/>
      <c r="E201" s="64"/>
      <c r="F201" s="63"/>
      <c r="G201" s="64"/>
      <c r="H201" s="64">
        <v>3</v>
      </c>
      <c r="I201" s="64">
        <v>0.8</v>
      </c>
      <c r="J201" s="64"/>
      <c r="K201" s="64"/>
      <c r="L201" s="64"/>
      <c r="M201" s="64"/>
      <c r="N201" s="64"/>
      <c r="O201" s="64"/>
      <c r="P201" s="64"/>
      <c r="Q201" s="64"/>
      <c r="R201" s="64"/>
      <c r="S201" s="61"/>
    </row>
    <row r="202" spans="2:19" x14ac:dyDescent="0.3">
      <c r="B202" s="63"/>
      <c r="C202" s="63"/>
      <c r="D202" s="64"/>
      <c r="E202" s="64"/>
      <c r="F202" s="63"/>
      <c r="G202" s="64"/>
      <c r="H202" s="64">
        <v>4</v>
      </c>
      <c r="I202" s="64">
        <v>0.7</v>
      </c>
      <c r="J202" s="64"/>
      <c r="K202" s="64"/>
      <c r="L202" s="64"/>
      <c r="M202" s="64"/>
      <c r="N202" s="64"/>
      <c r="O202" s="64"/>
      <c r="P202" s="64"/>
      <c r="Q202" s="64"/>
      <c r="R202" s="64"/>
      <c r="S202" s="61"/>
    </row>
    <row r="203" spans="2:19" x14ac:dyDescent="0.3">
      <c r="B203" s="63"/>
      <c r="C203" s="63"/>
      <c r="D203" s="64"/>
      <c r="E203" s="64"/>
      <c r="F203" s="63"/>
      <c r="G203" s="64"/>
      <c r="H203" s="64">
        <v>5</v>
      </c>
      <c r="I203" s="64">
        <v>0.6</v>
      </c>
      <c r="J203" s="64"/>
      <c r="K203" s="64"/>
      <c r="L203" s="64"/>
      <c r="M203" s="64"/>
      <c r="N203" s="64"/>
      <c r="O203" s="64"/>
      <c r="P203" s="64"/>
      <c r="Q203" s="64"/>
      <c r="R203" s="64"/>
      <c r="S203" s="61"/>
    </row>
    <row r="204" spans="2:19" x14ac:dyDescent="0.3">
      <c r="B204" s="63"/>
      <c r="C204" s="63"/>
      <c r="D204" s="64"/>
      <c r="E204" s="64"/>
      <c r="F204" s="63"/>
      <c r="G204" s="64"/>
      <c r="H204" s="64">
        <v>6</v>
      </c>
      <c r="I204" s="64">
        <v>0.5</v>
      </c>
      <c r="J204" s="64"/>
      <c r="K204" s="64"/>
      <c r="L204" s="64"/>
      <c r="M204" s="64"/>
      <c r="N204" s="64"/>
      <c r="O204" s="64"/>
      <c r="P204" s="64"/>
      <c r="Q204" s="64"/>
      <c r="R204" s="64"/>
      <c r="S204" s="61"/>
    </row>
    <row r="205" spans="2:19" x14ac:dyDescent="0.3">
      <c r="B205" s="63"/>
      <c r="C205" s="63"/>
      <c r="D205" s="64"/>
      <c r="E205" s="64"/>
      <c r="F205" s="63"/>
      <c r="G205" s="64"/>
      <c r="H205" s="64">
        <v>7</v>
      </c>
      <c r="I205" s="64">
        <v>0.4</v>
      </c>
      <c r="J205" s="64"/>
      <c r="K205" s="64"/>
      <c r="L205" s="64"/>
      <c r="M205" s="64"/>
      <c r="N205" s="64"/>
      <c r="O205" s="64"/>
      <c r="P205" s="64"/>
      <c r="Q205" s="64"/>
      <c r="R205" s="64"/>
      <c r="S205" s="61"/>
    </row>
    <row r="206" spans="2:19" x14ac:dyDescent="0.3">
      <c r="B206" s="63"/>
      <c r="C206" s="63"/>
      <c r="D206" s="64"/>
      <c r="E206" s="64"/>
      <c r="F206" s="63"/>
      <c r="G206" s="64"/>
      <c r="H206" s="64">
        <v>8</v>
      </c>
      <c r="I206" s="64">
        <v>0.3</v>
      </c>
      <c r="J206" s="64"/>
      <c r="K206" s="64"/>
      <c r="L206" s="64"/>
      <c r="M206" s="64"/>
      <c r="N206" s="64"/>
      <c r="O206" s="64"/>
      <c r="P206" s="64"/>
      <c r="Q206" s="64"/>
      <c r="R206" s="64"/>
      <c r="S206" s="61"/>
    </row>
    <row r="207" spans="2:19" x14ac:dyDescent="0.3">
      <c r="B207" s="63"/>
      <c r="C207" s="63"/>
      <c r="D207" s="64"/>
      <c r="E207" s="64"/>
      <c r="F207" s="63"/>
      <c r="G207" s="64"/>
      <c r="H207" s="64">
        <v>9</v>
      </c>
      <c r="I207" s="64">
        <v>0.2</v>
      </c>
      <c r="J207" s="64"/>
      <c r="K207" s="64"/>
      <c r="L207" s="64"/>
      <c r="M207" s="64"/>
      <c r="N207" s="64"/>
      <c r="O207" s="64"/>
      <c r="P207" s="64"/>
      <c r="Q207" s="64"/>
      <c r="R207" s="64"/>
      <c r="S207" s="61"/>
    </row>
    <row r="208" spans="2:19" x14ac:dyDescent="0.3">
      <c r="B208" s="63"/>
      <c r="C208" s="63"/>
      <c r="D208" s="64"/>
      <c r="E208" s="64"/>
      <c r="F208" s="63"/>
      <c r="G208" s="64"/>
      <c r="H208" s="64">
        <v>10</v>
      </c>
      <c r="I208" s="64">
        <v>0.1</v>
      </c>
      <c r="J208" s="64"/>
      <c r="K208" s="64"/>
      <c r="L208" s="64"/>
      <c r="M208" s="64"/>
      <c r="N208" s="64"/>
      <c r="O208" s="64"/>
      <c r="P208" s="64"/>
      <c r="Q208" s="64"/>
      <c r="R208" s="64"/>
      <c r="S208" s="61"/>
    </row>
    <row r="209" spans="2:18" x14ac:dyDescent="0.3">
      <c r="B209" s="63"/>
      <c r="C209" s="63"/>
      <c r="D209" s="64"/>
      <c r="E209" s="64"/>
      <c r="F209" s="63"/>
      <c r="G209" s="419" t="s">
        <v>110</v>
      </c>
      <c r="H209" s="419"/>
      <c r="I209" s="419"/>
      <c r="J209" s="419"/>
      <c r="K209" s="64"/>
      <c r="L209" s="64"/>
      <c r="M209" s="64"/>
      <c r="N209" s="64"/>
      <c r="O209" s="64"/>
      <c r="P209" s="64"/>
      <c r="Q209" s="64"/>
      <c r="R209" s="64"/>
    </row>
    <row r="210" spans="2:18" x14ac:dyDescent="0.3">
      <c r="B210" s="63"/>
      <c r="C210" s="63"/>
      <c r="D210" s="64"/>
      <c r="E210" s="64"/>
      <c r="F210" s="63"/>
      <c r="G210" s="64"/>
      <c r="H210" s="64">
        <v>1</v>
      </c>
      <c r="I210" s="64">
        <v>0.1</v>
      </c>
      <c r="J210" s="64"/>
      <c r="K210" s="64"/>
      <c r="L210" s="64"/>
      <c r="M210" s="64"/>
      <c r="N210" s="64"/>
      <c r="O210" s="64"/>
      <c r="P210" s="64"/>
      <c r="Q210" s="64"/>
      <c r="R210" s="64"/>
    </row>
    <row r="211" spans="2:18" x14ac:dyDescent="0.3">
      <c r="B211" s="63"/>
      <c r="C211" s="63"/>
      <c r="D211" s="64"/>
      <c r="E211" s="64"/>
      <c r="F211" s="63"/>
      <c r="G211" s="64"/>
      <c r="H211" s="64">
        <v>2</v>
      </c>
      <c r="I211" s="64">
        <v>0.2</v>
      </c>
      <c r="J211" s="64"/>
      <c r="K211" s="64"/>
      <c r="L211" s="64"/>
      <c r="M211" s="64"/>
      <c r="N211" s="64"/>
      <c r="O211" s="64"/>
      <c r="P211" s="64"/>
      <c r="Q211" s="64"/>
      <c r="R211" s="64"/>
    </row>
    <row r="212" spans="2:18" x14ac:dyDescent="0.3">
      <c r="B212" s="63"/>
      <c r="C212" s="63"/>
      <c r="D212" s="64"/>
      <c r="E212" s="64"/>
      <c r="F212" s="63"/>
      <c r="G212" s="64"/>
      <c r="H212" s="64">
        <v>3</v>
      </c>
      <c r="I212" s="64">
        <v>0.3</v>
      </c>
      <c r="J212" s="64"/>
      <c r="K212" s="64"/>
      <c r="L212" s="64"/>
      <c r="M212" s="64"/>
      <c r="N212" s="64"/>
      <c r="O212" s="64"/>
      <c r="P212" s="64"/>
      <c r="Q212" s="64"/>
      <c r="R212" s="64"/>
    </row>
    <row r="213" spans="2:18" x14ac:dyDescent="0.3">
      <c r="B213" s="63"/>
      <c r="C213" s="63"/>
      <c r="D213" s="64"/>
      <c r="E213" s="64"/>
      <c r="F213" s="63"/>
      <c r="G213" s="64"/>
      <c r="H213" s="64">
        <v>4</v>
      </c>
      <c r="I213" s="64">
        <v>0.4</v>
      </c>
      <c r="J213" s="64"/>
      <c r="K213" s="64"/>
      <c r="L213" s="64"/>
      <c r="M213" s="64"/>
      <c r="N213" s="64"/>
      <c r="O213" s="64"/>
      <c r="P213" s="64"/>
      <c r="Q213" s="64"/>
      <c r="R213" s="64"/>
    </row>
    <row r="214" spans="2:18" x14ac:dyDescent="0.3">
      <c r="F214" s="63"/>
      <c r="G214" s="64"/>
      <c r="H214" s="64">
        <v>5</v>
      </c>
      <c r="I214" s="64">
        <v>0.5</v>
      </c>
      <c r="J214" s="64"/>
      <c r="K214" s="64"/>
      <c r="L214" s="64"/>
      <c r="M214" s="64"/>
      <c r="N214" s="64"/>
      <c r="O214" s="64"/>
      <c r="P214" s="64"/>
      <c r="Q214" s="64"/>
      <c r="R214" s="64"/>
    </row>
    <row r="215" spans="2:18" x14ac:dyDescent="0.3">
      <c r="F215" s="63"/>
      <c r="G215" s="64"/>
      <c r="H215" s="64">
        <v>6</v>
      </c>
      <c r="I215" s="64">
        <v>0.6</v>
      </c>
      <c r="J215" s="64"/>
      <c r="K215" s="64"/>
      <c r="L215" s="64"/>
      <c r="M215" s="64"/>
      <c r="N215" s="64"/>
      <c r="O215" s="64"/>
      <c r="P215" s="64"/>
      <c r="Q215" s="64"/>
      <c r="R215" s="64"/>
    </row>
    <row r="216" spans="2:18" x14ac:dyDescent="0.3">
      <c r="F216" s="63"/>
      <c r="G216" s="64"/>
      <c r="H216" s="64">
        <v>7</v>
      </c>
      <c r="I216" s="64">
        <v>0.7</v>
      </c>
      <c r="J216" s="64"/>
      <c r="K216" s="64"/>
      <c r="L216" s="64"/>
      <c r="M216" s="64"/>
      <c r="N216" s="64"/>
      <c r="O216" s="64"/>
      <c r="P216" s="64"/>
      <c r="Q216" s="64"/>
      <c r="R216" s="64"/>
    </row>
    <row r="217" spans="2:18" x14ac:dyDescent="0.3">
      <c r="F217" s="63"/>
      <c r="G217" s="64"/>
      <c r="H217" s="64">
        <v>8</v>
      </c>
      <c r="I217" s="64">
        <v>0.8</v>
      </c>
      <c r="J217" s="64"/>
      <c r="K217" s="64"/>
      <c r="L217" s="64"/>
      <c r="M217" s="64"/>
      <c r="N217" s="64"/>
      <c r="O217" s="64"/>
      <c r="P217" s="64"/>
      <c r="Q217" s="64"/>
      <c r="R217" s="64"/>
    </row>
    <row r="218" spans="2:18" x14ac:dyDescent="0.3">
      <c r="F218" s="63"/>
      <c r="G218" s="64"/>
      <c r="H218" s="64">
        <v>9</v>
      </c>
      <c r="I218" s="64">
        <v>0.9</v>
      </c>
      <c r="J218" s="64"/>
      <c r="K218" s="64"/>
      <c r="L218" s="64"/>
      <c r="M218" s="64"/>
      <c r="N218" s="64"/>
      <c r="O218" s="64"/>
      <c r="P218" s="64"/>
      <c r="Q218" s="64"/>
      <c r="R218" s="64"/>
    </row>
    <row r="219" spans="2:18" x14ac:dyDescent="0.3">
      <c r="F219" s="63"/>
      <c r="G219" s="64"/>
      <c r="H219" s="64">
        <v>10</v>
      </c>
      <c r="I219" s="64">
        <v>1</v>
      </c>
      <c r="J219" s="64"/>
      <c r="K219" s="64"/>
      <c r="L219" s="64"/>
      <c r="M219" s="64"/>
      <c r="N219" s="64"/>
      <c r="O219" s="64"/>
      <c r="P219" s="64"/>
      <c r="Q219" s="64"/>
      <c r="R219" s="64"/>
    </row>
    <row r="220" spans="2:18" x14ac:dyDescent="0.3">
      <c r="F220" s="63"/>
      <c r="G220" s="419" t="s">
        <v>197</v>
      </c>
      <c r="H220" s="419"/>
      <c r="I220" s="419"/>
      <c r="J220" s="419"/>
      <c r="K220" s="64"/>
      <c r="L220" s="64"/>
      <c r="M220" s="64"/>
      <c r="N220" s="64"/>
      <c r="O220" s="64"/>
      <c r="P220" s="64"/>
      <c r="Q220" s="64"/>
      <c r="R220" s="64"/>
    </row>
    <row r="221" spans="2:18" x14ac:dyDescent="0.3">
      <c r="F221" s="63"/>
      <c r="G221" s="64"/>
      <c r="H221" s="64">
        <v>1</v>
      </c>
      <c r="I221" s="64">
        <v>0.1</v>
      </c>
      <c r="J221" s="64"/>
      <c r="K221" s="64"/>
      <c r="L221" s="64"/>
      <c r="M221" s="64"/>
      <c r="N221" s="64"/>
      <c r="O221" s="64"/>
      <c r="P221" s="64"/>
      <c r="Q221" s="64"/>
      <c r="R221" s="64"/>
    </row>
    <row r="222" spans="2:18" x14ac:dyDescent="0.3">
      <c r="F222" s="63"/>
      <c r="G222" s="64"/>
      <c r="H222" s="64">
        <v>2</v>
      </c>
      <c r="I222" s="64">
        <v>0.2</v>
      </c>
      <c r="J222" s="64"/>
      <c r="K222" s="64"/>
      <c r="L222" s="64"/>
      <c r="M222" s="64"/>
      <c r="N222" s="64"/>
      <c r="O222" s="64"/>
      <c r="P222" s="64"/>
      <c r="Q222" s="64"/>
      <c r="R222" s="64"/>
    </row>
    <row r="223" spans="2:18" x14ac:dyDescent="0.3">
      <c r="F223" s="63"/>
      <c r="G223" s="64"/>
      <c r="H223" s="64">
        <v>3</v>
      </c>
      <c r="I223" s="64">
        <v>0.3</v>
      </c>
      <c r="J223" s="64"/>
      <c r="K223" s="64"/>
      <c r="L223" s="64"/>
      <c r="M223" s="64"/>
      <c r="N223" s="64"/>
      <c r="O223" s="64"/>
      <c r="P223" s="64"/>
      <c r="Q223" s="64"/>
      <c r="R223" s="64"/>
    </row>
    <row r="224" spans="2:18" x14ac:dyDescent="0.3">
      <c r="F224" s="63"/>
      <c r="G224" s="64"/>
      <c r="H224" s="64">
        <v>4</v>
      </c>
      <c r="I224" s="64">
        <v>0.4</v>
      </c>
      <c r="J224" s="64"/>
      <c r="K224" s="64"/>
      <c r="L224" s="64"/>
      <c r="M224" s="64"/>
      <c r="N224" s="64"/>
      <c r="O224" s="64"/>
      <c r="P224" s="64"/>
      <c r="Q224" s="64"/>
      <c r="R224" s="64"/>
    </row>
    <row r="225" spans="6:18" x14ac:dyDescent="0.3">
      <c r="F225" s="63"/>
      <c r="G225" s="64"/>
      <c r="H225" s="64">
        <v>5</v>
      </c>
      <c r="I225" s="64">
        <v>0.5</v>
      </c>
      <c r="J225" s="64"/>
      <c r="K225" s="64"/>
      <c r="L225" s="64"/>
      <c r="M225" s="64"/>
      <c r="N225" s="64"/>
      <c r="O225" s="64"/>
      <c r="P225" s="64"/>
      <c r="Q225" s="64"/>
      <c r="R225" s="64"/>
    </row>
    <row r="226" spans="6:18" x14ac:dyDescent="0.3">
      <c r="F226" s="63"/>
      <c r="G226" s="64"/>
      <c r="H226" s="64">
        <v>6</v>
      </c>
      <c r="I226" s="64">
        <v>0.6</v>
      </c>
      <c r="J226" s="64"/>
      <c r="K226" s="64"/>
      <c r="L226" s="64"/>
      <c r="M226" s="64"/>
      <c r="N226" s="64"/>
      <c r="O226" s="64"/>
      <c r="P226" s="64"/>
      <c r="Q226" s="64"/>
      <c r="R226" s="64"/>
    </row>
    <row r="227" spans="6:18" x14ac:dyDescent="0.3">
      <c r="F227" s="63"/>
      <c r="G227" s="64"/>
      <c r="H227" s="64">
        <v>7</v>
      </c>
      <c r="I227" s="64">
        <v>0.7</v>
      </c>
      <c r="J227" s="64"/>
      <c r="K227" s="64"/>
      <c r="L227" s="64"/>
      <c r="M227" s="64"/>
      <c r="N227" s="64"/>
      <c r="O227" s="64"/>
      <c r="P227" s="64"/>
      <c r="Q227" s="64"/>
      <c r="R227" s="64"/>
    </row>
    <row r="228" spans="6:18" x14ac:dyDescent="0.3">
      <c r="F228" s="63"/>
      <c r="G228" s="64"/>
      <c r="H228" s="64">
        <v>8</v>
      </c>
      <c r="I228" s="64">
        <v>0.8</v>
      </c>
      <c r="J228" s="64"/>
      <c r="K228" s="64"/>
      <c r="L228" s="64"/>
      <c r="M228" s="64"/>
      <c r="N228" s="64"/>
      <c r="O228" s="64"/>
      <c r="P228" s="64"/>
      <c r="Q228" s="64"/>
      <c r="R228" s="64"/>
    </row>
    <row r="229" spans="6:18" x14ac:dyDescent="0.3">
      <c r="F229" s="63"/>
      <c r="G229" s="64"/>
      <c r="H229" s="64">
        <v>9</v>
      </c>
      <c r="I229" s="64">
        <v>0.9</v>
      </c>
      <c r="J229" s="64"/>
      <c r="K229" s="64"/>
      <c r="L229" s="64"/>
      <c r="M229" s="64"/>
      <c r="N229" s="64"/>
      <c r="O229" s="64"/>
      <c r="P229" s="64"/>
      <c r="Q229" s="64"/>
      <c r="R229" s="64"/>
    </row>
    <row r="230" spans="6:18" x14ac:dyDescent="0.3">
      <c r="F230" s="63"/>
      <c r="G230" s="64"/>
      <c r="H230" s="64">
        <v>10</v>
      </c>
      <c r="I230" s="64">
        <v>1</v>
      </c>
      <c r="J230" s="64"/>
      <c r="K230" s="64"/>
      <c r="L230" s="64"/>
      <c r="M230" s="64"/>
      <c r="N230" s="64"/>
      <c r="O230" s="64"/>
      <c r="P230" s="64"/>
      <c r="Q230" s="64"/>
      <c r="R230" s="64"/>
    </row>
    <row r="231" spans="6:18" x14ac:dyDescent="0.3">
      <c r="F231" s="63"/>
      <c r="G231" s="64"/>
      <c r="H231" s="64"/>
      <c r="I231" s="64"/>
      <c r="J231" s="64"/>
      <c r="K231" s="64"/>
      <c r="L231" s="64"/>
      <c r="M231" s="64"/>
      <c r="N231" s="64"/>
      <c r="O231" s="64"/>
      <c r="P231" s="64"/>
      <c r="Q231" s="64"/>
      <c r="R231" s="64"/>
    </row>
    <row r="232" spans="6:18" x14ac:dyDescent="0.3">
      <c r="F232" s="63"/>
      <c r="G232" s="64"/>
      <c r="H232" s="64"/>
      <c r="I232" s="64"/>
      <c r="J232" s="64"/>
      <c r="K232" s="64"/>
      <c r="L232" s="64"/>
      <c r="M232" s="64"/>
      <c r="N232" s="64"/>
      <c r="O232" s="64"/>
      <c r="P232" s="64"/>
      <c r="Q232" s="64"/>
      <c r="R232" s="64"/>
    </row>
    <row r="233" spans="6:18" x14ac:dyDescent="0.3">
      <c r="F233" s="63"/>
      <c r="G233" s="64"/>
      <c r="H233" s="64"/>
      <c r="I233" s="64"/>
      <c r="J233" s="64"/>
      <c r="K233" s="64"/>
      <c r="L233" s="64"/>
      <c r="M233" s="64"/>
      <c r="N233" s="64"/>
      <c r="O233" s="64"/>
      <c r="P233" s="64"/>
      <c r="Q233" s="64"/>
      <c r="R233" s="64"/>
    </row>
  </sheetData>
  <mergeCells count="267">
    <mergeCell ref="G209:J209"/>
    <mergeCell ref="G220:J220"/>
    <mergeCell ref="I160:I161"/>
    <mergeCell ref="J160:J161"/>
    <mergeCell ref="D162:D163"/>
    <mergeCell ref="E162:E163"/>
    <mergeCell ref="F162:F163"/>
    <mergeCell ref="G162:G163"/>
    <mergeCell ref="H162:H163"/>
    <mergeCell ref="I162:I163"/>
    <mergeCell ref="J162:J163"/>
    <mergeCell ref="G176:J176"/>
    <mergeCell ref="G187:J187"/>
    <mergeCell ref="G198:J198"/>
    <mergeCell ref="E148:E149"/>
    <mergeCell ref="F148:F149"/>
    <mergeCell ref="G148:G149"/>
    <mergeCell ref="H148:H149"/>
    <mergeCell ref="I148:I149"/>
    <mergeCell ref="J148:J149"/>
    <mergeCell ref="K148:P149"/>
    <mergeCell ref="D150:D151"/>
    <mergeCell ref="E150:E151"/>
    <mergeCell ref="F150:F151"/>
    <mergeCell ref="G150:G151"/>
    <mergeCell ref="H150:H151"/>
    <mergeCell ref="I150:I151"/>
    <mergeCell ref="J150:J151"/>
    <mergeCell ref="K150:P163"/>
    <mergeCell ref="D152:D153"/>
    <mergeCell ref="E152:E153"/>
    <mergeCell ref="F152:F153"/>
    <mergeCell ref="G152:G153"/>
    <mergeCell ref="H152:H153"/>
    <mergeCell ref="I152:I153"/>
    <mergeCell ref="J152:J153"/>
    <mergeCell ref="D154:D155"/>
    <mergeCell ref="E154:E155"/>
    <mergeCell ref="D158:D159"/>
    <mergeCell ref="E158:E159"/>
    <mergeCell ref="F158:F159"/>
    <mergeCell ref="G158:G159"/>
    <mergeCell ref="H158:H159"/>
    <mergeCell ref="I158:I159"/>
    <mergeCell ref="J158:J159"/>
    <mergeCell ref="D160:D161"/>
    <mergeCell ref="E160:E161"/>
    <mergeCell ref="F160:F161"/>
    <mergeCell ref="G160:G161"/>
    <mergeCell ref="H160:H161"/>
    <mergeCell ref="F154:F155"/>
    <mergeCell ref="G154:G155"/>
    <mergeCell ref="H154:H155"/>
    <mergeCell ref="I154:I155"/>
    <mergeCell ref="J154:J155"/>
    <mergeCell ref="D156:D157"/>
    <mergeCell ref="E156:E157"/>
    <mergeCell ref="F156:F157"/>
    <mergeCell ref="G156:G157"/>
    <mergeCell ref="H156:H157"/>
    <mergeCell ref="I156:I157"/>
    <mergeCell ref="J156:J157"/>
    <mergeCell ref="B144:R146"/>
    <mergeCell ref="C3:D6"/>
    <mergeCell ref="B9:R11"/>
    <mergeCell ref="B13:B14"/>
    <mergeCell ref="C13:F14"/>
    <mergeCell ref="H13:H14"/>
    <mergeCell ref="I13:L14"/>
    <mergeCell ref="N13:N14"/>
    <mergeCell ref="O13:R14"/>
    <mergeCell ref="E3:O6"/>
    <mergeCell ref="P3:Q6"/>
    <mergeCell ref="B20:C21"/>
    <mergeCell ref="D20:F21"/>
    <mergeCell ref="H20:I21"/>
    <mergeCell ref="J20:L21"/>
    <mergeCell ref="N20:O21"/>
    <mergeCell ref="P20:R21"/>
    <mergeCell ref="B15:C19"/>
    <mergeCell ref="D15:F19"/>
    <mergeCell ref="H15:I19"/>
    <mergeCell ref="J15:L19"/>
    <mergeCell ref="N15:O19"/>
    <mergeCell ref="P15:R19"/>
    <mergeCell ref="N33:N34"/>
    <mergeCell ref="O33:O34"/>
    <mergeCell ref="P33:P34"/>
    <mergeCell ref="Q33:Q34"/>
    <mergeCell ref="R33:R34"/>
    <mergeCell ref="B35:B36"/>
    <mergeCell ref="C35:C36"/>
    <mergeCell ref="D35:D36"/>
    <mergeCell ref="E35:E36"/>
    <mergeCell ref="F35:F36"/>
    <mergeCell ref="B33:B34"/>
    <mergeCell ref="C33:D34"/>
    <mergeCell ref="E33:F34"/>
    <mergeCell ref="H33:H34"/>
    <mergeCell ref="I33:J34"/>
    <mergeCell ref="K33:L34"/>
    <mergeCell ref="O35:O36"/>
    <mergeCell ref="P35:P36"/>
    <mergeCell ref="Q35:Q36"/>
    <mergeCell ref="R35:R36"/>
    <mergeCell ref="B39:R41"/>
    <mergeCell ref="B43:B44"/>
    <mergeCell ref="C43:F44"/>
    <mergeCell ref="H43:H44"/>
    <mergeCell ref="I43:L44"/>
    <mergeCell ref="N43:N44"/>
    <mergeCell ref="H35:H36"/>
    <mergeCell ref="I35:I36"/>
    <mergeCell ref="J35:J36"/>
    <mergeCell ref="K35:K36"/>
    <mergeCell ref="L35:L36"/>
    <mergeCell ref="N35:N36"/>
    <mergeCell ref="B50:C51"/>
    <mergeCell ref="D50:F51"/>
    <mergeCell ref="H50:I51"/>
    <mergeCell ref="J50:L51"/>
    <mergeCell ref="N50:O51"/>
    <mergeCell ref="P50:R51"/>
    <mergeCell ref="O43:R44"/>
    <mergeCell ref="B45:C49"/>
    <mergeCell ref="D45:F49"/>
    <mergeCell ref="H45:I49"/>
    <mergeCell ref="J45:L49"/>
    <mergeCell ref="N45:O49"/>
    <mergeCell ref="P45:R49"/>
    <mergeCell ref="N63:N64"/>
    <mergeCell ref="O63:O64"/>
    <mergeCell ref="P63:P64"/>
    <mergeCell ref="Q63:Q64"/>
    <mergeCell ref="R63:R64"/>
    <mergeCell ref="B65:B66"/>
    <mergeCell ref="C65:C66"/>
    <mergeCell ref="D65:D66"/>
    <mergeCell ref="E65:E66"/>
    <mergeCell ref="F65:F66"/>
    <mergeCell ref="B63:B64"/>
    <mergeCell ref="C63:D64"/>
    <mergeCell ref="E63:F64"/>
    <mergeCell ref="H63:H64"/>
    <mergeCell ref="I63:J64"/>
    <mergeCell ref="K63:L64"/>
    <mergeCell ref="O65:O66"/>
    <mergeCell ref="P65:P66"/>
    <mergeCell ref="Q65:Q66"/>
    <mergeCell ref="R65:R66"/>
    <mergeCell ref="B69:R71"/>
    <mergeCell ref="C73:E74"/>
    <mergeCell ref="F73:H74"/>
    <mergeCell ref="I73:K74"/>
    <mergeCell ref="L73:N74"/>
    <mergeCell ref="O73:Q74"/>
    <mergeCell ref="H65:H66"/>
    <mergeCell ref="I65:I66"/>
    <mergeCell ref="J65:J66"/>
    <mergeCell ref="K65:K66"/>
    <mergeCell ref="L65:L66"/>
    <mergeCell ref="N65:N66"/>
    <mergeCell ref="C75:E77"/>
    <mergeCell ref="F75:H77"/>
    <mergeCell ref="I75:K77"/>
    <mergeCell ref="L75:N77"/>
    <mergeCell ref="O75:Q77"/>
    <mergeCell ref="C78:E78"/>
    <mergeCell ref="F78:H78"/>
    <mergeCell ref="I78:K78"/>
    <mergeCell ref="L78:N78"/>
    <mergeCell ref="O78:Q78"/>
    <mergeCell ref="B88:B89"/>
    <mergeCell ref="C88:F89"/>
    <mergeCell ref="H88:H89"/>
    <mergeCell ref="I88:L89"/>
    <mergeCell ref="N88:N89"/>
    <mergeCell ref="O88:R89"/>
    <mergeCell ref="C79:E81"/>
    <mergeCell ref="F79:H81"/>
    <mergeCell ref="I79:K81"/>
    <mergeCell ref="L79:N81"/>
    <mergeCell ref="O79:Q81"/>
    <mergeCell ref="B84:R86"/>
    <mergeCell ref="B95:C96"/>
    <mergeCell ref="D95:F96"/>
    <mergeCell ref="H95:I96"/>
    <mergeCell ref="J95:L96"/>
    <mergeCell ref="N95:O96"/>
    <mergeCell ref="P95:R96"/>
    <mergeCell ref="B90:C94"/>
    <mergeCell ref="D90:F94"/>
    <mergeCell ref="H90:I94"/>
    <mergeCell ref="J90:L94"/>
    <mergeCell ref="N90:O94"/>
    <mergeCell ref="P90:R94"/>
    <mergeCell ref="Q108:Q109"/>
    <mergeCell ref="R108:R109"/>
    <mergeCell ref="B110:B111"/>
    <mergeCell ref="C110:C111"/>
    <mergeCell ref="D110:D111"/>
    <mergeCell ref="E110:E111"/>
    <mergeCell ref="F110:F111"/>
    <mergeCell ref="B108:B109"/>
    <mergeCell ref="C108:D109"/>
    <mergeCell ref="E108:F109"/>
    <mergeCell ref="H108:H109"/>
    <mergeCell ref="I108:J109"/>
    <mergeCell ref="K108:L109"/>
    <mergeCell ref="O110:O111"/>
    <mergeCell ref="P110:P111"/>
    <mergeCell ref="Q110:Q111"/>
    <mergeCell ref="R110:R111"/>
    <mergeCell ref="H110:H111"/>
    <mergeCell ref="I110:I111"/>
    <mergeCell ref="J110:J111"/>
    <mergeCell ref="K110:K111"/>
    <mergeCell ref="L110:L111"/>
    <mergeCell ref="N110:N111"/>
    <mergeCell ref="N108:N109"/>
    <mergeCell ref="O108:O109"/>
    <mergeCell ref="P108:P109"/>
    <mergeCell ref="N138:N139"/>
    <mergeCell ref="O138:O139"/>
    <mergeCell ref="P138:P139"/>
    <mergeCell ref="Q138:Q139"/>
    <mergeCell ref="R138:R139"/>
    <mergeCell ref="B140:B141"/>
    <mergeCell ref="C140:C141"/>
    <mergeCell ref="B114:R116"/>
    <mergeCell ref="B118:B119"/>
    <mergeCell ref="C118:F119"/>
    <mergeCell ref="H118:H119"/>
    <mergeCell ref="I118:L119"/>
    <mergeCell ref="N118:N119"/>
    <mergeCell ref="N125:O126"/>
    <mergeCell ref="P125:R126"/>
    <mergeCell ref="O118:R119"/>
    <mergeCell ref="B120:C124"/>
    <mergeCell ref="D120:F124"/>
    <mergeCell ref="H120:I124"/>
    <mergeCell ref="J120:L124"/>
    <mergeCell ref="N120:O124"/>
    <mergeCell ref="P120:R124"/>
    <mergeCell ref="B138:B139"/>
    <mergeCell ref="C138:D139"/>
    <mergeCell ref="E138:F139"/>
    <mergeCell ref="H138:H139"/>
    <mergeCell ref="I138:J139"/>
    <mergeCell ref="K138:L139"/>
    <mergeCell ref="J140:J141"/>
    <mergeCell ref="K140:K141"/>
    <mergeCell ref="B125:C126"/>
    <mergeCell ref="D125:F126"/>
    <mergeCell ref="H125:I126"/>
    <mergeCell ref="J125:L126"/>
    <mergeCell ref="L140:L141"/>
    <mergeCell ref="O140:O141"/>
    <mergeCell ref="P140:P141"/>
    <mergeCell ref="Q140:Q141"/>
    <mergeCell ref="R140:R141"/>
    <mergeCell ref="H140:H141"/>
    <mergeCell ref="I140:I141"/>
    <mergeCell ref="D140:D141"/>
    <mergeCell ref="E140:E141"/>
    <mergeCell ref="F140:F141"/>
    <mergeCell ref="N140:N141"/>
  </mergeCells>
  <dataValidations count="1">
    <dataValidation type="list" allowBlank="1" showInputMessage="1" showErrorMessage="1" sqref="E150:I163">
      <formula1>$H$177:$H$186</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S233"/>
  <sheetViews>
    <sheetView showGridLines="0" showZeros="0" zoomScaleNormal="100" workbookViewId="0"/>
  </sheetViews>
  <sheetFormatPr baseColWidth="10" defaultRowHeight="14.4" x14ac:dyDescent="0.3"/>
  <cols>
    <col min="1" max="1" width="5.33203125" style="60" customWidth="1"/>
    <col min="2" max="3" width="11.5546875" style="60"/>
    <col min="4" max="4" width="11.5546875" style="60" customWidth="1"/>
    <col min="5" max="16384" width="11.5546875" style="60"/>
  </cols>
  <sheetData>
    <row r="1" spans="2:18" ht="15" customHeight="1" x14ac:dyDescent="0.3"/>
    <row r="2" spans="2:18" ht="15" customHeight="1" thickBot="1" x14ac:dyDescent="0.35"/>
    <row r="3" spans="2:18" ht="15" customHeight="1" x14ac:dyDescent="0.3">
      <c r="C3" s="423"/>
      <c r="D3" s="424"/>
      <c r="E3" s="429" t="s">
        <v>165</v>
      </c>
      <c r="F3" s="430"/>
      <c r="G3" s="430"/>
      <c r="H3" s="430"/>
      <c r="I3" s="430"/>
      <c r="J3" s="430"/>
      <c r="K3" s="430"/>
      <c r="L3" s="430"/>
      <c r="M3" s="430"/>
      <c r="N3" s="430"/>
      <c r="O3" s="431"/>
      <c r="P3" s="423">
        <f>'Training Plan'!B186</f>
        <v>0</v>
      </c>
      <c r="Q3" s="424"/>
    </row>
    <row r="4" spans="2:18" ht="15" customHeight="1" x14ac:dyDescent="0.3">
      <c r="C4" s="425"/>
      <c r="D4" s="426"/>
      <c r="E4" s="432"/>
      <c r="F4" s="433"/>
      <c r="G4" s="433"/>
      <c r="H4" s="433"/>
      <c r="I4" s="433"/>
      <c r="J4" s="433"/>
      <c r="K4" s="433"/>
      <c r="L4" s="433"/>
      <c r="M4" s="433"/>
      <c r="N4" s="433"/>
      <c r="O4" s="434"/>
      <c r="P4" s="425"/>
      <c r="Q4" s="426"/>
    </row>
    <row r="5" spans="2:18" ht="15" customHeight="1" x14ac:dyDescent="0.3">
      <c r="C5" s="425"/>
      <c r="D5" s="426"/>
      <c r="E5" s="432"/>
      <c r="F5" s="433"/>
      <c r="G5" s="433"/>
      <c r="H5" s="433"/>
      <c r="I5" s="433"/>
      <c r="J5" s="433"/>
      <c r="K5" s="433"/>
      <c r="L5" s="433"/>
      <c r="M5" s="433"/>
      <c r="N5" s="433"/>
      <c r="O5" s="434"/>
      <c r="P5" s="425"/>
      <c r="Q5" s="426"/>
    </row>
    <row r="6" spans="2:18" ht="15" customHeight="1" thickBot="1" x14ac:dyDescent="0.35">
      <c r="C6" s="427"/>
      <c r="D6" s="428"/>
      <c r="E6" s="435"/>
      <c r="F6" s="436"/>
      <c r="G6" s="436"/>
      <c r="H6" s="436"/>
      <c r="I6" s="436"/>
      <c r="J6" s="436"/>
      <c r="K6" s="436"/>
      <c r="L6" s="436"/>
      <c r="M6" s="436"/>
      <c r="N6" s="436"/>
      <c r="O6" s="437"/>
      <c r="P6" s="427"/>
      <c r="Q6" s="428"/>
    </row>
    <row r="7" spans="2:18" ht="15" customHeight="1" x14ac:dyDescent="0.3"/>
    <row r="8" spans="2:18" ht="15" customHeight="1" x14ac:dyDescent="0.3"/>
    <row r="9" spans="2:18" ht="15" customHeight="1" x14ac:dyDescent="0.3">
      <c r="B9" s="476" t="s">
        <v>47</v>
      </c>
      <c r="C9" s="476"/>
      <c r="D9" s="476"/>
      <c r="E9" s="476"/>
      <c r="F9" s="476"/>
      <c r="G9" s="476"/>
      <c r="H9" s="476"/>
      <c r="I9" s="476"/>
      <c r="J9" s="476"/>
      <c r="K9" s="476"/>
      <c r="L9" s="476"/>
      <c r="M9" s="476"/>
      <c r="N9" s="476"/>
      <c r="O9" s="476"/>
      <c r="P9" s="476"/>
      <c r="Q9" s="476"/>
      <c r="R9" s="476"/>
    </row>
    <row r="10" spans="2:18" ht="15" customHeight="1" x14ac:dyDescent="0.3">
      <c r="B10" s="476"/>
      <c r="C10" s="476"/>
      <c r="D10" s="476"/>
      <c r="E10" s="476"/>
      <c r="F10" s="476"/>
      <c r="G10" s="476"/>
      <c r="H10" s="476"/>
      <c r="I10" s="476"/>
      <c r="J10" s="476"/>
      <c r="K10" s="476"/>
      <c r="L10" s="476"/>
      <c r="M10" s="476"/>
      <c r="N10" s="476"/>
      <c r="O10" s="476"/>
      <c r="P10" s="476"/>
      <c r="Q10" s="476"/>
      <c r="R10" s="476"/>
    </row>
    <row r="11" spans="2:18" ht="15" customHeight="1" x14ac:dyDescent="0.3">
      <c r="B11" s="476"/>
      <c r="C11" s="476"/>
      <c r="D11" s="476"/>
      <c r="E11" s="476"/>
      <c r="F11" s="476"/>
      <c r="G11" s="476"/>
      <c r="H11" s="476"/>
      <c r="I11" s="476"/>
      <c r="J11" s="476"/>
      <c r="K11" s="476"/>
      <c r="L11" s="476"/>
      <c r="M11" s="476"/>
      <c r="N11" s="476"/>
      <c r="O11" s="476"/>
      <c r="P11" s="476"/>
      <c r="Q11" s="476"/>
      <c r="R11" s="476"/>
    </row>
    <row r="12" spans="2:18" ht="15" customHeight="1" thickBot="1" x14ac:dyDescent="0.35"/>
    <row r="13" spans="2:18" ht="15" customHeight="1" x14ac:dyDescent="0.3">
      <c r="B13" s="356">
        <v>1</v>
      </c>
      <c r="C13" s="356">
        <f>'Training Plan'!C190</f>
        <v>0</v>
      </c>
      <c r="D13" s="357"/>
      <c r="E13" s="357"/>
      <c r="F13" s="358"/>
      <c r="G13" s="62"/>
      <c r="H13" s="356">
        <v>2</v>
      </c>
      <c r="I13" s="356">
        <f>'Training Plan'!C198</f>
        <v>0</v>
      </c>
      <c r="J13" s="357"/>
      <c r="K13" s="357"/>
      <c r="L13" s="358"/>
      <c r="M13" s="62"/>
      <c r="N13" s="356">
        <v>3</v>
      </c>
      <c r="O13" s="356">
        <f>'Training Plan'!C206</f>
        <v>0</v>
      </c>
      <c r="P13" s="357"/>
      <c r="Q13" s="357"/>
      <c r="R13" s="358"/>
    </row>
    <row r="14" spans="2:18" ht="15" customHeight="1" thickBot="1" x14ac:dyDescent="0.35">
      <c r="B14" s="359"/>
      <c r="C14" s="359"/>
      <c r="D14" s="360"/>
      <c r="E14" s="360"/>
      <c r="F14" s="361"/>
      <c r="G14" s="62"/>
      <c r="H14" s="359"/>
      <c r="I14" s="359"/>
      <c r="J14" s="360"/>
      <c r="K14" s="360"/>
      <c r="L14" s="361"/>
      <c r="M14" s="62"/>
      <c r="N14" s="359"/>
      <c r="O14" s="359"/>
      <c r="P14" s="360"/>
      <c r="Q14" s="360"/>
      <c r="R14" s="361"/>
    </row>
    <row r="15" spans="2:18" ht="15" customHeight="1" x14ac:dyDescent="0.3">
      <c r="B15" s="469" t="s">
        <v>85</v>
      </c>
      <c r="C15" s="470"/>
      <c r="D15" s="464">
        <f>'Training Plan'!C191</f>
        <v>0</v>
      </c>
      <c r="E15" s="464"/>
      <c r="F15" s="465"/>
      <c r="G15" s="62"/>
      <c r="H15" s="469" t="s">
        <v>85</v>
      </c>
      <c r="I15" s="470"/>
      <c r="J15" s="463">
        <f>'Training Plan'!C199</f>
        <v>0</v>
      </c>
      <c r="K15" s="464"/>
      <c r="L15" s="465"/>
      <c r="M15" s="62"/>
      <c r="N15" s="469" t="s">
        <v>85</v>
      </c>
      <c r="O15" s="470"/>
      <c r="P15" s="463">
        <f>'Training Plan'!C207</f>
        <v>0</v>
      </c>
      <c r="Q15" s="464"/>
      <c r="R15" s="465"/>
    </row>
    <row r="16" spans="2:18" ht="15" customHeight="1" x14ac:dyDescent="0.3">
      <c r="B16" s="471"/>
      <c r="C16" s="472"/>
      <c r="D16" s="467"/>
      <c r="E16" s="467"/>
      <c r="F16" s="468"/>
      <c r="G16" s="62"/>
      <c r="H16" s="471"/>
      <c r="I16" s="472"/>
      <c r="J16" s="466"/>
      <c r="K16" s="467"/>
      <c r="L16" s="468"/>
      <c r="M16" s="62"/>
      <c r="N16" s="471"/>
      <c r="O16" s="472"/>
      <c r="P16" s="466"/>
      <c r="Q16" s="467"/>
      <c r="R16" s="468"/>
    </row>
    <row r="17" spans="2:18" ht="15" customHeight="1" x14ac:dyDescent="0.3">
      <c r="B17" s="471"/>
      <c r="C17" s="472"/>
      <c r="D17" s="467"/>
      <c r="E17" s="467"/>
      <c r="F17" s="468"/>
      <c r="G17" s="62"/>
      <c r="H17" s="471"/>
      <c r="I17" s="472"/>
      <c r="J17" s="466"/>
      <c r="K17" s="467"/>
      <c r="L17" s="468"/>
      <c r="M17" s="62"/>
      <c r="N17" s="471"/>
      <c r="O17" s="472"/>
      <c r="P17" s="466"/>
      <c r="Q17" s="467"/>
      <c r="R17" s="468"/>
    </row>
    <row r="18" spans="2:18" ht="15" customHeight="1" x14ac:dyDescent="0.3">
      <c r="B18" s="471"/>
      <c r="C18" s="472"/>
      <c r="D18" s="467"/>
      <c r="E18" s="467"/>
      <c r="F18" s="468"/>
      <c r="G18" s="62"/>
      <c r="H18" s="471"/>
      <c r="I18" s="472"/>
      <c r="J18" s="466"/>
      <c r="K18" s="467"/>
      <c r="L18" s="468"/>
      <c r="M18" s="62"/>
      <c r="N18" s="471"/>
      <c r="O18" s="472"/>
      <c r="P18" s="466"/>
      <c r="Q18" s="467"/>
      <c r="R18" s="468"/>
    </row>
    <row r="19" spans="2:18" ht="15" customHeight="1" thickBot="1" x14ac:dyDescent="0.35">
      <c r="B19" s="473"/>
      <c r="C19" s="474"/>
      <c r="D19" s="467"/>
      <c r="E19" s="467"/>
      <c r="F19" s="468"/>
      <c r="G19" s="62"/>
      <c r="H19" s="473"/>
      <c r="I19" s="474"/>
      <c r="J19" s="466"/>
      <c r="K19" s="467"/>
      <c r="L19" s="468"/>
      <c r="M19" s="62"/>
      <c r="N19" s="473"/>
      <c r="O19" s="474"/>
      <c r="P19" s="466"/>
      <c r="Q19" s="467"/>
      <c r="R19" s="468"/>
    </row>
    <row r="20" spans="2:18" ht="15" customHeight="1" x14ac:dyDescent="0.3">
      <c r="B20" s="438" t="s">
        <v>86</v>
      </c>
      <c r="C20" s="440"/>
      <c r="D20" s="441">
        <f>'Training Plan'!D196</f>
        <v>0</v>
      </c>
      <c r="E20" s="442"/>
      <c r="F20" s="443"/>
      <c r="G20" s="62"/>
      <c r="H20" s="438" t="s">
        <v>86</v>
      </c>
      <c r="I20" s="440"/>
      <c r="J20" s="441">
        <f>'Training Plan'!D204</f>
        <v>0</v>
      </c>
      <c r="K20" s="442"/>
      <c r="L20" s="443"/>
      <c r="M20" s="62"/>
      <c r="N20" s="438" t="s">
        <v>86</v>
      </c>
      <c r="O20" s="440"/>
      <c r="P20" s="441">
        <f>'Training Plan'!D212</f>
        <v>0</v>
      </c>
      <c r="Q20" s="442"/>
      <c r="R20" s="443"/>
    </row>
    <row r="21" spans="2:18" ht="15" customHeight="1" thickBot="1" x14ac:dyDescent="0.35">
      <c r="B21" s="453"/>
      <c r="C21" s="475"/>
      <c r="D21" s="447"/>
      <c r="E21" s="448"/>
      <c r="F21" s="449"/>
      <c r="G21" s="62"/>
      <c r="H21" s="453"/>
      <c r="I21" s="475"/>
      <c r="J21" s="447"/>
      <c r="K21" s="448"/>
      <c r="L21" s="449"/>
      <c r="M21" s="62"/>
      <c r="N21" s="453"/>
      <c r="O21" s="475"/>
      <c r="P21" s="447"/>
      <c r="Q21" s="448"/>
      <c r="R21" s="449"/>
    </row>
    <row r="22" spans="2:18" ht="30" customHeight="1" thickBot="1" x14ac:dyDescent="0.35">
      <c r="B22" s="1" t="s">
        <v>61</v>
      </c>
      <c r="C22" s="1" t="s">
        <v>0</v>
      </c>
      <c r="D22" s="1" t="s">
        <v>42</v>
      </c>
      <c r="E22" s="1" t="s">
        <v>11</v>
      </c>
      <c r="F22" s="3" t="s">
        <v>71</v>
      </c>
      <c r="H22" s="1" t="s">
        <v>61</v>
      </c>
      <c r="I22" s="1" t="s">
        <v>0</v>
      </c>
      <c r="J22" s="1" t="s">
        <v>42</v>
      </c>
      <c r="K22" s="1" t="s">
        <v>11</v>
      </c>
      <c r="L22" s="3" t="s">
        <v>71</v>
      </c>
      <c r="N22" s="1" t="s">
        <v>61</v>
      </c>
      <c r="O22" s="1" t="s">
        <v>0</v>
      </c>
      <c r="P22" s="1" t="s">
        <v>42</v>
      </c>
      <c r="Q22" s="1" t="s">
        <v>11</v>
      </c>
      <c r="R22" s="3" t="s">
        <v>71</v>
      </c>
    </row>
    <row r="23" spans="2:18" ht="15" customHeight="1" thickBot="1" x14ac:dyDescent="0.35">
      <c r="B23" s="2">
        <v>1</v>
      </c>
      <c r="C23" s="32"/>
      <c r="D23" s="29"/>
      <c r="E23" s="35"/>
      <c r="F23" s="125">
        <f>IF(ISNUMBER(D23),D23/B35,)</f>
        <v>0</v>
      </c>
      <c r="H23" s="2">
        <v>1</v>
      </c>
      <c r="I23" s="32"/>
      <c r="J23" s="29"/>
      <c r="K23" s="35"/>
      <c r="L23" s="125">
        <f>IF(ISNUMBER(J23),J23/H35,)</f>
        <v>0</v>
      </c>
      <c r="N23" s="2">
        <v>1</v>
      </c>
      <c r="O23" s="32"/>
      <c r="P23" s="29"/>
      <c r="Q23" s="35"/>
      <c r="R23" s="125">
        <f>IF(ISNUMBER(P23),P23/N35,)</f>
        <v>0</v>
      </c>
    </row>
    <row r="24" spans="2:18" ht="15" customHeight="1" thickBot="1" x14ac:dyDescent="0.35">
      <c r="B24" s="2">
        <v>2</v>
      </c>
      <c r="C24" s="33"/>
      <c r="D24" s="30"/>
      <c r="E24" s="36"/>
      <c r="F24" s="126">
        <f>IF(ISNUMBER(D24),D24/B35,)</f>
        <v>0</v>
      </c>
      <c r="H24" s="2">
        <v>2</v>
      </c>
      <c r="I24" s="33"/>
      <c r="J24" s="30"/>
      <c r="K24" s="36"/>
      <c r="L24" s="126">
        <f>IF(ISNUMBER(J24),J24/H35,)</f>
        <v>0</v>
      </c>
      <c r="N24" s="2">
        <v>2</v>
      </c>
      <c r="O24" s="33"/>
      <c r="P24" s="30"/>
      <c r="Q24" s="36"/>
      <c r="R24" s="126">
        <f>IF(ISNUMBER(P24),P24/N35,)</f>
        <v>0</v>
      </c>
    </row>
    <row r="25" spans="2:18" ht="15" customHeight="1" thickBot="1" x14ac:dyDescent="0.35">
      <c r="B25" s="2">
        <v>3</v>
      </c>
      <c r="C25" s="33"/>
      <c r="D25" s="30"/>
      <c r="E25" s="36"/>
      <c r="F25" s="126">
        <f>IF(ISNUMBER(D25),D25/B35,)</f>
        <v>0</v>
      </c>
      <c r="H25" s="2">
        <v>3</v>
      </c>
      <c r="I25" s="33"/>
      <c r="J25" s="30"/>
      <c r="K25" s="36"/>
      <c r="L25" s="126">
        <f>IF(ISNUMBER(J25),J25/H35,)</f>
        <v>0</v>
      </c>
      <c r="M25" s="122"/>
      <c r="N25" s="2">
        <v>3</v>
      </c>
      <c r="O25" s="33"/>
      <c r="P25" s="30"/>
      <c r="Q25" s="36"/>
      <c r="R25" s="126">
        <f>IF(ISNUMBER(P25),P25/N35,)</f>
        <v>0</v>
      </c>
    </row>
    <row r="26" spans="2:18" ht="15" customHeight="1" thickBot="1" x14ac:dyDescent="0.35">
      <c r="B26" s="2">
        <v>4</v>
      </c>
      <c r="C26" s="33"/>
      <c r="D26" s="30"/>
      <c r="E26" s="36"/>
      <c r="F26" s="126">
        <f>IF(ISNUMBER(D26),D26/B35,)</f>
        <v>0</v>
      </c>
      <c r="H26" s="2">
        <v>4</v>
      </c>
      <c r="I26" s="33"/>
      <c r="J26" s="30"/>
      <c r="K26" s="36"/>
      <c r="L26" s="126">
        <f>IF(ISNUMBER(J26),J26/H35,)</f>
        <v>0</v>
      </c>
      <c r="M26" s="123"/>
      <c r="N26" s="2">
        <v>4</v>
      </c>
      <c r="O26" s="33"/>
      <c r="P26" s="30"/>
      <c r="Q26" s="36"/>
      <c r="R26" s="126">
        <f>IF(ISNUMBER(P26),P26/N35,)</f>
        <v>0</v>
      </c>
    </row>
    <row r="27" spans="2:18" ht="15" customHeight="1" thickBot="1" x14ac:dyDescent="0.35">
      <c r="B27" s="2">
        <v>5</v>
      </c>
      <c r="C27" s="33"/>
      <c r="D27" s="30"/>
      <c r="E27" s="36"/>
      <c r="F27" s="126">
        <f>IF(ISNUMBER(D27),D27/B35,)</f>
        <v>0</v>
      </c>
      <c r="H27" s="2">
        <v>5</v>
      </c>
      <c r="I27" s="33"/>
      <c r="J27" s="30"/>
      <c r="K27" s="36"/>
      <c r="L27" s="126">
        <f>IF(ISNUMBER(J27),J27/H35,)</f>
        <v>0</v>
      </c>
      <c r="M27" s="124"/>
      <c r="N27" s="2">
        <v>5</v>
      </c>
      <c r="O27" s="33"/>
      <c r="P27" s="30"/>
      <c r="Q27" s="36"/>
      <c r="R27" s="126">
        <f>IF(ISNUMBER(P27),P27/N35,)</f>
        <v>0</v>
      </c>
    </row>
    <row r="28" spans="2:18" ht="15" customHeight="1" thickBot="1" x14ac:dyDescent="0.35">
      <c r="B28" s="2">
        <v>6</v>
      </c>
      <c r="C28" s="33"/>
      <c r="D28" s="30"/>
      <c r="E28" s="36"/>
      <c r="F28" s="126">
        <f>IF(ISNUMBER(D28),D28/B35,)</f>
        <v>0</v>
      </c>
      <c r="H28" s="2">
        <v>6</v>
      </c>
      <c r="I28" s="33"/>
      <c r="J28" s="30"/>
      <c r="K28" s="36"/>
      <c r="L28" s="126">
        <f>IF(ISNUMBER(J28),J28/H35,)</f>
        <v>0</v>
      </c>
      <c r="M28" s="124"/>
      <c r="N28" s="2">
        <v>6</v>
      </c>
      <c r="O28" s="33"/>
      <c r="P28" s="30"/>
      <c r="Q28" s="36"/>
      <c r="R28" s="126">
        <f>IF(ISNUMBER(P28),P28/N35,)</f>
        <v>0</v>
      </c>
    </row>
    <row r="29" spans="2:18" ht="15" customHeight="1" thickBot="1" x14ac:dyDescent="0.35">
      <c r="B29" s="2">
        <v>7</v>
      </c>
      <c r="C29" s="33"/>
      <c r="D29" s="30"/>
      <c r="E29" s="36"/>
      <c r="F29" s="126">
        <f>IF(ISNUMBER(D29),D29/B35,)</f>
        <v>0</v>
      </c>
      <c r="H29" s="2">
        <v>7</v>
      </c>
      <c r="I29" s="33"/>
      <c r="J29" s="30"/>
      <c r="K29" s="36"/>
      <c r="L29" s="126">
        <f>IF(ISNUMBER(J29),J29/H35,)</f>
        <v>0</v>
      </c>
      <c r="M29" s="124"/>
      <c r="N29" s="2">
        <v>7</v>
      </c>
      <c r="O29" s="33"/>
      <c r="P29" s="30"/>
      <c r="Q29" s="36"/>
      <c r="R29" s="126">
        <f>IF(ISNUMBER(P29),P29/N35,)</f>
        <v>0</v>
      </c>
    </row>
    <row r="30" spans="2:18" ht="15" customHeight="1" thickBot="1" x14ac:dyDescent="0.35">
      <c r="B30" s="2">
        <v>8</v>
      </c>
      <c r="C30" s="33"/>
      <c r="D30" s="30"/>
      <c r="E30" s="36"/>
      <c r="F30" s="126">
        <f>IF(ISNUMBER(D30),D30/B35,)</f>
        <v>0</v>
      </c>
      <c r="H30" s="2">
        <v>8</v>
      </c>
      <c r="I30" s="33"/>
      <c r="J30" s="30"/>
      <c r="K30" s="36"/>
      <c r="L30" s="126">
        <f>IF(ISNUMBER(J30),J30/H35,)</f>
        <v>0</v>
      </c>
      <c r="M30" s="124"/>
      <c r="N30" s="2">
        <v>8</v>
      </c>
      <c r="O30" s="33"/>
      <c r="P30" s="30"/>
      <c r="Q30" s="36"/>
      <c r="R30" s="126">
        <f>IF(ISNUMBER(P30),P30/N35,)</f>
        <v>0</v>
      </c>
    </row>
    <row r="31" spans="2:18" ht="15" customHeight="1" thickBot="1" x14ac:dyDescent="0.35">
      <c r="B31" s="2">
        <v>9</v>
      </c>
      <c r="C31" s="33"/>
      <c r="D31" s="30"/>
      <c r="E31" s="36"/>
      <c r="F31" s="126">
        <f>IF(ISNUMBER(D31),D31/B35,)</f>
        <v>0</v>
      </c>
      <c r="H31" s="2">
        <v>9</v>
      </c>
      <c r="I31" s="33"/>
      <c r="J31" s="30"/>
      <c r="K31" s="36"/>
      <c r="L31" s="126">
        <f>IF(ISNUMBER(J31),J31/H35,)</f>
        <v>0</v>
      </c>
      <c r="M31" s="124"/>
      <c r="N31" s="2">
        <v>9</v>
      </c>
      <c r="O31" s="33"/>
      <c r="P31" s="30"/>
      <c r="Q31" s="36"/>
      <c r="R31" s="126">
        <f>IF(ISNUMBER(P31),P31/N35,)</f>
        <v>0</v>
      </c>
    </row>
    <row r="32" spans="2:18" ht="15" customHeight="1" thickBot="1" x14ac:dyDescent="0.35">
      <c r="B32" s="53">
        <v>10</v>
      </c>
      <c r="C32" s="34"/>
      <c r="D32" s="31"/>
      <c r="E32" s="37"/>
      <c r="F32" s="126">
        <f>IF(ISNUMBER(D32),D32/B35,)</f>
        <v>0</v>
      </c>
      <c r="H32" s="53">
        <v>10</v>
      </c>
      <c r="I32" s="34"/>
      <c r="J32" s="31"/>
      <c r="K32" s="37"/>
      <c r="L32" s="126">
        <f>IF(ISNUMBER(J32),J32/H35,)</f>
        <v>0</v>
      </c>
      <c r="M32" s="124"/>
      <c r="N32" s="53">
        <v>10</v>
      </c>
      <c r="O32" s="34"/>
      <c r="P32" s="31"/>
      <c r="Q32" s="37"/>
      <c r="R32" s="126">
        <f>IF(ISNUMBER(P32),P32/N35,)</f>
        <v>0</v>
      </c>
    </row>
    <row r="33" spans="1:19" ht="15" customHeight="1" x14ac:dyDescent="0.3">
      <c r="B33" s="392" t="s">
        <v>4</v>
      </c>
      <c r="C33" s="438" t="s">
        <v>62</v>
      </c>
      <c r="D33" s="439"/>
      <c r="E33" s="457">
        <f>IFERROR(IF(COUNT(F23:F32)&gt;0,AVERAGEIF(F23:F32,"&gt;0"),0),)</f>
        <v>0</v>
      </c>
      <c r="F33" s="458"/>
      <c r="H33" s="392" t="s">
        <v>4</v>
      </c>
      <c r="I33" s="438" t="s">
        <v>62</v>
      </c>
      <c r="J33" s="439"/>
      <c r="K33" s="457">
        <f>IFERROR(IF(COUNT(L23:L32)&gt;0,AVERAGEIF(L23:L32,"&gt;0"),0),)</f>
        <v>0</v>
      </c>
      <c r="L33" s="458"/>
      <c r="M33" s="124"/>
      <c r="N33" s="392" t="s">
        <v>4</v>
      </c>
      <c r="O33" s="452" t="s">
        <v>70</v>
      </c>
      <c r="P33" s="461">
        <f>IFERROR(IF(COUNT(R23:R32)&gt;0,AVERAGEIF(R23:R32,"&gt;0"),0),)</f>
        <v>0</v>
      </c>
      <c r="Q33" s="477" t="s">
        <v>109</v>
      </c>
      <c r="R33" s="479" t="str">
        <f>IFERROR(Q37*R37,"")</f>
        <v/>
      </c>
    </row>
    <row r="34" spans="1:19" ht="15" customHeight="1" thickBot="1" x14ac:dyDescent="0.35">
      <c r="B34" s="373"/>
      <c r="C34" s="453"/>
      <c r="D34" s="456"/>
      <c r="E34" s="459"/>
      <c r="F34" s="460"/>
      <c r="H34" s="373"/>
      <c r="I34" s="453"/>
      <c r="J34" s="456"/>
      <c r="K34" s="459"/>
      <c r="L34" s="460"/>
      <c r="M34" s="124"/>
      <c r="N34" s="373"/>
      <c r="O34" s="453"/>
      <c r="P34" s="462"/>
      <c r="Q34" s="478"/>
      <c r="R34" s="480"/>
    </row>
    <row r="35" spans="1:19" ht="15" customHeight="1" x14ac:dyDescent="0.3">
      <c r="A35" s="76"/>
      <c r="B35" s="450">
        <f ca="1">IFERROR(ROUNDUP(B37/(0.0005*C37^2-0.0342*C37+1.034),0),)</f>
        <v>0</v>
      </c>
      <c r="C35" s="452" t="s">
        <v>162</v>
      </c>
      <c r="D35" s="454">
        <f>SUM(C23:C32)</f>
        <v>0</v>
      </c>
      <c r="E35" s="438" t="s">
        <v>44</v>
      </c>
      <c r="F35" s="421">
        <f>SUM(C23*D23,C24*D24,C25*D25,C26*D26,C27*D27,C28*D28,C29*D29,C30*D30,C31*D31,C32*D32)</f>
        <v>0</v>
      </c>
      <c r="H35" s="450">
        <f ca="1">IFERROR(ROUNDUP(H37/(0.0005*I37^2-0.0342*I37+1.034),0),)</f>
        <v>0</v>
      </c>
      <c r="I35" s="452" t="s">
        <v>162</v>
      </c>
      <c r="J35" s="454">
        <f>SUM(I23:I32)</f>
        <v>0</v>
      </c>
      <c r="K35" s="438" t="s">
        <v>44</v>
      </c>
      <c r="L35" s="421">
        <f>SUM(I23*J23,I24*J24,I25*J25,I26*J26,I27*J27,I28*J28,I29*J29,I30*J30,I31*J31,I32*J32)</f>
        <v>0</v>
      </c>
      <c r="M35" s="124"/>
      <c r="N35" s="450">
        <f ca="1">IFERROR(ROUNDUP(N37/(0.0005*O37^2-0.0342*O37+1.034),0),)</f>
        <v>0</v>
      </c>
      <c r="O35" s="452" t="s">
        <v>162</v>
      </c>
      <c r="P35" s="454">
        <f>SUM(O23:O32)</f>
        <v>0</v>
      </c>
      <c r="Q35" s="438" t="s">
        <v>44</v>
      </c>
      <c r="R35" s="421">
        <f>SUM(O23*P23,O24*P24,O25*P25,O26*P26,O27*P27,O28*P28,O29*P29,O30*P30,O31*P31,O32*P32)</f>
        <v>0</v>
      </c>
    </row>
    <row r="36" spans="1:19" ht="15" customHeight="1" thickBot="1" x14ac:dyDescent="0.35">
      <c r="A36" s="76"/>
      <c r="B36" s="451"/>
      <c r="C36" s="453"/>
      <c r="D36" s="455"/>
      <c r="E36" s="453"/>
      <c r="F36" s="422"/>
      <c r="H36" s="451"/>
      <c r="I36" s="453"/>
      <c r="J36" s="455"/>
      <c r="K36" s="453"/>
      <c r="L36" s="422"/>
      <c r="M36" s="124"/>
      <c r="N36" s="451"/>
      <c r="O36" s="453"/>
      <c r="P36" s="455"/>
      <c r="Q36" s="453"/>
      <c r="R36" s="422"/>
    </row>
    <row r="37" spans="1:19" ht="15" customHeight="1" x14ac:dyDescent="0.3">
      <c r="B37" s="64" t="str">
        <f ca="1">IFERROR(OFFSET(D22,MATCH(MAX(D23:D32),D23:D32,0),0),"")</f>
        <v/>
      </c>
      <c r="C37" s="129" t="str">
        <f ca="1">IFERROR(OFFSET(C22,MATCH(MAX(D23:D32),D23:D32,0),0)+(10-OFFSET(E22,MATCH(MAX(D23:D32),D23:D32,0),0)),"")</f>
        <v/>
      </c>
      <c r="D37" s="64"/>
      <c r="E37" s="64"/>
      <c r="F37" s="64"/>
      <c r="G37" s="64"/>
      <c r="H37" s="64" t="str">
        <f ca="1">IFERROR(OFFSET(J22,MATCH(MAX(J23:J32),J23:J32,0),0),"")</f>
        <v/>
      </c>
      <c r="I37" s="129" t="str">
        <f ca="1">IFERROR(OFFSET(I22,MATCH(MAX(J23:J32),J23:J32,0),0)+(10-OFFSET(K22,MATCH(MAX(J23:J32),J23:J32,0),0)),"")</f>
        <v/>
      </c>
      <c r="J37" s="64"/>
      <c r="K37" s="64"/>
      <c r="L37" s="64"/>
      <c r="M37" s="130"/>
      <c r="N37" s="64" t="str">
        <f ca="1">IFERROR(OFFSET(P22,MATCH(MAX(P23:P32),P23:P32,0),0),"")</f>
        <v/>
      </c>
      <c r="O37" s="129" t="str">
        <f ca="1">IFERROR(OFFSET(O22,MATCH(MAX(P23:P32),P23:P32,0),0)+(10-OFFSET(Q22,MATCH(MAX(P23:P32),P23:P32,0),0)),"")</f>
        <v/>
      </c>
      <c r="P37" s="64"/>
      <c r="Q37" s="131" t="str">
        <f>IFERROR(AVERAGE(AVERAGE(E23:E32),AVERAGE(K23:K32),AVERAGE(Q23:Q32)),"")</f>
        <v/>
      </c>
      <c r="R37" s="132">
        <f>SUM(C23:C32,I23:I32,O23:O32)</f>
        <v>0</v>
      </c>
      <c r="S37" s="61"/>
    </row>
    <row r="38" spans="1:19" ht="15" customHeight="1" x14ac:dyDescent="0.3">
      <c r="B38" s="64"/>
      <c r="C38" s="64"/>
      <c r="D38" s="64"/>
      <c r="E38" s="64"/>
      <c r="F38" s="64"/>
      <c r="G38" s="64"/>
      <c r="H38" s="64"/>
      <c r="I38" s="64"/>
      <c r="J38" s="64"/>
      <c r="K38" s="64"/>
      <c r="L38" s="64"/>
      <c r="M38" s="64"/>
      <c r="N38" s="64"/>
      <c r="O38" s="64"/>
      <c r="P38" s="64"/>
      <c r="Q38" s="64"/>
      <c r="R38" s="64"/>
    </row>
    <row r="39" spans="1:19" ht="15" customHeight="1" x14ac:dyDescent="0.3">
      <c r="B39" s="476" t="s">
        <v>48</v>
      </c>
      <c r="C39" s="476"/>
      <c r="D39" s="476"/>
      <c r="E39" s="476"/>
      <c r="F39" s="476"/>
      <c r="G39" s="476"/>
      <c r="H39" s="476"/>
      <c r="I39" s="476"/>
      <c r="J39" s="476"/>
      <c r="K39" s="476"/>
      <c r="L39" s="476"/>
      <c r="M39" s="476"/>
      <c r="N39" s="476"/>
      <c r="O39" s="476"/>
      <c r="P39" s="476"/>
      <c r="Q39" s="476"/>
      <c r="R39" s="476"/>
    </row>
    <row r="40" spans="1:19" ht="15" customHeight="1" x14ac:dyDescent="0.3">
      <c r="B40" s="476"/>
      <c r="C40" s="476"/>
      <c r="D40" s="476"/>
      <c r="E40" s="476"/>
      <c r="F40" s="476"/>
      <c r="G40" s="476"/>
      <c r="H40" s="476"/>
      <c r="I40" s="476"/>
      <c r="J40" s="476"/>
      <c r="K40" s="476"/>
      <c r="L40" s="476"/>
      <c r="M40" s="476"/>
      <c r="N40" s="476"/>
      <c r="O40" s="476"/>
      <c r="P40" s="476"/>
      <c r="Q40" s="476"/>
      <c r="R40" s="476"/>
    </row>
    <row r="41" spans="1:19" ht="15" customHeight="1" x14ac:dyDescent="0.3">
      <c r="B41" s="476"/>
      <c r="C41" s="476"/>
      <c r="D41" s="476"/>
      <c r="E41" s="476"/>
      <c r="F41" s="476"/>
      <c r="G41" s="476"/>
      <c r="H41" s="476"/>
      <c r="I41" s="476"/>
      <c r="J41" s="476"/>
      <c r="K41" s="476"/>
      <c r="L41" s="476"/>
      <c r="M41" s="476"/>
      <c r="N41" s="476"/>
      <c r="O41" s="476"/>
      <c r="P41" s="476"/>
      <c r="Q41" s="476"/>
      <c r="R41" s="476"/>
    </row>
    <row r="42" spans="1:19" ht="15" customHeight="1" thickBot="1" x14ac:dyDescent="0.35"/>
    <row r="43" spans="1:19" ht="15" customHeight="1" x14ac:dyDescent="0.3">
      <c r="B43" s="356">
        <v>1</v>
      </c>
      <c r="C43" s="356">
        <f>'Training Plan'!F190</f>
        <v>0</v>
      </c>
      <c r="D43" s="357"/>
      <c r="E43" s="357"/>
      <c r="F43" s="358"/>
      <c r="G43" s="62"/>
      <c r="H43" s="356">
        <v>2</v>
      </c>
      <c r="I43" s="356">
        <f>'Training Plan'!F198</f>
        <v>0</v>
      </c>
      <c r="J43" s="357"/>
      <c r="K43" s="357"/>
      <c r="L43" s="358"/>
      <c r="M43" s="62"/>
      <c r="N43" s="356">
        <v>3</v>
      </c>
      <c r="O43" s="356">
        <f>'Training Plan'!F206</f>
        <v>0</v>
      </c>
      <c r="P43" s="357"/>
      <c r="Q43" s="357"/>
      <c r="R43" s="358"/>
    </row>
    <row r="44" spans="1:19" ht="15" customHeight="1" thickBot="1" x14ac:dyDescent="0.35">
      <c r="B44" s="359"/>
      <c r="C44" s="359"/>
      <c r="D44" s="360"/>
      <c r="E44" s="360"/>
      <c r="F44" s="361"/>
      <c r="G44" s="62"/>
      <c r="H44" s="359"/>
      <c r="I44" s="359"/>
      <c r="J44" s="360"/>
      <c r="K44" s="360"/>
      <c r="L44" s="361"/>
      <c r="M44" s="62"/>
      <c r="N44" s="359"/>
      <c r="O44" s="359"/>
      <c r="P44" s="360"/>
      <c r="Q44" s="360"/>
      <c r="R44" s="361"/>
    </row>
    <row r="45" spans="1:19" ht="15" customHeight="1" x14ac:dyDescent="0.3">
      <c r="B45" s="469" t="s">
        <v>85</v>
      </c>
      <c r="C45" s="470"/>
      <c r="D45" s="463">
        <f>'Training Plan'!F191</f>
        <v>0</v>
      </c>
      <c r="E45" s="464"/>
      <c r="F45" s="465"/>
      <c r="G45" s="62"/>
      <c r="H45" s="469" t="s">
        <v>85</v>
      </c>
      <c r="I45" s="470"/>
      <c r="J45" s="463">
        <f>'Training Plan'!F199</f>
        <v>0</v>
      </c>
      <c r="K45" s="464"/>
      <c r="L45" s="465"/>
      <c r="M45" s="62"/>
      <c r="N45" s="469" t="s">
        <v>85</v>
      </c>
      <c r="O45" s="470"/>
      <c r="P45" s="463">
        <f>'Training Plan'!F207</f>
        <v>0</v>
      </c>
      <c r="Q45" s="464"/>
      <c r="R45" s="465"/>
    </row>
    <row r="46" spans="1:19" ht="15" customHeight="1" x14ac:dyDescent="0.3">
      <c r="B46" s="471"/>
      <c r="C46" s="472"/>
      <c r="D46" s="466"/>
      <c r="E46" s="467"/>
      <c r="F46" s="468"/>
      <c r="G46" s="62"/>
      <c r="H46" s="471"/>
      <c r="I46" s="472"/>
      <c r="J46" s="466"/>
      <c r="K46" s="467"/>
      <c r="L46" s="468"/>
      <c r="M46" s="62"/>
      <c r="N46" s="471"/>
      <c r="O46" s="472"/>
      <c r="P46" s="466"/>
      <c r="Q46" s="467"/>
      <c r="R46" s="468"/>
    </row>
    <row r="47" spans="1:19" ht="15" customHeight="1" x14ac:dyDescent="0.3">
      <c r="B47" s="471"/>
      <c r="C47" s="472"/>
      <c r="D47" s="466"/>
      <c r="E47" s="467"/>
      <c r="F47" s="468"/>
      <c r="G47" s="62"/>
      <c r="H47" s="471"/>
      <c r="I47" s="472"/>
      <c r="J47" s="466"/>
      <c r="K47" s="467"/>
      <c r="L47" s="468"/>
      <c r="M47" s="62"/>
      <c r="N47" s="471"/>
      <c r="O47" s="472"/>
      <c r="P47" s="466"/>
      <c r="Q47" s="467"/>
      <c r="R47" s="468"/>
    </row>
    <row r="48" spans="1:19" ht="15" customHeight="1" x14ac:dyDescent="0.3">
      <c r="B48" s="471"/>
      <c r="C48" s="472"/>
      <c r="D48" s="466"/>
      <c r="E48" s="467"/>
      <c r="F48" s="468"/>
      <c r="G48" s="62"/>
      <c r="H48" s="471"/>
      <c r="I48" s="472"/>
      <c r="J48" s="466"/>
      <c r="K48" s="467"/>
      <c r="L48" s="468"/>
      <c r="M48" s="62"/>
      <c r="N48" s="471"/>
      <c r="O48" s="472"/>
      <c r="P48" s="466"/>
      <c r="Q48" s="467"/>
      <c r="R48" s="468"/>
    </row>
    <row r="49" spans="2:18" ht="15" customHeight="1" thickBot="1" x14ac:dyDescent="0.35">
      <c r="B49" s="473"/>
      <c r="C49" s="474"/>
      <c r="D49" s="466"/>
      <c r="E49" s="467"/>
      <c r="F49" s="468"/>
      <c r="G49" s="62"/>
      <c r="H49" s="473"/>
      <c r="I49" s="474"/>
      <c r="J49" s="466"/>
      <c r="K49" s="467"/>
      <c r="L49" s="468"/>
      <c r="M49" s="62"/>
      <c r="N49" s="473"/>
      <c r="O49" s="474"/>
      <c r="P49" s="466"/>
      <c r="Q49" s="467"/>
      <c r="R49" s="468"/>
    </row>
    <row r="50" spans="2:18" ht="15" customHeight="1" x14ac:dyDescent="0.3">
      <c r="B50" s="438" t="s">
        <v>86</v>
      </c>
      <c r="C50" s="440"/>
      <c r="D50" s="441">
        <f>'Training Plan'!G196</f>
        <v>0</v>
      </c>
      <c r="E50" s="442"/>
      <c r="F50" s="443"/>
      <c r="G50" s="62"/>
      <c r="H50" s="438" t="s">
        <v>86</v>
      </c>
      <c r="I50" s="440"/>
      <c r="J50" s="441">
        <f>'Training Plan'!G204</f>
        <v>0</v>
      </c>
      <c r="K50" s="442"/>
      <c r="L50" s="443"/>
      <c r="M50" s="62"/>
      <c r="N50" s="438" t="s">
        <v>86</v>
      </c>
      <c r="O50" s="440"/>
      <c r="P50" s="441">
        <f>'Training Plan'!G212</f>
        <v>0</v>
      </c>
      <c r="Q50" s="442"/>
      <c r="R50" s="443"/>
    </row>
    <row r="51" spans="2:18" ht="15" customHeight="1" thickBot="1" x14ac:dyDescent="0.35">
      <c r="B51" s="453"/>
      <c r="C51" s="475"/>
      <c r="D51" s="447"/>
      <c r="E51" s="448"/>
      <c r="F51" s="449"/>
      <c r="G51" s="62"/>
      <c r="H51" s="453"/>
      <c r="I51" s="475"/>
      <c r="J51" s="447"/>
      <c r="K51" s="448"/>
      <c r="L51" s="449"/>
      <c r="M51" s="62"/>
      <c r="N51" s="453"/>
      <c r="O51" s="475"/>
      <c r="P51" s="447"/>
      <c r="Q51" s="448"/>
      <c r="R51" s="449"/>
    </row>
    <row r="52" spans="2:18" ht="30" customHeight="1" thickBot="1" x14ac:dyDescent="0.35">
      <c r="B52" s="1" t="s">
        <v>61</v>
      </c>
      <c r="C52" s="1" t="s">
        <v>0</v>
      </c>
      <c r="D52" s="1" t="s">
        <v>42</v>
      </c>
      <c r="E52" s="1" t="s">
        <v>11</v>
      </c>
      <c r="F52" s="3" t="s">
        <v>71</v>
      </c>
      <c r="H52" s="1" t="s">
        <v>61</v>
      </c>
      <c r="I52" s="1" t="s">
        <v>0</v>
      </c>
      <c r="J52" s="1" t="s">
        <v>42</v>
      </c>
      <c r="K52" s="1" t="s">
        <v>11</v>
      </c>
      <c r="L52" s="3" t="s">
        <v>71</v>
      </c>
      <c r="N52" s="1" t="s">
        <v>61</v>
      </c>
      <c r="O52" s="1" t="s">
        <v>0</v>
      </c>
      <c r="P52" s="1" t="s">
        <v>42</v>
      </c>
      <c r="Q52" s="1" t="s">
        <v>11</v>
      </c>
      <c r="R52" s="3" t="s">
        <v>71</v>
      </c>
    </row>
    <row r="53" spans="2:18" ht="15" customHeight="1" thickBot="1" x14ac:dyDescent="0.35">
      <c r="B53" s="2">
        <v>1</v>
      </c>
      <c r="C53" s="32"/>
      <c r="D53" s="29"/>
      <c r="E53" s="35"/>
      <c r="F53" s="125">
        <f>IF(ISNUMBER(D53),D53/B65,)</f>
        <v>0</v>
      </c>
      <c r="H53" s="2">
        <v>1</v>
      </c>
      <c r="I53" s="32"/>
      <c r="J53" s="29"/>
      <c r="K53" s="35"/>
      <c r="L53" s="125">
        <f>IF(ISNUMBER(J53),J53/H65,)</f>
        <v>0</v>
      </c>
      <c r="N53" s="2">
        <v>1</v>
      </c>
      <c r="O53" s="32"/>
      <c r="P53" s="29"/>
      <c r="Q53" s="35"/>
      <c r="R53" s="125">
        <f>IF(ISNUMBER(P53),P53/N65,)</f>
        <v>0</v>
      </c>
    </row>
    <row r="54" spans="2:18" ht="15" customHeight="1" thickBot="1" x14ac:dyDescent="0.35">
      <c r="B54" s="2">
        <v>2</v>
      </c>
      <c r="C54" s="33"/>
      <c r="D54" s="30"/>
      <c r="E54" s="36"/>
      <c r="F54" s="126">
        <f>IF(ISNUMBER(D54),D54/B65,)</f>
        <v>0</v>
      </c>
      <c r="H54" s="2">
        <v>2</v>
      </c>
      <c r="I54" s="33"/>
      <c r="J54" s="30"/>
      <c r="K54" s="36"/>
      <c r="L54" s="126">
        <f>IF(ISNUMBER(J54),J54/H65,)</f>
        <v>0</v>
      </c>
      <c r="N54" s="2">
        <v>2</v>
      </c>
      <c r="O54" s="33"/>
      <c r="P54" s="30"/>
      <c r="Q54" s="36"/>
      <c r="R54" s="126">
        <f>IF(ISNUMBER(P54),P54/N65,)</f>
        <v>0</v>
      </c>
    </row>
    <row r="55" spans="2:18" ht="15" customHeight="1" thickBot="1" x14ac:dyDescent="0.35">
      <c r="B55" s="2">
        <v>3</v>
      </c>
      <c r="C55" s="33"/>
      <c r="D55" s="30"/>
      <c r="E55" s="36"/>
      <c r="F55" s="126">
        <f>IF(ISNUMBER(D55),D55/B65,)</f>
        <v>0</v>
      </c>
      <c r="H55" s="2">
        <v>3</v>
      </c>
      <c r="I55" s="33"/>
      <c r="J55" s="30"/>
      <c r="K55" s="36"/>
      <c r="L55" s="126">
        <f>IF(ISNUMBER(J55),J55/H65,)</f>
        <v>0</v>
      </c>
      <c r="M55" s="122"/>
      <c r="N55" s="2">
        <v>3</v>
      </c>
      <c r="O55" s="33"/>
      <c r="P55" s="30"/>
      <c r="Q55" s="36"/>
      <c r="R55" s="126">
        <f>IF(ISNUMBER(P55),P55/N65,)</f>
        <v>0</v>
      </c>
    </row>
    <row r="56" spans="2:18" ht="15" customHeight="1" thickBot="1" x14ac:dyDescent="0.35">
      <c r="B56" s="2">
        <v>4</v>
      </c>
      <c r="C56" s="33"/>
      <c r="D56" s="30"/>
      <c r="E56" s="36"/>
      <c r="F56" s="126">
        <f>IF(ISNUMBER(D56),D56/B65,)</f>
        <v>0</v>
      </c>
      <c r="H56" s="2">
        <v>4</v>
      </c>
      <c r="I56" s="33"/>
      <c r="J56" s="30"/>
      <c r="K56" s="36"/>
      <c r="L56" s="126">
        <f>IF(ISNUMBER(J56),J56/H65,)</f>
        <v>0</v>
      </c>
      <c r="M56" s="123"/>
      <c r="N56" s="2">
        <v>4</v>
      </c>
      <c r="O56" s="33"/>
      <c r="P56" s="30"/>
      <c r="Q56" s="36"/>
      <c r="R56" s="126">
        <f>IF(ISNUMBER(P56),P56/N65,)</f>
        <v>0</v>
      </c>
    </row>
    <row r="57" spans="2:18" ht="15" customHeight="1" thickBot="1" x14ac:dyDescent="0.35">
      <c r="B57" s="2">
        <v>5</v>
      </c>
      <c r="C57" s="33"/>
      <c r="D57" s="30"/>
      <c r="E57" s="36"/>
      <c r="F57" s="126">
        <f>IF(ISNUMBER(D57),D57/B65,)</f>
        <v>0</v>
      </c>
      <c r="H57" s="2">
        <v>5</v>
      </c>
      <c r="I57" s="33"/>
      <c r="J57" s="30"/>
      <c r="K57" s="36"/>
      <c r="L57" s="126">
        <f>IF(ISNUMBER(J57),J57/H65,)</f>
        <v>0</v>
      </c>
      <c r="M57" s="124"/>
      <c r="N57" s="2">
        <v>5</v>
      </c>
      <c r="O57" s="33"/>
      <c r="P57" s="30"/>
      <c r="Q57" s="36"/>
      <c r="R57" s="126">
        <f>IF(ISNUMBER(P57),P57/N65,)</f>
        <v>0</v>
      </c>
    </row>
    <row r="58" spans="2:18" ht="15" customHeight="1" thickBot="1" x14ac:dyDescent="0.35">
      <c r="B58" s="2">
        <v>6</v>
      </c>
      <c r="C58" s="33"/>
      <c r="D58" s="30"/>
      <c r="E58" s="36"/>
      <c r="F58" s="126">
        <f>IF(ISNUMBER(D58),D58/B65,)</f>
        <v>0</v>
      </c>
      <c r="H58" s="2">
        <v>6</v>
      </c>
      <c r="I58" s="33"/>
      <c r="J58" s="30"/>
      <c r="K58" s="36"/>
      <c r="L58" s="126">
        <f>IF(ISNUMBER(J58),J58/H65,)</f>
        <v>0</v>
      </c>
      <c r="M58" s="124"/>
      <c r="N58" s="2">
        <v>6</v>
      </c>
      <c r="O58" s="33"/>
      <c r="P58" s="30"/>
      <c r="Q58" s="36"/>
      <c r="R58" s="126">
        <f>IF(ISNUMBER(P58),P58/N65,)</f>
        <v>0</v>
      </c>
    </row>
    <row r="59" spans="2:18" ht="15" customHeight="1" thickBot="1" x14ac:dyDescent="0.35">
      <c r="B59" s="2">
        <v>7</v>
      </c>
      <c r="C59" s="33"/>
      <c r="D59" s="30"/>
      <c r="E59" s="36"/>
      <c r="F59" s="126">
        <f>IF(ISNUMBER(D59),D59/B65,)</f>
        <v>0</v>
      </c>
      <c r="H59" s="2">
        <v>7</v>
      </c>
      <c r="I59" s="33"/>
      <c r="J59" s="30"/>
      <c r="K59" s="36"/>
      <c r="L59" s="126">
        <f>IF(ISNUMBER(J59),J59/H65,)</f>
        <v>0</v>
      </c>
      <c r="M59" s="124"/>
      <c r="N59" s="2">
        <v>7</v>
      </c>
      <c r="O59" s="33"/>
      <c r="P59" s="30"/>
      <c r="Q59" s="36"/>
      <c r="R59" s="126">
        <f>IF(ISNUMBER(P59),P59/N65,)</f>
        <v>0</v>
      </c>
    </row>
    <row r="60" spans="2:18" ht="15" customHeight="1" thickBot="1" x14ac:dyDescent="0.35">
      <c r="B60" s="2">
        <v>8</v>
      </c>
      <c r="C60" s="33"/>
      <c r="D60" s="30"/>
      <c r="E60" s="36"/>
      <c r="F60" s="126">
        <f>IF(ISNUMBER(D60),D60/B65,)</f>
        <v>0</v>
      </c>
      <c r="H60" s="2">
        <v>8</v>
      </c>
      <c r="I60" s="33"/>
      <c r="J60" s="30"/>
      <c r="K60" s="36"/>
      <c r="L60" s="126">
        <f>IF(ISNUMBER(J60),J60/H65,)</f>
        <v>0</v>
      </c>
      <c r="M60" s="124"/>
      <c r="N60" s="2">
        <v>8</v>
      </c>
      <c r="O60" s="33"/>
      <c r="P60" s="30"/>
      <c r="Q60" s="36"/>
      <c r="R60" s="126">
        <f>IF(ISNUMBER(P60),P60/N65,)</f>
        <v>0</v>
      </c>
    </row>
    <row r="61" spans="2:18" ht="15" customHeight="1" thickBot="1" x14ac:dyDescent="0.35">
      <c r="B61" s="2">
        <v>9</v>
      </c>
      <c r="C61" s="33"/>
      <c r="D61" s="30"/>
      <c r="E61" s="36"/>
      <c r="F61" s="126">
        <f>IF(ISNUMBER(D61),D61/B65,)</f>
        <v>0</v>
      </c>
      <c r="H61" s="2">
        <v>9</v>
      </c>
      <c r="I61" s="33"/>
      <c r="J61" s="30"/>
      <c r="K61" s="36"/>
      <c r="L61" s="126">
        <f>IF(ISNUMBER(J61),J61/H65,)</f>
        <v>0</v>
      </c>
      <c r="M61" s="124"/>
      <c r="N61" s="2">
        <v>9</v>
      </c>
      <c r="O61" s="33"/>
      <c r="P61" s="30"/>
      <c r="Q61" s="36"/>
      <c r="R61" s="126">
        <f>IF(ISNUMBER(P61),P61/N65,)</f>
        <v>0</v>
      </c>
    </row>
    <row r="62" spans="2:18" ht="15" customHeight="1" thickBot="1" x14ac:dyDescent="0.35">
      <c r="B62" s="53">
        <v>10</v>
      </c>
      <c r="C62" s="34"/>
      <c r="D62" s="31"/>
      <c r="E62" s="37"/>
      <c r="F62" s="126">
        <f>IF(ISNUMBER(D62),D62/B65,)</f>
        <v>0</v>
      </c>
      <c r="H62" s="53">
        <v>10</v>
      </c>
      <c r="I62" s="34"/>
      <c r="J62" s="31"/>
      <c r="K62" s="37"/>
      <c r="L62" s="126">
        <f>IF(ISNUMBER(J62),J62/H65,)</f>
        <v>0</v>
      </c>
      <c r="M62" s="124"/>
      <c r="N62" s="53">
        <v>10</v>
      </c>
      <c r="O62" s="34"/>
      <c r="P62" s="31"/>
      <c r="Q62" s="37"/>
      <c r="R62" s="126">
        <f>IF(ISNUMBER(P62),P62/N65,)</f>
        <v>0</v>
      </c>
    </row>
    <row r="63" spans="2:18" ht="15" customHeight="1" x14ac:dyDescent="0.3">
      <c r="B63" s="392" t="s">
        <v>4</v>
      </c>
      <c r="C63" s="438" t="s">
        <v>62</v>
      </c>
      <c r="D63" s="439"/>
      <c r="E63" s="457">
        <f>IFERROR(IF(COUNT(F53:F62)&gt;0,AVERAGEIF(F53:F62,"&gt;0"),0),)</f>
        <v>0</v>
      </c>
      <c r="F63" s="458"/>
      <c r="H63" s="392" t="s">
        <v>4</v>
      </c>
      <c r="I63" s="438" t="s">
        <v>62</v>
      </c>
      <c r="J63" s="439"/>
      <c r="K63" s="457">
        <f>IFERROR(IF(COUNT(L53:L62)&gt;0,AVERAGEIF(L53:L62,"&gt;0"),0),)</f>
        <v>0</v>
      </c>
      <c r="L63" s="458"/>
      <c r="M63" s="124"/>
      <c r="N63" s="392" t="s">
        <v>4</v>
      </c>
      <c r="O63" s="452" t="s">
        <v>70</v>
      </c>
      <c r="P63" s="461">
        <f>IFERROR(IF(COUNT(R53:R62)&gt;0,AVERAGEIF(R53:R62,"&gt;0"),0),)</f>
        <v>0</v>
      </c>
      <c r="Q63" s="477" t="s">
        <v>109</v>
      </c>
      <c r="R63" s="479" t="str">
        <f>IFERROR(Q67*R67,"")</f>
        <v/>
      </c>
    </row>
    <row r="64" spans="2:18" ht="15" customHeight="1" thickBot="1" x14ac:dyDescent="0.35">
      <c r="B64" s="373"/>
      <c r="C64" s="453"/>
      <c r="D64" s="456"/>
      <c r="E64" s="459"/>
      <c r="F64" s="460"/>
      <c r="H64" s="373"/>
      <c r="I64" s="453"/>
      <c r="J64" s="456"/>
      <c r="K64" s="459"/>
      <c r="L64" s="460"/>
      <c r="M64" s="124"/>
      <c r="N64" s="373"/>
      <c r="O64" s="490"/>
      <c r="P64" s="462"/>
      <c r="Q64" s="478"/>
      <c r="R64" s="480"/>
    </row>
    <row r="65" spans="2:18" ht="15" customHeight="1" x14ac:dyDescent="0.3">
      <c r="B65" s="450">
        <f ca="1">IFERROR(ROUNDUP(B67/(0.0005*C67^2-0.0342*C67+1.034),0),)</f>
        <v>0</v>
      </c>
      <c r="C65" s="452" t="s">
        <v>162</v>
      </c>
      <c r="D65" s="454">
        <f>SUM(C53:C62)</f>
        <v>0</v>
      </c>
      <c r="E65" s="438" t="s">
        <v>44</v>
      </c>
      <c r="F65" s="421">
        <f>SUM(C53*D53,C54*D54,C55*D55,C56*D56,C57*D57,C58*D58,C59*D59,C60*D60,C61*D61,C62*D62)</f>
        <v>0</v>
      </c>
      <c r="H65" s="450">
        <f ca="1">IFERROR(ROUNDUP(H67/(0.0005*I67^2-0.0342*I67+1.034),0),)</f>
        <v>0</v>
      </c>
      <c r="I65" s="452" t="s">
        <v>162</v>
      </c>
      <c r="J65" s="454">
        <f>SUM(I53:I62)</f>
        <v>0</v>
      </c>
      <c r="K65" s="438" t="s">
        <v>44</v>
      </c>
      <c r="L65" s="421">
        <f>SUM(I53*J53,I54*J54,I55*J55,I56*J56,I57*J57,I58*J58,I59*J59,I60*J60,I61*J61,I62*J62)</f>
        <v>0</v>
      </c>
      <c r="M65" s="124"/>
      <c r="N65" s="450">
        <f ca="1">IFERROR(ROUNDUP(N67/(0.0005*O67^2-0.0342*O67+1.034),0),)</f>
        <v>0</v>
      </c>
      <c r="O65" s="452" t="s">
        <v>162</v>
      </c>
      <c r="P65" s="454">
        <f>SUM(O53:O62)</f>
        <v>0</v>
      </c>
      <c r="Q65" s="438" t="s">
        <v>44</v>
      </c>
      <c r="R65" s="421">
        <f>SUM(O53*P53,O54*P54,O55*P55,O56*P56,O57*P57,O58*P58,O59*P59,O60*P60,O61*P61,O62*P62)</f>
        <v>0</v>
      </c>
    </row>
    <row r="66" spans="2:18" ht="15" customHeight="1" thickBot="1" x14ac:dyDescent="0.35">
      <c r="B66" s="451"/>
      <c r="C66" s="453"/>
      <c r="D66" s="455"/>
      <c r="E66" s="453"/>
      <c r="F66" s="422"/>
      <c r="H66" s="451"/>
      <c r="I66" s="453"/>
      <c r="J66" s="455"/>
      <c r="K66" s="453"/>
      <c r="L66" s="422"/>
      <c r="M66" s="124"/>
      <c r="N66" s="451"/>
      <c r="O66" s="453"/>
      <c r="P66" s="455"/>
      <c r="Q66" s="453"/>
      <c r="R66" s="422"/>
    </row>
    <row r="67" spans="2:18" ht="15" customHeight="1" x14ac:dyDescent="0.3">
      <c r="B67" s="64" t="str">
        <f ca="1">IFERROR(OFFSET(D52,MATCH(MAX(D53:D62),D53:D62,0),0),"")</f>
        <v/>
      </c>
      <c r="C67" s="129" t="str">
        <f ca="1">IFERROR(OFFSET(C52,MATCH(MAX(D53:D62),D53:D62,0),0)+(10-OFFSET(E52,MATCH(MAX(D53:D62),D53:D62,0),0)),"")</f>
        <v/>
      </c>
      <c r="D67" s="64"/>
      <c r="E67" s="64"/>
      <c r="F67" s="64"/>
      <c r="G67" s="64"/>
      <c r="H67" s="64" t="str">
        <f ca="1">IFERROR(OFFSET(J52,MATCH(MAX(J53:J62),J53:J62,0),0),"")</f>
        <v/>
      </c>
      <c r="I67" s="129" t="str">
        <f ca="1">IFERROR(OFFSET(I52,MATCH(MAX(J53:J62),J53:J62,0),0)+(10-OFFSET(K52,MATCH(MAX(J53:J62),J53:J62,0),0)),"")</f>
        <v/>
      </c>
      <c r="J67" s="64"/>
      <c r="K67" s="64"/>
      <c r="L67" s="64"/>
      <c r="M67" s="130"/>
      <c r="N67" s="64" t="str">
        <f ca="1">IFERROR(OFFSET(P52,MATCH(MAX(P53:P62),P53:P62,0),0),"")</f>
        <v/>
      </c>
      <c r="O67" s="129" t="str">
        <f ca="1">IFERROR(OFFSET(O52,MATCH(MAX(P53:P62),P53:P62,0),0)+(10-OFFSET(Q52,MATCH(MAX(P53:P62),P53:P62,0),0)),"")</f>
        <v/>
      </c>
      <c r="P67" s="64"/>
      <c r="Q67" s="131" t="str">
        <f>IFERROR(AVERAGE(AVERAGE(E53:E62),AVERAGE(K53:K62),AVERAGE(Q53:Q62)),"")</f>
        <v/>
      </c>
      <c r="R67" s="132">
        <f>SUM(C53:C62,I53:I62,O53:O62)</f>
        <v>0</v>
      </c>
    </row>
    <row r="68" spans="2:18" ht="15" customHeight="1" x14ac:dyDescent="0.3">
      <c r="B68" s="64"/>
      <c r="C68" s="64"/>
      <c r="D68" s="64"/>
      <c r="E68" s="64"/>
      <c r="F68" s="64"/>
      <c r="G68" s="64"/>
      <c r="H68" s="64"/>
      <c r="I68" s="64"/>
      <c r="J68" s="64"/>
      <c r="K68" s="64"/>
      <c r="L68" s="64"/>
      <c r="M68" s="64"/>
      <c r="N68" s="64"/>
      <c r="O68" s="64"/>
      <c r="P68" s="64"/>
      <c r="Q68" s="64"/>
      <c r="R68" s="64"/>
    </row>
    <row r="69" spans="2:18" ht="15" customHeight="1" x14ac:dyDescent="0.3">
      <c r="B69" s="476" t="s">
        <v>63</v>
      </c>
      <c r="C69" s="476"/>
      <c r="D69" s="476"/>
      <c r="E69" s="476"/>
      <c r="F69" s="476"/>
      <c r="G69" s="476"/>
      <c r="H69" s="476"/>
      <c r="I69" s="476"/>
      <c r="J69" s="476"/>
      <c r="K69" s="476"/>
      <c r="L69" s="476"/>
      <c r="M69" s="476"/>
      <c r="N69" s="476"/>
      <c r="O69" s="476"/>
      <c r="P69" s="476"/>
      <c r="Q69" s="476"/>
      <c r="R69" s="476"/>
    </row>
    <row r="70" spans="2:18" ht="15" customHeight="1" x14ac:dyDescent="0.3">
      <c r="B70" s="476"/>
      <c r="C70" s="476"/>
      <c r="D70" s="476"/>
      <c r="E70" s="476"/>
      <c r="F70" s="476"/>
      <c r="G70" s="476"/>
      <c r="H70" s="476"/>
      <c r="I70" s="476"/>
      <c r="J70" s="476"/>
      <c r="K70" s="476"/>
      <c r="L70" s="476"/>
      <c r="M70" s="476"/>
      <c r="N70" s="476"/>
      <c r="O70" s="476"/>
      <c r="P70" s="476"/>
      <c r="Q70" s="476"/>
      <c r="R70" s="476"/>
    </row>
    <row r="71" spans="2:18" ht="15" customHeight="1" x14ac:dyDescent="0.3">
      <c r="B71" s="476"/>
      <c r="C71" s="476"/>
      <c r="D71" s="476"/>
      <c r="E71" s="476"/>
      <c r="F71" s="476"/>
      <c r="G71" s="476"/>
      <c r="H71" s="476"/>
      <c r="I71" s="476"/>
      <c r="J71" s="476"/>
      <c r="K71" s="476"/>
      <c r="L71" s="476"/>
      <c r="M71" s="476"/>
      <c r="N71" s="476"/>
      <c r="O71" s="476"/>
      <c r="P71" s="476"/>
      <c r="Q71" s="476"/>
      <c r="R71" s="476"/>
    </row>
    <row r="72" spans="2:18" ht="15" customHeight="1" thickBot="1" x14ac:dyDescent="0.35"/>
    <row r="73" spans="2:18" ht="15" customHeight="1" x14ac:dyDescent="0.3">
      <c r="C73" s="322">
        <f>'Training Plan'!I189</f>
        <v>0</v>
      </c>
      <c r="D73" s="323"/>
      <c r="E73" s="324"/>
      <c r="F73" s="322">
        <f>'Training Plan'!I193</f>
        <v>0</v>
      </c>
      <c r="G73" s="323"/>
      <c r="H73" s="324"/>
      <c r="I73" s="322">
        <f>'Training Plan'!I197</f>
        <v>0</v>
      </c>
      <c r="J73" s="323"/>
      <c r="K73" s="324"/>
      <c r="L73" s="322">
        <f>'Training Plan'!I201</f>
        <v>0</v>
      </c>
      <c r="M73" s="323"/>
      <c r="N73" s="324"/>
      <c r="O73" s="322">
        <f>'Training Plan'!I205</f>
        <v>0</v>
      </c>
      <c r="P73" s="323"/>
      <c r="Q73" s="324"/>
    </row>
    <row r="74" spans="2:18" ht="15" customHeight="1" thickBot="1" x14ac:dyDescent="0.35">
      <c r="C74" s="328"/>
      <c r="D74" s="329"/>
      <c r="E74" s="330"/>
      <c r="F74" s="328"/>
      <c r="G74" s="329"/>
      <c r="H74" s="330"/>
      <c r="I74" s="328"/>
      <c r="J74" s="329"/>
      <c r="K74" s="330"/>
      <c r="L74" s="328"/>
      <c r="M74" s="329"/>
      <c r="N74" s="330"/>
      <c r="O74" s="328"/>
      <c r="P74" s="329"/>
      <c r="Q74" s="330"/>
    </row>
    <row r="75" spans="2:18" ht="15" customHeight="1" x14ac:dyDescent="0.3">
      <c r="C75" s="441">
        <f>'Training Plan'!I190</f>
        <v>0</v>
      </c>
      <c r="D75" s="442"/>
      <c r="E75" s="443"/>
      <c r="F75" s="441">
        <f>'Training Plan'!I194</f>
        <v>0</v>
      </c>
      <c r="G75" s="442"/>
      <c r="H75" s="443"/>
      <c r="I75" s="441">
        <f>'Training Plan'!I198</f>
        <v>0</v>
      </c>
      <c r="J75" s="442"/>
      <c r="K75" s="443"/>
      <c r="L75" s="441">
        <f>'Training Plan'!I202</f>
        <v>0</v>
      </c>
      <c r="M75" s="442"/>
      <c r="N75" s="443"/>
      <c r="O75" s="441">
        <f>'Training Plan'!I206</f>
        <v>0</v>
      </c>
      <c r="P75" s="442"/>
      <c r="Q75" s="443"/>
    </row>
    <row r="76" spans="2:18" ht="15" customHeight="1" x14ac:dyDescent="0.3">
      <c r="C76" s="444"/>
      <c r="D76" s="445"/>
      <c r="E76" s="446"/>
      <c r="F76" s="444"/>
      <c r="G76" s="445"/>
      <c r="H76" s="446"/>
      <c r="I76" s="444"/>
      <c r="J76" s="445"/>
      <c r="K76" s="446"/>
      <c r="L76" s="444"/>
      <c r="M76" s="445"/>
      <c r="N76" s="446"/>
      <c r="O76" s="444"/>
      <c r="P76" s="445"/>
      <c r="Q76" s="446"/>
    </row>
    <row r="77" spans="2:18" ht="15" customHeight="1" thickBot="1" x14ac:dyDescent="0.35">
      <c r="C77" s="447"/>
      <c r="D77" s="448"/>
      <c r="E77" s="449"/>
      <c r="F77" s="447"/>
      <c r="G77" s="448"/>
      <c r="H77" s="449"/>
      <c r="I77" s="447"/>
      <c r="J77" s="448"/>
      <c r="K77" s="449"/>
      <c r="L77" s="447"/>
      <c r="M77" s="448"/>
      <c r="N77" s="449"/>
      <c r="O77" s="447"/>
      <c r="P77" s="448"/>
      <c r="Q77" s="449"/>
    </row>
    <row r="78" spans="2:18" ht="15" customHeight="1" thickBot="1" x14ac:dyDescent="0.35">
      <c r="C78" s="438" t="s">
        <v>64</v>
      </c>
      <c r="D78" s="439"/>
      <c r="E78" s="440"/>
      <c r="F78" s="438" t="s">
        <v>64</v>
      </c>
      <c r="G78" s="439"/>
      <c r="H78" s="440"/>
      <c r="I78" s="438" t="s">
        <v>64</v>
      </c>
      <c r="J78" s="439"/>
      <c r="K78" s="440"/>
      <c r="L78" s="438" t="s">
        <v>64</v>
      </c>
      <c r="M78" s="439"/>
      <c r="N78" s="440"/>
      <c r="O78" s="438" t="s">
        <v>64</v>
      </c>
      <c r="P78" s="439"/>
      <c r="Q78" s="440"/>
    </row>
    <row r="79" spans="2:18" ht="15" customHeight="1" x14ac:dyDescent="0.3">
      <c r="C79" s="481"/>
      <c r="D79" s="482"/>
      <c r="E79" s="483"/>
      <c r="F79" s="481"/>
      <c r="G79" s="482"/>
      <c r="H79" s="483"/>
      <c r="I79" s="481"/>
      <c r="J79" s="482"/>
      <c r="K79" s="483"/>
      <c r="L79" s="481"/>
      <c r="M79" s="482"/>
      <c r="N79" s="483"/>
      <c r="O79" s="481"/>
      <c r="P79" s="482"/>
      <c r="Q79" s="483"/>
    </row>
    <row r="80" spans="2:18" ht="15" customHeight="1" x14ac:dyDescent="0.3">
      <c r="C80" s="484"/>
      <c r="D80" s="485"/>
      <c r="E80" s="486"/>
      <c r="F80" s="484"/>
      <c r="G80" s="485"/>
      <c r="H80" s="486"/>
      <c r="I80" s="484"/>
      <c r="J80" s="485"/>
      <c r="K80" s="486"/>
      <c r="L80" s="484"/>
      <c r="M80" s="485"/>
      <c r="N80" s="486"/>
      <c r="O80" s="484"/>
      <c r="P80" s="485"/>
      <c r="Q80" s="486"/>
    </row>
    <row r="81" spans="2:18" ht="15" customHeight="1" thickBot="1" x14ac:dyDescent="0.35">
      <c r="C81" s="487"/>
      <c r="D81" s="488"/>
      <c r="E81" s="489"/>
      <c r="F81" s="487"/>
      <c r="G81" s="488"/>
      <c r="H81" s="489"/>
      <c r="I81" s="487"/>
      <c r="J81" s="488"/>
      <c r="K81" s="489"/>
      <c r="L81" s="487"/>
      <c r="M81" s="488"/>
      <c r="N81" s="489"/>
      <c r="O81" s="487"/>
      <c r="P81" s="488"/>
      <c r="Q81" s="489"/>
    </row>
    <row r="82" spans="2:18" ht="15" customHeight="1" x14ac:dyDescent="0.3"/>
    <row r="83" spans="2:18" ht="15" customHeight="1" x14ac:dyDescent="0.3"/>
    <row r="84" spans="2:18" ht="15" customHeight="1" x14ac:dyDescent="0.3">
      <c r="B84" s="476" t="s">
        <v>49</v>
      </c>
      <c r="C84" s="476"/>
      <c r="D84" s="476"/>
      <c r="E84" s="476"/>
      <c r="F84" s="476"/>
      <c r="G84" s="476"/>
      <c r="H84" s="476"/>
      <c r="I84" s="476"/>
      <c r="J84" s="476"/>
      <c r="K84" s="476"/>
      <c r="L84" s="476"/>
      <c r="M84" s="476"/>
      <c r="N84" s="476"/>
      <c r="O84" s="476"/>
      <c r="P84" s="476"/>
      <c r="Q84" s="476"/>
      <c r="R84" s="476"/>
    </row>
    <row r="85" spans="2:18" ht="15" customHeight="1" x14ac:dyDescent="0.3">
      <c r="B85" s="476"/>
      <c r="C85" s="476"/>
      <c r="D85" s="476"/>
      <c r="E85" s="476"/>
      <c r="F85" s="476"/>
      <c r="G85" s="476"/>
      <c r="H85" s="476"/>
      <c r="I85" s="476"/>
      <c r="J85" s="476"/>
      <c r="K85" s="476"/>
      <c r="L85" s="476"/>
      <c r="M85" s="476"/>
      <c r="N85" s="476"/>
      <c r="O85" s="476"/>
      <c r="P85" s="476"/>
      <c r="Q85" s="476"/>
      <c r="R85" s="476"/>
    </row>
    <row r="86" spans="2:18" ht="15" customHeight="1" x14ac:dyDescent="0.3">
      <c r="B86" s="476"/>
      <c r="C86" s="476"/>
      <c r="D86" s="476"/>
      <c r="E86" s="476"/>
      <c r="F86" s="476"/>
      <c r="G86" s="476"/>
      <c r="H86" s="476"/>
      <c r="I86" s="476"/>
      <c r="J86" s="476"/>
      <c r="K86" s="476"/>
      <c r="L86" s="476"/>
      <c r="M86" s="476"/>
      <c r="N86" s="476"/>
      <c r="O86" s="476"/>
      <c r="P86" s="476"/>
      <c r="Q86" s="476"/>
      <c r="R86" s="476"/>
    </row>
    <row r="87" spans="2:18" ht="15" customHeight="1" thickBot="1" x14ac:dyDescent="0.35"/>
    <row r="88" spans="2:18" ht="15" customHeight="1" x14ac:dyDescent="0.3">
      <c r="B88" s="356">
        <v>1</v>
      </c>
      <c r="C88" s="356">
        <f>'Training Plan'!L190</f>
        <v>0</v>
      </c>
      <c r="D88" s="357"/>
      <c r="E88" s="357"/>
      <c r="F88" s="358"/>
      <c r="G88" s="62"/>
      <c r="H88" s="356">
        <v>2</v>
      </c>
      <c r="I88" s="356">
        <f>'Training Plan'!L198</f>
        <v>0</v>
      </c>
      <c r="J88" s="357"/>
      <c r="K88" s="357"/>
      <c r="L88" s="358"/>
      <c r="M88" s="62"/>
      <c r="N88" s="356">
        <v>3</v>
      </c>
      <c r="O88" s="356">
        <f>'Training Plan'!L206</f>
        <v>0</v>
      </c>
      <c r="P88" s="357"/>
      <c r="Q88" s="357"/>
      <c r="R88" s="358"/>
    </row>
    <row r="89" spans="2:18" ht="15" customHeight="1" thickBot="1" x14ac:dyDescent="0.35">
      <c r="B89" s="359"/>
      <c r="C89" s="359"/>
      <c r="D89" s="360"/>
      <c r="E89" s="360"/>
      <c r="F89" s="361"/>
      <c r="G89" s="62"/>
      <c r="H89" s="359"/>
      <c r="I89" s="359"/>
      <c r="J89" s="360"/>
      <c r="K89" s="360"/>
      <c r="L89" s="361"/>
      <c r="M89" s="62"/>
      <c r="N89" s="359"/>
      <c r="O89" s="359"/>
      <c r="P89" s="360"/>
      <c r="Q89" s="360"/>
      <c r="R89" s="361"/>
    </row>
    <row r="90" spans="2:18" ht="15" customHeight="1" x14ac:dyDescent="0.3">
      <c r="B90" s="469" t="s">
        <v>85</v>
      </c>
      <c r="C90" s="470"/>
      <c r="D90" s="463">
        <f>'Training Plan'!L191</f>
        <v>0</v>
      </c>
      <c r="E90" s="464"/>
      <c r="F90" s="465"/>
      <c r="G90" s="62"/>
      <c r="H90" s="469" t="s">
        <v>85</v>
      </c>
      <c r="I90" s="470"/>
      <c r="J90" s="463">
        <f>'Training Plan'!L199</f>
        <v>0</v>
      </c>
      <c r="K90" s="464"/>
      <c r="L90" s="465"/>
      <c r="M90" s="62"/>
      <c r="N90" s="469" t="s">
        <v>85</v>
      </c>
      <c r="O90" s="470"/>
      <c r="P90" s="463">
        <f>'Training Plan'!L207</f>
        <v>0</v>
      </c>
      <c r="Q90" s="464"/>
      <c r="R90" s="465"/>
    </row>
    <row r="91" spans="2:18" ht="15" customHeight="1" x14ac:dyDescent="0.3">
      <c r="B91" s="471"/>
      <c r="C91" s="472"/>
      <c r="D91" s="466"/>
      <c r="E91" s="467"/>
      <c r="F91" s="468"/>
      <c r="G91" s="62"/>
      <c r="H91" s="471"/>
      <c r="I91" s="472"/>
      <c r="J91" s="466"/>
      <c r="K91" s="467"/>
      <c r="L91" s="468"/>
      <c r="M91" s="62"/>
      <c r="N91" s="471"/>
      <c r="O91" s="472"/>
      <c r="P91" s="466"/>
      <c r="Q91" s="467"/>
      <c r="R91" s="468"/>
    </row>
    <row r="92" spans="2:18" ht="15" customHeight="1" x14ac:dyDescent="0.3">
      <c r="B92" s="471"/>
      <c r="C92" s="472"/>
      <c r="D92" s="466"/>
      <c r="E92" s="467"/>
      <c r="F92" s="468"/>
      <c r="G92" s="62"/>
      <c r="H92" s="471"/>
      <c r="I92" s="472"/>
      <c r="J92" s="466"/>
      <c r="K92" s="467"/>
      <c r="L92" s="468"/>
      <c r="M92" s="62"/>
      <c r="N92" s="471"/>
      <c r="O92" s="472"/>
      <c r="P92" s="466"/>
      <c r="Q92" s="467"/>
      <c r="R92" s="468"/>
    </row>
    <row r="93" spans="2:18" ht="15" customHeight="1" x14ac:dyDescent="0.3">
      <c r="B93" s="471"/>
      <c r="C93" s="472"/>
      <c r="D93" s="466"/>
      <c r="E93" s="467"/>
      <c r="F93" s="468"/>
      <c r="G93" s="62"/>
      <c r="H93" s="471"/>
      <c r="I93" s="472"/>
      <c r="J93" s="466"/>
      <c r="K93" s="467"/>
      <c r="L93" s="468"/>
      <c r="M93" s="62"/>
      <c r="N93" s="471"/>
      <c r="O93" s="472"/>
      <c r="P93" s="466"/>
      <c r="Q93" s="467"/>
      <c r="R93" s="468"/>
    </row>
    <row r="94" spans="2:18" ht="15" customHeight="1" thickBot="1" x14ac:dyDescent="0.35">
      <c r="B94" s="473"/>
      <c r="C94" s="474"/>
      <c r="D94" s="466"/>
      <c r="E94" s="467"/>
      <c r="F94" s="468"/>
      <c r="G94" s="62"/>
      <c r="H94" s="473"/>
      <c r="I94" s="474"/>
      <c r="J94" s="466"/>
      <c r="K94" s="467"/>
      <c r="L94" s="468"/>
      <c r="M94" s="62"/>
      <c r="N94" s="473"/>
      <c r="O94" s="474"/>
      <c r="P94" s="466"/>
      <c r="Q94" s="467"/>
      <c r="R94" s="468"/>
    </row>
    <row r="95" spans="2:18" ht="15" customHeight="1" x14ac:dyDescent="0.3">
      <c r="B95" s="438" t="s">
        <v>86</v>
      </c>
      <c r="C95" s="440"/>
      <c r="D95" s="441">
        <f>'Training Plan'!M196</f>
        <v>0</v>
      </c>
      <c r="E95" s="442"/>
      <c r="F95" s="443"/>
      <c r="G95" s="62"/>
      <c r="H95" s="438" t="s">
        <v>86</v>
      </c>
      <c r="I95" s="440"/>
      <c r="J95" s="441">
        <f>'Training Plan'!M204</f>
        <v>0</v>
      </c>
      <c r="K95" s="442"/>
      <c r="L95" s="443"/>
      <c r="M95" s="62"/>
      <c r="N95" s="438" t="s">
        <v>86</v>
      </c>
      <c r="O95" s="440"/>
      <c r="P95" s="441">
        <f>'Training Plan'!M212</f>
        <v>0</v>
      </c>
      <c r="Q95" s="442"/>
      <c r="R95" s="443"/>
    </row>
    <row r="96" spans="2:18" ht="15" customHeight="1" thickBot="1" x14ac:dyDescent="0.35">
      <c r="B96" s="453"/>
      <c r="C96" s="475"/>
      <c r="D96" s="447"/>
      <c r="E96" s="448"/>
      <c r="F96" s="449"/>
      <c r="G96" s="62"/>
      <c r="H96" s="453"/>
      <c r="I96" s="475"/>
      <c r="J96" s="447"/>
      <c r="K96" s="448"/>
      <c r="L96" s="449"/>
      <c r="M96" s="62"/>
      <c r="N96" s="453"/>
      <c r="O96" s="475"/>
      <c r="P96" s="447"/>
      <c r="Q96" s="448"/>
      <c r="R96" s="449"/>
    </row>
    <row r="97" spans="2:18" ht="30" customHeight="1" thickBot="1" x14ac:dyDescent="0.35">
      <c r="B97" s="1" t="s">
        <v>61</v>
      </c>
      <c r="C97" s="1" t="s">
        <v>0</v>
      </c>
      <c r="D97" s="1" t="s">
        <v>42</v>
      </c>
      <c r="E97" s="1" t="s">
        <v>11</v>
      </c>
      <c r="F97" s="3" t="s">
        <v>71</v>
      </c>
      <c r="H97" s="1" t="s">
        <v>61</v>
      </c>
      <c r="I97" s="1" t="s">
        <v>0</v>
      </c>
      <c r="J97" s="1" t="s">
        <v>42</v>
      </c>
      <c r="K97" s="1" t="s">
        <v>11</v>
      </c>
      <c r="L97" s="3" t="s">
        <v>71</v>
      </c>
      <c r="N97" s="1" t="s">
        <v>61</v>
      </c>
      <c r="O97" s="1" t="s">
        <v>0</v>
      </c>
      <c r="P97" s="1" t="s">
        <v>42</v>
      </c>
      <c r="Q97" s="1" t="s">
        <v>11</v>
      </c>
      <c r="R97" s="3" t="s">
        <v>71</v>
      </c>
    </row>
    <row r="98" spans="2:18" ht="15" customHeight="1" thickBot="1" x14ac:dyDescent="0.35">
      <c r="B98" s="2">
        <v>1</v>
      </c>
      <c r="C98" s="32"/>
      <c r="D98" s="29"/>
      <c r="E98" s="35"/>
      <c r="F98" s="125">
        <f>IF(ISNUMBER(D98),D98/B110,)</f>
        <v>0</v>
      </c>
      <c r="H98" s="2">
        <v>1</v>
      </c>
      <c r="I98" s="32"/>
      <c r="J98" s="29"/>
      <c r="K98" s="35"/>
      <c r="L98" s="125">
        <f>IF(ISNUMBER(J98),J98/H110,)</f>
        <v>0</v>
      </c>
      <c r="N98" s="2">
        <v>1</v>
      </c>
      <c r="O98" s="32"/>
      <c r="P98" s="29"/>
      <c r="Q98" s="35"/>
      <c r="R98" s="125">
        <f>IF(ISNUMBER(P98),P98/N110,)</f>
        <v>0</v>
      </c>
    </row>
    <row r="99" spans="2:18" ht="15" customHeight="1" thickBot="1" x14ac:dyDescent="0.35">
      <c r="B99" s="2">
        <v>2</v>
      </c>
      <c r="C99" s="33"/>
      <c r="D99" s="30"/>
      <c r="E99" s="36"/>
      <c r="F99" s="126">
        <f>IF(ISNUMBER(D99),D99/B110,)</f>
        <v>0</v>
      </c>
      <c r="H99" s="2">
        <v>2</v>
      </c>
      <c r="I99" s="33"/>
      <c r="J99" s="30"/>
      <c r="K99" s="36"/>
      <c r="L99" s="126">
        <f>IF(ISNUMBER(J99),J99/H110,)</f>
        <v>0</v>
      </c>
      <c r="N99" s="2">
        <v>2</v>
      </c>
      <c r="O99" s="33"/>
      <c r="P99" s="30"/>
      <c r="Q99" s="36"/>
      <c r="R99" s="126">
        <f>IF(ISNUMBER(P99),P99/N110,)</f>
        <v>0</v>
      </c>
    </row>
    <row r="100" spans="2:18" ht="15" customHeight="1" thickBot="1" x14ac:dyDescent="0.35">
      <c r="B100" s="2">
        <v>3</v>
      </c>
      <c r="C100" s="33"/>
      <c r="D100" s="30"/>
      <c r="E100" s="36"/>
      <c r="F100" s="126">
        <f>IF(ISNUMBER(D100),D100/B110,)</f>
        <v>0</v>
      </c>
      <c r="H100" s="2">
        <v>3</v>
      </c>
      <c r="I100" s="33"/>
      <c r="J100" s="30"/>
      <c r="K100" s="36"/>
      <c r="L100" s="126">
        <f>IF(ISNUMBER(J100),J100/H110,)</f>
        <v>0</v>
      </c>
      <c r="M100" s="122"/>
      <c r="N100" s="2">
        <v>3</v>
      </c>
      <c r="O100" s="33"/>
      <c r="P100" s="30"/>
      <c r="Q100" s="36"/>
      <c r="R100" s="126">
        <f>IF(ISNUMBER(P100),P100/N110,)</f>
        <v>0</v>
      </c>
    </row>
    <row r="101" spans="2:18" ht="15" customHeight="1" thickBot="1" x14ac:dyDescent="0.35">
      <c r="B101" s="2">
        <v>4</v>
      </c>
      <c r="C101" s="33"/>
      <c r="D101" s="30"/>
      <c r="E101" s="36"/>
      <c r="F101" s="126">
        <f>IF(ISNUMBER(D101),D101/B110,)</f>
        <v>0</v>
      </c>
      <c r="H101" s="2">
        <v>4</v>
      </c>
      <c r="I101" s="33"/>
      <c r="J101" s="30"/>
      <c r="K101" s="36"/>
      <c r="L101" s="126">
        <f>IF(ISNUMBER(J101),J101/H110,)</f>
        <v>0</v>
      </c>
      <c r="M101" s="123"/>
      <c r="N101" s="2">
        <v>4</v>
      </c>
      <c r="O101" s="33"/>
      <c r="P101" s="30"/>
      <c r="Q101" s="36"/>
      <c r="R101" s="126">
        <f>IF(ISNUMBER(P101),P101/N110,)</f>
        <v>0</v>
      </c>
    </row>
    <row r="102" spans="2:18" ht="15" customHeight="1" thickBot="1" x14ac:dyDescent="0.35">
      <c r="B102" s="2">
        <v>5</v>
      </c>
      <c r="C102" s="33"/>
      <c r="D102" s="30"/>
      <c r="E102" s="36"/>
      <c r="F102" s="126">
        <f>IF(ISNUMBER(D102),D102/B110,)</f>
        <v>0</v>
      </c>
      <c r="H102" s="2">
        <v>5</v>
      </c>
      <c r="I102" s="33"/>
      <c r="J102" s="30"/>
      <c r="K102" s="36"/>
      <c r="L102" s="126">
        <f>IF(ISNUMBER(J102),J102/H110,)</f>
        <v>0</v>
      </c>
      <c r="M102" s="124"/>
      <c r="N102" s="2">
        <v>5</v>
      </c>
      <c r="O102" s="33"/>
      <c r="P102" s="30"/>
      <c r="Q102" s="36"/>
      <c r="R102" s="126">
        <f>IF(ISNUMBER(P102),P102/N110,)</f>
        <v>0</v>
      </c>
    </row>
    <row r="103" spans="2:18" ht="15" customHeight="1" thickBot="1" x14ac:dyDescent="0.35">
      <c r="B103" s="2">
        <v>6</v>
      </c>
      <c r="C103" s="33"/>
      <c r="D103" s="30"/>
      <c r="E103" s="36"/>
      <c r="F103" s="126">
        <f>IF(ISNUMBER(D103),D103/B110,)</f>
        <v>0</v>
      </c>
      <c r="H103" s="2">
        <v>6</v>
      </c>
      <c r="I103" s="33"/>
      <c r="J103" s="30"/>
      <c r="K103" s="36"/>
      <c r="L103" s="126">
        <f>IF(ISNUMBER(J103),J103/H110,)</f>
        <v>0</v>
      </c>
      <c r="M103" s="124"/>
      <c r="N103" s="2">
        <v>6</v>
      </c>
      <c r="O103" s="33"/>
      <c r="P103" s="30"/>
      <c r="Q103" s="36"/>
      <c r="R103" s="126">
        <f>IF(ISNUMBER(P103),P103/N110,)</f>
        <v>0</v>
      </c>
    </row>
    <row r="104" spans="2:18" ht="15" customHeight="1" thickBot="1" x14ac:dyDescent="0.35">
      <c r="B104" s="2">
        <v>7</v>
      </c>
      <c r="C104" s="33"/>
      <c r="D104" s="30"/>
      <c r="E104" s="36"/>
      <c r="F104" s="126">
        <f>IF(ISNUMBER(D104),D104/B110,)</f>
        <v>0</v>
      </c>
      <c r="H104" s="2">
        <v>7</v>
      </c>
      <c r="I104" s="33"/>
      <c r="J104" s="30"/>
      <c r="K104" s="36"/>
      <c r="L104" s="126">
        <f>IF(ISNUMBER(J104),J104/H110,)</f>
        <v>0</v>
      </c>
      <c r="M104" s="124"/>
      <c r="N104" s="2">
        <v>7</v>
      </c>
      <c r="O104" s="33"/>
      <c r="P104" s="30"/>
      <c r="Q104" s="36"/>
      <c r="R104" s="126">
        <f>IF(ISNUMBER(P104),P104/N110,)</f>
        <v>0</v>
      </c>
    </row>
    <row r="105" spans="2:18" ht="15" customHeight="1" thickBot="1" x14ac:dyDescent="0.35">
      <c r="B105" s="2">
        <v>8</v>
      </c>
      <c r="C105" s="33"/>
      <c r="D105" s="30"/>
      <c r="E105" s="36"/>
      <c r="F105" s="126">
        <f>IF(ISNUMBER(D105),D105/B110,)</f>
        <v>0</v>
      </c>
      <c r="H105" s="2">
        <v>8</v>
      </c>
      <c r="I105" s="33"/>
      <c r="J105" s="30"/>
      <c r="K105" s="36"/>
      <c r="L105" s="126">
        <f>IF(ISNUMBER(J105),J105/H110,)</f>
        <v>0</v>
      </c>
      <c r="M105" s="124"/>
      <c r="N105" s="2">
        <v>8</v>
      </c>
      <c r="O105" s="33"/>
      <c r="P105" s="30"/>
      <c r="Q105" s="36"/>
      <c r="R105" s="126">
        <f>IF(ISNUMBER(P105),P105/N110,)</f>
        <v>0</v>
      </c>
    </row>
    <row r="106" spans="2:18" ht="15" customHeight="1" thickBot="1" x14ac:dyDescent="0.35">
      <c r="B106" s="2">
        <v>9</v>
      </c>
      <c r="C106" s="33"/>
      <c r="D106" s="30"/>
      <c r="E106" s="36"/>
      <c r="F106" s="126">
        <f>IF(ISNUMBER(D106),D106/B110,)</f>
        <v>0</v>
      </c>
      <c r="H106" s="2">
        <v>9</v>
      </c>
      <c r="I106" s="33"/>
      <c r="J106" s="30"/>
      <c r="K106" s="36"/>
      <c r="L106" s="126">
        <f>IF(ISNUMBER(J106),J106/H110,)</f>
        <v>0</v>
      </c>
      <c r="M106" s="124"/>
      <c r="N106" s="2">
        <v>9</v>
      </c>
      <c r="O106" s="33"/>
      <c r="P106" s="30"/>
      <c r="Q106" s="36"/>
      <c r="R106" s="126">
        <f>IF(ISNUMBER(P106),P106/N110,)</f>
        <v>0</v>
      </c>
    </row>
    <row r="107" spans="2:18" ht="15" customHeight="1" thickBot="1" x14ac:dyDescent="0.35">
      <c r="B107" s="53">
        <v>10</v>
      </c>
      <c r="C107" s="34"/>
      <c r="D107" s="31"/>
      <c r="E107" s="37"/>
      <c r="F107" s="126">
        <f>IF(ISNUMBER(D107),D107/B110,)</f>
        <v>0</v>
      </c>
      <c r="H107" s="53">
        <v>10</v>
      </c>
      <c r="I107" s="34"/>
      <c r="J107" s="31"/>
      <c r="K107" s="37"/>
      <c r="L107" s="126">
        <f>IF(ISNUMBER(J107),J107/H110,)</f>
        <v>0</v>
      </c>
      <c r="M107" s="124"/>
      <c r="N107" s="53">
        <v>10</v>
      </c>
      <c r="O107" s="34"/>
      <c r="P107" s="31"/>
      <c r="Q107" s="37"/>
      <c r="R107" s="126">
        <f>IF(ISNUMBER(P107),P107/N110,)</f>
        <v>0</v>
      </c>
    </row>
    <row r="108" spans="2:18" ht="15" customHeight="1" x14ac:dyDescent="0.3">
      <c r="B108" s="392" t="s">
        <v>4</v>
      </c>
      <c r="C108" s="438" t="s">
        <v>62</v>
      </c>
      <c r="D108" s="439"/>
      <c r="E108" s="457">
        <f>IFERROR(IF(COUNT(F98:F107)&gt;0,AVERAGEIF(F98:F107,"&gt;0"),0),)</f>
        <v>0</v>
      </c>
      <c r="F108" s="458"/>
      <c r="H108" s="392" t="s">
        <v>4</v>
      </c>
      <c r="I108" s="438" t="s">
        <v>62</v>
      </c>
      <c r="J108" s="439"/>
      <c r="K108" s="457">
        <f>IFERROR(IF(COUNT(L98:L107)&gt;0,AVERAGEIF(L98:L107,"&gt;0"),0),)</f>
        <v>0</v>
      </c>
      <c r="L108" s="458"/>
      <c r="M108" s="124"/>
      <c r="N108" s="392" t="s">
        <v>4</v>
      </c>
      <c r="O108" s="452" t="s">
        <v>70</v>
      </c>
      <c r="P108" s="461">
        <f>IFERROR(IF(COUNT(R98:R107)&gt;0,AVERAGEIF(R98:R107,"&gt;0"),0),)</f>
        <v>0</v>
      </c>
      <c r="Q108" s="477" t="s">
        <v>109</v>
      </c>
      <c r="R108" s="479" t="str">
        <f>IFERROR(Q112*R112,"")</f>
        <v/>
      </c>
    </row>
    <row r="109" spans="2:18" ht="15" customHeight="1" thickBot="1" x14ac:dyDescent="0.35">
      <c r="B109" s="373"/>
      <c r="C109" s="453"/>
      <c r="D109" s="456"/>
      <c r="E109" s="459"/>
      <c r="F109" s="460"/>
      <c r="H109" s="373"/>
      <c r="I109" s="453"/>
      <c r="J109" s="456"/>
      <c r="K109" s="459"/>
      <c r="L109" s="460"/>
      <c r="M109" s="124"/>
      <c r="N109" s="373"/>
      <c r="O109" s="453"/>
      <c r="P109" s="462"/>
      <c r="Q109" s="478"/>
      <c r="R109" s="480"/>
    </row>
    <row r="110" spans="2:18" ht="15" customHeight="1" x14ac:dyDescent="0.3">
      <c r="B110" s="450">
        <f ca="1">IFERROR(ROUNDUP(B112/(0.0005*C112^2-0.0342*C112+1.034),0),)</f>
        <v>0</v>
      </c>
      <c r="C110" s="452" t="s">
        <v>162</v>
      </c>
      <c r="D110" s="454">
        <f>SUM(C98:C107)</f>
        <v>0</v>
      </c>
      <c r="E110" s="438" t="s">
        <v>44</v>
      </c>
      <c r="F110" s="421">
        <f>SUM(C98*D98,C99*D99,C100*D100,C101*D101,C102*D102,C103*D103,C104*D104,C105*D105,C106*D106,C107*D107)</f>
        <v>0</v>
      </c>
      <c r="H110" s="450">
        <f ca="1">IFERROR(ROUNDUP(H112/(0.0005*I112^2-0.0342*I112+1.034),0),)</f>
        <v>0</v>
      </c>
      <c r="I110" s="452" t="s">
        <v>162</v>
      </c>
      <c r="J110" s="454">
        <f>SUM(I98:I107)</f>
        <v>0</v>
      </c>
      <c r="K110" s="438" t="s">
        <v>44</v>
      </c>
      <c r="L110" s="421">
        <f>SUM(I98*J98,I99*J99,I100*J100,I101*J101,I102*J102,I103*J103,I104*J104,I105*J105,I106*J106,I107*J107)</f>
        <v>0</v>
      </c>
      <c r="M110" s="124"/>
      <c r="N110" s="450">
        <f ca="1">IFERROR(ROUNDUP(N112/(0.0005*O112^2-0.0342*O112+1.034),0),)</f>
        <v>0</v>
      </c>
      <c r="O110" s="452" t="s">
        <v>162</v>
      </c>
      <c r="P110" s="454">
        <f>SUM(O98:O107)</f>
        <v>0</v>
      </c>
      <c r="Q110" s="438" t="s">
        <v>44</v>
      </c>
      <c r="R110" s="421">
        <f>SUM(O98*P98,O99*P99,O100*P100,O101*P101,O102*P102,O103*P103,O104*P104,O105*P105,O106*P106,O107*P107)</f>
        <v>0</v>
      </c>
    </row>
    <row r="111" spans="2:18" ht="15" customHeight="1" thickBot="1" x14ac:dyDescent="0.35">
      <c r="B111" s="451"/>
      <c r="C111" s="453"/>
      <c r="D111" s="455"/>
      <c r="E111" s="453"/>
      <c r="F111" s="422"/>
      <c r="H111" s="451"/>
      <c r="I111" s="453"/>
      <c r="J111" s="455"/>
      <c r="K111" s="453"/>
      <c r="L111" s="422"/>
      <c r="M111" s="124"/>
      <c r="N111" s="451"/>
      <c r="O111" s="453"/>
      <c r="P111" s="455"/>
      <c r="Q111" s="453"/>
      <c r="R111" s="422"/>
    </row>
    <row r="112" spans="2:18" ht="15" customHeight="1" x14ac:dyDescent="0.3">
      <c r="B112" s="64" t="str">
        <f ca="1">IFERROR(OFFSET(D97,MATCH(MAX(D98:D107),D98:D107,0),0),"")</f>
        <v/>
      </c>
      <c r="C112" s="129" t="str">
        <f ca="1">IFERROR(OFFSET(C97,MATCH(MAX(D98:D107),D98:D107,0),0)+(10-OFFSET(E97,MATCH(MAX(D98:D107),D98:D107,0),0)),"")</f>
        <v/>
      </c>
      <c r="D112" s="64"/>
      <c r="E112" s="64"/>
      <c r="F112" s="64"/>
      <c r="G112" s="64"/>
      <c r="H112" s="64" t="str">
        <f ca="1">IFERROR(OFFSET(J97,MATCH(MAX(J98:J107),J98:J107,0),0),"")</f>
        <v/>
      </c>
      <c r="I112" s="129" t="str">
        <f ca="1">IFERROR(OFFSET(I97,MATCH(MAX(J98:J107),J98:J107,0),0)+(10-OFFSET(K97,MATCH(MAX(J98:J107),J98:J107,0),0)),"")</f>
        <v/>
      </c>
      <c r="J112" s="64"/>
      <c r="K112" s="64"/>
      <c r="L112" s="64"/>
      <c r="M112" s="130"/>
      <c r="N112" s="64" t="str">
        <f ca="1">IFERROR(OFFSET(P97,MATCH(MAX(P98:P107),P98:P107,0),0),"")</f>
        <v/>
      </c>
      <c r="O112" s="129" t="str">
        <f ca="1">IFERROR(OFFSET(O97,MATCH(MAX(P98:P107),P98:P107,0),0)+(10-OFFSET(Q97,MATCH(MAX(P98:P107),P98:P107,0),0)),"")</f>
        <v/>
      </c>
      <c r="P112" s="64"/>
      <c r="Q112" s="131" t="str">
        <f>IFERROR(AVERAGE(AVERAGE(E98:E107),AVERAGE(K98:K107),AVERAGE(Q98:Q107)),"")</f>
        <v/>
      </c>
      <c r="R112" s="132">
        <f>SUM(C98:C107,I98:I107,O98:O107)</f>
        <v>0</v>
      </c>
    </row>
    <row r="113" spans="2:18" ht="15" customHeight="1" x14ac:dyDescent="0.3">
      <c r="B113" s="64"/>
      <c r="C113" s="64"/>
      <c r="D113" s="64"/>
      <c r="E113" s="64"/>
      <c r="F113" s="64"/>
      <c r="G113" s="64"/>
      <c r="H113" s="64"/>
      <c r="I113" s="64"/>
      <c r="J113" s="64"/>
      <c r="K113" s="64"/>
      <c r="L113" s="64"/>
      <c r="M113" s="64"/>
      <c r="N113" s="64"/>
      <c r="O113" s="64"/>
      <c r="P113" s="64"/>
      <c r="Q113" s="64"/>
      <c r="R113" s="64"/>
    </row>
    <row r="114" spans="2:18" ht="15" customHeight="1" x14ac:dyDescent="0.3">
      <c r="B114" s="476" t="s">
        <v>50</v>
      </c>
      <c r="C114" s="476"/>
      <c r="D114" s="476"/>
      <c r="E114" s="476"/>
      <c r="F114" s="476"/>
      <c r="G114" s="476"/>
      <c r="H114" s="476"/>
      <c r="I114" s="476"/>
      <c r="J114" s="476"/>
      <c r="K114" s="476"/>
      <c r="L114" s="476"/>
      <c r="M114" s="476"/>
      <c r="N114" s="476"/>
      <c r="O114" s="476"/>
      <c r="P114" s="476"/>
      <c r="Q114" s="476"/>
      <c r="R114" s="476"/>
    </row>
    <row r="115" spans="2:18" ht="15" customHeight="1" x14ac:dyDescent="0.3">
      <c r="B115" s="476"/>
      <c r="C115" s="476"/>
      <c r="D115" s="476"/>
      <c r="E115" s="476"/>
      <c r="F115" s="476"/>
      <c r="G115" s="476"/>
      <c r="H115" s="476"/>
      <c r="I115" s="476"/>
      <c r="J115" s="476"/>
      <c r="K115" s="476"/>
      <c r="L115" s="476"/>
      <c r="M115" s="476"/>
      <c r="N115" s="476"/>
      <c r="O115" s="476"/>
      <c r="P115" s="476"/>
      <c r="Q115" s="476"/>
      <c r="R115" s="476"/>
    </row>
    <row r="116" spans="2:18" ht="15" customHeight="1" x14ac:dyDescent="0.3">
      <c r="B116" s="476"/>
      <c r="C116" s="476"/>
      <c r="D116" s="476"/>
      <c r="E116" s="476"/>
      <c r="F116" s="476"/>
      <c r="G116" s="476"/>
      <c r="H116" s="476"/>
      <c r="I116" s="476"/>
      <c r="J116" s="476"/>
      <c r="K116" s="476"/>
      <c r="L116" s="476"/>
      <c r="M116" s="476"/>
      <c r="N116" s="476"/>
      <c r="O116" s="476"/>
      <c r="P116" s="476"/>
      <c r="Q116" s="476"/>
      <c r="R116" s="476"/>
    </row>
    <row r="117" spans="2:18" ht="15" customHeight="1" thickBot="1" x14ac:dyDescent="0.35"/>
    <row r="118" spans="2:18" ht="15" customHeight="1" x14ac:dyDescent="0.3">
      <c r="B118" s="356">
        <v>1</v>
      </c>
      <c r="C118" s="356">
        <f>'Training Plan'!O190</f>
        <v>0</v>
      </c>
      <c r="D118" s="357"/>
      <c r="E118" s="357"/>
      <c r="F118" s="358"/>
      <c r="G118" s="62"/>
      <c r="H118" s="356">
        <v>2</v>
      </c>
      <c r="I118" s="356">
        <f>'Training Plan'!O198</f>
        <v>0</v>
      </c>
      <c r="J118" s="357"/>
      <c r="K118" s="357"/>
      <c r="L118" s="358"/>
      <c r="M118" s="62"/>
      <c r="N118" s="356">
        <v>3</v>
      </c>
      <c r="O118" s="356">
        <f>'Training Plan'!O206</f>
        <v>0</v>
      </c>
      <c r="P118" s="357"/>
      <c r="Q118" s="357"/>
      <c r="R118" s="358"/>
    </row>
    <row r="119" spans="2:18" ht="15" customHeight="1" thickBot="1" x14ac:dyDescent="0.35">
      <c r="B119" s="359"/>
      <c r="C119" s="359"/>
      <c r="D119" s="360"/>
      <c r="E119" s="360"/>
      <c r="F119" s="361"/>
      <c r="G119" s="62"/>
      <c r="H119" s="359"/>
      <c r="I119" s="359"/>
      <c r="J119" s="360"/>
      <c r="K119" s="360"/>
      <c r="L119" s="361"/>
      <c r="M119" s="62"/>
      <c r="N119" s="359"/>
      <c r="O119" s="359"/>
      <c r="P119" s="360"/>
      <c r="Q119" s="360"/>
      <c r="R119" s="361"/>
    </row>
    <row r="120" spans="2:18" ht="15" customHeight="1" x14ac:dyDescent="0.3">
      <c r="B120" s="469" t="s">
        <v>85</v>
      </c>
      <c r="C120" s="470"/>
      <c r="D120" s="463">
        <f>'Training Plan'!O191</f>
        <v>0</v>
      </c>
      <c r="E120" s="464"/>
      <c r="F120" s="465"/>
      <c r="G120" s="62"/>
      <c r="H120" s="469" t="s">
        <v>85</v>
      </c>
      <c r="I120" s="470"/>
      <c r="J120" s="463">
        <f>'Training Plan'!O199</f>
        <v>0</v>
      </c>
      <c r="K120" s="464"/>
      <c r="L120" s="465"/>
      <c r="M120" s="62"/>
      <c r="N120" s="469" t="s">
        <v>85</v>
      </c>
      <c r="O120" s="470"/>
      <c r="P120" s="463">
        <f>'Training Plan'!O207</f>
        <v>0</v>
      </c>
      <c r="Q120" s="464"/>
      <c r="R120" s="465"/>
    </row>
    <row r="121" spans="2:18" ht="15" customHeight="1" x14ac:dyDescent="0.3">
      <c r="B121" s="471"/>
      <c r="C121" s="472"/>
      <c r="D121" s="466"/>
      <c r="E121" s="467"/>
      <c r="F121" s="468"/>
      <c r="G121" s="62"/>
      <c r="H121" s="471"/>
      <c r="I121" s="472"/>
      <c r="J121" s="466"/>
      <c r="K121" s="467"/>
      <c r="L121" s="468"/>
      <c r="M121" s="62"/>
      <c r="N121" s="471"/>
      <c r="O121" s="472"/>
      <c r="P121" s="466"/>
      <c r="Q121" s="467"/>
      <c r="R121" s="468"/>
    </row>
    <row r="122" spans="2:18" ht="15" customHeight="1" x14ac:dyDescent="0.3">
      <c r="B122" s="471"/>
      <c r="C122" s="472"/>
      <c r="D122" s="466"/>
      <c r="E122" s="467"/>
      <c r="F122" s="468"/>
      <c r="G122" s="62"/>
      <c r="H122" s="471"/>
      <c r="I122" s="472"/>
      <c r="J122" s="466"/>
      <c r="K122" s="467"/>
      <c r="L122" s="468"/>
      <c r="M122" s="62"/>
      <c r="N122" s="471"/>
      <c r="O122" s="472"/>
      <c r="P122" s="466"/>
      <c r="Q122" s="467"/>
      <c r="R122" s="468"/>
    </row>
    <row r="123" spans="2:18" ht="15" customHeight="1" x14ac:dyDescent="0.3">
      <c r="B123" s="471"/>
      <c r="C123" s="472"/>
      <c r="D123" s="466"/>
      <c r="E123" s="467"/>
      <c r="F123" s="468"/>
      <c r="G123" s="62"/>
      <c r="H123" s="471"/>
      <c r="I123" s="472"/>
      <c r="J123" s="466"/>
      <c r="K123" s="467"/>
      <c r="L123" s="468"/>
      <c r="M123" s="62"/>
      <c r="N123" s="471"/>
      <c r="O123" s="472"/>
      <c r="P123" s="466"/>
      <c r="Q123" s="467"/>
      <c r="R123" s="468"/>
    </row>
    <row r="124" spans="2:18" ht="15" customHeight="1" thickBot="1" x14ac:dyDescent="0.35">
      <c r="B124" s="473"/>
      <c r="C124" s="474"/>
      <c r="D124" s="466"/>
      <c r="E124" s="467"/>
      <c r="F124" s="468"/>
      <c r="G124" s="62"/>
      <c r="H124" s="473"/>
      <c r="I124" s="474"/>
      <c r="J124" s="466"/>
      <c r="K124" s="467"/>
      <c r="L124" s="468"/>
      <c r="M124" s="62"/>
      <c r="N124" s="473"/>
      <c r="O124" s="474"/>
      <c r="P124" s="466"/>
      <c r="Q124" s="467"/>
      <c r="R124" s="468"/>
    </row>
    <row r="125" spans="2:18" ht="15" customHeight="1" x14ac:dyDescent="0.3">
      <c r="B125" s="438" t="s">
        <v>86</v>
      </c>
      <c r="C125" s="440"/>
      <c r="D125" s="441">
        <f>'Training Plan'!P196</f>
        <v>0</v>
      </c>
      <c r="E125" s="442"/>
      <c r="F125" s="443"/>
      <c r="G125" s="62"/>
      <c r="H125" s="438" t="s">
        <v>86</v>
      </c>
      <c r="I125" s="440"/>
      <c r="J125" s="441">
        <f>'Training Plan'!P204</f>
        <v>0</v>
      </c>
      <c r="K125" s="442"/>
      <c r="L125" s="443"/>
      <c r="M125" s="62"/>
      <c r="N125" s="438" t="s">
        <v>86</v>
      </c>
      <c r="O125" s="440"/>
      <c r="P125" s="441">
        <f>'Training Plan'!P212</f>
        <v>0</v>
      </c>
      <c r="Q125" s="442"/>
      <c r="R125" s="443"/>
    </row>
    <row r="126" spans="2:18" ht="15" customHeight="1" thickBot="1" x14ac:dyDescent="0.35">
      <c r="B126" s="453"/>
      <c r="C126" s="475"/>
      <c r="D126" s="447"/>
      <c r="E126" s="448"/>
      <c r="F126" s="449"/>
      <c r="G126" s="62"/>
      <c r="H126" s="453"/>
      <c r="I126" s="475"/>
      <c r="J126" s="447"/>
      <c r="K126" s="448"/>
      <c r="L126" s="449"/>
      <c r="M126" s="62"/>
      <c r="N126" s="453"/>
      <c r="O126" s="475"/>
      <c r="P126" s="447"/>
      <c r="Q126" s="448"/>
      <c r="R126" s="449"/>
    </row>
    <row r="127" spans="2:18" ht="30" customHeight="1" thickBot="1" x14ac:dyDescent="0.35">
      <c r="B127" s="1" t="s">
        <v>61</v>
      </c>
      <c r="C127" s="1" t="s">
        <v>0</v>
      </c>
      <c r="D127" s="1" t="s">
        <v>42</v>
      </c>
      <c r="E127" s="1" t="s">
        <v>11</v>
      </c>
      <c r="F127" s="3" t="s">
        <v>71</v>
      </c>
      <c r="H127" s="1" t="s">
        <v>61</v>
      </c>
      <c r="I127" s="1" t="s">
        <v>0</v>
      </c>
      <c r="J127" s="1" t="s">
        <v>42</v>
      </c>
      <c r="K127" s="1" t="s">
        <v>11</v>
      </c>
      <c r="L127" s="3" t="s">
        <v>71</v>
      </c>
      <c r="N127" s="1" t="s">
        <v>61</v>
      </c>
      <c r="O127" s="1" t="s">
        <v>0</v>
      </c>
      <c r="P127" s="1" t="s">
        <v>42</v>
      </c>
      <c r="Q127" s="1" t="s">
        <v>11</v>
      </c>
      <c r="R127" s="3" t="s">
        <v>71</v>
      </c>
    </row>
    <row r="128" spans="2:18" ht="15" customHeight="1" thickBot="1" x14ac:dyDescent="0.35">
      <c r="B128" s="2">
        <v>1</v>
      </c>
      <c r="C128" s="32"/>
      <c r="D128" s="29"/>
      <c r="E128" s="35"/>
      <c r="F128" s="125">
        <f>IF(ISNUMBER(D128),D128/B140,)</f>
        <v>0</v>
      </c>
      <c r="H128" s="2">
        <v>1</v>
      </c>
      <c r="I128" s="32"/>
      <c r="J128" s="29"/>
      <c r="K128" s="35"/>
      <c r="L128" s="125">
        <f>IF(ISNUMBER(J128),J128/H140,)</f>
        <v>0</v>
      </c>
      <c r="N128" s="2">
        <v>1</v>
      </c>
      <c r="O128" s="32"/>
      <c r="P128" s="29"/>
      <c r="Q128" s="35"/>
      <c r="R128" s="125">
        <f>IF(ISNUMBER(P128),P128/N140,)</f>
        <v>0</v>
      </c>
    </row>
    <row r="129" spans="2:18" ht="15" customHeight="1" thickBot="1" x14ac:dyDescent="0.35">
      <c r="B129" s="2">
        <v>2</v>
      </c>
      <c r="C129" s="33"/>
      <c r="D129" s="30"/>
      <c r="E129" s="36"/>
      <c r="F129" s="126">
        <f>IF(ISNUMBER(D129),D129/B140,)</f>
        <v>0</v>
      </c>
      <c r="H129" s="2">
        <v>2</v>
      </c>
      <c r="I129" s="33"/>
      <c r="J129" s="30"/>
      <c r="K129" s="36"/>
      <c r="L129" s="126">
        <f>IF(ISNUMBER(J129),J129/H140,)</f>
        <v>0</v>
      </c>
      <c r="N129" s="2">
        <v>2</v>
      </c>
      <c r="O129" s="33"/>
      <c r="P129" s="30"/>
      <c r="Q129" s="36"/>
      <c r="R129" s="126">
        <f>IF(ISNUMBER(P129),P129/N140,)</f>
        <v>0</v>
      </c>
    </row>
    <row r="130" spans="2:18" ht="15" customHeight="1" thickBot="1" x14ac:dyDescent="0.35">
      <c r="B130" s="2">
        <v>3</v>
      </c>
      <c r="C130" s="33"/>
      <c r="D130" s="30"/>
      <c r="E130" s="36"/>
      <c r="F130" s="126">
        <f>IF(ISNUMBER(D130),D130/B140,)</f>
        <v>0</v>
      </c>
      <c r="H130" s="2">
        <v>3</v>
      </c>
      <c r="I130" s="33"/>
      <c r="J130" s="30"/>
      <c r="K130" s="36"/>
      <c r="L130" s="126">
        <f>IF(ISNUMBER(J130),J130/H140,)</f>
        <v>0</v>
      </c>
      <c r="M130" s="122"/>
      <c r="N130" s="2">
        <v>3</v>
      </c>
      <c r="O130" s="33"/>
      <c r="P130" s="30"/>
      <c r="Q130" s="36"/>
      <c r="R130" s="126">
        <f>IF(ISNUMBER(P130),P130/N140,)</f>
        <v>0</v>
      </c>
    </row>
    <row r="131" spans="2:18" ht="15" customHeight="1" thickBot="1" x14ac:dyDescent="0.35">
      <c r="B131" s="2">
        <v>4</v>
      </c>
      <c r="C131" s="33"/>
      <c r="D131" s="30"/>
      <c r="E131" s="36"/>
      <c r="F131" s="126">
        <f>IF(ISNUMBER(D131),D131/B140,)</f>
        <v>0</v>
      </c>
      <c r="H131" s="2">
        <v>4</v>
      </c>
      <c r="I131" s="33"/>
      <c r="J131" s="30"/>
      <c r="K131" s="36"/>
      <c r="L131" s="126">
        <f>IF(ISNUMBER(J131),J131/H140,)</f>
        <v>0</v>
      </c>
      <c r="M131" s="123"/>
      <c r="N131" s="2">
        <v>4</v>
      </c>
      <c r="O131" s="33"/>
      <c r="P131" s="30"/>
      <c r="Q131" s="36"/>
      <c r="R131" s="126">
        <f>IF(ISNUMBER(P131),P131/N140,)</f>
        <v>0</v>
      </c>
    </row>
    <row r="132" spans="2:18" ht="15" customHeight="1" thickBot="1" x14ac:dyDescent="0.35">
      <c r="B132" s="2">
        <v>5</v>
      </c>
      <c r="C132" s="33"/>
      <c r="D132" s="30"/>
      <c r="E132" s="36"/>
      <c r="F132" s="126">
        <f>IF(ISNUMBER(D132),D132/B140,)</f>
        <v>0</v>
      </c>
      <c r="H132" s="2">
        <v>5</v>
      </c>
      <c r="I132" s="33"/>
      <c r="J132" s="30"/>
      <c r="K132" s="36"/>
      <c r="L132" s="126">
        <f>IF(ISNUMBER(J132),J132/H140,)</f>
        <v>0</v>
      </c>
      <c r="M132" s="124"/>
      <c r="N132" s="2">
        <v>5</v>
      </c>
      <c r="O132" s="33"/>
      <c r="P132" s="30"/>
      <c r="Q132" s="36"/>
      <c r="R132" s="126">
        <f>IF(ISNUMBER(P132),P132/N140,)</f>
        <v>0</v>
      </c>
    </row>
    <row r="133" spans="2:18" ht="15" customHeight="1" thickBot="1" x14ac:dyDescent="0.35">
      <c r="B133" s="2">
        <v>6</v>
      </c>
      <c r="C133" s="33"/>
      <c r="D133" s="30"/>
      <c r="E133" s="36"/>
      <c r="F133" s="126">
        <f>IF(ISNUMBER(D133),D133/B140,)</f>
        <v>0</v>
      </c>
      <c r="H133" s="2">
        <v>6</v>
      </c>
      <c r="I133" s="33"/>
      <c r="J133" s="30"/>
      <c r="K133" s="36"/>
      <c r="L133" s="126">
        <f>IF(ISNUMBER(J133),J133/H140,)</f>
        <v>0</v>
      </c>
      <c r="M133" s="124"/>
      <c r="N133" s="2">
        <v>6</v>
      </c>
      <c r="O133" s="33"/>
      <c r="P133" s="30"/>
      <c r="Q133" s="36"/>
      <c r="R133" s="126">
        <f>IF(ISNUMBER(P133),P133/N140,)</f>
        <v>0</v>
      </c>
    </row>
    <row r="134" spans="2:18" ht="15" customHeight="1" thickBot="1" x14ac:dyDescent="0.35">
      <c r="B134" s="2">
        <v>7</v>
      </c>
      <c r="C134" s="33"/>
      <c r="D134" s="30"/>
      <c r="E134" s="36"/>
      <c r="F134" s="126">
        <f>IF(ISNUMBER(D134),D134/B140,)</f>
        <v>0</v>
      </c>
      <c r="H134" s="2">
        <v>7</v>
      </c>
      <c r="I134" s="33"/>
      <c r="J134" s="30"/>
      <c r="K134" s="36"/>
      <c r="L134" s="126">
        <f>IF(ISNUMBER(J134),J134/H140,)</f>
        <v>0</v>
      </c>
      <c r="M134" s="124"/>
      <c r="N134" s="2">
        <v>7</v>
      </c>
      <c r="O134" s="33"/>
      <c r="P134" s="30"/>
      <c r="Q134" s="36"/>
      <c r="R134" s="126">
        <f>IF(ISNUMBER(P134),P134/N140,)</f>
        <v>0</v>
      </c>
    </row>
    <row r="135" spans="2:18" ht="15" customHeight="1" thickBot="1" x14ac:dyDescent="0.35">
      <c r="B135" s="2">
        <v>8</v>
      </c>
      <c r="C135" s="33"/>
      <c r="D135" s="30"/>
      <c r="E135" s="36"/>
      <c r="F135" s="126">
        <f>IF(ISNUMBER(D135),D135/B140,)</f>
        <v>0</v>
      </c>
      <c r="H135" s="2">
        <v>8</v>
      </c>
      <c r="I135" s="33"/>
      <c r="J135" s="30"/>
      <c r="K135" s="36"/>
      <c r="L135" s="126">
        <f>IF(ISNUMBER(J135),J135/H140,)</f>
        <v>0</v>
      </c>
      <c r="M135" s="124"/>
      <c r="N135" s="2">
        <v>8</v>
      </c>
      <c r="O135" s="33"/>
      <c r="P135" s="30"/>
      <c r="Q135" s="36"/>
      <c r="R135" s="126">
        <f>IF(ISNUMBER(P135),P135/N140,)</f>
        <v>0</v>
      </c>
    </row>
    <row r="136" spans="2:18" ht="15" customHeight="1" thickBot="1" x14ac:dyDescent="0.35">
      <c r="B136" s="2">
        <v>9</v>
      </c>
      <c r="C136" s="33"/>
      <c r="D136" s="30"/>
      <c r="E136" s="36"/>
      <c r="F136" s="126">
        <f>IF(ISNUMBER(D136),D136/B140,)</f>
        <v>0</v>
      </c>
      <c r="H136" s="2">
        <v>9</v>
      </c>
      <c r="I136" s="33"/>
      <c r="J136" s="30"/>
      <c r="K136" s="36"/>
      <c r="L136" s="126">
        <f>IF(ISNUMBER(J136),J136/H140,)</f>
        <v>0</v>
      </c>
      <c r="M136" s="124"/>
      <c r="N136" s="2">
        <v>9</v>
      </c>
      <c r="O136" s="33"/>
      <c r="P136" s="30"/>
      <c r="Q136" s="36"/>
      <c r="R136" s="126">
        <f>IF(ISNUMBER(P136),P136/N140,)</f>
        <v>0</v>
      </c>
    </row>
    <row r="137" spans="2:18" ht="15" customHeight="1" thickBot="1" x14ac:dyDescent="0.35">
      <c r="B137" s="53">
        <v>10</v>
      </c>
      <c r="C137" s="34"/>
      <c r="D137" s="31"/>
      <c r="E137" s="37"/>
      <c r="F137" s="126">
        <f>IF(ISNUMBER(D137),D137/B140,)</f>
        <v>0</v>
      </c>
      <c r="H137" s="53">
        <v>10</v>
      </c>
      <c r="I137" s="34"/>
      <c r="J137" s="31"/>
      <c r="K137" s="37"/>
      <c r="L137" s="126">
        <f>IF(ISNUMBER(J137),J137/H140,)</f>
        <v>0</v>
      </c>
      <c r="M137" s="124"/>
      <c r="N137" s="53">
        <v>10</v>
      </c>
      <c r="O137" s="34"/>
      <c r="P137" s="31"/>
      <c r="Q137" s="37"/>
      <c r="R137" s="126">
        <f>IF(ISNUMBER(P137),P137/N140,)</f>
        <v>0</v>
      </c>
    </row>
    <row r="138" spans="2:18" ht="15" customHeight="1" x14ac:dyDescent="0.3">
      <c r="B138" s="392" t="s">
        <v>4</v>
      </c>
      <c r="C138" s="438" t="s">
        <v>62</v>
      </c>
      <c r="D138" s="439"/>
      <c r="E138" s="457">
        <f>IFERROR(IF(COUNT(F128:F137)&gt;0,AVERAGEIF(F128:F137,"&gt;0"),0),)</f>
        <v>0</v>
      </c>
      <c r="F138" s="458"/>
      <c r="H138" s="392" t="s">
        <v>4</v>
      </c>
      <c r="I138" s="438" t="s">
        <v>62</v>
      </c>
      <c r="J138" s="439"/>
      <c r="K138" s="457">
        <f>IFERROR(IF(COUNT(L128:L137)&gt;0,AVERAGEIF(L128:L137,"&gt;0"),0),)</f>
        <v>0</v>
      </c>
      <c r="L138" s="458"/>
      <c r="M138" s="124"/>
      <c r="N138" s="392" t="s">
        <v>4</v>
      </c>
      <c r="O138" s="452" t="s">
        <v>70</v>
      </c>
      <c r="P138" s="461">
        <f>IFERROR(IF(COUNT(R128:R137)&gt;0,AVERAGEIF(R128:R137,"&gt;0"),0),)</f>
        <v>0</v>
      </c>
      <c r="Q138" s="477" t="s">
        <v>109</v>
      </c>
      <c r="R138" s="479" t="str">
        <f>IFERROR(Q142*R142,"")</f>
        <v/>
      </c>
    </row>
    <row r="139" spans="2:18" ht="15" customHeight="1" thickBot="1" x14ac:dyDescent="0.35">
      <c r="B139" s="373"/>
      <c r="C139" s="453"/>
      <c r="D139" s="456"/>
      <c r="E139" s="459"/>
      <c r="F139" s="460"/>
      <c r="H139" s="373"/>
      <c r="I139" s="453"/>
      <c r="J139" s="456"/>
      <c r="K139" s="459"/>
      <c r="L139" s="460"/>
      <c r="M139" s="124"/>
      <c r="N139" s="373"/>
      <c r="O139" s="453"/>
      <c r="P139" s="462"/>
      <c r="Q139" s="478"/>
      <c r="R139" s="480"/>
    </row>
    <row r="140" spans="2:18" ht="15" customHeight="1" x14ac:dyDescent="0.3">
      <c r="B140" s="450">
        <f ca="1">IFERROR(ROUNDUP(B142/(0.0005*C142^2-0.0342*C142+1.034),0),)</f>
        <v>0</v>
      </c>
      <c r="C140" s="452" t="s">
        <v>162</v>
      </c>
      <c r="D140" s="454">
        <f>SUM(C128:C137)</f>
        <v>0</v>
      </c>
      <c r="E140" s="438" t="s">
        <v>44</v>
      </c>
      <c r="F140" s="421">
        <f>SUM(C128*D128,C129*D129,C130*D130,C131*D131,C132*D132,C133*D133,C134*D134,C135*D135,C136*D136,C137*D137)</f>
        <v>0</v>
      </c>
      <c r="H140" s="450">
        <f ca="1">IFERROR(ROUNDUP(H142/(0.0005*I142^2-0.0342*I142+1.034),0),)</f>
        <v>0</v>
      </c>
      <c r="I140" s="452" t="s">
        <v>162</v>
      </c>
      <c r="J140" s="454">
        <f>SUM(I128:I137)</f>
        <v>0</v>
      </c>
      <c r="K140" s="438" t="s">
        <v>44</v>
      </c>
      <c r="L140" s="421">
        <f>SUM(I128*J128,I129*J129,I130*J130,I131*J131,I132*J132,I133*J133,I134*J134,I135*J135,I136*J136,I137*J137)</f>
        <v>0</v>
      </c>
      <c r="M140" s="124"/>
      <c r="N140" s="450">
        <f ca="1">IFERROR(ROUNDUP(N142/(0.0005*O142^2-0.0342*O142+1.034),0),)</f>
        <v>0</v>
      </c>
      <c r="O140" s="452" t="s">
        <v>162</v>
      </c>
      <c r="P140" s="454">
        <f>SUM(O128:O137)</f>
        <v>0</v>
      </c>
      <c r="Q140" s="438" t="s">
        <v>44</v>
      </c>
      <c r="R140" s="421">
        <f>SUM(O128*P128,O129*P129,O130*P130,O131*P131,O132*P132,O133*P133,O134*P134,O135*P135,O136*P136,O137*P137)</f>
        <v>0</v>
      </c>
    </row>
    <row r="141" spans="2:18" ht="15" customHeight="1" thickBot="1" x14ac:dyDescent="0.35">
      <c r="B141" s="451"/>
      <c r="C141" s="453"/>
      <c r="D141" s="455"/>
      <c r="E141" s="453"/>
      <c r="F141" s="422"/>
      <c r="H141" s="451"/>
      <c r="I141" s="453"/>
      <c r="J141" s="455"/>
      <c r="K141" s="453"/>
      <c r="L141" s="422"/>
      <c r="M141" s="124"/>
      <c r="N141" s="451"/>
      <c r="O141" s="453"/>
      <c r="P141" s="455"/>
      <c r="Q141" s="453"/>
      <c r="R141" s="422"/>
    </row>
    <row r="142" spans="2:18" ht="15" customHeight="1" x14ac:dyDescent="0.3">
      <c r="B142" s="64" t="str">
        <f ca="1">IFERROR(OFFSET(D127,MATCH(MAX(D128:D137),D128:D137,0),0),"")</f>
        <v/>
      </c>
      <c r="C142" s="129" t="str">
        <f ca="1">IFERROR(OFFSET(C127,MATCH(MAX(D128:D137),D128:D137,0),0)+(10-OFFSET(E127,MATCH(MAX(D128:D137),D128:D137,0),0)),"")</f>
        <v/>
      </c>
      <c r="D142" s="64"/>
      <c r="E142" s="64"/>
      <c r="F142" s="64"/>
      <c r="G142" s="64"/>
      <c r="H142" s="64" t="str">
        <f ca="1">IFERROR(OFFSET(J127,MATCH(MAX(J128:J137),J128:J137,0),0),"")</f>
        <v/>
      </c>
      <c r="I142" s="129" t="str">
        <f ca="1">IFERROR(OFFSET(I127,MATCH(MAX(J128:J137),J128:J137,0),0)+(10-OFFSET(K127,MATCH(MAX(J128:J137),J128:J137,0),0)),"")</f>
        <v/>
      </c>
      <c r="J142" s="64"/>
      <c r="K142" s="64"/>
      <c r="L142" s="64"/>
      <c r="M142" s="130"/>
      <c r="N142" s="64" t="str">
        <f ca="1">IFERROR(OFFSET(P127,MATCH(MAX(P128:P137),P128:P137,0),0),"")</f>
        <v/>
      </c>
      <c r="O142" s="129" t="str">
        <f ca="1">IFERROR(OFFSET(O127,MATCH(MAX(P128:P137),P128:P137,0),0)+(10-OFFSET(Q127,MATCH(MAX(P128:P137),P128:P137,0),0)),"")</f>
        <v/>
      </c>
      <c r="P142" s="64"/>
      <c r="Q142" s="131" t="str">
        <f>IFERROR(AVERAGE(AVERAGE(E128:E137),AVERAGE(K128:K137),AVERAGE(Q128:Q137)),"")</f>
        <v/>
      </c>
      <c r="R142" s="132">
        <f>SUM(C128:C137,I128:I137,O128:O137)</f>
        <v>0</v>
      </c>
    </row>
    <row r="143" spans="2:18" ht="15" customHeight="1" x14ac:dyDescent="0.3">
      <c r="B143" s="64"/>
      <c r="C143" s="64"/>
      <c r="D143" s="64"/>
      <c r="E143" s="64"/>
      <c r="F143" s="64"/>
      <c r="G143" s="64"/>
      <c r="H143" s="64"/>
      <c r="I143" s="64"/>
      <c r="J143" s="64"/>
      <c r="K143" s="64"/>
      <c r="L143" s="64"/>
      <c r="M143" s="64"/>
      <c r="N143" s="64"/>
      <c r="O143" s="64"/>
      <c r="P143" s="64"/>
      <c r="Q143" s="64"/>
      <c r="R143" s="64"/>
    </row>
    <row r="144" spans="2:18" ht="15" customHeight="1" x14ac:dyDescent="0.3">
      <c r="B144" s="476" t="s">
        <v>167</v>
      </c>
      <c r="C144" s="476"/>
      <c r="D144" s="476"/>
      <c r="E144" s="476"/>
      <c r="F144" s="476"/>
      <c r="G144" s="476"/>
      <c r="H144" s="476"/>
      <c r="I144" s="476"/>
      <c r="J144" s="476"/>
      <c r="K144" s="476"/>
      <c r="L144" s="476"/>
      <c r="M144" s="476"/>
      <c r="N144" s="476"/>
      <c r="O144" s="476"/>
      <c r="P144" s="476"/>
      <c r="Q144" s="476"/>
      <c r="R144" s="476"/>
    </row>
    <row r="145" spans="2:18" ht="15" customHeight="1" x14ac:dyDescent="0.3">
      <c r="B145" s="476"/>
      <c r="C145" s="476"/>
      <c r="D145" s="476"/>
      <c r="E145" s="476"/>
      <c r="F145" s="476"/>
      <c r="G145" s="476"/>
      <c r="H145" s="476"/>
      <c r="I145" s="476"/>
      <c r="J145" s="476"/>
      <c r="K145" s="476"/>
      <c r="L145" s="476"/>
      <c r="M145" s="476"/>
      <c r="N145" s="476"/>
      <c r="O145" s="476"/>
      <c r="P145" s="476"/>
      <c r="Q145" s="476"/>
      <c r="R145" s="476"/>
    </row>
    <row r="146" spans="2:18" ht="15" customHeight="1" x14ac:dyDescent="0.3">
      <c r="B146" s="476"/>
      <c r="C146" s="476"/>
      <c r="D146" s="476"/>
      <c r="E146" s="476"/>
      <c r="F146" s="476"/>
      <c r="G146" s="476"/>
      <c r="H146" s="476"/>
      <c r="I146" s="476"/>
      <c r="J146" s="476"/>
      <c r="K146" s="476"/>
      <c r="L146" s="476"/>
      <c r="M146" s="476"/>
      <c r="N146" s="476"/>
      <c r="O146" s="476"/>
      <c r="P146" s="476"/>
      <c r="Q146" s="476"/>
      <c r="R146" s="476"/>
    </row>
    <row r="147" spans="2:18" ht="15" thickBot="1" x14ac:dyDescent="0.35">
      <c r="B147" s="62"/>
      <c r="C147" s="62"/>
      <c r="D147" s="62"/>
      <c r="E147" s="62"/>
      <c r="F147" s="62"/>
      <c r="G147" s="62"/>
      <c r="H147" s="62"/>
      <c r="I147" s="62"/>
      <c r="J147" s="62"/>
      <c r="K147" s="62"/>
      <c r="L147" s="62"/>
      <c r="M147" s="62"/>
      <c r="N147" s="62"/>
      <c r="O147" s="62"/>
      <c r="P147" s="62"/>
      <c r="Q147" s="62"/>
      <c r="R147" s="62"/>
    </row>
    <row r="148" spans="2:18" ht="14.4" customHeight="1" x14ac:dyDescent="0.3">
      <c r="B148" s="62"/>
      <c r="C148" s="62"/>
      <c r="D148" s="152"/>
      <c r="E148" s="452" t="s">
        <v>111</v>
      </c>
      <c r="F148" s="452" t="s">
        <v>232</v>
      </c>
      <c r="G148" s="452" t="s">
        <v>233</v>
      </c>
      <c r="H148" s="452" t="s">
        <v>234</v>
      </c>
      <c r="I148" s="399" t="s">
        <v>235</v>
      </c>
      <c r="J148" s="438" t="s">
        <v>198</v>
      </c>
      <c r="K148" s="322" t="s">
        <v>168</v>
      </c>
      <c r="L148" s="323"/>
      <c r="M148" s="323"/>
      <c r="N148" s="323"/>
      <c r="O148" s="323"/>
      <c r="P148" s="324"/>
      <c r="Q148" s="62"/>
      <c r="R148" s="62"/>
    </row>
    <row r="149" spans="2:18" ht="15" customHeight="1" thickBot="1" x14ac:dyDescent="0.35">
      <c r="B149" s="62"/>
      <c r="C149" s="62"/>
      <c r="D149" s="153"/>
      <c r="E149" s="453"/>
      <c r="F149" s="453"/>
      <c r="G149" s="453"/>
      <c r="H149" s="453"/>
      <c r="I149" s="504"/>
      <c r="J149" s="453"/>
      <c r="K149" s="328"/>
      <c r="L149" s="329"/>
      <c r="M149" s="329"/>
      <c r="N149" s="329"/>
      <c r="O149" s="329"/>
      <c r="P149" s="330"/>
      <c r="Q149" s="62"/>
      <c r="R149" s="62"/>
    </row>
    <row r="150" spans="2:18" ht="14.4" customHeight="1" x14ac:dyDescent="0.3">
      <c r="B150" s="62"/>
      <c r="C150" s="62"/>
      <c r="D150" s="392" t="s">
        <v>47</v>
      </c>
      <c r="E150" s="491"/>
      <c r="F150" s="491"/>
      <c r="G150" s="491"/>
      <c r="H150" s="491"/>
      <c r="I150" s="491"/>
      <c r="J150" s="493"/>
      <c r="K150" s="505"/>
      <c r="L150" s="496"/>
      <c r="M150" s="496"/>
      <c r="N150" s="496"/>
      <c r="O150" s="496"/>
      <c r="P150" s="497"/>
      <c r="Q150" s="62"/>
      <c r="R150" s="62"/>
    </row>
    <row r="151" spans="2:18" ht="15" customHeight="1" thickBot="1" x14ac:dyDescent="0.35">
      <c r="B151" s="62"/>
      <c r="C151" s="62"/>
      <c r="D151" s="378"/>
      <c r="E151" s="492"/>
      <c r="F151" s="492"/>
      <c r="G151" s="492"/>
      <c r="H151" s="492"/>
      <c r="I151" s="492"/>
      <c r="J151" s="494"/>
      <c r="K151" s="498"/>
      <c r="L151" s="499"/>
      <c r="M151" s="499"/>
      <c r="N151" s="499"/>
      <c r="O151" s="499"/>
      <c r="P151" s="500"/>
      <c r="Q151" s="62"/>
      <c r="R151" s="62"/>
    </row>
    <row r="152" spans="2:18" ht="14.4" customHeight="1" x14ac:dyDescent="0.3">
      <c r="B152" s="62"/>
      <c r="C152" s="62"/>
      <c r="D152" s="322" t="s">
        <v>48</v>
      </c>
      <c r="E152" s="491"/>
      <c r="F152" s="491"/>
      <c r="G152" s="491"/>
      <c r="H152" s="491"/>
      <c r="I152" s="491"/>
      <c r="J152" s="493"/>
      <c r="K152" s="498"/>
      <c r="L152" s="499"/>
      <c r="M152" s="499"/>
      <c r="N152" s="499"/>
      <c r="O152" s="499"/>
      <c r="P152" s="500"/>
      <c r="Q152" s="62"/>
      <c r="R152" s="62"/>
    </row>
    <row r="153" spans="2:18" ht="15" customHeight="1" thickBot="1" x14ac:dyDescent="0.35">
      <c r="B153" s="62"/>
      <c r="C153" s="62"/>
      <c r="D153" s="328"/>
      <c r="E153" s="492"/>
      <c r="F153" s="492"/>
      <c r="G153" s="492"/>
      <c r="H153" s="492"/>
      <c r="I153" s="492"/>
      <c r="J153" s="494"/>
      <c r="K153" s="498"/>
      <c r="L153" s="499"/>
      <c r="M153" s="499"/>
      <c r="N153" s="499"/>
      <c r="O153" s="499"/>
      <c r="P153" s="500"/>
      <c r="Q153" s="62"/>
      <c r="R153" s="62"/>
    </row>
    <row r="154" spans="2:18" ht="14.4" customHeight="1" x14ac:dyDescent="0.3">
      <c r="B154" s="62"/>
      <c r="C154" s="62"/>
      <c r="D154" s="322" t="s">
        <v>49</v>
      </c>
      <c r="E154" s="491"/>
      <c r="F154" s="491"/>
      <c r="G154" s="491"/>
      <c r="H154" s="491"/>
      <c r="I154" s="491"/>
      <c r="J154" s="493"/>
      <c r="K154" s="498"/>
      <c r="L154" s="499"/>
      <c r="M154" s="499"/>
      <c r="N154" s="499"/>
      <c r="O154" s="499"/>
      <c r="P154" s="500"/>
      <c r="Q154" s="62"/>
      <c r="R154" s="62"/>
    </row>
    <row r="155" spans="2:18" ht="15" customHeight="1" thickBot="1" x14ac:dyDescent="0.35">
      <c r="B155" s="62"/>
      <c r="C155" s="62"/>
      <c r="D155" s="328"/>
      <c r="E155" s="492"/>
      <c r="F155" s="492"/>
      <c r="G155" s="492"/>
      <c r="H155" s="492"/>
      <c r="I155" s="492"/>
      <c r="J155" s="494"/>
      <c r="K155" s="498"/>
      <c r="L155" s="499"/>
      <c r="M155" s="499"/>
      <c r="N155" s="499"/>
      <c r="O155" s="499"/>
      <c r="P155" s="500"/>
      <c r="Q155" s="62"/>
      <c r="R155" s="62"/>
    </row>
    <row r="156" spans="2:18" ht="14.4" customHeight="1" x14ac:dyDescent="0.3">
      <c r="B156" s="62"/>
      <c r="C156" s="62"/>
      <c r="D156" s="322" t="s">
        <v>50</v>
      </c>
      <c r="E156" s="491"/>
      <c r="F156" s="491"/>
      <c r="G156" s="491"/>
      <c r="H156" s="491"/>
      <c r="I156" s="491"/>
      <c r="J156" s="493"/>
      <c r="K156" s="498"/>
      <c r="L156" s="499"/>
      <c r="M156" s="499"/>
      <c r="N156" s="499"/>
      <c r="O156" s="499"/>
      <c r="P156" s="500"/>
      <c r="Q156" s="62"/>
      <c r="R156" s="62"/>
    </row>
    <row r="157" spans="2:18" ht="15" customHeight="1" thickBot="1" x14ac:dyDescent="0.35">
      <c r="B157" s="62"/>
      <c r="C157" s="62"/>
      <c r="D157" s="328"/>
      <c r="E157" s="492"/>
      <c r="F157" s="492"/>
      <c r="G157" s="492"/>
      <c r="H157" s="492"/>
      <c r="I157" s="492"/>
      <c r="J157" s="494"/>
      <c r="K157" s="498"/>
      <c r="L157" s="499"/>
      <c r="M157" s="499"/>
      <c r="N157" s="499"/>
      <c r="O157" s="499"/>
      <c r="P157" s="500"/>
      <c r="Q157" s="62"/>
      <c r="R157" s="62"/>
    </row>
    <row r="158" spans="2:18" ht="14.4" customHeight="1" x14ac:dyDescent="0.3">
      <c r="B158" s="62"/>
      <c r="C158" s="62"/>
      <c r="D158" s="322" t="s">
        <v>73</v>
      </c>
      <c r="E158" s="491"/>
      <c r="F158" s="491"/>
      <c r="G158" s="491"/>
      <c r="H158" s="491"/>
      <c r="I158" s="491"/>
      <c r="J158" s="493"/>
      <c r="K158" s="498"/>
      <c r="L158" s="499"/>
      <c r="M158" s="499"/>
      <c r="N158" s="499"/>
      <c r="O158" s="499"/>
      <c r="P158" s="500"/>
      <c r="Q158" s="62"/>
      <c r="R158" s="62"/>
    </row>
    <row r="159" spans="2:18" ht="15" customHeight="1" thickBot="1" x14ac:dyDescent="0.35">
      <c r="B159" s="62"/>
      <c r="C159" s="62"/>
      <c r="D159" s="328"/>
      <c r="E159" s="492"/>
      <c r="F159" s="492"/>
      <c r="G159" s="492"/>
      <c r="H159" s="492"/>
      <c r="I159" s="492"/>
      <c r="J159" s="494"/>
      <c r="K159" s="498"/>
      <c r="L159" s="499"/>
      <c r="M159" s="499"/>
      <c r="N159" s="499"/>
      <c r="O159" s="499"/>
      <c r="P159" s="500"/>
      <c r="Q159" s="62"/>
      <c r="R159" s="62"/>
    </row>
    <row r="160" spans="2:18" ht="14.4" customHeight="1" x14ac:dyDescent="0.3">
      <c r="B160" s="62"/>
      <c r="C160" s="62"/>
      <c r="D160" s="322" t="s">
        <v>74</v>
      </c>
      <c r="E160" s="491"/>
      <c r="F160" s="491"/>
      <c r="G160" s="491"/>
      <c r="H160" s="491"/>
      <c r="I160" s="491"/>
      <c r="J160" s="493"/>
      <c r="K160" s="498"/>
      <c r="L160" s="499"/>
      <c r="M160" s="499"/>
      <c r="N160" s="499"/>
      <c r="O160" s="499"/>
      <c r="P160" s="500"/>
      <c r="Q160" s="62"/>
      <c r="R160" s="62"/>
    </row>
    <row r="161" spans="2:19" ht="15" customHeight="1" thickBot="1" x14ac:dyDescent="0.35">
      <c r="B161" s="62"/>
      <c r="C161" s="62"/>
      <c r="D161" s="328"/>
      <c r="E161" s="492"/>
      <c r="F161" s="492"/>
      <c r="G161" s="492"/>
      <c r="H161" s="492"/>
      <c r="I161" s="492"/>
      <c r="J161" s="494"/>
      <c r="K161" s="498"/>
      <c r="L161" s="499"/>
      <c r="M161" s="499"/>
      <c r="N161" s="499"/>
      <c r="O161" s="499"/>
      <c r="P161" s="500"/>
      <c r="Q161" s="62"/>
      <c r="R161" s="62"/>
    </row>
    <row r="162" spans="2:19" ht="14.4" customHeight="1" x14ac:dyDescent="0.3">
      <c r="B162" s="62"/>
      <c r="C162" s="62"/>
      <c r="D162" s="322" t="s">
        <v>75</v>
      </c>
      <c r="E162" s="491"/>
      <c r="F162" s="491"/>
      <c r="G162" s="491"/>
      <c r="H162" s="491"/>
      <c r="I162" s="491"/>
      <c r="J162" s="493"/>
      <c r="K162" s="498"/>
      <c r="L162" s="499"/>
      <c r="M162" s="499"/>
      <c r="N162" s="499"/>
      <c r="O162" s="499"/>
      <c r="P162" s="500"/>
      <c r="Q162" s="62"/>
      <c r="R162" s="62"/>
    </row>
    <row r="163" spans="2:19" ht="15" customHeight="1" thickBot="1" x14ac:dyDescent="0.35">
      <c r="B163" s="62"/>
      <c r="C163" s="62"/>
      <c r="D163" s="328"/>
      <c r="E163" s="492"/>
      <c r="F163" s="492"/>
      <c r="G163" s="492"/>
      <c r="H163" s="492"/>
      <c r="I163" s="492"/>
      <c r="J163" s="494"/>
      <c r="K163" s="501"/>
      <c r="L163" s="502"/>
      <c r="M163" s="502"/>
      <c r="N163" s="502"/>
      <c r="O163" s="502"/>
      <c r="P163" s="503"/>
      <c r="Q163" s="62"/>
      <c r="R163" s="62"/>
    </row>
    <row r="164" spans="2:19" x14ac:dyDescent="0.3">
      <c r="B164" s="62"/>
      <c r="C164" s="62"/>
      <c r="D164" s="63"/>
      <c r="E164" s="63"/>
      <c r="F164" s="63"/>
      <c r="G164" s="63"/>
      <c r="H164" s="63"/>
      <c r="I164" s="63"/>
      <c r="J164" s="63"/>
      <c r="K164" s="63"/>
      <c r="L164" s="63"/>
      <c r="M164" s="63"/>
      <c r="N164" s="63"/>
      <c r="O164" s="63"/>
      <c r="P164" s="63"/>
      <c r="Q164" s="62"/>
      <c r="R164" s="62"/>
    </row>
    <row r="165" spans="2:19" x14ac:dyDescent="0.3">
      <c r="B165" s="63"/>
      <c r="C165" s="63"/>
      <c r="D165" s="63"/>
      <c r="E165" s="63"/>
      <c r="F165" s="63"/>
      <c r="G165" s="63"/>
      <c r="H165" s="63"/>
      <c r="I165" s="63"/>
      <c r="J165" s="63"/>
      <c r="K165" s="63"/>
      <c r="L165" s="63"/>
      <c r="M165" s="63"/>
      <c r="N165" s="63"/>
      <c r="O165" s="63"/>
      <c r="P165" s="63"/>
      <c r="Q165" s="63"/>
      <c r="R165" s="63"/>
    </row>
    <row r="166" spans="2:19" x14ac:dyDescent="0.3">
      <c r="B166" s="63"/>
      <c r="C166" s="63"/>
      <c r="D166" s="63"/>
      <c r="E166" s="63"/>
      <c r="F166" s="63"/>
      <c r="G166" s="63"/>
      <c r="H166" s="63"/>
      <c r="I166" s="63"/>
      <c r="J166" s="63"/>
      <c r="K166" s="63"/>
      <c r="L166" s="63"/>
      <c r="M166" s="63"/>
      <c r="N166" s="63"/>
      <c r="O166" s="63"/>
      <c r="P166" s="63"/>
      <c r="Q166" s="63"/>
      <c r="R166" s="63"/>
    </row>
    <row r="167" spans="2:19" x14ac:dyDescent="0.3">
      <c r="B167" s="63"/>
      <c r="C167" s="63"/>
      <c r="D167" s="63"/>
      <c r="E167" s="63"/>
      <c r="F167" s="63"/>
      <c r="G167" s="63"/>
      <c r="H167" s="63"/>
      <c r="I167" s="63"/>
      <c r="J167" s="63"/>
      <c r="K167" s="63"/>
      <c r="L167" s="63"/>
      <c r="M167" s="63"/>
      <c r="N167" s="63"/>
      <c r="O167" s="63"/>
      <c r="P167" s="63"/>
      <c r="Q167" s="64"/>
      <c r="R167" s="64"/>
    </row>
    <row r="168" spans="2:19" x14ac:dyDescent="0.3">
      <c r="B168" s="63"/>
      <c r="C168" s="63"/>
      <c r="D168" s="63"/>
      <c r="E168" s="63"/>
      <c r="F168" s="63"/>
      <c r="G168" s="63"/>
      <c r="H168" s="63"/>
      <c r="I168" s="63"/>
      <c r="J168" s="63"/>
      <c r="K168" s="63"/>
      <c r="L168" s="63"/>
      <c r="M168" s="63"/>
      <c r="N168" s="63"/>
      <c r="O168" s="63"/>
      <c r="P168" s="63"/>
      <c r="Q168" s="64"/>
      <c r="R168" s="64"/>
    </row>
    <row r="169" spans="2:19" x14ac:dyDescent="0.3">
      <c r="B169" s="63"/>
      <c r="C169" s="63"/>
      <c r="D169" s="63"/>
      <c r="E169" s="63"/>
      <c r="F169" s="63"/>
      <c r="G169" s="63"/>
      <c r="H169" s="63"/>
      <c r="I169" s="63"/>
      <c r="J169" s="63"/>
      <c r="K169" s="63"/>
      <c r="L169" s="63"/>
      <c r="M169" s="63"/>
      <c r="N169" s="63"/>
      <c r="O169" s="63"/>
      <c r="P169" s="63"/>
      <c r="Q169" s="64"/>
      <c r="R169" s="64"/>
    </row>
    <row r="170" spans="2:19" x14ac:dyDescent="0.3">
      <c r="B170" s="63"/>
      <c r="C170" s="63"/>
      <c r="D170" s="63"/>
      <c r="E170" s="63"/>
      <c r="F170" s="63"/>
      <c r="G170" s="63"/>
      <c r="H170" s="63"/>
      <c r="I170" s="63"/>
      <c r="J170" s="63"/>
      <c r="K170" s="63"/>
      <c r="L170" s="63"/>
      <c r="M170" s="63"/>
      <c r="N170" s="63"/>
      <c r="O170" s="63"/>
      <c r="P170" s="63"/>
      <c r="Q170" s="63"/>
      <c r="R170" s="63"/>
    </row>
    <row r="171" spans="2:19" x14ac:dyDescent="0.3">
      <c r="B171" s="63"/>
      <c r="C171" s="63"/>
      <c r="D171" s="63"/>
      <c r="E171" s="63"/>
      <c r="F171" s="63"/>
      <c r="G171" s="63"/>
      <c r="H171" s="63"/>
      <c r="I171" s="63"/>
      <c r="J171" s="63"/>
      <c r="K171" s="63"/>
      <c r="L171" s="63"/>
      <c r="M171" s="63"/>
      <c r="N171" s="63"/>
      <c r="O171" s="63"/>
      <c r="P171" s="63"/>
      <c r="Q171" s="63"/>
      <c r="R171" s="63"/>
    </row>
    <row r="172" spans="2:19" x14ac:dyDescent="0.3">
      <c r="B172" s="63"/>
      <c r="C172" s="63"/>
      <c r="D172" s="63"/>
      <c r="E172" s="63"/>
      <c r="F172" s="63"/>
      <c r="G172" s="64"/>
      <c r="H172" s="64"/>
      <c r="I172" s="64"/>
      <c r="J172" s="64"/>
      <c r="K172" s="64"/>
      <c r="L172" s="64"/>
      <c r="M172" s="64"/>
      <c r="N172" s="64"/>
      <c r="O172" s="64"/>
      <c r="P172" s="64"/>
      <c r="Q172" s="64"/>
      <c r="R172" s="64"/>
      <c r="S172" s="61"/>
    </row>
    <row r="173" spans="2:19" x14ac:dyDescent="0.3">
      <c r="B173" s="63"/>
      <c r="C173" s="63"/>
      <c r="D173" s="63"/>
      <c r="E173" s="63"/>
      <c r="F173" s="63"/>
      <c r="G173" s="64"/>
      <c r="H173" s="64"/>
      <c r="I173" s="64"/>
      <c r="J173" s="64"/>
      <c r="K173" s="64"/>
      <c r="L173" s="64"/>
      <c r="M173" s="64"/>
      <c r="N173" s="64"/>
      <c r="O173" s="64"/>
      <c r="P173" s="64"/>
      <c r="Q173" s="64"/>
      <c r="R173" s="64"/>
      <c r="S173" s="61"/>
    </row>
    <row r="174" spans="2:19" x14ac:dyDescent="0.3">
      <c r="B174" s="63"/>
      <c r="C174" s="63"/>
      <c r="D174" s="63"/>
      <c r="E174" s="63"/>
      <c r="F174" s="63"/>
      <c r="G174" s="64"/>
      <c r="H174" s="64"/>
      <c r="I174" s="64"/>
      <c r="J174" s="64"/>
      <c r="K174" s="64"/>
      <c r="L174" s="64"/>
      <c r="M174" s="64"/>
      <c r="N174" s="64"/>
      <c r="O174" s="64"/>
      <c r="P174" s="64"/>
      <c r="Q174" s="64"/>
      <c r="R174" s="64"/>
      <c r="S174" s="61"/>
    </row>
    <row r="175" spans="2:19" x14ac:dyDescent="0.3">
      <c r="B175" s="63"/>
      <c r="C175" s="63"/>
      <c r="D175" s="63"/>
      <c r="E175" s="63"/>
      <c r="F175" s="63"/>
      <c r="G175" s="64"/>
      <c r="H175" s="64"/>
      <c r="I175" s="64"/>
      <c r="J175" s="64"/>
      <c r="K175" s="64"/>
      <c r="L175" s="64"/>
      <c r="M175" s="64"/>
      <c r="N175" s="64"/>
      <c r="O175" s="64"/>
      <c r="P175" s="64"/>
      <c r="Q175" s="64"/>
      <c r="R175" s="64"/>
      <c r="S175" s="61"/>
    </row>
    <row r="176" spans="2:19" x14ac:dyDescent="0.3">
      <c r="B176" s="63"/>
      <c r="C176" s="63"/>
      <c r="D176" s="63"/>
      <c r="E176" s="63"/>
      <c r="F176" s="63"/>
      <c r="G176" s="419" t="s">
        <v>111</v>
      </c>
      <c r="H176" s="419"/>
      <c r="I176" s="419"/>
      <c r="J176" s="419"/>
      <c r="K176" s="64"/>
      <c r="L176" s="64"/>
      <c r="M176" s="64"/>
      <c r="N176" s="64"/>
      <c r="O176" s="64"/>
      <c r="P176" s="64"/>
      <c r="Q176" s="64"/>
      <c r="R176" s="64"/>
      <c r="S176" s="61"/>
    </row>
    <row r="177" spans="2:19" x14ac:dyDescent="0.3">
      <c r="B177" s="63"/>
      <c r="C177" s="63"/>
      <c r="D177" s="63"/>
      <c r="E177" s="63"/>
      <c r="F177" s="63"/>
      <c r="G177" s="64"/>
      <c r="H177" s="64">
        <v>1</v>
      </c>
      <c r="I177" s="64">
        <v>1</v>
      </c>
      <c r="J177" s="64"/>
      <c r="K177" s="64"/>
      <c r="L177" s="64"/>
      <c r="M177" s="64"/>
      <c r="N177" s="64"/>
      <c r="O177" s="64"/>
      <c r="P177" s="64"/>
      <c r="Q177" s="64"/>
      <c r="R177" s="64"/>
      <c r="S177" s="61"/>
    </row>
    <row r="178" spans="2:19" x14ac:dyDescent="0.3">
      <c r="B178" s="63"/>
      <c r="C178" s="63"/>
      <c r="D178" s="63"/>
      <c r="E178" s="63"/>
      <c r="F178" s="63"/>
      <c r="G178" s="64"/>
      <c r="H178" s="64">
        <v>2</v>
      </c>
      <c r="I178" s="64">
        <v>0.9</v>
      </c>
      <c r="J178" s="64"/>
      <c r="K178" s="64"/>
      <c r="L178" s="154"/>
      <c r="M178" s="127"/>
      <c r="N178" s="127"/>
      <c r="O178" s="127"/>
      <c r="P178" s="127"/>
      <c r="Q178" s="64"/>
      <c r="R178" s="64"/>
      <c r="S178" s="61"/>
    </row>
    <row r="179" spans="2:19" x14ac:dyDescent="0.3">
      <c r="B179" s="63"/>
      <c r="C179" s="63"/>
      <c r="D179" s="63"/>
      <c r="E179" s="63"/>
      <c r="F179" s="63"/>
      <c r="G179" s="64"/>
      <c r="H179" s="64">
        <v>3</v>
      </c>
      <c r="I179" s="64">
        <v>0.8</v>
      </c>
      <c r="J179" s="64"/>
      <c r="K179" s="64"/>
      <c r="L179" s="154"/>
      <c r="M179" s="154" t="s">
        <v>112</v>
      </c>
      <c r="N179" s="154" t="s">
        <v>199</v>
      </c>
      <c r="O179" s="154" t="s">
        <v>113</v>
      </c>
      <c r="P179" s="154" t="s">
        <v>114</v>
      </c>
      <c r="Q179" s="154" t="s">
        <v>200</v>
      </c>
      <c r="R179" s="64"/>
      <c r="S179" s="61"/>
    </row>
    <row r="180" spans="2:19" x14ac:dyDescent="0.3">
      <c r="B180" s="63"/>
      <c r="C180" s="63"/>
      <c r="D180" s="63"/>
      <c r="E180" s="63"/>
      <c r="F180" s="63"/>
      <c r="G180" s="64"/>
      <c r="H180" s="64">
        <v>4</v>
      </c>
      <c r="I180" s="64">
        <v>0.7</v>
      </c>
      <c r="J180" s="64"/>
      <c r="K180" s="64"/>
      <c r="L180" s="154">
        <v>1</v>
      </c>
      <c r="M180" s="154" t="str">
        <f>IF(E150="","",VLOOKUP(E150,H177:I186,2,0))</f>
        <v/>
      </c>
      <c r="N180" s="154" t="str">
        <f>IF(F150="","",VLOOKUP(F150,H188:I197,2,0))</f>
        <v/>
      </c>
      <c r="O180" s="154" t="str">
        <f>IF(G150="","",VLOOKUP(G150,H199:I208,2,0))</f>
        <v/>
      </c>
      <c r="P180" s="154" t="str">
        <f>IF(H150="","",VLOOKUP(H150,H210:I219,2,0))</f>
        <v/>
      </c>
      <c r="Q180" s="154" t="str">
        <f>IF(I150="","",VLOOKUP(I150,H221:I230,2,0))</f>
        <v/>
      </c>
      <c r="R180" s="64"/>
      <c r="S180" s="61"/>
    </row>
    <row r="181" spans="2:19" x14ac:dyDescent="0.3">
      <c r="B181" s="63"/>
      <c r="C181" s="63"/>
      <c r="D181" s="63"/>
      <c r="E181" s="63"/>
      <c r="F181" s="63"/>
      <c r="G181" s="64"/>
      <c r="H181" s="64">
        <v>5</v>
      </c>
      <c r="I181" s="64">
        <v>0.6</v>
      </c>
      <c r="J181" s="64"/>
      <c r="K181" s="64"/>
      <c r="L181" s="154">
        <v>2</v>
      </c>
      <c r="M181" s="154" t="str">
        <f>IF(E152="","",VLOOKUP(E152,H177:I186,2,0))</f>
        <v/>
      </c>
      <c r="N181" s="154" t="str">
        <f>IF(F152="","",VLOOKUP(F152,H188:I197,2,0))</f>
        <v/>
      </c>
      <c r="O181" s="154" t="str">
        <f>IF(G152="","",VLOOKUP(G152,H199:I208,2,0))</f>
        <v/>
      </c>
      <c r="P181" s="154" t="str">
        <f>IF(H152="","",VLOOKUP(H152,H210:I219,2,0))</f>
        <v/>
      </c>
      <c r="Q181" s="154" t="str">
        <f>IF(I152="","",VLOOKUP(I152,H221:I230,2,0))</f>
        <v/>
      </c>
      <c r="R181" s="64"/>
      <c r="S181" s="61"/>
    </row>
    <row r="182" spans="2:19" x14ac:dyDescent="0.3">
      <c r="B182" s="63"/>
      <c r="C182" s="63"/>
      <c r="D182" s="63"/>
      <c r="E182" s="63"/>
      <c r="F182" s="63"/>
      <c r="G182" s="64"/>
      <c r="H182" s="64">
        <v>6</v>
      </c>
      <c r="I182" s="64">
        <v>0.5</v>
      </c>
      <c r="J182" s="64"/>
      <c r="K182" s="64"/>
      <c r="L182" s="154">
        <v>3</v>
      </c>
      <c r="M182" s="154" t="str">
        <f>IF(E154="","",VLOOKUP(E154,H177:I186,2,0))</f>
        <v/>
      </c>
      <c r="N182" s="154" t="str">
        <f>IF(F154="","",VLOOKUP(F154,H188:I197,2,0))</f>
        <v/>
      </c>
      <c r="O182" s="154" t="str">
        <f>IF(G154="","",VLOOKUP(G154,H199:I208,2,0))</f>
        <v/>
      </c>
      <c r="P182" s="154" t="str">
        <f>IF(H154="","",VLOOKUP(H154,H210:I219,2,0))</f>
        <v/>
      </c>
      <c r="Q182" s="154" t="str">
        <f>IF(I154="","",VLOOKUP(I154,H221:I230,2,0))</f>
        <v/>
      </c>
      <c r="R182" s="64"/>
      <c r="S182" s="61"/>
    </row>
    <row r="183" spans="2:19" x14ac:dyDescent="0.3">
      <c r="B183" s="63"/>
      <c r="C183" s="63"/>
      <c r="D183" s="63"/>
      <c r="E183" s="63"/>
      <c r="F183" s="63"/>
      <c r="G183" s="64"/>
      <c r="H183" s="64">
        <v>7</v>
      </c>
      <c r="I183" s="64">
        <v>0.4</v>
      </c>
      <c r="J183" s="64"/>
      <c r="K183" s="64"/>
      <c r="L183" s="154">
        <v>4</v>
      </c>
      <c r="M183" s="154" t="str">
        <f>IF(E156="","",VLOOKUP(E156,H177:I186,2,0))</f>
        <v/>
      </c>
      <c r="N183" s="154" t="str">
        <f>IF(F156="","",VLOOKUP(F156,H188:I197,2,0))</f>
        <v/>
      </c>
      <c r="O183" s="154" t="str">
        <f>IF(G156="","",VLOOKUP(G156,H199:I208,2,0))</f>
        <v/>
      </c>
      <c r="P183" s="154" t="str">
        <f>IF(H156="","",VLOOKUP(H156,H210:I219,2,0))</f>
        <v/>
      </c>
      <c r="Q183" s="154" t="str">
        <f>IF(I156="","",VLOOKUP(I156,H221:I230,2,0))</f>
        <v/>
      </c>
      <c r="R183" s="64"/>
      <c r="S183" s="61"/>
    </row>
    <row r="184" spans="2:19" x14ac:dyDescent="0.3">
      <c r="B184" s="63"/>
      <c r="C184" s="63"/>
      <c r="D184" s="63"/>
      <c r="E184" s="63"/>
      <c r="F184" s="63"/>
      <c r="G184" s="64"/>
      <c r="H184" s="64">
        <v>8</v>
      </c>
      <c r="I184" s="64">
        <v>0.3</v>
      </c>
      <c r="J184" s="64"/>
      <c r="K184" s="64"/>
      <c r="L184" s="154">
        <v>5</v>
      </c>
      <c r="M184" s="154" t="str">
        <f>IF(E158="","",VLOOKUP(E158,H177:I186,2,0))</f>
        <v/>
      </c>
      <c r="N184" s="154" t="str">
        <f>IF(F158="","",VLOOKUP(F158,H188:I197,2,0))</f>
        <v/>
      </c>
      <c r="O184" s="154" t="str">
        <f>IF(G158="","",VLOOKUP(G158,H199:I208,2,0))</f>
        <v/>
      </c>
      <c r="P184" s="154" t="str">
        <f>IF(H158="","",VLOOKUP(H158,H210:I219,2,0))</f>
        <v/>
      </c>
      <c r="Q184" s="154" t="str">
        <f>IF(I158="","",VLOOKUP(I158,H221:I230,2,0))</f>
        <v/>
      </c>
      <c r="R184" s="64"/>
      <c r="S184" s="61"/>
    </row>
    <row r="185" spans="2:19" x14ac:dyDescent="0.3">
      <c r="B185" s="63"/>
      <c r="C185" s="63"/>
      <c r="D185" s="63"/>
      <c r="E185" s="63"/>
      <c r="F185" s="63"/>
      <c r="G185" s="64"/>
      <c r="H185" s="64">
        <v>9</v>
      </c>
      <c r="I185" s="64">
        <v>0.2</v>
      </c>
      <c r="J185" s="64"/>
      <c r="K185" s="64"/>
      <c r="L185" s="154">
        <v>6</v>
      </c>
      <c r="M185" s="154" t="str">
        <f>IF(E160="","",VLOOKUP(E160,H177:I186,2,0))</f>
        <v/>
      </c>
      <c r="N185" s="154" t="str">
        <f>IF(F160="","",VLOOKUP(F160,H188:I197,2,0))</f>
        <v/>
      </c>
      <c r="O185" s="154" t="str">
        <f>IF(G160="","",VLOOKUP(G160,H199:I208,2,0))</f>
        <v/>
      </c>
      <c r="P185" s="154" t="str">
        <f>IF(H160="","",VLOOKUP(H160,H210:I219,2,0))</f>
        <v/>
      </c>
      <c r="Q185" s="154" t="str">
        <f>IF(I160="","",VLOOKUP(I160,H221:I230,2,0))</f>
        <v/>
      </c>
      <c r="R185" s="64"/>
      <c r="S185" s="61"/>
    </row>
    <row r="186" spans="2:19" x14ac:dyDescent="0.3">
      <c r="B186" s="63"/>
      <c r="C186" s="63"/>
      <c r="D186" s="63"/>
      <c r="E186" s="63"/>
      <c r="F186" s="63"/>
      <c r="G186" s="64"/>
      <c r="H186" s="64">
        <v>10</v>
      </c>
      <c r="I186" s="64">
        <v>0.1</v>
      </c>
      <c r="J186" s="64"/>
      <c r="K186" s="64"/>
      <c r="L186" s="154">
        <v>7</v>
      </c>
      <c r="M186" s="154" t="str">
        <f>IF(E162="","",VLOOKUP(E162,H177:I186,2,0))</f>
        <v/>
      </c>
      <c r="N186" s="154" t="str">
        <f>IF(F162="","",VLOOKUP(F162,H188:I197,2,0))</f>
        <v/>
      </c>
      <c r="O186" s="154" t="str">
        <f>IF(G162="","",VLOOKUP(G162,H199:I208,2,0))</f>
        <v/>
      </c>
      <c r="P186" s="154" t="str">
        <f>IF(H162="","",VLOOKUP(H162,H210:I219,2,0))</f>
        <v/>
      </c>
      <c r="Q186" s="154" t="str">
        <f>IF(I162="","",VLOOKUP(I162,H221:I230,2,0))</f>
        <v/>
      </c>
      <c r="R186" s="64"/>
      <c r="S186" s="61"/>
    </row>
    <row r="187" spans="2:19" x14ac:dyDescent="0.3">
      <c r="B187" s="63"/>
      <c r="C187" s="63"/>
      <c r="D187" s="63"/>
      <c r="E187" s="63"/>
      <c r="F187" s="63"/>
      <c r="G187" s="419" t="s">
        <v>196</v>
      </c>
      <c r="H187" s="419"/>
      <c r="I187" s="419"/>
      <c r="J187" s="419"/>
      <c r="K187" s="64"/>
      <c r="L187" s="154"/>
      <c r="M187" s="154"/>
      <c r="N187" s="154"/>
      <c r="O187" s="154"/>
      <c r="P187" s="154"/>
      <c r="Q187" s="154"/>
      <c r="R187" s="64"/>
      <c r="S187" s="61"/>
    </row>
    <row r="188" spans="2:19" x14ac:dyDescent="0.3">
      <c r="B188" s="63"/>
      <c r="C188" s="63"/>
      <c r="D188" s="63"/>
      <c r="E188" s="63"/>
      <c r="F188" s="63"/>
      <c r="G188" s="64"/>
      <c r="H188" s="64">
        <v>1</v>
      </c>
      <c r="I188" s="64">
        <v>1</v>
      </c>
      <c r="J188" s="64"/>
      <c r="K188" s="64"/>
      <c r="L188" s="154"/>
      <c r="M188" s="226">
        <f>IFERROR(AVERAGE(E150:E163),0)</f>
        <v>0</v>
      </c>
      <c r="N188" s="226">
        <f>IFERROR(AVERAGE(F150:F163),0)</f>
        <v>0</v>
      </c>
      <c r="O188" s="226">
        <f>IFERROR(AVERAGE(G150:G163),0)</f>
        <v>0</v>
      </c>
      <c r="P188" s="226">
        <f>IFERROR(AVERAGE(H150:H163),0)</f>
        <v>0</v>
      </c>
      <c r="Q188" s="226">
        <f>IFERROR(AVERAGE(I150:I163),0)</f>
        <v>0</v>
      </c>
      <c r="R188" s="64"/>
      <c r="S188" s="61"/>
    </row>
    <row r="189" spans="2:19" x14ac:dyDescent="0.3">
      <c r="B189" s="63"/>
      <c r="C189" s="63"/>
      <c r="D189" s="63"/>
      <c r="E189" s="63"/>
      <c r="F189" s="63"/>
      <c r="G189" s="64"/>
      <c r="H189" s="64">
        <v>2</v>
      </c>
      <c r="I189" s="64">
        <v>0.9</v>
      </c>
      <c r="J189" s="64"/>
      <c r="K189" s="64"/>
      <c r="L189" s="64"/>
      <c r="M189" s="64"/>
      <c r="N189" s="64"/>
      <c r="O189" s="64"/>
      <c r="P189" s="64"/>
      <c r="Q189" s="64"/>
      <c r="R189" s="64"/>
      <c r="S189" s="61"/>
    </row>
    <row r="190" spans="2:19" x14ac:dyDescent="0.3">
      <c r="B190" s="63"/>
      <c r="C190" s="63"/>
      <c r="D190" s="63"/>
      <c r="E190" s="63"/>
      <c r="F190" s="63"/>
      <c r="G190" s="64"/>
      <c r="H190" s="64">
        <v>3</v>
      </c>
      <c r="I190" s="64">
        <v>0.8</v>
      </c>
      <c r="J190" s="64"/>
      <c r="K190" s="64"/>
      <c r="L190" s="64"/>
      <c r="M190" s="64"/>
      <c r="N190" s="128" t="str">
        <f>IFERROR(AVERAGE(J150:J163),"0,0 kg")</f>
        <v>0,0 kg</v>
      </c>
      <c r="O190" s="64"/>
      <c r="P190" s="64"/>
      <c r="Q190" s="64"/>
      <c r="R190" s="64"/>
      <c r="S190" s="61"/>
    </row>
    <row r="191" spans="2:19" x14ac:dyDescent="0.3">
      <c r="B191" s="63"/>
      <c r="C191" s="63"/>
      <c r="D191" s="63"/>
      <c r="E191" s="63"/>
      <c r="F191" s="63"/>
      <c r="G191" s="64"/>
      <c r="H191" s="64">
        <v>4</v>
      </c>
      <c r="I191" s="64">
        <v>0.7</v>
      </c>
      <c r="J191" s="64"/>
      <c r="K191" s="64"/>
      <c r="L191" s="64"/>
      <c r="M191" s="64"/>
      <c r="N191" s="64"/>
      <c r="O191" s="64"/>
      <c r="P191" s="64"/>
      <c r="Q191" s="64"/>
      <c r="R191" s="64"/>
      <c r="S191" s="61"/>
    </row>
    <row r="192" spans="2:19" x14ac:dyDescent="0.3">
      <c r="B192" s="63"/>
      <c r="C192" s="63"/>
      <c r="D192" s="63"/>
      <c r="E192" s="63"/>
      <c r="F192" s="63"/>
      <c r="G192" s="64"/>
      <c r="H192" s="64">
        <v>5</v>
      </c>
      <c r="I192" s="64">
        <v>0.6</v>
      </c>
      <c r="J192" s="64"/>
      <c r="K192" s="64"/>
      <c r="L192" s="64"/>
      <c r="M192" s="64"/>
      <c r="N192" s="64"/>
      <c r="O192" s="64"/>
      <c r="P192" s="64"/>
      <c r="Q192" s="64"/>
      <c r="R192" s="64"/>
      <c r="S192" s="61"/>
    </row>
    <row r="193" spans="2:19" x14ac:dyDescent="0.3">
      <c r="B193" s="63"/>
      <c r="C193" s="63"/>
      <c r="D193" s="63"/>
      <c r="E193" s="63"/>
      <c r="F193" s="63"/>
      <c r="G193" s="64"/>
      <c r="H193" s="64">
        <v>6</v>
      </c>
      <c r="I193" s="64">
        <v>0.5</v>
      </c>
      <c r="J193" s="64"/>
      <c r="K193" s="64"/>
      <c r="L193" s="64"/>
      <c r="M193" s="64"/>
      <c r="N193" s="64"/>
      <c r="O193" s="64"/>
      <c r="P193" s="64"/>
      <c r="Q193" s="64"/>
      <c r="R193" s="64"/>
      <c r="S193" s="61"/>
    </row>
    <row r="194" spans="2:19" x14ac:dyDescent="0.3">
      <c r="B194" s="63"/>
      <c r="C194" s="63"/>
      <c r="D194" s="63"/>
      <c r="E194" s="63"/>
      <c r="F194" s="63"/>
      <c r="G194" s="64"/>
      <c r="H194" s="64">
        <v>7</v>
      </c>
      <c r="I194" s="64">
        <v>0.4</v>
      </c>
      <c r="J194" s="64"/>
      <c r="K194" s="64"/>
      <c r="L194" s="64"/>
      <c r="M194" s="64"/>
      <c r="N194" s="64"/>
      <c r="O194" s="64"/>
      <c r="P194" s="64"/>
      <c r="Q194" s="64"/>
      <c r="R194" s="64"/>
      <c r="S194" s="61"/>
    </row>
    <row r="195" spans="2:19" x14ac:dyDescent="0.3">
      <c r="B195" s="63"/>
      <c r="C195" s="63"/>
      <c r="D195" s="63"/>
      <c r="E195" s="63"/>
      <c r="F195" s="63"/>
      <c r="G195" s="64"/>
      <c r="H195" s="64">
        <v>8</v>
      </c>
      <c r="I195" s="64">
        <v>0.3</v>
      </c>
      <c r="J195" s="64"/>
      <c r="K195" s="64"/>
      <c r="L195" s="64"/>
      <c r="M195" s="64"/>
      <c r="N195" s="64"/>
      <c r="O195" s="64"/>
      <c r="P195" s="64"/>
      <c r="Q195" s="64"/>
      <c r="R195" s="64"/>
      <c r="S195" s="61"/>
    </row>
    <row r="196" spans="2:19" x14ac:dyDescent="0.3">
      <c r="B196" s="63"/>
      <c r="C196" s="63"/>
      <c r="D196" s="63"/>
      <c r="E196" s="63"/>
      <c r="F196" s="63"/>
      <c r="G196" s="64"/>
      <c r="H196" s="64">
        <v>9</v>
      </c>
      <c r="I196" s="64">
        <v>0.2</v>
      </c>
      <c r="J196" s="64"/>
      <c r="K196" s="64"/>
      <c r="L196" s="64"/>
      <c r="M196" s="64"/>
      <c r="N196" s="64"/>
      <c r="O196" s="64"/>
      <c r="P196" s="64"/>
      <c r="Q196" s="64"/>
      <c r="R196" s="64"/>
      <c r="S196" s="61"/>
    </row>
    <row r="197" spans="2:19" x14ac:dyDescent="0.3">
      <c r="B197" s="63"/>
      <c r="C197" s="63"/>
      <c r="D197" s="63"/>
      <c r="E197" s="63"/>
      <c r="F197" s="63"/>
      <c r="G197" s="64"/>
      <c r="H197" s="64">
        <v>10</v>
      </c>
      <c r="I197" s="64">
        <v>0.1</v>
      </c>
      <c r="J197" s="64"/>
      <c r="K197" s="64"/>
      <c r="L197" s="64"/>
      <c r="M197" s="64"/>
      <c r="N197" s="64"/>
      <c r="O197" s="64"/>
      <c r="P197" s="64"/>
      <c r="Q197" s="64"/>
      <c r="R197" s="64"/>
      <c r="S197" s="61"/>
    </row>
    <row r="198" spans="2:19" x14ac:dyDescent="0.3">
      <c r="B198" s="63"/>
      <c r="C198" s="63"/>
      <c r="D198" s="64"/>
      <c r="E198" s="64"/>
      <c r="F198" s="63"/>
      <c r="G198" s="419" t="s">
        <v>147</v>
      </c>
      <c r="H198" s="419"/>
      <c r="I198" s="419"/>
      <c r="J198" s="419"/>
      <c r="K198" s="64"/>
      <c r="L198" s="64"/>
      <c r="M198" s="64"/>
      <c r="N198" s="64"/>
      <c r="O198" s="64"/>
      <c r="P198" s="64"/>
      <c r="Q198" s="64"/>
      <c r="R198" s="64"/>
      <c r="S198" s="61"/>
    </row>
    <row r="199" spans="2:19" x14ac:dyDescent="0.3">
      <c r="B199" s="63"/>
      <c r="C199" s="63"/>
      <c r="D199" s="64"/>
      <c r="E199" s="64"/>
      <c r="F199" s="63"/>
      <c r="G199" s="64"/>
      <c r="H199" s="64">
        <v>1</v>
      </c>
      <c r="I199" s="64">
        <v>1</v>
      </c>
      <c r="J199" s="64"/>
      <c r="K199" s="64"/>
      <c r="L199" s="64"/>
      <c r="M199" s="64"/>
      <c r="N199" s="64"/>
      <c r="O199" s="64"/>
      <c r="P199" s="64"/>
      <c r="Q199" s="64"/>
      <c r="R199" s="64"/>
      <c r="S199" s="61"/>
    </row>
    <row r="200" spans="2:19" x14ac:dyDescent="0.3">
      <c r="B200" s="63"/>
      <c r="C200" s="63"/>
      <c r="D200" s="64"/>
      <c r="E200" s="64"/>
      <c r="F200" s="63"/>
      <c r="G200" s="64"/>
      <c r="H200" s="64">
        <v>2</v>
      </c>
      <c r="I200" s="64">
        <v>0.9</v>
      </c>
      <c r="J200" s="64"/>
      <c r="K200" s="64"/>
      <c r="L200" s="64"/>
      <c r="M200" s="64"/>
      <c r="N200" s="64"/>
      <c r="O200" s="64"/>
      <c r="P200" s="64"/>
      <c r="Q200" s="64"/>
      <c r="R200" s="64"/>
      <c r="S200" s="61"/>
    </row>
    <row r="201" spans="2:19" x14ac:dyDescent="0.3">
      <c r="B201" s="63"/>
      <c r="C201" s="63"/>
      <c r="D201" s="64"/>
      <c r="E201" s="64"/>
      <c r="F201" s="63"/>
      <c r="G201" s="64"/>
      <c r="H201" s="64">
        <v>3</v>
      </c>
      <c r="I201" s="64">
        <v>0.8</v>
      </c>
      <c r="J201" s="64"/>
      <c r="K201" s="64"/>
      <c r="L201" s="64"/>
      <c r="M201" s="64"/>
      <c r="N201" s="64"/>
      <c r="O201" s="64"/>
      <c r="P201" s="64"/>
      <c r="Q201" s="64"/>
      <c r="R201" s="64"/>
      <c r="S201" s="61"/>
    </row>
    <row r="202" spans="2:19" x14ac:dyDescent="0.3">
      <c r="B202" s="63"/>
      <c r="C202" s="63"/>
      <c r="D202" s="64"/>
      <c r="E202" s="64"/>
      <c r="F202" s="63"/>
      <c r="G202" s="64"/>
      <c r="H202" s="64">
        <v>4</v>
      </c>
      <c r="I202" s="64">
        <v>0.7</v>
      </c>
      <c r="J202" s="64"/>
      <c r="K202" s="64"/>
      <c r="L202" s="64"/>
      <c r="M202" s="64"/>
      <c r="N202" s="64"/>
      <c r="O202" s="64"/>
      <c r="P202" s="64"/>
      <c r="Q202" s="64"/>
      <c r="R202" s="64"/>
      <c r="S202" s="61"/>
    </row>
    <row r="203" spans="2:19" x14ac:dyDescent="0.3">
      <c r="B203" s="63"/>
      <c r="C203" s="63"/>
      <c r="D203" s="64"/>
      <c r="E203" s="64"/>
      <c r="F203" s="63"/>
      <c r="G203" s="64"/>
      <c r="H203" s="64">
        <v>5</v>
      </c>
      <c r="I203" s="64">
        <v>0.6</v>
      </c>
      <c r="J203" s="64"/>
      <c r="K203" s="64"/>
      <c r="L203" s="64"/>
      <c r="M203" s="64"/>
      <c r="N203" s="64"/>
      <c r="O203" s="64"/>
      <c r="P203" s="64"/>
      <c r="Q203" s="64"/>
      <c r="R203" s="64"/>
      <c r="S203" s="61"/>
    </row>
    <row r="204" spans="2:19" x14ac:dyDescent="0.3">
      <c r="B204" s="63"/>
      <c r="C204" s="63"/>
      <c r="D204" s="64"/>
      <c r="E204" s="64"/>
      <c r="F204" s="63"/>
      <c r="G204" s="64"/>
      <c r="H204" s="64">
        <v>6</v>
      </c>
      <c r="I204" s="64">
        <v>0.5</v>
      </c>
      <c r="J204" s="64"/>
      <c r="K204" s="64"/>
      <c r="L204" s="64"/>
      <c r="M204" s="64"/>
      <c r="N204" s="64"/>
      <c r="O204" s="64"/>
      <c r="P204" s="64"/>
      <c r="Q204" s="64"/>
      <c r="R204" s="64"/>
      <c r="S204" s="61"/>
    </row>
    <row r="205" spans="2:19" x14ac:dyDescent="0.3">
      <c r="B205" s="63"/>
      <c r="C205" s="63"/>
      <c r="D205" s="64"/>
      <c r="E205" s="64"/>
      <c r="F205" s="63"/>
      <c r="G205" s="64"/>
      <c r="H205" s="64">
        <v>7</v>
      </c>
      <c r="I205" s="64">
        <v>0.4</v>
      </c>
      <c r="J205" s="64"/>
      <c r="K205" s="64"/>
      <c r="L205" s="64"/>
      <c r="M205" s="64"/>
      <c r="N205" s="64"/>
      <c r="O205" s="64"/>
      <c r="P205" s="64"/>
      <c r="Q205" s="64"/>
      <c r="R205" s="64"/>
      <c r="S205" s="61"/>
    </row>
    <row r="206" spans="2:19" x14ac:dyDescent="0.3">
      <c r="B206" s="63"/>
      <c r="C206" s="63"/>
      <c r="D206" s="64"/>
      <c r="E206" s="64"/>
      <c r="F206" s="63"/>
      <c r="G206" s="64"/>
      <c r="H206" s="64">
        <v>8</v>
      </c>
      <c r="I206" s="64">
        <v>0.3</v>
      </c>
      <c r="J206" s="64"/>
      <c r="K206" s="64"/>
      <c r="L206" s="64"/>
      <c r="M206" s="64"/>
      <c r="N206" s="64"/>
      <c r="O206" s="64"/>
      <c r="P206" s="64"/>
      <c r="Q206" s="64"/>
      <c r="R206" s="64"/>
      <c r="S206" s="61"/>
    </row>
    <row r="207" spans="2:19" x14ac:dyDescent="0.3">
      <c r="B207" s="63"/>
      <c r="C207" s="63"/>
      <c r="D207" s="64"/>
      <c r="E207" s="64"/>
      <c r="F207" s="63"/>
      <c r="G207" s="64"/>
      <c r="H207" s="64">
        <v>9</v>
      </c>
      <c r="I207" s="64">
        <v>0.2</v>
      </c>
      <c r="J207" s="64"/>
      <c r="K207" s="64"/>
      <c r="L207" s="64"/>
      <c r="M207" s="64"/>
      <c r="N207" s="64"/>
      <c r="O207" s="64"/>
      <c r="P207" s="64"/>
      <c r="Q207" s="64"/>
      <c r="R207" s="64"/>
      <c r="S207" s="61"/>
    </row>
    <row r="208" spans="2:19" x14ac:dyDescent="0.3">
      <c r="B208" s="63"/>
      <c r="C208" s="63"/>
      <c r="D208" s="64"/>
      <c r="E208" s="64"/>
      <c r="F208" s="63"/>
      <c r="G208" s="64"/>
      <c r="H208" s="64">
        <v>10</v>
      </c>
      <c r="I208" s="64">
        <v>0.1</v>
      </c>
      <c r="J208" s="64"/>
      <c r="K208" s="64"/>
      <c r="L208" s="64"/>
      <c r="M208" s="64"/>
      <c r="N208" s="64"/>
      <c r="O208" s="64"/>
      <c r="P208" s="64"/>
      <c r="Q208" s="64"/>
      <c r="R208" s="64"/>
      <c r="S208" s="61"/>
    </row>
    <row r="209" spans="2:18" x14ac:dyDescent="0.3">
      <c r="B209" s="63"/>
      <c r="C209" s="63"/>
      <c r="D209" s="64"/>
      <c r="E209" s="64"/>
      <c r="F209" s="63"/>
      <c r="G209" s="419" t="s">
        <v>110</v>
      </c>
      <c r="H209" s="419"/>
      <c r="I209" s="419"/>
      <c r="J209" s="419"/>
      <c r="K209" s="64"/>
      <c r="L209" s="64"/>
      <c r="M209" s="64"/>
      <c r="N209" s="64"/>
      <c r="O209" s="64"/>
      <c r="P209" s="64"/>
      <c r="Q209" s="64"/>
      <c r="R209" s="64"/>
    </row>
    <row r="210" spans="2:18" x14ac:dyDescent="0.3">
      <c r="B210" s="63"/>
      <c r="C210" s="63"/>
      <c r="D210" s="64"/>
      <c r="E210" s="64"/>
      <c r="F210" s="63"/>
      <c r="G210" s="64"/>
      <c r="H210" s="64">
        <v>1</v>
      </c>
      <c r="I210" s="64">
        <v>0.1</v>
      </c>
      <c r="J210" s="64"/>
      <c r="K210" s="64"/>
      <c r="L210" s="64"/>
      <c r="M210" s="64"/>
      <c r="N210" s="64"/>
      <c r="O210" s="64"/>
      <c r="P210" s="64"/>
      <c r="Q210" s="64"/>
      <c r="R210" s="64"/>
    </row>
    <row r="211" spans="2:18" x14ac:dyDescent="0.3">
      <c r="B211" s="63"/>
      <c r="C211" s="63"/>
      <c r="D211" s="64"/>
      <c r="E211" s="64"/>
      <c r="F211" s="63"/>
      <c r="G211" s="64"/>
      <c r="H211" s="64">
        <v>2</v>
      </c>
      <c r="I211" s="64">
        <v>0.2</v>
      </c>
      <c r="J211" s="64"/>
      <c r="K211" s="64"/>
      <c r="L211" s="64"/>
      <c r="M211" s="64"/>
      <c r="N211" s="64"/>
      <c r="O211" s="64"/>
      <c r="P211" s="64"/>
      <c r="Q211" s="64"/>
      <c r="R211" s="64"/>
    </row>
    <row r="212" spans="2:18" x14ac:dyDescent="0.3">
      <c r="B212" s="63"/>
      <c r="C212" s="63"/>
      <c r="D212" s="64"/>
      <c r="E212" s="64"/>
      <c r="F212" s="63"/>
      <c r="G212" s="64"/>
      <c r="H212" s="64">
        <v>3</v>
      </c>
      <c r="I212" s="64">
        <v>0.3</v>
      </c>
      <c r="J212" s="64"/>
      <c r="K212" s="64"/>
      <c r="L212" s="64"/>
      <c r="M212" s="64"/>
      <c r="N212" s="64"/>
      <c r="O212" s="64"/>
      <c r="P212" s="64"/>
      <c r="Q212" s="64"/>
      <c r="R212" s="64"/>
    </row>
    <row r="213" spans="2:18" x14ac:dyDescent="0.3">
      <c r="B213" s="63"/>
      <c r="C213" s="63"/>
      <c r="D213" s="64"/>
      <c r="E213" s="64"/>
      <c r="F213" s="63"/>
      <c r="G213" s="64"/>
      <c r="H213" s="64">
        <v>4</v>
      </c>
      <c r="I213" s="64">
        <v>0.4</v>
      </c>
      <c r="J213" s="64"/>
      <c r="K213" s="64"/>
      <c r="L213" s="64"/>
      <c r="M213" s="64"/>
      <c r="N213" s="64"/>
      <c r="O213" s="64"/>
      <c r="P213" s="64"/>
      <c r="Q213" s="64"/>
      <c r="R213" s="64"/>
    </row>
    <row r="214" spans="2:18" x14ac:dyDescent="0.3">
      <c r="F214" s="63"/>
      <c r="G214" s="64"/>
      <c r="H214" s="64">
        <v>5</v>
      </c>
      <c r="I214" s="64">
        <v>0.5</v>
      </c>
      <c r="J214" s="64"/>
      <c r="K214" s="64"/>
      <c r="L214" s="64"/>
      <c r="M214" s="64"/>
      <c r="N214" s="64"/>
      <c r="O214" s="64"/>
      <c r="P214" s="64"/>
      <c r="Q214" s="64"/>
      <c r="R214" s="64"/>
    </row>
    <row r="215" spans="2:18" x14ac:dyDescent="0.3">
      <c r="F215" s="63"/>
      <c r="G215" s="64"/>
      <c r="H215" s="64">
        <v>6</v>
      </c>
      <c r="I215" s="64">
        <v>0.6</v>
      </c>
      <c r="J215" s="64"/>
      <c r="K215" s="64"/>
      <c r="L215" s="64"/>
      <c r="M215" s="64"/>
      <c r="N215" s="64"/>
      <c r="O215" s="64"/>
      <c r="P215" s="64"/>
      <c r="Q215" s="64"/>
      <c r="R215" s="64"/>
    </row>
    <row r="216" spans="2:18" x14ac:dyDescent="0.3">
      <c r="F216" s="63"/>
      <c r="G216" s="64"/>
      <c r="H216" s="64">
        <v>7</v>
      </c>
      <c r="I216" s="64">
        <v>0.7</v>
      </c>
      <c r="J216" s="64"/>
      <c r="K216" s="64"/>
      <c r="L216" s="64"/>
      <c r="M216" s="64"/>
      <c r="N216" s="64"/>
      <c r="O216" s="64"/>
      <c r="P216" s="64"/>
      <c r="Q216" s="64"/>
      <c r="R216" s="64"/>
    </row>
    <row r="217" spans="2:18" x14ac:dyDescent="0.3">
      <c r="F217" s="63"/>
      <c r="G217" s="64"/>
      <c r="H217" s="64">
        <v>8</v>
      </c>
      <c r="I217" s="64">
        <v>0.8</v>
      </c>
      <c r="J217" s="64"/>
      <c r="K217" s="64"/>
      <c r="L217" s="64"/>
      <c r="M217" s="64"/>
      <c r="N217" s="64"/>
      <c r="O217" s="64"/>
      <c r="P217" s="64"/>
      <c r="Q217" s="64"/>
      <c r="R217" s="64"/>
    </row>
    <row r="218" spans="2:18" x14ac:dyDescent="0.3">
      <c r="F218" s="63"/>
      <c r="G218" s="64"/>
      <c r="H218" s="64">
        <v>9</v>
      </c>
      <c r="I218" s="64">
        <v>0.9</v>
      </c>
      <c r="J218" s="64"/>
      <c r="K218" s="64"/>
      <c r="L218" s="64"/>
      <c r="M218" s="64"/>
      <c r="N218" s="64"/>
      <c r="O218" s="64"/>
      <c r="P218" s="64"/>
      <c r="Q218" s="64"/>
      <c r="R218" s="64"/>
    </row>
    <row r="219" spans="2:18" x14ac:dyDescent="0.3">
      <c r="F219" s="63"/>
      <c r="G219" s="64"/>
      <c r="H219" s="64">
        <v>10</v>
      </c>
      <c r="I219" s="64">
        <v>1</v>
      </c>
      <c r="J219" s="64"/>
      <c r="K219" s="64"/>
      <c r="L219" s="64"/>
      <c r="M219" s="64"/>
      <c r="N219" s="64"/>
      <c r="O219" s="64"/>
      <c r="P219" s="64"/>
      <c r="Q219" s="64"/>
      <c r="R219" s="64"/>
    </row>
    <row r="220" spans="2:18" x14ac:dyDescent="0.3">
      <c r="F220" s="63"/>
      <c r="G220" s="419" t="s">
        <v>197</v>
      </c>
      <c r="H220" s="419"/>
      <c r="I220" s="419"/>
      <c r="J220" s="419"/>
      <c r="K220" s="64"/>
      <c r="L220" s="64"/>
      <c r="M220" s="64"/>
      <c r="N220" s="64"/>
      <c r="O220" s="64"/>
      <c r="P220" s="64"/>
      <c r="Q220" s="64"/>
      <c r="R220" s="64"/>
    </row>
    <row r="221" spans="2:18" x14ac:dyDescent="0.3">
      <c r="F221" s="63"/>
      <c r="G221" s="64"/>
      <c r="H221" s="64">
        <v>1</v>
      </c>
      <c r="I221" s="64">
        <v>0.1</v>
      </c>
      <c r="J221" s="64"/>
      <c r="K221" s="64"/>
      <c r="L221" s="64"/>
      <c r="M221" s="64"/>
      <c r="N221" s="64"/>
      <c r="O221" s="64"/>
      <c r="P221" s="64"/>
      <c r="Q221" s="64"/>
      <c r="R221" s="64"/>
    </row>
    <row r="222" spans="2:18" x14ac:dyDescent="0.3">
      <c r="F222" s="63"/>
      <c r="G222" s="64"/>
      <c r="H222" s="64">
        <v>2</v>
      </c>
      <c r="I222" s="64">
        <v>0.2</v>
      </c>
      <c r="J222" s="64"/>
      <c r="K222" s="64"/>
      <c r="L222" s="64"/>
      <c r="M222" s="64"/>
      <c r="N222" s="64"/>
      <c r="O222" s="64"/>
      <c r="P222" s="64"/>
      <c r="Q222" s="64"/>
      <c r="R222" s="64"/>
    </row>
    <row r="223" spans="2:18" x14ac:dyDescent="0.3">
      <c r="F223" s="63"/>
      <c r="G223" s="64"/>
      <c r="H223" s="64">
        <v>3</v>
      </c>
      <c r="I223" s="64">
        <v>0.3</v>
      </c>
      <c r="J223" s="64"/>
      <c r="K223" s="64"/>
      <c r="L223" s="64"/>
      <c r="M223" s="64"/>
      <c r="N223" s="64"/>
      <c r="O223" s="64"/>
      <c r="P223" s="64"/>
      <c r="Q223" s="64"/>
      <c r="R223" s="64"/>
    </row>
    <row r="224" spans="2:18" x14ac:dyDescent="0.3">
      <c r="F224" s="63"/>
      <c r="G224" s="64"/>
      <c r="H224" s="64">
        <v>4</v>
      </c>
      <c r="I224" s="64">
        <v>0.4</v>
      </c>
      <c r="J224" s="64"/>
      <c r="K224" s="64"/>
      <c r="L224" s="64"/>
      <c r="M224" s="64"/>
      <c r="N224" s="64"/>
      <c r="O224" s="64"/>
      <c r="P224" s="64"/>
      <c r="Q224" s="64"/>
      <c r="R224" s="64"/>
    </row>
    <row r="225" spans="6:18" x14ac:dyDescent="0.3">
      <c r="F225" s="63"/>
      <c r="G225" s="64"/>
      <c r="H225" s="64">
        <v>5</v>
      </c>
      <c r="I225" s="64">
        <v>0.5</v>
      </c>
      <c r="J225" s="64"/>
      <c r="K225" s="64"/>
      <c r="L225" s="64"/>
      <c r="M225" s="64"/>
      <c r="N225" s="64"/>
      <c r="O225" s="64"/>
      <c r="P225" s="64"/>
      <c r="Q225" s="64"/>
      <c r="R225" s="64"/>
    </row>
    <row r="226" spans="6:18" x14ac:dyDescent="0.3">
      <c r="F226" s="63"/>
      <c r="G226" s="64"/>
      <c r="H226" s="64">
        <v>6</v>
      </c>
      <c r="I226" s="64">
        <v>0.6</v>
      </c>
      <c r="J226" s="64"/>
      <c r="K226" s="64"/>
      <c r="L226" s="64"/>
      <c r="M226" s="64"/>
      <c r="N226" s="64"/>
      <c r="O226" s="64"/>
      <c r="P226" s="64"/>
      <c r="Q226" s="64"/>
      <c r="R226" s="64"/>
    </row>
    <row r="227" spans="6:18" x14ac:dyDescent="0.3">
      <c r="F227" s="63"/>
      <c r="G227" s="64"/>
      <c r="H227" s="64">
        <v>7</v>
      </c>
      <c r="I227" s="64">
        <v>0.7</v>
      </c>
      <c r="J227" s="64"/>
      <c r="K227" s="64"/>
      <c r="L227" s="64"/>
      <c r="M227" s="64"/>
      <c r="N227" s="64"/>
      <c r="O227" s="64"/>
      <c r="P227" s="64"/>
      <c r="Q227" s="64"/>
      <c r="R227" s="64"/>
    </row>
    <row r="228" spans="6:18" x14ac:dyDescent="0.3">
      <c r="F228" s="63"/>
      <c r="G228" s="64"/>
      <c r="H228" s="64">
        <v>8</v>
      </c>
      <c r="I228" s="64">
        <v>0.8</v>
      </c>
      <c r="J228" s="64"/>
      <c r="K228" s="64"/>
      <c r="L228" s="64"/>
      <c r="M228" s="64"/>
      <c r="N228" s="64"/>
      <c r="O228" s="64"/>
      <c r="P228" s="64"/>
      <c r="Q228" s="64"/>
      <c r="R228" s="64"/>
    </row>
    <row r="229" spans="6:18" x14ac:dyDescent="0.3">
      <c r="F229" s="63"/>
      <c r="G229" s="64"/>
      <c r="H229" s="64">
        <v>9</v>
      </c>
      <c r="I229" s="64">
        <v>0.9</v>
      </c>
      <c r="J229" s="64"/>
      <c r="K229" s="64"/>
      <c r="L229" s="64"/>
      <c r="M229" s="64"/>
      <c r="N229" s="64"/>
      <c r="O229" s="64"/>
      <c r="P229" s="64"/>
      <c r="Q229" s="64"/>
      <c r="R229" s="64"/>
    </row>
    <row r="230" spans="6:18" x14ac:dyDescent="0.3">
      <c r="F230" s="63"/>
      <c r="G230" s="64"/>
      <c r="H230" s="64">
        <v>10</v>
      </c>
      <c r="I230" s="64">
        <v>1</v>
      </c>
      <c r="J230" s="64"/>
      <c r="K230" s="64"/>
      <c r="L230" s="64"/>
      <c r="M230" s="64"/>
      <c r="N230" s="64"/>
      <c r="O230" s="64"/>
      <c r="P230" s="64"/>
      <c r="Q230" s="64"/>
      <c r="R230" s="64"/>
    </row>
    <row r="231" spans="6:18" x14ac:dyDescent="0.3">
      <c r="F231" s="63"/>
      <c r="G231" s="64"/>
      <c r="H231" s="64"/>
      <c r="I231" s="64"/>
      <c r="J231" s="64"/>
      <c r="K231" s="64"/>
      <c r="L231" s="64"/>
      <c r="M231" s="64"/>
      <c r="N231" s="64"/>
      <c r="O231" s="64"/>
      <c r="P231" s="64"/>
      <c r="Q231" s="64"/>
      <c r="R231" s="64"/>
    </row>
    <row r="232" spans="6:18" x14ac:dyDescent="0.3">
      <c r="F232" s="63"/>
      <c r="G232" s="64"/>
      <c r="H232" s="64"/>
      <c r="I232" s="64"/>
      <c r="J232" s="64"/>
      <c r="K232" s="64"/>
      <c r="L232" s="64"/>
      <c r="M232" s="64"/>
      <c r="N232" s="64"/>
      <c r="O232" s="64"/>
      <c r="P232" s="64"/>
      <c r="Q232" s="64"/>
      <c r="R232" s="64"/>
    </row>
    <row r="233" spans="6:18" x14ac:dyDescent="0.3">
      <c r="F233" s="63"/>
      <c r="G233" s="64"/>
      <c r="H233" s="64"/>
      <c r="I233" s="64"/>
      <c r="J233" s="64"/>
      <c r="K233" s="64"/>
      <c r="L233" s="64"/>
      <c r="M233" s="64"/>
      <c r="N233" s="64"/>
      <c r="O233" s="64"/>
      <c r="P233" s="64"/>
      <c r="Q233" s="64"/>
      <c r="R233" s="64"/>
    </row>
  </sheetData>
  <mergeCells count="267">
    <mergeCell ref="G209:J209"/>
    <mergeCell ref="G220:J220"/>
    <mergeCell ref="I158:I159"/>
    <mergeCell ref="J158:J159"/>
    <mergeCell ref="D160:D161"/>
    <mergeCell ref="E160:E161"/>
    <mergeCell ref="F160:F161"/>
    <mergeCell ref="G160:G161"/>
    <mergeCell ref="H160:H161"/>
    <mergeCell ref="I160:I161"/>
    <mergeCell ref="J160:J161"/>
    <mergeCell ref="G176:J176"/>
    <mergeCell ref="D162:D163"/>
    <mergeCell ref="E162:E163"/>
    <mergeCell ref="F162:F163"/>
    <mergeCell ref="G162:G163"/>
    <mergeCell ref="H162:H163"/>
    <mergeCell ref="I162:I163"/>
    <mergeCell ref="J162:J163"/>
    <mergeCell ref="G187:J187"/>
    <mergeCell ref="G198:J198"/>
    <mergeCell ref="D150:D151"/>
    <mergeCell ref="E150:E151"/>
    <mergeCell ref="F150:F151"/>
    <mergeCell ref="G150:G151"/>
    <mergeCell ref="H150:H151"/>
    <mergeCell ref="I150:I151"/>
    <mergeCell ref="J150:J151"/>
    <mergeCell ref="K150:P163"/>
    <mergeCell ref="D152:D153"/>
    <mergeCell ref="E152:E153"/>
    <mergeCell ref="F152:F153"/>
    <mergeCell ref="G152:G153"/>
    <mergeCell ref="H152:H153"/>
    <mergeCell ref="I152:I153"/>
    <mergeCell ref="J152:J153"/>
    <mergeCell ref="D154:D155"/>
    <mergeCell ref="E154:E155"/>
    <mergeCell ref="F154:F155"/>
    <mergeCell ref="G154:G155"/>
    <mergeCell ref="H154:H155"/>
    <mergeCell ref="I154:I155"/>
    <mergeCell ref="J154:J155"/>
    <mergeCell ref="D156:D157"/>
    <mergeCell ref="E156:E157"/>
    <mergeCell ref="F156:F157"/>
    <mergeCell ref="G156:G157"/>
    <mergeCell ref="H156:H157"/>
    <mergeCell ref="I156:I157"/>
    <mergeCell ref="J156:J157"/>
    <mergeCell ref="D158:D159"/>
    <mergeCell ref="E158:E159"/>
    <mergeCell ref="F158:F159"/>
    <mergeCell ref="G158:G159"/>
    <mergeCell ref="H158:H159"/>
    <mergeCell ref="E148:E149"/>
    <mergeCell ref="F148:F149"/>
    <mergeCell ref="G148:G149"/>
    <mergeCell ref="H148:H149"/>
    <mergeCell ref="I148:I149"/>
    <mergeCell ref="J148:J149"/>
    <mergeCell ref="B138:B139"/>
    <mergeCell ref="C138:D139"/>
    <mergeCell ref="E138:F139"/>
    <mergeCell ref="H138:H139"/>
    <mergeCell ref="I138:J139"/>
    <mergeCell ref="H140:H141"/>
    <mergeCell ref="I140:I141"/>
    <mergeCell ref="B144:R146"/>
    <mergeCell ref="D140:D141"/>
    <mergeCell ref="E140:E141"/>
    <mergeCell ref="F140:F141"/>
    <mergeCell ref="N140:N141"/>
    <mergeCell ref="K148:P149"/>
    <mergeCell ref="R138:R139"/>
    <mergeCell ref="R140:R141"/>
    <mergeCell ref="Q108:Q109"/>
    <mergeCell ref="K138:L139"/>
    <mergeCell ref="J140:J141"/>
    <mergeCell ref="K140:K141"/>
    <mergeCell ref="B125:C126"/>
    <mergeCell ref="D125:F126"/>
    <mergeCell ref="H125:I126"/>
    <mergeCell ref="J125:L126"/>
    <mergeCell ref="L140:L141"/>
    <mergeCell ref="O108:O109"/>
    <mergeCell ref="O140:O141"/>
    <mergeCell ref="P140:P141"/>
    <mergeCell ref="Q140:Q141"/>
    <mergeCell ref="N138:N139"/>
    <mergeCell ref="O138:O139"/>
    <mergeCell ref="P138:P139"/>
    <mergeCell ref="Q138:Q139"/>
    <mergeCell ref="B140:B141"/>
    <mergeCell ref="C140:C141"/>
    <mergeCell ref="B114:R116"/>
    <mergeCell ref="B118:B119"/>
    <mergeCell ref="C118:F119"/>
    <mergeCell ref="H118:H119"/>
    <mergeCell ref="I118:L119"/>
    <mergeCell ref="N118:N119"/>
    <mergeCell ref="N125:O126"/>
    <mergeCell ref="P125:R126"/>
    <mergeCell ref="O118:R119"/>
    <mergeCell ref="B120:C124"/>
    <mergeCell ref="D120:F124"/>
    <mergeCell ref="H120:I124"/>
    <mergeCell ref="J120:L124"/>
    <mergeCell ref="N120:O124"/>
    <mergeCell ref="P120:R124"/>
    <mergeCell ref="R108:R109"/>
    <mergeCell ref="B110:B111"/>
    <mergeCell ref="C110:C111"/>
    <mergeCell ref="D110:D111"/>
    <mergeCell ref="E110:E111"/>
    <mergeCell ref="F110:F111"/>
    <mergeCell ref="B108:B109"/>
    <mergeCell ref="C108:D109"/>
    <mergeCell ref="E108:F109"/>
    <mergeCell ref="H108:H109"/>
    <mergeCell ref="I108:J109"/>
    <mergeCell ref="K108:L109"/>
    <mergeCell ref="O110:O111"/>
    <mergeCell ref="P110:P111"/>
    <mergeCell ref="Q110:Q111"/>
    <mergeCell ref="R110:R111"/>
    <mergeCell ref="H110:H111"/>
    <mergeCell ref="I110:I111"/>
    <mergeCell ref="J110:J111"/>
    <mergeCell ref="K110:K111"/>
    <mergeCell ref="L110:L111"/>
    <mergeCell ref="N110:N111"/>
    <mergeCell ref="N108:N109"/>
    <mergeCell ref="P108:P109"/>
    <mergeCell ref="B95:C96"/>
    <mergeCell ref="D95:F96"/>
    <mergeCell ref="H95:I96"/>
    <mergeCell ref="J95:L96"/>
    <mergeCell ref="N95:O96"/>
    <mergeCell ref="P95:R96"/>
    <mergeCell ref="B90:C94"/>
    <mergeCell ref="D90:F94"/>
    <mergeCell ref="H90:I94"/>
    <mergeCell ref="J90:L94"/>
    <mergeCell ref="N90:O94"/>
    <mergeCell ref="P90:R94"/>
    <mergeCell ref="B88:B89"/>
    <mergeCell ref="C88:F89"/>
    <mergeCell ref="H88:H89"/>
    <mergeCell ref="I88:L89"/>
    <mergeCell ref="N88:N89"/>
    <mergeCell ref="O88:R89"/>
    <mergeCell ref="C79:E81"/>
    <mergeCell ref="F79:H81"/>
    <mergeCell ref="I79:K81"/>
    <mergeCell ref="L79:N81"/>
    <mergeCell ref="O79:Q81"/>
    <mergeCell ref="B84:R86"/>
    <mergeCell ref="C75:E77"/>
    <mergeCell ref="F75:H77"/>
    <mergeCell ref="I75:K77"/>
    <mergeCell ref="L75:N77"/>
    <mergeCell ref="O75:Q77"/>
    <mergeCell ref="C78:E78"/>
    <mergeCell ref="F78:H78"/>
    <mergeCell ref="I78:K78"/>
    <mergeCell ref="L78:N78"/>
    <mergeCell ref="O78:Q78"/>
    <mergeCell ref="B69:R71"/>
    <mergeCell ref="C73:E74"/>
    <mergeCell ref="F73:H74"/>
    <mergeCell ref="I73:K74"/>
    <mergeCell ref="L73:N74"/>
    <mergeCell ref="O73:Q74"/>
    <mergeCell ref="H65:H66"/>
    <mergeCell ref="I65:I66"/>
    <mergeCell ref="J65:J66"/>
    <mergeCell ref="K65:K66"/>
    <mergeCell ref="L65:L66"/>
    <mergeCell ref="N65:N66"/>
    <mergeCell ref="N63:N64"/>
    <mergeCell ref="O63:O64"/>
    <mergeCell ref="P63:P64"/>
    <mergeCell ref="Q63:Q64"/>
    <mergeCell ref="R63:R64"/>
    <mergeCell ref="B65:B66"/>
    <mergeCell ref="C65:C66"/>
    <mergeCell ref="D65:D66"/>
    <mergeCell ref="E65:E66"/>
    <mergeCell ref="F65:F66"/>
    <mergeCell ref="B63:B64"/>
    <mergeCell ref="C63:D64"/>
    <mergeCell ref="E63:F64"/>
    <mergeCell ref="H63:H64"/>
    <mergeCell ref="I63:J64"/>
    <mergeCell ref="K63:L64"/>
    <mergeCell ref="O65:O66"/>
    <mergeCell ref="P65:P66"/>
    <mergeCell ref="Q65:Q66"/>
    <mergeCell ref="R65:R66"/>
    <mergeCell ref="B50:C51"/>
    <mergeCell ref="D50:F51"/>
    <mergeCell ref="H50:I51"/>
    <mergeCell ref="J50:L51"/>
    <mergeCell ref="N50:O51"/>
    <mergeCell ref="P50:R51"/>
    <mergeCell ref="O43:R44"/>
    <mergeCell ref="B45:C49"/>
    <mergeCell ref="D45:F49"/>
    <mergeCell ref="H45:I49"/>
    <mergeCell ref="J45:L49"/>
    <mergeCell ref="N45:O49"/>
    <mergeCell ref="P45:R49"/>
    <mergeCell ref="B39:R41"/>
    <mergeCell ref="B43:B44"/>
    <mergeCell ref="C43:F44"/>
    <mergeCell ref="H43:H44"/>
    <mergeCell ref="I43:L44"/>
    <mergeCell ref="N43:N44"/>
    <mergeCell ref="H35:H36"/>
    <mergeCell ref="I35:I36"/>
    <mergeCell ref="J35:J36"/>
    <mergeCell ref="K35:K36"/>
    <mergeCell ref="L35:L36"/>
    <mergeCell ref="N35:N36"/>
    <mergeCell ref="N33:N34"/>
    <mergeCell ref="O33:O34"/>
    <mergeCell ref="P33:P34"/>
    <mergeCell ref="Q33:Q34"/>
    <mergeCell ref="R33:R34"/>
    <mergeCell ref="B35:B36"/>
    <mergeCell ref="C35:C36"/>
    <mergeCell ref="D35:D36"/>
    <mergeCell ref="E35:E36"/>
    <mergeCell ref="F35:F36"/>
    <mergeCell ref="B33:B34"/>
    <mergeCell ref="C33:D34"/>
    <mergeCell ref="E33:F34"/>
    <mergeCell ref="H33:H34"/>
    <mergeCell ref="I33:J34"/>
    <mergeCell ref="K33:L34"/>
    <mergeCell ref="O35:O36"/>
    <mergeCell ref="P35:P36"/>
    <mergeCell ref="Q35:Q36"/>
    <mergeCell ref="R35:R36"/>
    <mergeCell ref="B20:C21"/>
    <mergeCell ref="D20:F21"/>
    <mergeCell ref="H20:I21"/>
    <mergeCell ref="J20:L21"/>
    <mergeCell ref="N20:O21"/>
    <mergeCell ref="P20:R21"/>
    <mergeCell ref="B15:C19"/>
    <mergeCell ref="D15:F19"/>
    <mergeCell ref="H15:I19"/>
    <mergeCell ref="J15:L19"/>
    <mergeCell ref="N15:O19"/>
    <mergeCell ref="P15:R19"/>
    <mergeCell ref="C3:D6"/>
    <mergeCell ref="B9:R11"/>
    <mergeCell ref="B13:B14"/>
    <mergeCell ref="C13:F14"/>
    <mergeCell ref="H13:H14"/>
    <mergeCell ref="I13:L14"/>
    <mergeCell ref="N13:N14"/>
    <mergeCell ref="O13:R14"/>
    <mergeCell ref="E3:O6"/>
    <mergeCell ref="P3:Q6"/>
  </mergeCells>
  <dataValidations count="1">
    <dataValidation type="list" allowBlank="1" showInputMessage="1" showErrorMessage="1" sqref="E150:I163">
      <formula1>$H$177:$H$186</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S233"/>
  <sheetViews>
    <sheetView showGridLines="0" showZeros="0" zoomScaleNormal="100" workbookViewId="0"/>
  </sheetViews>
  <sheetFormatPr baseColWidth="10" defaultRowHeight="14.4" x14ac:dyDescent="0.3"/>
  <cols>
    <col min="1" max="1" width="5.33203125" style="60" customWidth="1"/>
    <col min="2" max="3" width="11.5546875" style="60"/>
    <col min="4" max="4" width="11.5546875" style="60" customWidth="1"/>
    <col min="5" max="16384" width="11.5546875" style="60"/>
  </cols>
  <sheetData>
    <row r="1" spans="2:18" ht="15" customHeight="1" x14ac:dyDescent="0.3"/>
    <row r="2" spans="2:18" ht="15" customHeight="1" thickBot="1" x14ac:dyDescent="0.35"/>
    <row r="3" spans="2:18" ht="15" customHeight="1" x14ac:dyDescent="0.3">
      <c r="C3" s="423"/>
      <c r="D3" s="424"/>
      <c r="E3" s="429" t="s">
        <v>189</v>
      </c>
      <c r="F3" s="430"/>
      <c r="G3" s="430"/>
      <c r="H3" s="430"/>
      <c r="I3" s="430"/>
      <c r="J3" s="430"/>
      <c r="K3" s="430"/>
      <c r="L3" s="430"/>
      <c r="M3" s="430"/>
      <c r="N3" s="430"/>
      <c r="O3" s="431"/>
      <c r="P3" s="423">
        <f>'Training Plan'!B215</f>
        <v>0</v>
      </c>
      <c r="Q3" s="424"/>
    </row>
    <row r="4" spans="2:18" ht="15" customHeight="1" x14ac:dyDescent="0.3">
      <c r="C4" s="425"/>
      <c r="D4" s="426"/>
      <c r="E4" s="432"/>
      <c r="F4" s="433"/>
      <c r="G4" s="433"/>
      <c r="H4" s="433"/>
      <c r="I4" s="433"/>
      <c r="J4" s="433"/>
      <c r="K4" s="433"/>
      <c r="L4" s="433"/>
      <c r="M4" s="433"/>
      <c r="N4" s="433"/>
      <c r="O4" s="434"/>
      <c r="P4" s="425"/>
      <c r="Q4" s="426"/>
    </row>
    <row r="5" spans="2:18" ht="15" customHeight="1" x14ac:dyDescent="0.3">
      <c r="C5" s="425"/>
      <c r="D5" s="426"/>
      <c r="E5" s="432"/>
      <c r="F5" s="433"/>
      <c r="G5" s="433"/>
      <c r="H5" s="433"/>
      <c r="I5" s="433"/>
      <c r="J5" s="433"/>
      <c r="K5" s="433"/>
      <c r="L5" s="433"/>
      <c r="M5" s="433"/>
      <c r="N5" s="433"/>
      <c r="O5" s="434"/>
      <c r="P5" s="425"/>
      <c r="Q5" s="426"/>
    </row>
    <row r="6" spans="2:18" ht="15" customHeight="1" thickBot="1" x14ac:dyDescent="0.35">
      <c r="C6" s="427"/>
      <c r="D6" s="428"/>
      <c r="E6" s="435"/>
      <c r="F6" s="436"/>
      <c r="G6" s="436"/>
      <c r="H6" s="436"/>
      <c r="I6" s="436"/>
      <c r="J6" s="436"/>
      <c r="K6" s="436"/>
      <c r="L6" s="436"/>
      <c r="M6" s="436"/>
      <c r="N6" s="436"/>
      <c r="O6" s="437"/>
      <c r="P6" s="427"/>
      <c r="Q6" s="428"/>
    </row>
    <row r="7" spans="2:18" ht="15" customHeight="1" x14ac:dyDescent="0.3"/>
    <row r="8" spans="2:18" ht="15" customHeight="1" x14ac:dyDescent="0.3"/>
    <row r="9" spans="2:18" ht="15" customHeight="1" x14ac:dyDescent="0.3">
      <c r="B9" s="476" t="s">
        <v>47</v>
      </c>
      <c r="C9" s="476"/>
      <c r="D9" s="476"/>
      <c r="E9" s="476"/>
      <c r="F9" s="476"/>
      <c r="G9" s="476"/>
      <c r="H9" s="476"/>
      <c r="I9" s="476"/>
      <c r="J9" s="476"/>
      <c r="K9" s="476"/>
      <c r="L9" s="476"/>
      <c r="M9" s="476"/>
      <c r="N9" s="476"/>
      <c r="O9" s="476"/>
      <c r="P9" s="476"/>
      <c r="Q9" s="476"/>
      <c r="R9" s="476"/>
    </row>
    <row r="10" spans="2:18" ht="15" customHeight="1" x14ac:dyDescent="0.3">
      <c r="B10" s="476"/>
      <c r="C10" s="476"/>
      <c r="D10" s="476"/>
      <c r="E10" s="476"/>
      <c r="F10" s="476"/>
      <c r="G10" s="476"/>
      <c r="H10" s="476"/>
      <c r="I10" s="476"/>
      <c r="J10" s="476"/>
      <c r="K10" s="476"/>
      <c r="L10" s="476"/>
      <c r="M10" s="476"/>
      <c r="N10" s="476"/>
      <c r="O10" s="476"/>
      <c r="P10" s="476"/>
      <c r="Q10" s="476"/>
      <c r="R10" s="476"/>
    </row>
    <row r="11" spans="2:18" ht="15" customHeight="1" x14ac:dyDescent="0.3">
      <c r="B11" s="476"/>
      <c r="C11" s="476"/>
      <c r="D11" s="476"/>
      <c r="E11" s="476"/>
      <c r="F11" s="476"/>
      <c r="G11" s="476"/>
      <c r="H11" s="476"/>
      <c r="I11" s="476"/>
      <c r="J11" s="476"/>
      <c r="K11" s="476"/>
      <c r="L11" s="476"/>
      <c r="M11" s="476"/>
      <c r="N11" s="476"/>
      <c r="O11" s="476"/>
      <c r="P11" s="476"/>
      <c r="Q11" s="476"/>
      <c r="R11" s="476"/>
    </row>
    <row r="12" spans="2:18" ht="15" customHeight="1" thickBot="1" x14ac:dyDescent="0.35"/>
    <row r="13" spans="2:18" ht="15" customHeight="1" x14ac:dyDescent="0.3">
      <c r="B13" s="356">
        <v>1</v>
      </c>
      <c r="C13" s="356">
        <f>'Training Plan'!C219</f>
        <v>0</v>
      </c>
      <c r="D13" s="357"/>
      <c r="E13" s="357"/>
      <c r="F13" s="358"/>
      <c r="G13" s="62"/>
      <c r="H13" s="356">
        <v>2</v>
      </c>
      <c r="I13" s="356">
        <f>'Training Plan'!C227</f>
        <v>0</v>
      </c>
      <c r="J13" s="357"/>
      <c r="K13" s="357"/>
      <c r="L13" s="358"/>
      <c r="M13" s="62"/>
      <c r="N13" s="356">
        <v>3</v>
      </c>
      <c r="O13" s="356">
        <f>'Training Plan'!C235</f>
        <v>0</v>
      </c>
      <c r="P13" s="357"/>
      <c r="Q13" s="357"/>
      <c r="R13" s="358"/>
    </row>
    <row r="14" spans="2:18" ht="15" customHeight="1" thickBot="1" x14ac:dyDescent="0.35">
      <c r="B14" s="359"/>
      <c r="C14" s="359"/>
      <c r="D14" s="360"/>
      <c r="E14" s="360"/>
      <c r="F14" s="361"/>
      <c r="G14" s="62"/>
      <c r="H14" s="359"/>
      <c r="I14" s="359"/>
      <c r="J14" s="360"/>
      <c r="K14" s="360"/>
      <c r="L14" s="361"/>
      <c r="M14" s="62"/>
      <c r="N14" s="359"/>
      <c r="O14" s="359"/>
      <c r="P14" s="360"/>
      <c r="Q14" s="360"/>
      <c r="R14" s="361"/>
    </row>
    <row r="15" spans="2:18" ht="15" customHeight="1" x14ac:dyDescent="0.3">
      <c r="B15" s="469" t="s">
        <v>85</v>
      </c>
      <c r="C15" s="470"/>
      <c r="D15" s="464">
        <f>'Training Plan'!C220</f>
        <v>0</v>
      </c>
      <c r="E15" s="464"/>
      <c r="F15" s="465"/>
      <c r="G15" s="62"/>
      <c r="H15" s="469" t="s">
        <v>85</v>
      </c>
      <c r="I15" s="470"/>
      <c r="J15" s="463">
        <f>'Training Plan'!F228</f>
        <v>0</v>
      </c>
      <c r="K15" s="464"/>
      <c r="L15" s="465"/>
      <c r="M15" s="62"/>
      <c r="N15" s="469" t="s">
        <v>85</v>
      </c>
      <c r="O15" s="470"/>
      <c r="P15" s="463">
        <f>'Training Plan'!C236</f>
        <v>0</v>
      </c>
      <c r="Q15" s="464"/>
      <c r="R15" s="465"/>
    </row>
    <row r="16" spans="2:18" ht="15" customHeight="1" x14ac:dyDescent="0.3">
      <c r="B16" s="471"/>
      <c r="C16" s="472"/>
      <c r="D16" s="467"/>
      <c r="E16" s="467"/>
      <c r="F16" s="468"/>
      <c r="G16" s="62"/>
      <c r="H16" s="471"/>
      <c r="I16" s="472"/>
      <c r="J16" s="466"/>
      <c r="K16" s="467"/>
      <c r="L16" s="468"/>
      <c r="M16" s="62"/>
      <c r="N16" s="471"/>
      <c r="O16" s="472"/>
      <c r="P16" s="466"/>
      <c r="Q16" s="467"/>
      <c r="R16" s="468"/>
    </row>
    <row r="17" spans="2:18" ht="15" customHeight="1" x14ac:dyDescent="0.3">
      <c r="B17" s="471"/>
      <c r="C17" s="472"/>
      <c r="D17" s="467"/>
      <c r="E17" s="467"/>
      <c r="F17" s="468"/>
      <c r="G17" s="62"/>
      <c r="H17" s="471"/>
      <c r="I17" s="472"/>
      <c r="J17" s="466"/>
      <c r="K17" s="467"/>
      <c r="L17" s="468"/>
      <c r="M17" s="62"/>
      <c r="N17" s="471"/>
      <c r="O17" s="472"/>
      <c r="P17" s="466"/>
      <c r="Q17" s="467"/>
      <c r="R17" s="468"/>
    </row>
    <row r="18" spans="2:18" ht="15" customHeight="1" x14ac:dyDescent="0.3">
      <c r="B18" s="471"/>
      <c r="C18" s="472"/>
      <c r="D18" s="467"/>
      <c r="E18" s="467"/>
      <c r="F18" s="468"/>
      <c r="G18" s="62"/>
      <c r="H18" s="471"/>
      <c r="I18" s="472"/>
      <c r="J18" s="466"/>
      <c r="K18" s="467"/>
      <c r="L18" s="468"/>
      <c r="M18" s="62"/>
      <c r="N18" s="471"/>
      <c r="O18" s="472"/>
      <c r="P18" s="466"/>
      <c r="Q18" s="467"/>
      <c r="R18" s="468"/>
    </row>
    <row r="19" spans="2:18" ht="15" customHeight="1" thickBot="1" x14ac:dyDescent="0.35">
      <c r="B19" s="473"/>
      <c r="C19" s="474"/>
      <c r="D19" s="467"/>
      <c r="E19" s="467"/>
      <c r="F19" s="468"/>
      <c r="G19" s="62"/>
      <c r="H19" s="473"/>
      <c r="I19" s="474"/>
      <c r="J19" s="466"/>
      <c r="K19" s="467"/>
      <c r="L19" s="468"/>
      <c r="M19" s="62"/>
      <c r="N19" s="473"/>
      <c r="O19" s="474"/>
      <c r="P19" s="466"/>
      <c r="Q19" s="467"/>
      <c r="R19" s="468"/>
    </row>
    <row r="20" spans="2:18" ht="15" customHeight="1" x14ac:dyDescent="0.3">
      <c r="B20" s="438" t="s">
        <v>86</v>
      </c>
      <c r="C20" s="440"/>
      <c r="D20" s="441">
        <f>'Training Plan'!D225</f>
        <v>0</v>
      </c>
      <c r="E20" s="442"/>
      <c r="F20" s="443"/>
      <c r="G20" s="62"/>
      <c r="H20" s="438" t="s">
        <v>86</v>
      </c>
      <c r="I20" s="440"/>
      <c r="J20" s="441">
        <f>'Training Plan'!G233</f>
        <v>0</v>
      </c>
      <c r="K20" s="442"/>
      <c r="L20" s="443"/>
      <c r="M20" s="62"/>
      <c r="N20" s="438" t="s">
        <v>86</v>
      </c>
      <c r="O20" s="440"/>
      <c r="P20" s="441">
        <f>'Training Plan'!D241</f>
        <v>0</v>
      </c>
      <c r="Q20" s="442"/>
      <c r="R20" s="443"/>
    </row>
    <row r="21" spans="2:18" ht="15" customHeight="1" thickBot="1" x14ac:dyDescent="0.35">
      <c r="B21" s="453"/>
      <c r="C21" s="475"/>
      <c r="D21" s="447"/>
      <c r="E21" s="448"/>
      <c r="F21" s="449"/>
      <c r="G21" s="62"/>
      <c r="H21" s="453"/>
      <c r="I21" s="475"/>
      <c r="J21" s="447"/>
      <c r="K21" s="448"/>
      <c r="L21" s="449"/>
      <c r="M21" s="62"/>
      <c r="N21" s="453"/>
      <c r="O21" s="475"/>
      <c r="P21" s="447"/>
      <c r="Q21" s="448"/>
      <c r="R21" s="449"/>
    </row>
    <row r="22" spans="2:18" ht="30" customHeight="1" thickBot="1" x14ac:dyDescent="0.35">
      <c r="B22" s="1" t="s">
        <v>61</v>
      </c>
      <c r="C22" s="1" t="s">
        <v>0</v>
      </c>
      <c r="D22" s="1" t="s">
        <v>42</v>
      </c>
      <c r="E22" s="1" t="s">
        <v>11</v>
      </c>
      <c r="F22" s="3" t="s">
        <v>71</v>
      </c>
      <c r="H22" s="1" t="s">
        <v>61</v>
      </c>
      <c r="I22" s="1" t="s">
        <v>0</v>
      </c>
      <c r="J22" s="1" t="s">
        <v>42</v>
      </c>
      <c r="K22" s="1" t="s">
        <v>11</v>
      </c>
      <c r="L22" s="3" t="s">
        <v>71</v>
      </c>
      <c r="N22" s="1" t="s">
        <v>61</v>
      </c>
      <c r="O22" s="1" t="s">
        <v>0</v>
      </c>
      <c r="P22" s="1" t="s">
        <v>42</v>
      </c>
      <c r="Q22" s="1" t="s">
        <v>11</v>
      </c>
      <c r="R22" s="3" t="s">
        <v>71</v>
      </c>
    </row>
    <row r="23" spans="2:18" ht="15" customHeight="1" thickBot="1" x14ac:dyDescent="0.35">
      <c r="B23" s="2">
        <v>1</v>
      </c>
      <c r="C23" s="32"/>
      <c r="D23" s="29"/>
      <c r="E23" s="35"/>
      <c r="F23" s="125">
        <f>IF(ISNUMBER(D23),D23/B35,)</f>
        <v>0</v>
      </c>
      <c r="H23" s="2">
        <v>1</v>
      </c>
      <c r="I23" s="32"/>
      <c r="J23" s="29"/>
      <c r="K23" s="35"/>
      <c r="L23" s="125">
        <f>IF(ISNUMBER(J23),J23/H35,)</f>
        <v>0</v>
      </c>
      <c r="N23" s="2">
        <v>1</v>
      </c>
      <c r="O23" s="32"/>
      <c r="P23" s="29"/>
      <c r="Q23" s="35"/>
      <c r="R23" s="125">
        <f>IF(ISNUMBER(P23),P23/N35,)</f>
        <v>0</v>
      </c>
    </row>
    <row r="24" spans="2:18" ht="15" customHeight="1" thickBot="1" x14ac:dyDescent="0.35">
      <c r="B24" s="2">
        <v>2</v>
      </c>
      <c r="C24" s="33"/>
      <c r="D24" s="30"/>
      <c r="E24" s="36"/>
      <c r="F24" s="126">
        <f>IF(ISNUMBER(D24),D24/B35,)</f>
        <v>0</v>
      </c>
      <c r="H24" s="2">
        <v>2</v>
      </c>
      <c r="I24" s="33"/>
      <c r="J24" s="30"/>
      <c r="K24" s="36"/>
      <c r="L24" s="126">
        <f>IF(ISNUMBER(J24),J24/H35,)</f>
        <v>0</v>
      </c>
      <c r="N24" s="2">
        <v>2</v>
      </c>
      <c r="O24" s="33"/>
      <c r="P24" s="30"/>
      <c r="Q24" s="36"/>
      <c r="R24" s="126">
        <f>IF(ISNUMBER(P24),P24/N35,)</f>
        <v>0</v>
      </c>
    </row>
    <row r="25" spans="2:18" ht="15" customHeight="1" thickBot="1" x14ac:dyDescent="0.35">
      <c r="B25" s="2">
        <v>3</v>
      </c>
      <c r="C25" s="33"/>
      <c r="D25" s="30"/>
      <c r="E25" s="36"/>
      <c r="F25" s="126">
        <f>IF(ISNUMBER(D25),D25/B35,)</f>
        <v>0</v>
      </c>
      <c r="H25" s="2">
        <v>3</v>
      </c>
      <c r="I25" s="33"/>
      <c r="J25" s="30"/>
      <c r="K25" s="36"/>
      <c r="L25" s="126">
        <f>IF(ISNUMBER(J25),J25/H35,)</f>
        <v>0</v>
      </c>
      <c r="M25" s="122"/>
      <c r="N25" s="2">
        <v>3</v>
      </c>
      <c r="O25" s="33"/>
      <c r="P25" s="30"/>
      <c r="Q25" s="36"/>
      <c r="R25" s="126">
        <f>IF(ISNUMBER(P25),P25/N35,)</f>
        <v>0</v>
      </c>
    </row>
    <row r="26" spans="2:18" ht="15" customHeight="1" thickBot="1" x14ac:dyDescent="0.35">
      <c r="B26" s="2">
        <v>4</v>
      </c>
      <c r="C26" s="33"/>
      <c r="D26" s="30"/>
      <c r="E26" s="36"/>
      <c r="F26" s="126">
        <f>IF(ISNUMBER(D26),D26/B35,)</f>
        <v>0</v>
      </c>
      <c r="H26" s="2">
        <v>4</v>
      </c>
      <c r="I26" s="33"/>
      <c r="J26" s="30"/>
      <c r="K26" s="36"/>
      <c r="L26" s="126">
        <f>IF(ISNUMBER(J26),J26/H35,)</f>
        <v>0</v>
      </c>
      <c r="M26" s="123"/>
      <c r="N26" s="2">
        <v>4</v>
      </c>
      <c r="O26" s="33"/>
      <c r="P26" s="30"/>
      <c r="Q26" s="36"/>
      <c r="R26" s="126">
        <f>IF(ISNUMBER(P26),P26/N35,)</f>
        <v>0</v>
      </c>
    </row>
    <row r="27" spans="2:18" ht="15" customHeight="1" thickBot="1" x14ac:dyDescent="0.35">
      <c r="B27" s="2">
        <v>5</v>
      </c>
      <c r="C27" s="33"/>
      <c r="D27" s="30"/>
      <c r="E27" s="36"/>
      <c r="F27" s="126">
        <f>IF(ISNUMBER(D27),D27/B35,)</f>
        <v>0</v>
      </c>
      <c r="H27" s="2">
        <v>5</v>
      </c>
      <c r="I27" s="33"/>
      <c r="J27" s="30"/>
      <c r="K27" s="36"/>
      <c r="L27" s="126">
        <f>IF(ISNUMBER(J27),J27/H35,)</f>
        <v>0</v>
      </c>
      <c r="M27" s="124"/>
      <c r="N27" s="2">
        <v>5</v>
      </c>
      <c r="O27" s="33"/>
      <c r="P27" s="30"/>
      <c r="Q27" s="36"/>
      <c r="R27" s="126">
        <f>IF(ISNUMBER(P27),P27/N35,)</f>
        <v>0</v>
      </c>
    </row>
    <row r="28" spans="2:18" ht="15" customHeight="1" thickBot="1" x14ac:dyDescent="0.35">
      <c r="B28" s="2">
        <v>6</v>
      </c>
      <c r="C28" s="33"/>
      <c r="D28" s="30"/>
      <c r="E28" s="36"/>
      <c r="F28" s="126">
        <f>IF(ISNUMBER(D28),D28/B35,)</f>
        <v>0</v>
      </c>
      <c r="H28" s="2">
        <v>6</v>
      </c>
      <c r="I28" s="33"/>
      <c r="J28" s="30"/>
      <c r="K28" s="36"/>
      <c r="L28" s="126">
        <f>IF(ISNUMBER(J28),J28/H35,)</f>
        <v>0</v>
      </c>
      <c r="M28" s="124"/>
      <c r="N28" s="2">
        <v>6</v>
      </c>
      <c r="O28" s="33"/>
      <c r="P28" s="30"/>
      <c r="Q28" s="36"/>
      <c r="R28" s="126">
        <f>IF(ISNUMBER(P28),P28/N35,)</f>
        <v>0</v>
      </c>
    </row>
    <row r="29" spans="2:18" ht="15" customHeight="1" thickBot="1" x14ac:dyDescent="0.35">
      <c r="B29" s="2">
        <v>7</v>
      </c>
      <c r="C29" s="33"/>
      <c r="D29" s="30"/>
      <c r="E29" s="36"/>
      <c r="F29" s="126">
        <f>IF(ISNUMBER(D29),D29/B35,)</f>
        <v>0</v>
      </c>
      <c r="H29" s="2">
        <v>7</v>
      </c>
      <c r="I29" s="33"/>
      <c r="J29" s="30"/>
      <c r="K29" s="36"/>
      <c r="L29" s="126">
        <f>IF(ISNUMBER(J29),J29/H35,)</f>
        <v>0</v>
      </c>
      <c r="M29" s="124"/>
      <c r="N29" s="2">
        <v>7</v>
      </c>
      <c r="O29" s="33"/>
      <c r="P29" s="30"/>
      <c r="Q29" s="36"/>
      <c r="R29" s="126">
        <f>IF(ISNUMBER(P29),P29/N35,)</f>
        <v>0</v>
      </c>
    </row>
    <row r="30" spans="2:18" ht="15" customHeight="1" thickBot="1" x14ac:dyDescent="0.35">
      <c r="B30" s="2">
        <v>8</v>
      </c>
      <c r="C30" s="33"/>
      <c r="D30" s="30"/>
      <c r="E30" s="36"/>
      <c r="F30" s="126">
        <f>IF(ISNUMBER(D30),D30/B35,)</f>
        <v>0</v>
      </c>
      <c r="H30" s="2">
        <v>8</v>
      </c>
      <c r="I30" s="33"/>
      <c r="J30" s="30"/>
      <c r="K30" s="36"/>
      <c r="L30" s="126">
        <f>IF(ISNUMBER(J30),J30/H35,)</f>
        <v>0</v>
      </c>
      <c r="M30" s="124"/>
      <c r="N30" s="2">
        <v>8</v>
      </c>
      <c r="O30" s="33"/>
      <c r="P30" s="30"/>
      <c r="Q30" s="36"/>
      <c r="R30" s="126">
        <f>IF(ISNUMBER(P30),P30/N35,)</f>
        <v>0</v>
      </c>
    </row>
    <row r="31" spans="2:18" ht="15" customHeight="1" thickBot="1" x14ac:dyDescent="0.35">
      <c r="B31" s="2">
        <v>9</v>
      </c>
      <c r="C31" s="33"/>
      <c r="D31" s="30"/>
      <c r="E31" s="36"/>
      <c r="F31" s="126">
        <f>IF(ISNUMBER(D31),D31/B35,)</f>
        <v>0</v>
      </c>
      <c r="H31" s="2">
        <v>9</v>
      </c>
      <c r="I31" s="33"/>
      <c r="J31" s="30"/>
      <c r="K31" s="36"/>
      <c r="L31" s="126">
        <f>IF(ISNUMBER(J31),J31/H35,)</f>
        <v>0</v>
      </c>
      <c r="M31" s="124"/>
      <c r="N31" s="2">
        <v>9</v>
      </c>
      <c r="O31" s="33"/>
      <c r="P31" s="30"/>
      <c r="Q31" s="36"/>
      <c r="R31" s="126">
        <f>IF(ISNUMBER(P31),P31/N35,)</f>
        <v>0</v>
      </c>
    </row>
    <row r="32" spans="2:18" ht="15" customHeight="1" thickBot="1" x14ac:dyDescent="0.35">
      <c r="B32" s="133">
        <v>10</v>
      </c>
      <c r="C32" s="34"/>
      <c r="D32" s="31"/>
      <c r="E32" s="37"/>
      <c r="F32" s="126">
        <f>IF(ISNUMBER(D32),D32/B35,)</f>
        <v>0</v>
      </c>
      <c r="H32" s="133">
        <v>10</v>
      </c>
      <c r="I32" s="34"/>
      <c r="J32" s="31"/>
      <c r="K32" s="37"/>
      <c r="L32" s="126">
        <f>IF(ISNUMBER(J32),J32/H35,)</f>
        <v>0</v>
      </c>
      <c r="M32" s="124"/>
      <c r="N32" s="133">
        <v>10</v>
      </c>
      <c r="O32" s="34"/>
      <c r="P32" s="31"/>
      <c r="Q32" s="37"/>
      <c r="R32" s="126">
        <f>IF(ISNUMBER(P32),P32/N35,)</f>
        <v>0</v>
      </c>
    </row>
    <row r="33" spans="1:19" ht="15" customHeight="1" x14ac:dyDescent="0.3">
      <c r="B33" s="392" t="s">
        <v>4</v>
      </c>
      <c r="C33" s="438" t="s">
        <v>62</v>
      </c>
      <c r="D33" s="439"/>
      <c r="E33" s="457">
        <f>IFERROR(IF(COUNT(F23:F32)&gt;0,AVERAGEIF(F23:F32,"&gt;0"),0),)</f>
        <v>0</v>
      </c>
      <c r="F33" s="458"/>
      <c r="H33" s="392" t="s">
        <v>4</v>
      </c>
      <c r="I33" s="438" t="s">
        <v>62</v>
      </c>
      <c r="J33" s="439"/>
      <c r="K33" s="457">
        <f>IFERROR(IF(COUNT(L23:L32)&gt;0,AVERAGEIF(L23:L32,"&gt;0"),0),)</f>
        <v>0</v>
      </c>
      <c r="L33" s="458"/>
      <c r="M33" s="124"/>
      <c r="N33" s="392" t="s">
        <v>4</v>
      </c>
      <c r="O33" s="452" t="s">
        <v>70</v>
      </c>
      <c r="P33" s="461">
        <f>IFERROR(IF(COUNT(R23:R32)&gt;0,AVERAGEIF(R23:R32,"&gt;0"),0),)</f>
        <v>0</v>
      </c>
      <c r="Q33" s="477" t="s">
        <v>109</v>
      </c>
      <c r="R33" s="479" t="str">
        <f>IFERROR(Q37*R37,"")</f>
        <v/>
      </c>
    </row>
    <row r="34" spans="1:19" ht="15" customHeight="1" thickBot="1" x14ac:dyDescent="0.35">
      <c r="B34" s="373"/>
      <c r="C34" s="453"/>
      <c r="D34" s="456"/>
      <c r="E34" s="459"/>
      <c r="F34" s="460"/>
      <c r="H34" s="373"/>
      <c r="I34" s="453"/>
      <c r="J34" s="456"/>
      <c r="K34" s="459"/>
      <c r="L34" s="460"/>
      <c r="M34" s="124"/>
      <c r="N34" s="373"/>
      <c r="O34" s="453"/>
      <c r="P34" s="462"/>
      <c r="Q34" s="478"/>
      <c r="R34" s="480"/>
    </row>
    <row r="35" spans="1:19" ht="15" customHeight="1" x14ac:dyDescent="0.3">
      <c r="A35" s="76"/>
      <c r="B35" s="450">
        <f ca="1">IFERROR(ROUNDUP(B37/(0.0005*C37^2-0.0342*C37+1.034),0),)</f>
        <v>0</v>
      </c>
      <c r="C35" s="452" t="s">
        <v>162</v>
      </c>
      <c r="D35" s="454">
        <f>SUM(C23:C32)</f>
        <v>0</v>
      </c>
      <c r="E35" s="438" t="s">
        <v>44</v>
      </c>
      <c r="F35" s="421">
        <f>SUM(C23*D23,C24*D24,C25*D25,C26*D26,C27*D27,C28*D28,C29*D29,C30*D30,C31*D31,C32*D32)</f>
        <v>0</v>
      </c>
      <c r="H35" s="450">
        <f ca="1">IFERROR(ROUNDUP(H37/(0.0005*I37^2-0.0342*I37+1.034),0),)</f>
        <v>0</v>
      </c>
      <c r="I35" s="452" t="s">
        <v>162</v>
      </c>
      <c r="J35" s="454">
        <f>SUM(I23:I32)</f>
        <v>0</v>
      </c>
      <c r="K35" s="438" t="s">
        <v>44</v>
      </c>
      <c r="L35" s="421">
        <f>SUM(I23*J23,I24*J24,I25*J25,I26*J26,I27*J27,I28*J28,I29*J29,I30*J30,I31*J31,I32*J32)</f>
        <v>0</v>
      </c>
      <c r="M35" s="124"/>
      <c r="N35" s="450">
        <f ca="1">IFERROR(ROUNDUP(N37/(0.0005*O37^2-0.0342*O37+1.034),0),)</f>
        <v>0</v>
      </c>
      <c r="O35" s="452" t="s">
        <v>162</v>
      </c>
      <c r="P35" s="454">
        <f>SUM(O23:O32)</f>
        <v>0</v>
      </c>
      <c r="Q35" s="438" t="s">
        <v>44</v>
      </c>
      <c r="R35" s="421">
        <f>SUM(O23*P23,O24*P24,O25*P25,O26*P26,O27*P27,O28*P28,O29*P29,O30*P30,O31*P31,O32*P32)</f>
        <v>0</v>
      </c>
    </row>
    <row r="36" spans="1:19" ht="15" customHeight="1" thickBot="1" x14ac:dyDescent="0.35">
      <c r="A36" s="76"/>
      <c r="B36" s="451"/>
      <c r="C36" s="453"/>
      <c r="D36" s="455"/>
      <c r="E36" s="453"/>
      <c r="F36" s="422"/>
      <c r="H36" s="451"/>
      <c r="I36" s="453"/>
      <c r="J36" s="455"/>
      <c r="K36" s="453"/>
      <c r="L36" s="422"/>
      <c r="M36" s="124"/>
      <c r="N36" s="451"/>
      <c r="O36" s="453"/>
      <c r="P36" s="455"/>
      <c r="Q36" s="453"/>
      <c r="R36" s="422"/>
    </row>
    <row r="37" spans="1:19" ht="15" customHeight="1" x14ac:dyDescent="0.3">
      <c r="B37" s="64" t="str">
        <f ca="1">IFERROR(OFFSET(D22,MATCH(MAX(D23:D32),D23:D32,0),0),"")</f>
        <v/>
      </c>
      <c r="C37" s="129" t="str">
        <f ca="1">IFERROR(OFFSET(C22,MATCH(MAX(D23:D32),D23:D32,0),0)+(10-OFFSET(E22,MATCH(MAX(D23:D32),D23:D32,0),0)),"")</f>
        <v/>
      </c>
      <c r="D37" s="64"/>
      <c r="E37" s="64"/>
      <c r="F37" s="64"/>
      <c r="G37" s="64"/>
      <c r="H37" s="64" t="str">
        <f ca="1">IFERROR(OFFSET(J22,MATCH(MAX(J23:J32),J23:J32,0),0),"")</f>
        <v/>
      </c>
      <c r="I37" s="129" t="str">
        <f ca="1">IFERROR(OFFSET(I22,MATCH(MAX(J23:J32),J23:J32,0),0)+(10-OFFSET(K22,MATCH(MAX(J23:J32),J23:J32,0),0)),"")</f>
        <v/>
      </c>
      <c r="J37" s="64"/>
      <c r="K37" s="64"/>
      <c r="L37" s="64"/>
      <c r="M37" s="130"/>
      <c r="N37" s="64" t="str">
        <f ca="1">IFERROR(OFFSET(P22,MATCH(MAX(P23:P32),P23:P32,0),0),"")</f>
        <v/>
      </c>
      <c r="O37" s="129" t="str">
        <f ca="1">IFERROR(OFFSET(O22,MATCH(MAX(P23:P32),P23:P32,0),0)+(10-OFFSET(Q22,MATCH(MAX(P23:P32),P23:P32,0),0)),"")</f>
        <v/>
      </c>
      <c r="P37" s="64"/>
      <c r="Q37" s="131" t="str">
        <f>IFERROR(AVERAGE(AVERAGE(E23:E32),AVERAGE(K23:K32),AVERAGE(Q23:Q32)),"")</f>
        <v/>
      </c>
      <c r="R37" s="132">
        <f>SUM(C23:C32,I23:I32,O23:O32)</f>
        <v>0</v>
      </c>
      <c r="S37" s="61"/>
    </row>
    <row r="38" spans="1:19" ht="15" customHeight="1" x14ac:dyDescent="0.3">
      <c r="B38" s="64"/>
      <c r="C38" s="64"/>
      <c r="D38" s="64"/>
      <c r="E38" s="64"/>
      <c r="F38" s="64"/>
      <c r="G38" s="64"/>
      <c r="H38" s="64"/>
      <c r="I38" s="64"/>
      <c r="J38" s="64"/>
      <c r="K38" s="64"/>
      <c r="L38" s="64"/>
      <c r="M38" s="64"/>
      <c r="N38" s="64"/>
      <c r="O38" s="64"/>
      <c r="P38" s="64"/>
      <c r="Q38" s="64"/>
      <c r="R38" s="64"/>
    </row>
    <row r="39" spans="1:19" ht="15" customHeight="1" x14ac:dyDescent="0.3">
      <c r="B39" s="476" t="s">
        <v>48</v>
      </c>
      <c r="C39" s="476"/>
      <c r="D39" s="476"/>
      <c r="E39" s="476"/>
      <c r="F39" s="476"/>
      <c r="G39" s="476"/>
      <c r="H39" s="476"/>
      <c r="I39" s="476"/>
      <c r="J39" s="476"/>
      <c r="K39" s="476"/>
      <c r="L39" s="476"/>
      <c r="M39" s="476"/>
      <c r="N39" s="476"/>
      <c r="O39" s="476"/>
      <c r="P39" s="476"/>
      <c r="Q39" s="476"/>
      <c r="R39" s="476"/>
    </row>
    <row r="40" spans="1:19" ht="15" customHeight="1" x14ac:dyDescent="0.3">
      <c r="B40" s="476"/>
      <c r="C40" s="476"/>
      <c r="D40" s="476"/>
      <c r="E40" s="476"/>
      <c r="F40" s="476"/>
      <c r="G40" s="476"/>
      <c r="H40" s="476"/>
      <c r="I40" s="476"/>
      <c r="J40" s="476"/>
      <c r="K40" s="476"/>
      <c r="L40" s="476"/>
      <c r="M40" s="476"/>
      <c r="N40" s="476"/>
      <c r="O40" s="476"/>
      <c r="P40" s="476"/>
      <c r="Q40" s="476"/>
      <c r="R40" s="476"/>
    </row>
    <row r="41" spans="1:19" ht="15" customHeight="1" x14ac:dyDescent="0.3">
      <c r="B41" s="476"/>
      <c r="C41" s="476"/>
      <c r="D41" s="476"/>
      <c r="E41" s="476"/>
      <c r="F41" s="476"/>
      <c r="G41" s="476"/>
      <c r="H41" s="476"/>
      <c r="I41" s="476"/>
      <c r="J41" s="476"/>
      <c r="K41" s="476"/>
      <c r="L41" s="476"/>
      <c r="M41" s="476"/>
      <c r="N41" s="476"/>
      <c r="O41" s="476"/>
      <c r="P41" s="476"/>
      <c r="Q41" s="476"/>
      <c r="R41" s="476"/>
    </row>
    <row r="42" spans="1:19" ht="15" customHeight="1" thickBot="1" x14ac:dyDescent="0.35"/>
    <row r="43" spans="1:19" ht="15" customHeight="1" x14ac:dyDescent="0.3">
      <c r="B43" s="356">
        <v>1</v>
      </c>
      <c r="C43" s="356">
        <f>'Training Plan'!F219</f>
        <v>0</v>
      </c>
      <c r="D43" s="357"/>
      <c r="E43" s="357"/>
      <c r="F43" s="358"/>
      <c r="G43" s="62"/>
      <c r="H43" s="356">
        <v>2</v>
      </c>
      <c r="I43" s="356">
        <f>'Training Plan'!F227</f>
        <v>0</v>
      </c>
      <c r="J43" s="357"/>
      <c r="K43" s="357"/>
      <c r="L43" s="358"/>
      <c r="M43" s="62"/>
      <c r="N43" s="356">
        <v>3</v>
      </c>
      <c r="O43" s="356">
        <f>'Training Plan'!F235</f>
        <v>0</v>
      </c>
      <c r="P43" s="357"/>
      <c r="Q43" s="357"/>
      <c r="R43" s="358"/>
    </row>
    <row r="44" spans="1:19" ht="15" customHeight="1" thickBot="1" x14ac:dyDescent="0.35">
      <c r="B44" s="359"/>
      <c r="C44" s="359"/>
      <c r="D44" s="360"/>
      <c r="E44" s="360"/>
      <c r="F44" s="361"/>
      <c r="G44" s="62"/>
      <c r="H44" s="359"/>
      <c r="I44" s="359"/>
      <c r="J44" s="360"/>
      <c r="K44" s="360"/>
      <c r="L44" s="361"/>
      <c r="M44" s="62"/>
      <c r="N44" s="359"/>
      <c r="O44" s="359"/>
      <c r="P44" s="360"/>
      <c r="Q44" s="360"/>
      <c r="R44" s="361"/>
    </row>
    <row r="45" spans="1:19" ht="15" customHeight="1" x14ac:dyDescent="0.3">
      <c r="B45" s="469" t="s">
        <v>85</v>
      </c>
      <c r="C45" s="470"/>
      <c r="D45" s="463">
        <f>'Training Plan'!F220</f>
        <v>0</v>
      </c>
      <c r="E45" s="464"/>
      <c r="F45" s="465"/>
      <c r="G45" s="62"/>
      <c r="H45" s="469" t="s">
        <v>85</v>
      </c>
      <c r="I45" s="470"/>
      <c r="J45" s="463">
        <f>'Training Plan'!F228</f>
        <v>0</v>
      </c>
      <c r="K45" s="464"/>
      <c r="L45" s="465"/>
      <c r="M45" s="62"/>
      <c r="N45" s="469" t="s">
        <v>85</v>
      </c>
      <c r="O45" s="470"/>
      <c r="P45" s="463">
        <f>'Training Plan'!F236</f>
        <v>0</v>
      </c>
      <c r="Q45" s="464"/>
      <c r="R45" s="465"/>
    </row>
    <row r="46" spans="1:19" ht="15" customHeight="1" x14ac:dyDescent="0.3">
      <c r="B46" s="471"/>
      <c r="C46" s="472"/>
      <c r="D46" s="466"/>
      <c r="E46" s="467"/>
      <c r="F46" s="468"/>
      <c r="G46" s="62"/>
      <c r="H46" s="471"/>
      <c r="I46" s="472"/>
      <c r="J46" s="466"/>
      <c r="K46" s="467"/>
      <c r="L46" s="468"/>
      <c r="M46" s="62"/>
      <c r="N46" s="471"/>
      <c r="O46" s="472"/>
      <c r="P46" s="466"/>
      <c r="Q46" s="467"/>
      <c r="R46" s="468"/>
    </row>
    <row r="47" spans="1:19" ht="15" customHeight="1" x14ac:dyDescent="0.3">
      <c r="B47" s="471"/>
      <c r="C47" s="472"/>
      <c r="D47" s="466"/>
      <c r="E47" s="467"/>
      <c r="F47" s="468"/>
      <c r="G47" s="62"/>
      <c r="H47" s="471"/>
      <c r="I47" s="472"/>
      <c r="J47" s="466"/>
      <c r="K47" s="467"/>
      <c r="L47" s="468"/>
      <c r="M47" s="62"/>
      <c r="N47" s="471"/>
      <c r="O47" s="472"/>
      <c r="P47" s="466"/>
      <c r="Q47" s="467"/>
      <c r="R47" s="468"/>
    </row>
    <row r="48" spans="1:19" ht="15" customHeight="1" x14ac:dyDescent="0.3">
      <c r="B48" s="471"/>
      <c r="C48" s="472"/>
      <c r="D48" s="466"/>
      <c r="E48" s="467"/>
      <c r="F48" s="468"/>
      <c r="G48" s="62"/>
      <c r="H48" s="471"/>
      <c r="I48" s="472"/>
      <c r="J48" s="466"/>
      <c r="K48" s="467"/>
      <c r="L48" s="468"/>
      <c r="M48" s="62"/>
      <c r="N48" s="471"/>
      <c r="O48" s="472"/>
      <c r="P48" s="466"/>
      <c r="Q48" s="467"/>
      <c r="R48" s="468"/>
    </row>
    <row r="49" spans="2:18" ht="15" customHeight="1" thickBot="1" x14ac:dyDescent="0.35">
      <c r="B49" s="473"/>
      <c r="C49" s="474"/>
      <c r="D49" s="466"/>
      <c r="E49" s="467"/>
      <c r="F49" s="468"/>
      <c r="G49" s="62"/>
      <c r="H49" s="473"/>
      <c r="I49" s="474"/>
      <c r="J49" s="466"/>
      <c r="K49" s="467"/>
      <c r="L49" s="468"/>
      <c r="M49" s="62"/>
      <c r="N49" s="473"/>
      <c r="O49" s="474"/>
      <c r="P49" s="466"/>
      <c r="Q49" s="467"/>
      <c r="R49" s="468"/>
    </row>
    <row r="50" spans="2:18" ht="15" customHeight="1" x14ac:dyDescent="0.3">
      <c r="B50" s="438" t="s">
        <v>86</v>
      </c>
      <c r="C50" s="440"/>
      <c r="D50" s="441">
        <f>'Training Plan'!G225</f>
        <v>0</v>
      </c>
      <c r="E50" s="442"/>
      <c r="F50" s="443"/>
      <c r="G50" s="62"/>
      <c r="H50" s="438" t="s">
        <v>86</v>
      </c>
      <c r="I50" s="440"/>
      <c r="J50" s="441">
        <f>'Training Plan'!G233</f>
        <v>0</v>
      </c>
      <c r="K50" s="442"/>
      <c r="L50" s="443"/>
      <c r="M50" s="62"/>
      <c r="N50" s="438" t="s">
        <v>86</v>
      </c>
      <c r="O50" s="440"/>
      <c r="P50" s="441">
        <f>'Training Plan'!G241</f>
        <v>0</v>
      </c>
      <c r="Q50" s="442"/>
      <c r="R50" s="443"/>
    </row>
    <row r="51" spans="2:18" ht="15" customHeight="1" thickBot="1" x14ac:dyDescent="0.35">
      <c r="B51" s="453"/>
      <c r="C51" s="475"/>
      <c r="D51" s="447"/>
      <c r="E51" s="448"/>
      <c r="F51" s="449"/>
      <c r="G51" s="62"/>
      <c r="H51" s="453"/>
      <c r="I51" s="475"/>
      <c r="J51" s="447"/>
      <c r="K51" s="448"/>
      <c r="L51" s="449"/>
      <c r="M51" s="62"/>
      <c r="N51" s="453"/>
      <c r="O51" s="475"/>
      <c r="P51" s="447"/>
      <c r="Q51" s="448"/>
      <c r="R51" s="449"/>
    </row>
    <row r="52" spans="2:18" ht="30" customHeight="1" thickBot="1" x14ac:dyDescent="0.35">
      <c r="B52" s="1" t="s">
        <v>61</v>
      </c>
      <c r="C52" s="1" t="s">
        <v>0</v>
      </c>
      <c r="D52" s="1" t="s">
        <v>42</v>
      </c>
      <c r="E52" s="1" t="s">
        <v>11</v>
      </c>
      <c r="F52" s="3" t="s">
        <v>71</v>
      </c>
      <c r="H52" s="1" t="s">
        <v>61</v>
      </c>
      <c r="I52" s="1" t="s">
        <v>0</v>
      </c>
      <c r="J52" s="1" t="s">
        <v>42</v>
      </c>
      <c r="K52" s="1" t="s">
        <v>11</v>
      </c>
      <c r="L52" s="3" t="s">
        <v>71</v>
      </c>
      <c r="N52" s="1" t="s">
        <v>61</v>
      </c>
      <c r="O52" s="1" t="s">
        <v>0</v>
      </c>
      <c r="P52" s="1" t="s">
        <v>42</v>
      </c>
      <c r="Q52" s="1" t="s">
        <v>11</v>
      </c>
      <c r="R52" s="3" t="s">
        <v>71</v>
      </c>
    </row>
    <row r="53" spans="2:18" ht="15" customHeight="1" thickBot="1" x14ac:dyDescent="0.35">
      <c r="B53" s="2">
        <v>1</v>
      </c>
      <c r="C53" s="32"/>
      <c r="D53" s="29"/>
      <c r="E53" s="35"/>
      <c r="F53" s="125">
        <f>IF(ISNUMBER(D53),D53/B65,)</f>
        <v>0</v>
      </c>
      <c r="H53" s="2">
        <v>1</v>
      </c>
      <c r="I53" s="32"/>
      <c r="J53" s="29"/>
      <c r="K53" s="35"/>
      <c r="L53" s="125">
        <f>IF(ISNUMBER(J53),J53/H65,)</f>
        <v>0</v>
      </c>
      <c r="N53" s="2">
        <v>1</v>
      </c>
      <c r="O53" s="32"/>
      <c r="P53" s="29"/>
      <c r="Q53" s="35"/>
      <c r="R53" s="125">
        <f>IF(ISNUMBER(P53),P53/N65,)</f>
        <v>0</v>
      </c>
    </row>
    <row r="54" spans="2:18" ht="15" customHeight="1" thickBot="1" x14ac:dyDescent="0.35">
      <c r="B54" s="2">
        <v>2</v>
      </c>
      <c r="C54" s="33"/>
      <c r="D54" s="30"/>
      <c r="E54" s="36"/>
      <c r="F54" s="126">
        <f>IF(ISNUMBER(D54),D54/B65,)</f>
        <v>0</v>
      </c>
      <c r="H54" s="2">
        <v>2</v>
      </c>
      <c r="I54" s="33"/>
      <c r="J54" s="30"/>
      <c r="K54" s="36"/>
      <c r="L54" s="126">
        <f>IF(ISNUMBER(J54),J54/H65,)</f>
        <v>0</v>
      </c>
      <c r="N54" s="2">
        <v>2</v>
      </c>
      <c r="O54" s="33"/>
      <c r="P54" s="30"/>
      <c r="Q54" s="36"/>
      <c r="R54" s="126">
        <f>IF(ISNUMBER(P54),P54/N65,)</f>
        <v>0</v>
      </c>
    </row>
    <row r="55" spans="2:18" ht="15" customHeight="1" thickBot="1" x14ac:dyDescent="0.35">
      <c r="B55" s="2">
        <v>3</v>
      </c>
      <c r="C55" s="33"/>
      <c r="D55" s="30"/>
      <c r="E55" s="36"/>
      <c r="F55" s="126">
        <f>IF(ISNUMBER(D55),D55/B65,)</f>
        <v>0</v>
      </c>
      <c r="H55" s="2">
        <v>3</v>
      </c>
      <c r="I55" s="33"/>
      <c r="J55" s="30"/>
      <c r="K55" s="36"/>
      <c r="L55" s="126">
        <f>IF(ISNUMBER(J55),J55/H65,)</f>
        <v>0</v>
      </c>
      <c r="M55" s="122"/>
      <c r="N55" s="2">
        <v>3</v>
      </c>
      <c r="O55" s="33"/>
      <c r="P55" s="30"/>
      <c r="Q55" s="36"/>
      <c r="R55" s="126">
        <f>IF(ISNUMBER(P55),P55/N65,)</f>
        <v>0</v>
      </c>
    </row>
    <row r="56" spans="2:18" ht="15" customHeight="1" thickBot="1" x14ac:dyDescent="0.35">
      <c r="B56" s="2">
        <v>4</v>
      </c>
      <c r="C56" s="33"/>
      <c r="D56" s="30"/>
      <c r="E56" s="36"/>
      <c r="F56" s="126">
        <f>IF(ISNUMBER(D56),D56/B65,)</f>
        <v>0</v>
      </c>
      <c r="H56" s="2">
        <v>4</v>
      </c>
      <c r="I56" s="33"/>
      <c r="J56" s="30"/>
      <c r="K56" s="36"/>
      <c r="L56" s="126">
        <f>IF(ISNUMBER(J56),J56/H65,)</f>
        <v>0</v>
      </c>
      <c r="M56" s="123"/>
      <c r="N56" s="2">
        <v>4</v>
      </c>
      <c r="O56" s="33"/>
      <c r="P56" s="30"/>
      <c r="Q56" s="36"/>
      <c r="R56" s="126">
        <f>IF(ISNUMBER(P56),P56/N65,)</f>
        <v>0</v>
      </c>
    </row>
    <row r="57" spans="2:18" ht="15" customHeight="1" thickBot="1" x14ac:dyDescent="0.35">
      <c r="B57" s="2">
        <v>5</v>
      </c>
      <c r="C57" s="33"/>
      <c r="D57" s="30"/>
      <c r="E57" s="36"/>
      <c r="F57" s="126">
        <f>IF(ISNUMBER(D57),D57/B65,)</f>
        <v>0</v>
      </c>
      <c r="H57" s="2">
        <v>5</v>
      </c>
      <c r="I57" s="33"/>
      <c r="J57" s="30"/>
      <c r="K57" s="36"/>
      <c r="L57" s="126">
        <f>IF(ISNUMBER(J57),J57/H65,)</f>
        <v>0</v>
      </c>
      <c r="M57" s="124"/>
      <c r="N57" s="2">
        <v>5</v>
      </c>
      <c r="O57" s="33"/>
      <c r="P57" s="30"/>
      <c r="Q57" s="36"/>
      <c r="R57" s="126">
        <f>IF(ISNUMBER(P57),P57/N65,)</f>
        <v>0</v>
      </c>
    </row>
    <row r="58" spans="2:18" ht="15" customHeight="1" thickBot="1" x14ac:dyDescent="0.35">
      <c r="B58" s="2">
        <v>6</v>
      </c>
      <c r="C58" s="33"/>
      <c r="D58" s="30"/>
      <c r="E58" s="36"/>
      <c r="F58" s="126">
        <f>IF(ISNUMBER(D58),D58/B65,)</f>
        <v>0</v>
      </c>
      <c r="H58" s="2">
        <v>6</v>
      </c>
      <c r="I58" s="33"/>
      <c r="J58" s="30"/>
      <c r="K58" s="36"/>
      <c r="L58" s="126">
        <f>IF(ISNUMBER(J58),J58/H65,)</f>
        <v>0</v>
      </c>
      <c r="M58" s="124"/>
      <c r="N58" s="2">
        <v>6</v>
      </c>
      <c r="O58" s="33"/>
      <c r="P58" s="30"/>
      <c r="Q58" s="36"/>
      <c r="R58" s="126">
        <f>IF(ISNUMBER(P58),P58/N65,)</f>
        <v>0</v>
      </c>
    </row>
    <row r="59" spans="2:18" ht="15" customHeight="1" thickBot="1" x14ac:dyDescent="0.35">
      <c r="B59" s="2">
        <v>7</v>
      </c>
      <c r="C59" s="33"/>
      <c r="D59" s="30"/>
      <c r="E59" s="36"/>
      <c r="F59" s="126">
        <f>IF(ISNUMBER(D59),D59/B65,)</f>
        <v>0</v>
      </c>
      <c r="H59" s="2">
        <v>7</v>
      </c>
      <c r="I59" s="33"/>
      <c r="J59" s="30"/>
      <c r="K59" s="36"/>
      <c r="L59" s="126">
        <f>IF(ISNUMBER(J59),J59/H65,)</f>
        <v>0</v>
      </c>
      <c r="M59" s="124"/>
      <c r="N59" s="2">
        <v>7</v>
      </c>
      <c r="O59" s="33"/>
      <c r="P59" s="30"/>
      <c r="Q59" s="36"/>
      <c r="R59" s="126">
        <f>IF(ISNUMBER(P59),P59/N65,)</f>
        <v>0</v>
      </c>
    </row>
    <row r="60" spans="2:18" ht="15" customHeight="1" thickBot="1" x14ac:dyDescent="0.35">
      <c r="B60" s="2">
        <v>8</v>
      </c>
      <c r="C60" s="33"/>
      <c r="D60" s="30"/>
      <c r="E60" s="36"/>
      <c r="F60" s="126">
        <f>IF(ISNUMBER(D60),D60/B65,)</f>
        <v>0</v>
      </c>
      <c r="H60" s="2">
        <v>8</v>
      </c>
      <c r="I60" s="33"/>
      <c r="J60" s="30"/>
      <c r="K60" s="36"/>
      <c r="L60" s="126">
        <f>IF(ISNUMBER(J60),J60/H65,)</f>
        <v>0</v>
      </c>
      <c r="M60" s="124"/>
      <c r="N60" s="2">
        <v>8</v>
      </c>
      <c r="O60" s="33"/>
      <c r="P60" s="30"/>
      <c r="Q60" s="36"/>
      <c r="R60" s="126">
        <f>IF(ISNUMBER(P60),P60/N65,)</f>
        <v>0</v>
      </c>
    </row>
    <row r="61" spans="2:18" ht="15" customHeight="1" thickBot="1" x14ac:dyDescent="0.35">
      <c r="B61" s="2">
        <v>9</v>
      </c>
      <c r="C61" s="33"/>
      <c r="D61" s="30"/>
      <c r="E61" s="36"/>
      <c r="F61" s="126">
        <f>IF(ISNUMBER(D61),D61/B65,)</f>
        <v>0</v>
      </c>
      <c r="H61" s="2">
        <v>9</v>
      </c>
      <c r="I61" s="33"/>
      <c r="J61" s="30"/>
      <c r="K61" s="36"/>
      <c r="L61" s="126">
        <f>IF(ISNUMBER(J61),J61/H65,)</f>
        <v>0</v>
      </c>
      <c r="M61" s="124"/>
      <c r="N61" s="2">
        <v>9</v>
      </c>
      <c r="O61" s="33"/>
      <c r="P61" s="30"/>
      <c r="Q61" s="36"/>
      <c r="R61" s="126">
        <f>IF(ISNUMBER(P61),P61/N65,)</f>
        <v>0</v>
      </c>
    </row>
    <row r="62" spans="2:18" ht="15" customHeight="1" thickBot="1" x14ac:dyDescent="0.35">
      <c r="B62" s="133">
        <v>10</v>
      </c>
      <c r="C62" s="34"/>
      <c r="D62" s="31"/>
      <c r="E62" s="37"/>
      <c r="F62" s="126">
        <f>IF(ISNUMBER(D62),D62/B65,)</f>
        <v>0</v>
      </c>
      <c r="H62" s="133">
        <v>10</v>
      </c>
      <c r="I62" s="34"/>
      <c r="J62" s="31"/>
      <c r="K62" s="37"/>
      <c r="L62" s="126">
        <f>IF(ISNUMBER(J62),J62/H65,)</f>
        <v>0</v>
      </c>
      <c r="M62" s="124"/>
      <c r="N62" s="133">
        <v>10</v>
      </c>
      <c r="O62" s="34"/>
      <c r="P62" s="31"/>
      <c r="Q62" s="37"/>
      <c r="R62" s="126">
        <f>IF(ISNUMBER(P62),P62/N65,)</f>
        <v>0</v>
      </c>
    </row>
    <row r="63" spans="2:18" ht="15" customHeight="1" x14ac:dyDescent="0.3">
      <c r="B63" s="392" t="s">
        <v>4</v>
      </c>
      <c r="C63" s="438" t="s">
        <v>62</v>
      </c>
      <c r="D63" s="439"/>
      <c r="E63" s="457">
        <f>IFERROR(IF(COUNT(F53:F62)&gt;0,AVERAGEIF(F53:F62,"&gt;0"),0),)</f>
        <v>0</v>
      </c>
      <c r="F63" s="458"/>
      <c r="H63" s="392" t="s">
        <v>4</v>
      </c>
      <c r="I63" s="438" t="s">
        <v>62</v>
      </c>
      <c r="J63" s="439"/>
      <c r="K63" s="457">
        <f>IFERROR(IF(COUNT(L53:L62)&gt;0,AVERAGEIF(L53:L62,"&gt;0"),0),)</f>
        <v>0</v>
      </c>
      <c r="L63" s="458"/>
      <c r="M63" s="124"/>
      <c r="N63" s="392" t="s">
        <v>4</v>
      </c>
      <c r="O63" s="452" t="s">
        <v>70</v>
      </c>
      <c r="P63" s="461">
        <f>IFERROR(IF(COUNT(R53:R62)&gt;0,AVERAGEIF(R53:R62,"&gt;0"),0),)</f>
        <v>0</v>
      </c>
      <c r="Q63" s="477" t="s">
        <v>109</v>
      </c>
      <c r="R63" s="479" t="str">
        <f>IFERROR(Q67*R67,"")</f>
        <v/>
      </c>
    </row>
    <row r="64" spans="2:18" ht="15" customHeight="1" thickBot="1" x14ac:dyDescent="0.35">
      <c r="B64" s="373"/>
      <c r="C64" s="453"/>
      <c r="D64" s="456"/>
      <c r="E64" s="459"/>
      <c r="F64" s="460"/>
      <c r="H64" s="373"/>
      <c r="I64" s="453"/>
      <c r="J64" s="456"/>
      <c r="K64" s="459"/>
      <c r="L64" s="460"/>
      <c r="M64" s="124"/>
      <c r="N64" s="373"/>
      <c r="O64" s="490"/>
      <c r="P64" s="462"/>
      <c r="Q64" s="478"/>
      <c r="R64" s="480"/>
    </row>
    <row r="65" spans="2:18" ht="15" customHeight="1" x14ac:dyDescent="0.3">
      <c r="B65" s="450">
        <f ca="1">IFERROR(ROUNDUP(B67/(0.0005*C67^2-0.0342*C67+1.034),0),)</f>
        <v>0</v>
      </c>
      <c r="C65" s="452" t="s">
        <v>162</v>
      </c>
      <c r="D65" s="454">
        <f>SUM(C53:C62)</f>
        <v>0</v>
      </c>
      <c r="E65" s="438" t="s">
        <v>44</v>
      </c>
      <c r="F65" s="421">
        <f>SUM(C53*D53,C54*D54,C55*D55,C56*D56,C57*D57,C58*D58,C59*D59,C60*D60,C61*D61,C62*D62)</f>
        <v>0</v>
      </c>
      <c r="H65" s="450">
        <f ca="1">IFERROR(ROUNDUP(H67/(0.0005*I67^2-0.0342*I67+1.034),0),)</f>
        <v>0</v>
      </c>
      <c r="I65" s="452" t="s">
        <v>162</v>
      </c>
      <c r="J65" s="454">
        <f>SUM(I53:I62)</f>
        <v>0</v>
      </c>
      <c r="K65" s="438" t="s">
        <v>44</v>
      </c>
      <c r="L65" s="421">
        <f>SUM(I53*J53,I54*J54,I55*J55,I56*J56,I57*J57,I58*J58,I59*J59,I60*J60,I61*J61,I62*J62)</f>
        <v>0</v>
      </c>
      <c r="M65" s="124"/>
      <c r="N65" s="450">
        <f ca="1">IFERROR(ROUNDUP(N67/(0.0005*O67^2-0.0342*O67+1.034),0),)</f>
        <v>0</v>
      </c>
      <c r="O65" s="452" t="s">
        <v>162</v>
      </c>
      <c r="P65" s="454">
        <f>SUM(O53:O62)</f>
        <v>0</v>
      </c>
      <c r="Q65" s="438" t="s">
        <v>44</v>
      </c>
      <c r="R65" s="421">
        <f>SUM(O53*P53,O54*P54,O55*P55,O56*P56,O57*P57,O58*P58,O59*P59,O60*P60,O61*P61,O62*P62)</f>
        <v>0</v>
      </c>
    </row>
    <row r="66" spans="2:18" ht="15" customHeight="1" thickBot="1" x14ac:dyDescent="0.35">
      <c r="B66" s="451"/>
      <c r="C66" s="453"/>
      <c r="D66" s="455"/>
      <c r="E66" s="453"/>
      <c r="F66" s="422"/>
      <c r="H66" s="451"/>
      <c r="I66" s="453"/>
      <c r="J66" s="455"/>
      <c r="K66" s="453"/>
      <c r="L66" s="422"/>
      <c r="M66" s="124"/>
      <c r="N66" s="451"/>
      <c r="O66" s="453"/>
      <c r="P66" s="455"/>
      <c r="Q66" s="453"/>
      <c r="R66" s="422"/>
    </row>
    <row r="67" spans="2:18" ht="15" customHeight="1" x14ac:dyDescent="0.3">
      <c r="B67" s="64" t="str">
        <f ca="1">IFERROR(OFFSET(D52,MATCH(MAX(D53:D62),D53:D62,0),0),"")</f>
        <v/>
      </c>
      <c r="C67" s="129" t="str">
        <f ca="1">IFERROR(OFFSET(C52,MATCH(MAX(D53:D62),D53:D62,0),0)+(10-OFFSET(E52,MATCH(MAX(D53:D62),D53:D62,0),0)),"")</f>
        <v/>
      </c>
      <c r="D67" s="64"/>
      <c r="E67" s="64"/>
      <c r="F67" s="64"/>
      <c r="G67" s="64"/>
      <c r="H67" s="64" t="str">
        <f ca="1">IFERROR(OFFSET(J52,MATCH(MAX(J53:J62),J53:J62,0),0),"")</f>
        <v/>
      </c>
      <c r="I67" s="129" t="str">
        <f ca="1">IFERROR(OFFSET(I52,MATCH(MAX(J53:J62),J53:J62,0),0)+(10-OFFSET(K52,MATCH(MAX(J53:J62),J53:J62,0),0)),"")</f>
        <v/>
      </c>
      <c r="J67" s="64"/>
      <c r="K67" s="64"/>
      <c r="L67" s="64"/>
      <c r="M67" s="130"/>
      <c r="N67" s="64" t="str">
        <f ca="1">IFERROR(OFFSET(P52,MATCH(MAX(P53:P62),P53:P62,0),0),"")</f>
        <v/>
      </c>
      <c r="O67" s="129" t="str">
        <f ca="1">IFERROR(OFFSET(O52,MATCH(MAX(P53:P62),P53:P62,0),0)+(10-OFFSET(Q52,MATCH(MAX(P53:P62),P53:P62,0),0)),"")</f>
        <v/>
      </c>
      <c r="P67" s="64"/>
      <c r="Q67" s="131" t="str">
        <f>IFERROR(AVERAGE(AVERAGE(E53:E62),AVERAGE(K53:K62),AVERAGE(Q53:Q62)),"")</f>
        <v/>
      </c>
      <c r="R67" s="132">
        <f>SUM(C53:C62,I53:I62,O53:O62)</f>
        <v>0</v>
      </c>
    </row>
    <row r="68" spans="2:18" ht="15" customHeight="1" x14ac:dyDescent="0.3">
      <c r="B68" s="64"/>
      <c r="C68" s="64"/>
      <c r="D68" s="64"/>
      <c r="E68" s="64"/>
      <c r="F68" s="64"/>
      <c r="G68" s="64"/>
      <c r="H68" s="64"/>
      <c r="I68" s="64"/>
      <c r="J68" s="64"/>
      <c r="K68" s="64"/>
      <c r="L68" s="64"/>
      <c r="M68" s="64"/>
      <c r="N68" s="64"/>
      <c r="O68" s="64"/>
      <c r="P68" s="64"/>
      <c r="Q68" s="64"/>
      <c r="R68" s="64"/>
    </row>
    <row r="69" spans="2:18" ht="15" customHeight="1" x14ac:dyDescent="0.3">
      <c r="B69" s="476" t="s">
        <v>63</v>
      </c>
      <c r="C69" s="476"/>
      <c r="D69" s="476"/>
      <c r="E69" s="476"/>
      <c r="F69" s="476"/>
      <c r="G69" s="476"/>
      <c r="H69" s="476"/>
      <c r="I69" s="476"/>
      <c r="J69" s="476"/>
      <c r="K69" s="476"/>
      <c r="L69" s="476"/>
      <c r="M69" s="476"/>
      <c r="N69" s="476"/>
      <c r="O69" s="476"/>
      <c r="P69" s="476"/>
      <c r="Q69" s="476"/>
      <c r="R69" s="476"/>
    </row>
    <row r="70" spans="2:18" ht="15" customHeight="1" x14ac:dyDescent="0.3">
      <c r="B70" s="476"/>
      <c r="C70" s="476"/>
      <c r="D70" s="476"/>
      <c r="E70" s="476"/>
      <c r="F70" s="476"/>
      <c r="G70" s="476"/>
      <c r="H70" s="476"/>
      <c r="I70" s="476"/>
      <c r="J70" s="476"/>
      <c r="K70" s="476"/>
      <c r="L70" s="476"/>
      <c r="M70" s="476"/>
      <c r="N70" s="476"/>
      <c r="O70" s="476"/>
      <c r="P70" s="476"/>
      <c r="Q70" s="476"/>
      <c r="R70" s="476"/>
    </row>
    <row r="71" spans="2:18" ht="15" customHeight="1" x14ac:dyDescent="0.3">
      <c r="B71" s="476"/>
      <c r="C71" s="476"/>
      <c r="D71" s="476"/>
      <c r="E71" s="476"/>
      <c r="F71" s="476"/>
      <c r="G71" s="476"/>
      <c r="H71" s="476"/>
      <c r="I71" s="476"/>
      <c r="J71" s="476"/>
      <c r="K71" s="476"/>
      <c r="L71" s="476"/>
      <c r="M71" s="476"/>
      <c r="N71" s="476"/>
      <c r="O71" s="476"/>
      <c r="P71" s="476"/>
      <c r="Q71" s="476"/>
      <c r="R71" s="476"/>
    </row>
    <row r="72" spans="2:18" ht="15" customHeight="1" thickBot="1" x14ac:dyDescent="0.35"/>
    <row r="73" spans="2:18" ht="15" customHeight="1" x14ac:dyDescent="0.3">
      <c r="C73" s="322">
        <f>'Training Plan'!I218</f>
        <v>0</v>
      </c>
      <c r="D73" s="323"/>
      <c r="E73" s="324"/>
      <c r="F73" s="322">
        <f>'Training Plan'!I222</f>
        <v>0</v>
      </c>
      <c r="G73" s="323"/>
      <c r="H73" s="324"/>
      <c r="I73" s="322">
        <f>'Training Plan'!I226</f>
        <v>0</v>
      </c>
      <c r="J73" s="323"/>
      <c r="K73" s="324"/>
      <c r="L73" s="322">
        <f>'Training Plan'!I230</f>
        <v>0</v>
      </c>
      <c r="M73" s="323"/>
      <c r="N73" s="324"/>
      <c r="O73" s="322">
        <f>'Training Plan'!I234</f>
        <v>0</v>
      </c>
      <c r="P73" s="323"/>
      <c r="Q73" s="324"/>
    </row>
    <row r="74" spans="2:18" ht="15" customHeight="1" thickBot="1" x14ac:dyDescent="0.35">
      <c r="C74" s="328"/>
      <c r="D74" s="329"/>
      <c r="E74" s="330"/>
      <c r="F74" s="328"/>
      <c r="G74" s="329"/>
      <c r="H74" s="330"/>
      <c r="I74" s="328"/>
      <c r="J74" s="329"/>
      <c r="K74" s="330"/>
      <c r="L74" s="328"/>
      <c r="M74" s="329"/>
      <c r="N74" s="330"/>
      <c r="O74" s="328"/>
      <c r="P74" s="329"/>
      <c r="Q74" s="330"/>
    </row>
    <row r="75" spans="2:18" ht="15" customHeight="1" x14ac:dyDescent="0.3">
      <c r="C75" s="441">
        <f>'Training Plan'!I219</f>
        <v>0</v>
      </c>
      <c r="D75" s="442"/>
      <c r="E75" s="443"/>
      <c r="F75" s="441">
        <f>'Training Plan'!I223</f>
        <v>0</v>
      </c>
      <c r="G75" s="442"/>
      <c r="H75" s="443"/>
      <c r="I75" s="441">
        <f>'Training Plan'!I227</f>
        <v>0</v>
      </c>
      <c r="J75" s="442"/>
      <c r="K75" s="443"/>
      <c r="L75" s="441">
        <f>'Training Plan'!I231</f>
        <v>0</v>
      </c>
      <c r="M75" s="442"/>
      <c r="N75" s="443"/>
      <c r="O75" s="441">
        <f>'Training Plan'!I235</f>
        <v>0</v>
      </c>
      <c r="P75" s="442"/>
      <c r="Q75" s="443"/>
    </row>
    <row r="76" spans="2:18" ht="15" customHeight="1" x14ac:dyDescent="0.3">
      <c r="C76" s="444"/>
      <c r="D76" s="445"/>
      <c r="E76" s="446"/>
      <c r="F76" s="444"/>
      <c r="G76" s="445"/>
      <c r="H76" s="446"/>
      <c r="I76" s="444"/>
      <c r="J76" s="445"/>
      <c r="K76" s="446"/>
      <c r="L76" s="444"/>
      <c r="M76" s="445"/>
      <c r="N76" s="446"/>
      <c r="O76" s="444"/>
      <c r="P76" s="445"/>
      <c r="Q76" s="446"/>
    </row>
    <row r="77" spans="2:18" ht="15" customHeight="1" thickBot="1" x14ac:dyDescent="0.35">
      <c r="C77" s="447"/>
      <c r="D77" s="448"/>
      <c r="E77" s="449"/>
      <c r="F77" s="447"/>
      <c r="G77" s="448"/>
      <c r="H77" s="449"/>
      <c r="I77" s="447"/>
      <c r="J77" s="448"/>
      <c r="K77" s="449"/>
      <c r="L77" s="447"/>
      <c r="M77" s="448"/>
      <c r="N77" s="449"/>
      <c r="O77" s="447"/>
      <c r="P77" s="448"/>
      <c r="Q77" s="449"/>
    </row>
    <row r="78" spans="2:18" ht="15" customHeight="1" thickBot="1" x14ac:dyDescent="0.35">
      <c r="C78" s="438" t="s">
        <v>64</v>
      </c>
      <c r="D78" s="439"/>
      <c r="E78" s="440"/>
      <c r="F78" s="438" t="s">
        <v>64</v>
      </c>
      <c r="G78" s="439"/>
      <c r="H78" s="440"/>
      <c r="I78" s="438" t="s">
        <v>64</v>
      </c>
      <c r="J78" s="439"/>
      <c r="K78" s="440"/>
      <c r="L78" s="438" t="s">
        <v>64</v>
      </c>
      <c r="M78" s="439"/>
      <c r="N78" s="440"/>
      <c r="O78" s="438" t="s">
        <v>64</v>
      </c>
      <c r="P78" s="439"/>
      <c r="Q78" s="440"/>
    </row>
    <row r="79" spans="2:18" ht="15" customHeight="1" x14ac:dyDescent="0.3">
      <c r="C79" s="481"/>
      <c r="D79" s="482"/>
      <c r="E79" s="483"/>
      <c r="F79" s="481"/>
      <c r="G79" s="482"/>
      <c r="H79" s="483"/>
      <c r="I79" s="481"/>
      <c r="J79" s="482"/>
      <c r="K79" s="483"/>
      <c r="L79" s="481"/>
      <c r="M79" s="482"/>
      <c r="N79" s="483"/>
      <c r="O79" s="481"/>
      <c r="P79" s="482"/>
      <c r="Q79" s="483"/>
    </row>
    <row r="80" spans="2:18" ht="15" customHeight="1" x14ac:dyDescent="0.3">
      <c r="C80" s="484"/>
      <c r="D80" s="485"/>
      <c r="E80" s="486"/>
      <c r="F80" s="484"/>
      <c r="G80" s="485"/>
      <c r="H80" s="486"/>
      <c r="I80" s="484"/>
      <c r="J80" s="485"/>
      <c r="K80" s="486"/>
      <c r="L80" s="484"/>
      <c r="M80" s="485"/>
      <c r="N80" s="486"/>
      <c r="O80" s="484"/>
      <c r="P80" s="485"/>
      <c r="Q80" s="486"/>
    </row>
    <row r="81" spans="2:18" ht="15" customHeight="1" thickBot="1" x14ac:dyDescent="0.35">
      <c r="C81" s="487"/>
      <c r="D81" s="488"/>
      <c r="E81" s="489"/>
      <c r="F81" s="487"/>
      <c r="G81" s="488"/>
      <c r="H81" s="489"/>
      <c r="I81" s="487"/>
      <c r="J81" s="488"/>
      <c r="K81" s="489"/>
      <c r="L81" s="487"/>
      <c r="M81" s="488"/>
      <c r="N81" s="489"/>
      <c r="O81" s="487"/>
      <c r="P81" s="488"/>
      <c r="Q81" s="489"/>
    </row>
    <row r="82" spans="2:18" ht="15" customHeight="1" x14ac:dyDescent="0.3"/>
    <row r="83" spans="2:18" ht="15" customHeight="1" x14ac:dyDescent="0.3"/>
    <row r="84" spans="2:18" ht="15" customHeight="1" x14ac:dyDescent="0.3">
      <c r="B84" s="476" t="s">
        <v>49</v>
      </c>
      <c r="C84" s="476"/>
      <c r="D84" s="476"/>
      <c r="E84" s="476"/>
      <c r="F84" s="476"/>
      <c r="G84" s="476"/>
      <c r="H84" s="476"/>
      <c r="I84" s="476"/>
      <c r="J84" s="476"/>
      <c r="K84" s="476"/>
      <c r="L84" s="476"/>
      <c r="M84" s="476"/>
      <c r="N84" s="476"/>
      <c r="O84" s="476"/>
      <c r="P84" s="476"/>
      <c r="Q84" s="476"/>
      <c r="R84" s="476"/>
    </row>
    <row r="85" spans="2:18" ht="15" customHeight="1" x14ac:dyDescent="0.3">
      <c r="B85" s="476"/>
      <c r="C85" s="476"/>
      <c r="D85" s="476"/>
      <c r="E85" s="476"/>
      <c r="F85" s="476"/>
      <c r="G85" s="476"/>
      <c r="H85" s="476"/>
      <c r="I85" s="476"/>
      <c r="J85" s="476"/>
      <c r="K85" s="476"/>
      <c r="L85" s="476"/>
      <c r="M85" s="476"/>
      <c r="N85" s="476"/>
      <c r="O85" s="476"/>
      <c r="P85" s="476"/>
      <c r="Q85" s="476"/>
      <c r="R85" s="476"/>
    </row>
    <row r="86" spans="2:18" ht="15" customHeight="1" x14ac:dyDescent="0.3">
      <c r="B86" s="476"/>
      <c r="C86" s="476"/>
      <c r="D86" s="476"/>
      <c r="E86" s="476"/>
      <c r="F86" s="476"/>
      <c r="G86" s="476"/>
      <c r="H86" s="476"/>
      <c r="I86" s="476"/>
      <c r="J86" s="476"/>
      <c r="K86" s="476"/>
      <c r="L86" s="476"/>
      <c r="M86" s="476"/>
      <c r="N86" s="476"/>
      <c r="O86" s="476"/>
      <c r="P86" s="476"/>
      <c r="Q86" s="476"/>
      <c r="R86" s="476"/>
    </row>
    <row r="87" spans="2:18" ht="15" customHeight="1" thickBot="1" x14ac:dyDescent="0.35"/>
    <row r="88" spans="2:18" ht="15" customHeight="1" x14ac:dyDescent="0.3">
      <c r="B88" s="356">
        <v>1</v>
      </c>
      <c r="C88" s="356">
        <f>'Training Plan'!L219</f>
        <v>0</v>
      </c>
      <c r="D88" s="357"/>
      <c r="E88" s="357"/>
      <c r="F88" s="358"/>
      <c r="G88" s="62"/>
      <c r="H88" s="356">
        <v>2</v>
      </c>
      <c r="I88" s="356">
        <f>'Training Plan'!L227</f>
        <v>0</v>
      </c>
      <c r="J88" s="357"/>
      <c r="K88" s="357"/>
      <c r="L88" s="358"/>
      <c r="M88" s="62"/>
      <c r="N88" s="356">
        <v>3</v>
      </c>
      <c r="O88" s="356">
        <f>'Training Plan'!L235</f>
        <v>0</v>
      </c>
      <c r="P88" s="357"/>
      <c r="Q88" s="357"/>
      <c r="R88" s="358"/>
    </row>
    <row r="89" spans="2:18" ht="15" customHeight="1" thickBot="1" x14ac:dyDescent="0.35">
      <c r="B89" s="359"/>
      <c r="C89" s="359"/>
      <c r="D89" s="360"/>
      <c r="E89" s="360"/>
      <c r="F89" s="361"/>
      <c r="G89" s="62"/>
      <c r="H89" s="359"/>
      <c r="I89" s="359"/>
      <c r="J89" s="360"/>
      <c r="K89" s="360"/>
      <c r="L89" s="361"/>
      <c r="M89" s="62"/>
      <c r="N89" s="359"/>
      <c r="O89" s="359"/>
      <c r="P89" s="360"/>
      <c r="Q89" s="360"/>
      <c r="R89" s="361"/>
    </row>
    <row r="90" spans="2:18" ht="15" customHeight="1" x14ac:dyDescent="0.3">
      <c r="B90" s="469" t="s">
        <v>85</v>
      </c>
      <c r="C90" s="470"/>
      <c r="D90" s="463">
        <f>'Training Plan'!L220</f>
        <v>0</v>
      </c>
      <c r="E90" s="464"/>
      <c r="F90" s="465"/>
      <c r="G90" s="62"/>
      <c r="H90" s="469" t="s">
        <v>85</v>
      </c>
      <c r="I90" s="470"/>
      <c r="J90" s="463">
        <f>'Training Plan'!L228</f>
        <v>0</v>
      </c>
      <c r="K90" s="464"/>
      <c r="L90" s="465"/>
      <c r="M90" s="62"/>
      <c r="N90" s="469" t="s">
        <v>85</v>
      </c>
      <c r="O90" s="470"/>
      <c r="P90" s="463">
        <f>'Training Plan'!L236</f>
        <v>0</v>
      </c>
      <c r="Q90" s="464"/>
      <c r="R90" s="465"/>
    </row>
    <row r="91" spans="2:18" ht="15" customHeight="1" x14ac:dyDescent="0.3">
      <c r="B91" s="471"/>
      <c r="C91" s="472"/>
      <c r="D91" s="466"/>
      <c r="E91" s="467"/>
      <c r="F91" s="468"/>
      <c r="G91" s="62"/>
      <c r="H91" s="471"/>
      <c r="I91" s="472"/>
      <c r="J91" s="466"/>
      <c r="K91" s="467"/>
      <c r="L91" s="468"/>
      <c r="M91" s="62"/>
      <c r="N91" s="471"/>
      <c r="O91" s="472"/>
      <c r="P91" s="466"/>
      <c r="Q91" s="467"/>
      <c r="R91" s="468"/>
    </row>
    <row r="92" spans="2:18" ht="15" customHeight="1" x14ac:dyDescent="0.3">
      <c r="B92" s="471"/>
      <c r="C92" s="472"/>
      <c r="D92" s="466"/>
      <c r="E92" s="467"/>
      <c r="F92" s="468"/>
      <c r="G92" s="62"/>
      <c r="H92" s="471"/>
      <c r="I92" s="472"/>
      <c r="J92" s="466"/>
      <c r="K92" s="467"/>
      <c r="L92" s="468"/>
      <c r="M92" s="62"/>
      <c r="N92" s="471"/>
      <c r="O92" s="472"/>
      <c r="P92" s="466"/>
      <c r="Q92" s="467"/>
      <c r="R92" s="468"/>
    </row>
    <row r="93" spans="2:18" ht="15" customHeight="1" x14ac:dyDescent="0.3">
      <c r="B93" s="471"/>
      <c r="C93" s="472"/>
      <c r="D93" s="466"/>
      <c r="E93" s="467"/>
      <c r="F93" s="468"/>
      <c r="G93" s="62"/>
      <c r="H93" s="471"/>
      <c r="I93" s="472"/>
      <c r="J93" s="466"/>
      <c r="K93" s="467"/>
      <c r="L93" s="468"/>
      <c r="M93" s="62"/>
      <c r="N93" s="471"/>
      <c r="O93" s="472"/>
      <c r="P93" s="466"/>
      <c r="Q93" s="467"/>
      <c r="R93" s="468"/>
    </row>
    <row r="94" spans="2:18" ht="15" customHeight="1" thickBot="1" x14ac:dyDescent="0.35">
      <c r="B94" s="473"/>
      <c r="C94" s="474"/>
      <c r="D94" s="466"/>
      <c r="E94" s="467"/>
      <c r="F94" s="468"/>
      <c r="G94" s="62"/>
      <c r="H94" s="473"/>
      <c r="I94" s="474"/>
      <c r="J94" s="466"/>
      <c r="K94" s="467"/>
      <c r="L94" s="468"/>
      <c r="M94" s="62"/>
      <c r="N94" s="473"/>
      <c r="O94" s="474"/>
      <c r="P94" s="466"/>
      <c r="Q94" s="467"/>
      <c r="R94" s="468"/>
    </row>
    <row r="95" spans="2:18" ht="15" customHeight="1" x14ac:dyDescent="0.3">
      <c r="B95" s="438" t="s">
        <v>86</v>
      </c>
      <c r="C95" s="440"/>
      <c r="D95" s="441">
        <f>'Training Plan'!M225</f>
        <v>0</v>
      </c>
      <c r="E95" s="442"/>
      <c r="F95" s="443"/>
      <c r="G95" s="62"/>
      <c r="H95" s="438" t="s">
        <v>86</v>
      </c>
      <c r="I95" s="440"/>
      <c r="J95" s="441">
        <f>'Training Plan'!M233</f>
        <v>0</v>
      </c>
      <c r="K95" s="442"/>
      <c r="L95" s="443"/>
      <c r="M95" s="62"/>
      <c r="N95" s="438" t="s">
        <v>86</v>
      </c>
      <c r="O95" s="440"/>
      <c r="P95" s="441">
        <f>'Training Plan'!M241</f>
        <v>0</v>
      </c>
      <c r="Q95" s="442"/>
      <c r="R95" s="443"/>
    </row>
    <row r="96" spans="2:18" ht="15" customHeight="1" thickBot="1" x14ac:dyDescent="0.35">
      <c r="B96" s="453"/>
      <c r="C96" s="475"/>
      <c r="D96" s="447"/>
      <c r="E96" s="448"/>
      <c r="F96" s="449"/>
      <c r="G96" s="62"/>
      <c r="H96" s="453"/>
      <c r="I96" s="475"/>
      <c r="J96" s="447"/>
      <c r="K96" s="448"/>
      <c r="L96" s="449"/>
      <c r="M96" s="62"/>
      <c r="N96" s="453"/>
      <c r="O96" s="475"/>
      <c r="P96" s="447"/>
      <c r="Q96" s="448"/>
      <c r="R96" s="449"/>
    </row>
    <row r="97" spans="2:18" ht="30" customHeight="1" thickBot="1" x14ac:dyDescent="0.35">
      <c r="B97" s="1" t="s">
        <v>61</v>
      </c>
      <c r="C97" s="1" t="s">
        <v>0</v>
      </c>
      <c r="D97" s="1" t="s">
        <v>42</v>
      </c>
      <c r="E97" s="1" t="s">
        <v>11</v>
      </c>
      <c r="F97" s="3" t="s">
        <v>71</v>
      </c>
      <c r="H97" s="1" t="s">
        <v>61</v>
      </c>
      <c r="I97" s="1" t="s">
        <v>0</v>
      </c>
      <c r="J97" s="1" t="s">
        <v>42</v>
      </c>
      <c r="K97" s="1" t="s">
        <v>11</v>
      </c>
      <c r="L97" s="3" t="s">
        <v>71</v>
      </c>
      <c r="N97" s="1" t="s">
        <v>61</v>
      </c>
      <c r="O97" s="1" t="s">
        <v>0</v>
      </c>
      <c r="P97" s="1" t="s">
        <v>42</v>
      </c>
      <c r="Q97" s="1" t="s">
        <v>11</v>
      </c>
      <c r="R97" s="3" t="s">
        <v>71</v>
      </c>
    </row>
    <row r="98" spans="2:18" ht="15" customHeight="1" thickBot="1" x14ac:dyDescent="0.35">
      <c r="B98" s="2">
        <v>1</v>
      </c>
      <c r="C98" s="32"/>
      <c r="D98" s="29"/>
      <c r="E98" s="35"/>
      <c r="F98" s="125">
        <f>IF(ISNUMBER(D98),D98/B110,)</f>
        <v>0</v>
      </c>
      <c r="H98" s="2">
        <v>1</v>
      </c>
      <c r="I98" s="32"/>
      <c r="J98" s="29"/>
      <c r="K98" s="35"/>
      <c r="L98" s="125">
        <f>IF(ISNUMBER(J98),J98/H110,)</f>
        <v>0</v>
      </c>
      <c r="N98" s="2">
        <v>1</v>
      </c>
      <c r="O98" s="32"/>
      <c r="P98" s="29"/>
      <c r="Q98" s="35"/>
      <c r="R98" s="125">
        <f>IF(ISNUMBER(P98),P98/N110,)</f>
        <v>0</v>
      </c>
    </row>
    <row r="99" spans="2:18" ht="15" customHeight="1" thickBot="1" x14ac:dyDescent="0.35">
      <c r="B99" s="2">
        <v>2</v>
      </c>
      <c r="C99" s="33"/>
      <c r="D99" s="30"/>
      <c r="E99" s="36"/>
      <c r="F99" s="126">
        <f>IF(ISNUMBER(D99),D99/B110,)</f>
        <v>0</v>
      </c>
      <c r="H99" s="2">
        <v>2</v>
      </c>
      <c r="I99" s="33"/>
      <c r="J99" s="30"/>
      <c r="K99" s="36"/>
      <c r="L99" s="126">
        <f>IF(ISNUMBER(J99),J99/H110,)</f>
        <v>0</v>
      </c>
      <c r="N99" s="2">
        <v>2</v>
      </c>
      <c r="O99" s="33"/>
      <c r="P99" s="30"/>
      <c r="Q99" s="36"/>
      <c r="R99" s="126">
        <f>IF(ISNUMBER(P99),P99/N110,)</f>
        <v>0</v>
      </c>
    </row>
    <row r="100" spans="2:18" ht="15" customHeight="1" thickBot="1" x14ac:dyDescent="0.35">
      <c r="B100" s="2">
        <v>3</v>
      </c>
      <c r="C100" s="33"/>
      <c r="D100" s="30"/>
      <c r="E100" s="36"/>
      <c r="F100" s="126">
        <f>IF(ISNUMBER(D100),D100/B110,)</f>
        <v>0</v>
      </c>
      <c r="H100" s="2">
        <v>3</v>
      </c>
      <c r="I100" s="33"/>
      <c r="J100" s="30"/>
      <c r="K100" s="36"/>
      <c r="L100" s="126">
        <f>IF(ISNUMBER(J100),J100/H110,)</f>
        <v>0</v>
      </c>
      <c r="M100" s="122"/>
      <c r="N100" s="2">
        <v>3</v>
      </c>
      <c r="O100" s="33"/>
      <c r="P100" s="30"/>
      <c r="Q100" s="36"/>
      <c r="R100" s="126">
        <f>IF(ISNUMBER(P100),P100/N110,)</f>
        <v>0</v>
      </c>
    </row>
    <row r="101" spans="2:18" ht="15" customHeight="1" thickBot="1" x14ac:dyDescent="0.35">
      <c r="B101" s="2">
        <v>4</v>
      </c>
      <c r="C101" s="33"/>
      <c r="D101" s="30"/>
      <c r="E101" s="36"/>
      <c r="F101" s="126">
        <f>IF(ISNUMBER(D101),D101/B110,)</f>
        <v>0</v>
      </c>
      <c r="H101" s="2">
        <v>4</v>
      </c>
      <c r="I101" s="33"/>
      <c r="J101" s="30"/>
      <c r="K101" s="36"/>
      <c r="L101" s="126">
        <f>IF(ISNUMBER(J101),J101/H110,)</f>
        <v>0</v>
      </c>
      <c r="M101" s="123"/>
      <c r="N101" s="2">
        <v>4</v>
      </c>
      <c r="O101" s="33"/>
      <c r="P101" s="30"/>
      <c r="Q101" s="36"/>
      <c r="R101" s="126">
        <f>IF(ISNUMBER(P101),P101/N110,)</f>
        <v>0</v>
      </c>
    </row>
    <row r="102" spans="2:18" ht="15" customHeight="1" thickBot="1" x14ac:dyDescent="0.35">
      <c r="B102" s="2">
        <v>5</v>
      </c>
      <c r="C102" s="33"/>
      <c r="D102" s="30"/>
      <c r="E102" s="36"/>
      <c r="F102" s="126">
        <f>IF(ISNUMBER(D102),D102/B110,)</f>
        <v>0</v>
      </c>
      <c r="H102" s="2">
        <v>5</v>
      </c>
      <c r="I102" s="33"/>
      <c r="J102" s="30"/>
      <c r="K102" s="36"/>
      <c r="L102" s="126">
        <f>IF(ISNUMBER(J102),J102/H110,)</f>
        <v>0</v>
      </c>
      <c r="M102" s="124"/>
      <c r="N102" s="2">
        <v>5</v>
      </c>
      <c r="O102" s="33"/>
      <c r="P102" s="30"/>
      <c r="Q102" s="36"/>
      <c r="R102" s="126">
        <f>IF(ISNUMBER(P102),P102/N110,)</f>
        <v>0</v>
      </c>
    </row>
    <row r="103" spans="2:18" ht="15" customHeight="1" thickBot="1" x14ac:dyDescent="0.35">
      <c r="B103" s="2">
        <v>6</v>
      </c>
      <c r="C103" s="33"/>
      <c r="D103" s="30"/>
      <c r="E103" s="36"/>
      <c r="F103" s="126">
        <f>IF(ISNUMBER(D103),D103/B110,)</f>
        <v>0</v>
      </c>
      <c r="H103" s="2">
        <v>6</v>
      </c>
      <c r="I103" s="33"/>
      <c r="J103" s="30"/>
      <c r="K103" s="36"/>
      <c r="L103" s="126">
        <f>IF(ISNUMBER(J103),J103/H110,)</f>
        <v>0</v>
      </c>
      <c r="M103" s="124"/>
      <c r="N103" s="2">
        <v>6</v>
      </c>
      <c r="O103" s="33"/>
      <c r="P103" s="30"/>
      <c r="Q103" s="36"/>
      <c r="R103" s="126">
        <f>IF(ISNUMBER(P103),P103/N110,)</f>
        <v>0</v>
      </c>
    </row>
    <row r="104" spans="2:18" ht="15" customHeight="1" thickBot="1" x14ac:dyDescent="0.35">
      <c r="B104" s="2">
        <v>7</v>
      </c>
      <c r="C104" s="33"/>
      <c r="D104" s="30"/>
      <c r="E104" s="36"/>
      <c r="F104" s="126">
        <f>IF(ISNUMBER(D104),D104/B110,)</f>
        <v>0</v>
      </c>
      <c r="H104" s="2">
        <v>7</v>
      </c>
      <c r="I104" s="33"/>
      <c r="J104" s="30"/>
      <c r="K104" s="36"/>
      <c r="L104" s="126">
        <f>IF(ISNUMBER(J104),J104/H110,)</f>
        <v>0</v>
      </c>
      <c r="M104" s="124"/>
      <c r="N104" s="2">
        <v>7</v>
      </c>
      <c r="O104" s="33"/>
      <c r="P104" s="30"/>
      <c r="Q104" s="36"/>
      <c r="R104" s="126">
        <f>IF(ISNUMBER(P104),P104/N110,)</f>
        <v>0</v>
      </c>
    </row>
    <row r="105" spans="2:18" ht="15" customHeight="1" thickBot="1" x14ac:dyDescent="0.35">
      <c r="B105" s="2">
        <v>8</v>
      </c>
      <c r="C105" s="33"/>
      <c r="D105" s="30"/>
      <c r="E105" s="36"/>
      <c r="F105" s="126">
        <f>IF(ISNUMBER(D105),D105/B110,)</f>
        <v>0</v>
      </c>
      <c r="H105" s="2">
        <v>8</v>
      </c>
      <c r="I105" s="33"/>
      <c r="J105" s="30"/>
      <c r="K105" s="36"/>
      <c r="L105" s="126">
        <f>IF(ISNUMBER(J105),J105/H110,)</f>
        <v>0</v>
      </c>
      <c r="M105" s="124"/>
      <c r="N105" s="2">
        <v>8</v>
      </c>
      <c r="O105" s="33"/>
      <c r="P105" s="30"/>
      <c r="Q105" s="36"/>
      <c r="R105" s="126">
        <f>IF(ISNUMBER(P105),P105/N110,)</f>
        <v>0</v>
      </c>
    </row>
    <row r="106" spans="2:18" ht="15" customHeight="1" thickBot="1" x14ac:dyDescent="0.35">
      <c r="B106" s="2">
        <v>9</v>
      </c>
      <c r="C106" s="33"/>
      <c r="D106" s="30"/>
      <c r="E106" s="36"/>
      <c r="F106" s="126">
        <f>IF(ISNUMBER(D106),D106/B110,)</f>
        <v>0</v>
      </c>
      <c r="H106" s="2">
        <v>9</v>
      </c>
      <c r="I106" s="33"/>
      <c r="J106" s="30"/>
      <c r="K106" s="36"/>
      <c r="L106" s="126">
        <f>IF(ISNUMBER(J106),J106/H110,)</f>
        <v>0</v>
      </c>
      <c r="M106" s="124"/>
      <c r="N106" s="2">
        <v>9</v>
      </c>
      <c r="O106" s="33"/>
      <c r="P106" s="30"/>
      <c r="Q106" s="36"/>
      <c r="R106" s="126">
        <f>IF(ISNUMBER(P106),P106/N110,)</f>
        <v>0</v>
      </c>
    </row>
    <row r="107" spans="2:18" ht="15" customHeight="1" thickBot="1" x14ac:dyDescent="0.35">
      <c r="B107" s="133">
        <v>10</v>
      </c>
      <c r="C107" s="34"/>
      <c r="D107" s="31"/>
      <c r="E107" s="37"/>
      <c r="F107" s="126">
        <f>IF(ISNUMBER(D107),D107/B110,)</f>
        <v>0</v>
      </c>
      <c r="H107" s="133">
        <v>10</v>
      </c>
      <c r="I107" s="34"/>
      <c r="J107" s="31"/>
      <c r="K107" s="37"/>
      <c r="L107" s="126">
        <f>IF(ISNUMBER(J107),J107/H110,)</f>
        <v>0</v>
      </c>
      <c r="M107" s="124"/>
      <c r="N107" s="133">
        <v>10</v>
      </c>
      <c r="O107" s="34"/>
      <c r="P107" s="31"/>
      <c r="Q107" s="37"/>
      <c r="R107" s="126">
        <f>IF(ISNUMBER(P107),P107/N110,)</f>
        <v>0</v>
      </c>
    </row>
    <row r="108" spans="2:18" ht="15" customHeight="1" x14ac:dyDescent="0.3">
      <c r="B108" s="392" t="s">
        <v>4</v>
      </c>
      <c r="C108" s="438" t="s">
        <v>62</v>
      </c>
      <c r="D108" s="439"/>
      <c r="E108" s="457">
        <f>IFERROR(IF(COUNT(F98:F107)&gt;0,AVERAGEIF(F98:F107,"&gt;0"),0),)</f>
        <v>0</v>
      </c>
      <c r="F108" s="458"/>
      <c r="H108" s="392" t="s">
        <v>4</v>
      </c>
      <c r="I108" s="438" t="s">
        <v>62</v>
      </c>
      <c r="J108" s="439"/>
      <c r="K108" s="457">
        <f>IFERROR(IF(COUNT(L98:L107)&gt;0,AVERAGEIF(L98:L107,"&gt;0"),0),)</f>
        <v>0</v>
      </c>
      <c r="L108" s="458"/>
      <c r="M108" s="124"/>
      <c r="N108" s="392" t="s">
        <v>4</v>
      </c>
      <c r="O108" s="452" t="s">
        <v>70</v>
      </c>
      <c r="P108" s="461">
        <f>IFERROR(IF(COUNT(R98:R107)&gt;0,AVERAGEIF(R98:R107,"&gt;0"),0),)</f>
        <v>0</v>
      </c>
      <c r="Q108" s="477" t="s">
        <v>109</v>
      </c>
      <c r="R108" s="479" t="str">
        <f>IFERROR(Q112*R112,"")</f>
        <v/>
      </c>
    </row>
    <row r="109" spans="2:18" ht="15" customHeight="1" thickBot="1" x14ac:dyDescent="0.35">
      <c r="B109" s="373"/>
      <c r="C109" s="453"/>
      <c r="D109" s="456"/>
      <c r="E109" s="459"/>
      <c r="F109" s="460"/>
      <c r="H109" s="373"/>
      <c r="I109" s="453"/>
      <c r="J109" s="456"/>
      <c r="K109" s="459"/>
      <c r="L109" s="460"/>
      <c r="M109" s="124"/>
      <c r="N109" s="373"/>
      <c r="O109" s="453"/>
      <c r="P109" s="462"/>
      <c r="Q109" s="478"/>
      <c r="R109" s="480"/>
    </row>
    <row r="110" spans="2:18" ht="15" customHeight="1" x14ac:dyDescent="0.3">
      <c r="B110" s="450">
        <f ca="1">IFERROR(ROUNDUP(B112/(0.0005*C112^2-0.0342*C112+1.034),0),)</f>
        <v>0</v>
      </c>
      <c r="C110" s="452" t="s">
        <v>162</v>
      </c>
      <c r="D110" s="454">
        <f>SUM(C98:C107)</f>
        <v>0</v>
      </c>
      <c r="E110" s="438" t="s">
        <v>44</v>
      </c>
      <c r="F110" s="421">
        <f>SUM(C98*D98,C99*D99,C100*D100,C101*D101,C102*D102,C103*D103,C104*D104,C105*D105,C106*D106,C107*D107)</f>
        <v>0</v>
      </c>
      <c r="H110" s="450">
        <f ca="1">IFERROR(ROUNDUP(H112/(0.0005*I112^2-0.0342*I112+1.034),0),)</f>
        <v>0</v>
      </c>
      <c r="I110" s="452" t="s">
        <v>162</v>
      </c>
      <c r="J110" s="454">
        <f>SUM(I98:I107)</f>
        <v>0</v>
      </c>
      <c r="K110" s="438" t="s">
        <v>44</v>
      </c>
      <c r="L110" s="421">
        <f>SUM(I98*J98,I99*J99,I100*J100,I101*J101,I102*J102,I103*J103,I104*J104,I105*J105,I106*J106,I107*J107)</f>
        <v>0</v>
      </c>
      <c r="M110" s="124"/>
      <c r="N110" s="450">
        <f ca="1">IFERROR(ROUNDUP(N112/(0.0005*O112^2-0.0342*O112+1.034),0),)</f>
        <v>0</v>
      </c>
      <c r="O110" s="452" t="s">
        <v>162</v>
      </c>
      <c r="P110" s="454">
        <f>SUM(O98:O107)</f>
        <v>0</v>
      </c>
      <c r="Q110" s="438" t="s">
        <v>44</v>
      </c>
      <c r="R110" s="421">
        <f>SUM(O98*P98,O99*P99,O100*P100,O101*P101,O102*P102,O103*P103,O104*P104,O105*P105,O106*P106,O107*P107)</f>
        <v>0</v>
      </c>
    </row>
    <row r="111" spans="2:18" ht="15" customHeight="1" thickBot="1" x14ac:dyDescent="0.35">
      <c r="B111" s="451"/>
      <c r="C111" s="453"/>
      <c r="D111" s="455"/>
      <c r="E111" s="453"/>
      <c r="F111" s="422"/>
      <c r="H111" s="451"/>
      <c r="I111" s="453"/>
      <c r="J111" s="455"/>
      <c r="K111" s="453"/>
      <c r="L111" s="422"/>
      <c r="M111" s="124"/>
      <c r="N111" s="451"/>
      <c r="O111" s="453"/>
      <c r="P111" s="455"/>
      <c r="Q111" s="453"/>
      <c r="R111" s="422"/>
    </row>
    <row r="112" spans="2:18" ht="15" customHeight="1" x14ac:dyDescent="0.3">
      <c r="B112" s="64" t="str">
        <f ca="1">IFERROR(OFFSET(D97,MATCH(MAX(D98:D107),D98:D107,0),0),"")</f>
        <v/>
      </c>
      <c r="C112" s="129" t="str">
        <f ca="1">IFERROR(OFFSET(C97,MATCH(MAX(D98:D107),D98:D107,0),0)+(10-OFFSET(E97,MATCH(MAX(D98:D107),D98:D107,0),0)),"")</f>
        <v/>
      </c>
      <c r="D112" s="64"/>
      <c r="E112" s="64"/>
      <c r="F112" s="64"/>
      <c r="G112" s="64"/>
      <c r="H112" s="64" t="str">
        <f ca="1">IFERROR(OFFSET(J97,MATCH(MAX(J98:J107),J98:J107,0),0),"")</f>
        <v/>
      </c>
      <c r="I112" s="129" t="str">
        <f ca="1">IFERROR(OFFSET(I97,MATCH(MAX(J98:J107),J98:J107,0),0)+(10-OFFSET(K97,MATCH(MAX(J98:J107),J98:J107,0),0)),"")</f>
        <v/>
      </c>
      <c r="J112" s="64"/>
      <c r="K112" s="64"/>
      <c r="L112" s="64"/>
      <c r="M112" s="130"/>
      <c r="N112" s="64" t="str">
        <f ca="1">IFERROR(OFFSET(P97,MATCH(MAX(P98:P107),P98:P107,0),0),"")</f>
        <v/>
      </c>
      <c r="O112" s="129" t="str">
        <f ca="1">IFERROR(OFFSET(O97,MATCH(MAX(P98:P107),P98:P107,0),0)+(10-OFFSET(Q97,MATCH(MAX(P98:P107),P98:P107,0),0)),"")</f>
        <v/>
      </c>
      <c r="P112" s="64"/>
      <c r="Q112" s="131" t="str">
        <f>IFERROR(AVERAGE(AVERAGE(E98:E107),AVERAGE(K98:K107),AVERAGE(Q98:Q107)),"")</f>
        <v/>
      </c>
      <c r="R112" s="132">
        <f>SUM(C98:C107,I98:I107,O98:O107)</f>
        <v>0</v>
      </c>
    </row>
    <row r="113" spans="2:18" ht="15" customHeight="1" x14ac:dyDescent="0.3">
      <c r="B113" s="64"/>
      <c r="C113" s="64"/>
      <c r="D113" s="64"/>
      <c r="E113" s="64"/>
      <c r="F113" s="64"/>
      <c r="G113" s="64"/>
      <c r="H113" s="64"/>
      <c r="I113" s="64"/>
      <c r="J113" s="64"/>
      <c r="K113" s="64"/>
      <c r="L113" s="64"/>
      <c r="M113" s="64"/>
      <c r="N113" s="64"/>
      <c r="O113" s="64"/>
      <c r="P113" s="64"/>
      <c r="Q113" s="64"/>
      <c r="R113" s="64"/>
    </row>
    <row r="114" spans="2:18" ht="15" customHeight="1" x14ac:dyDescent="0.3">
      <c r="B114" s="476" t="s">
        <v>50</v>
      </c>
      <c r="C114" s="476"/>
      <c r="D114" s="476"/>
      <c r="E114" s="476"/>
      <c r="F114" s="476"/>
      <c r="G114" s="476"/>
      <c r="H114" s="476"/>
      <c r="I114" s="476"/>
      <c r="J114" s="476"/>
      <c r="K114" s="476"/>
      <c r="L114" s="476"/>
      <c r="M114" s="476"/>
      <c r="N114" s="476"/>
      <c r="O114" s="476"/>
      <c r="P114" s="476"/>
      <c r="Q114" s="476"/>
      <c r="R114" s="476"/>
    </row>
    <row r="115" spans="2:18" ht="15" customHeight="1" x14ac:dyDescent="0.3">
      <c r="B115" s="476"/>
      <c r="C115" s="476"/>
      <c r="D115" s="476"/>
      <c r="E115" s="476"/>
      <c r="F115" s="476"/>
      <c r="G115" s="476"/>
      <c r="H115" s="476"/>
      <c r="I115" s="476"/>
      <c r="J115" s="476"/>
      <c r="K115" s="476"/>
      <c r="L115" s="476"/>
      <c r="M115" s="476"/>
      <c r="N115" s="476"/>
      <c r="O115" s="476"/>
      <c r="P115" s="476"/>
      <c r="Q115" s="476"/>
      <c r="R115" s="476"/>
    </row>
    <row r="116" spans="2:18" ht="15" customHeight="1" x14ac:dyDescent="0.3">
      <c r="B116" s="476"/>
      <c r="C116" s="476"/>
      <c r="D116" s="476"/>
      <c r="E116" s="476"/>
      <c r="F116" s="476"/>
      <c r="G116" s="476"/>
      <c r="H116" s="476"/>
      <c r="I116" s="476"/>
      <c r="J116" s="476"/>
      <c r="K116" s="476"/>
      <c r="L116" s="476"/>
      <c r="M116" s="476"/>
      <c r="N116" s="476"/>
      <c r="O116" s="476"/>
      <c r="P116" s="476"/>
      <c r="Q116" s="476"/>
      <c r="R116" s="476"/>
    </row>
    <row r="117" spans="2:18" ht="15" customHeight="1" thickBot="1" x14ac:dyDescent="0.35"/>
    <row r="118" spans="2:18" ht="15" customHeight="1" x14ac:dyDescent="0.3">
      <c r="B118" s="356">
        <v>1</v>
      </c>
      <c r="C118" s="356">
        <f>'Training Plan'!O219</f>
        <v>0</v>
      </c>
      <c r="D118" s="357"/>
      <c r="E118" s="357"/>
      <c r="F118" s="358"/>
      <c r="G118" s="62"/>
      <c r="H118" s="356">
        <v>2</v>
      </c>
      <c r="I118" s="356">
        <f>'Training Plan'!O227</f>
        <v>0</v>
      </c>
      <c r="J118" s="357"/>
      <c r="K118" s="357"/>
      <c r="L118" s="358"/>
      <c r="M118" s="62"/>
      <c r="N118" s="356">
        <v>3</v>
      </c>
      <c r="O118" s="356">
        <f>'Training Plan'!O235</f>
        <v>0</v>
      </c>
      <c r="P118" s="357"/>
      <c r="Q118" s="357"/>
      <c r="R118" s="358"/>
    </row>
    <row r="119" spans="2:18" ht="15" customHeight="1" thickBot="1" x14ac:dyDescent="0.35">
      <c r="B119" s="359"/>
      <c r="C119" s="359"/>
      <c r="D119" s="360"/>
      <c r="E119" s="360"/>
      <c r="F119" s="361"/>
      <c r="G119" s="62"/>
      <c r="H119" s="359"/>
      <c r="I119" s="359"/>
      <c r="J119" s="360"/>
      <c r="K119" s="360"/>
      <c r="L119" s="361"/>
      <c r="M119" s="62"/>
      <c r="N119" s="359"/>
      <c r="O119" s="359"/>
      <c r="P119" s="360"/>
      <c r="Q119" s="360"/>
      <c r="R119" s="361"/>
    </row>
    <row r="120" spans="2:18" ht="15" customHeight="1" x14ac:dyDescent="0.3">
      <c r="B120" s="469" t="s">
        <v>85</v>
      </c>
      <c r="C120" s="470"/>
      <c r="D120" s="463">
        <f>'Training Plan'!O220</f>
        <v>0</v>
      </c>
      <c r="E120" s="464"/>
      <c r="F120" s="465"/>
      <c r="G120" s="62"/>
      <c r="H120" s="469" t="s">
        <v>85</v>
      </c>
      <c r="I120" s="470"/>
      <c r="J120" s="463">
        <f>'Training Plan'!O228</f>
        <v>0</v>
      </c>
      <c r="K120" s="464"/>
      <c r="L120" s="465"/>
      <c r="M120" s="62"/>
      <c r="N120" s="469" t="s">
        <v>85</v>
      </c>
      <c r="O120" s="470"/>
      <c r="P120" s="463">
        <f>'Training Plan'!O236</f>
        <v>0</v>
      </c>
      <c r="Q120" s="464"/>
      <c r="R120" s="465"/>
    </row>
    <row r="121" spans="2:18" ht="15" customHeight="1" x14ac:dyDescent="0.3">
      <c r="B121" s="471"/>
      <c r="C121" s="472"/>
      <c r="D121" s="466"/>
      <c r="E121" s="467"/>
      <c r="F121" s="468"/>
      <c r="G121" s="62"/>
      <c r="H121" s="471"/>
      <c r="I121" s="472"/>
      <c r="J121" s="466"/>
      <c r="K121" s="467"/>
      <c r="L121" s="468"/>
      <c r="M121" s="62"/>
      <c r="N121" s="471"/>
      <c r="O121" s="472"/>
      <c r="P121" s="466"/>
      <c r="Q121" s="467"/>
      <c r="R121" s="468"/>
    </row>
    <row r="122" spans="2:18" ht="15" customHeight="1" x14ac:dyDescent="0.3">
      <c r="B122" s="471"/>
      <c r="C122" s="472"/>
      <c r="D122" s="466"/>
      <c r="E122" s="467"/>
      <c r="F122" s="468"/>
      <c r="G122" s="62"/>
      <c r="H122" s="471"/>
      <c r="I122" s="472"/>
      <c r="J122" s="466"/>
      <c r="K122" s="467"/>
      <c r="L122" s="468"/>
      <c r="M122" s="62"/>
      <c r="N122" s="471"/>
      <c r="O122" s="472"/>
      <c r="P122" s="466"/>
      <c r="Q122" s="467"/>
      <c r="R122" s="468"/>
    </row>
    <row r="123" spans="2:18" ht="15" customHeight="1" x14ac:dyDescent="0.3">
      <c r="B123" s="471"/>
      <c r="C123" s="472"/>
      <c r="D123" s="466"/>
      <c r="E123" s="467"/>
      <c r="F123" s="468"/>
      <c r="G123" s="62"/>
      <c r="H123" s="471"/>
      <c r="I123" s="472"/>
      <c r="J123" s="466"/>
      <c r="K123" s="467"/>
      <c r="L123" s="468"/>
      <c r="M123" s="62"/>
      <c r="N123" s="471"/>
      <c r="O123" s="472"/>
      <c r="P123" s="466"/>
      <c r="Q123" s="467"/>
      <c r="R123" s="468"/>
    </row>
    <row r="124" spans="2:18" ht="15" customHeight="1" thickBot="1" x14ac:dyDescent="0.35">
      <c r="B124" s="473"/>
      <c r="C124" s="474"/>
      <c r="D124" s="466"/>
      <c r="E124" s="467"/>
      <c r="F124" s="468"/>
      <c r="G124" s="62"/>
      <c r="H124" s="473"/>
      <c r="I124" s="474"/>
      <c r="J124" s="466"/>
      <c r="K124" s="467"/>
      <c r="L124" s="468"/>
      <c r="M124" s="62"/>
      <c r="N124" s="473"/>
      <c r="O124" s="474"/>
      <c r="P124" s="466"/>
      <c r="Q124" s="467"/>
      <c r="R124" s="468"/>
    </row>
    <row r="125" spans="2:18" ht="15" customHeight="1" x14ac:dyDescent="0.3">
      <c r="B125" s="438" t="s">
        <v>86</v>
      </c>
      <c r="C125" s="440"/>
      <c r="D125" s="441">
        <f>'Training Plan'!P225</f>
        <v>0</v>
      </c>
      <c r="E125" s="442"/>
      <c r="F125" s="443"/>
      <c r="G125" s="62"/>
      <c r="H125" s="438" t="s">
        <v>86</v>
      </c>
      <c r="I125" s="440"/>
      <c r="J125" s="441">
        <f>'Training Plan'!P233</f>
        <v>0</v>
      </c>
      <c r="K125" s="442"/>
      <c r="L125" s="443"/>
      <c r="M125" s="62"/>
      <c r="N125" s="438" t="s">
        <v>86</v>
      </c>
      <c r="O125" s="440"/>
      <c r="P125" s="441">
        <f>'Training Plan'!P241</f>
        <v>0</v>
      </c>
      <c r="Q125" s="442"/>
      <c r="R125" s="443"/>
    </row>
    <row r="126" spans="2:18" ht="15" customHeight="1" thickBot="1" x14ac:dyDescent="0.35">
      <c r="B126" s="453"/>
      <c r="C126" s="475"/>
      <c r="D126" s="447"/>
      <c r="E126" s="448"/>
      <c r="F126" s="449"/>
      <c r="G126" s="62"/>
      <c r="H126" s="453"/>
      <c r="I126" s="475"/>
      <c r="J126" s="447"/>
      <c r="K126" s="448"/>
      <c r="L126" s="449"/>
      <c r="M126" s="62"/>
      <c r="N126" s="453"/>
      <c r="O126" s="475"/>
      <c r="P126" s="447"/>
      <c r="Q126" s="448"/>
      <c r="R126" s="449"/>
    </row>
    <row r="127" spans="2:18" ht="30" customHeight="1" thickBot="1" x14ac:dyDescent="0.35">
      <c r="B127" s="1" t="s">
        <v>61</v>
      </c>
      <c r="C127" s="1" t="s">
        <v>0</v>
      </c>
      <c r="D127" s="1" t="s">
        <v>42</v>
      </c>
      <c r="E127" s="1" t="s">
        <v>11</v>
      </c>
      <c r="F127" s="3" t="s">
        <v>71</v>
      </c>
      <c r="H127" s="1" t="s">
        <v>61</v>
      </c>
      <c r="I127" s="1" t="s">
        <v>0</v>
      </c>
      <c r="J127" s="1" t="s">
        <v>42</v>
      </c>
      <c r="K127" s="1" t="s">
        <v>11</v>
      </c>
      <c r="L127" s="3" t="s">
        <v>71</v>
      </c>
      <c r="N127" s="1" t="s">
        <v>61</v>
      </c>
      <c r="O127" s="1" t="s">
        <v>0</v>
      </c>
      <c r="P127" s="1" t="s">
        <v>42</v>
      </c>
      <c r="Q127" s="1" t="s">
        <v>11</v>
      </c>
      <c r="R127" s="3" t="s">
        <v>71</v>
      </c>
    </row>
    <row r="128" spans="2:18" ht="15" customHeight="1" thickBot="1" x14ac:dyDescent="0.35">
      <c r="B128" s="2">
        <v>1</v>
      </c>
      <c r="C128" s="32"/>
      <c r="D128" s="29"/>
      <c r="E128" s="35"/>
      <c r="F128" s="125">
        <f>IF(ISNUMBER(D128),D128/B140,)</f>
        <v>0</v>
      </c>
      <c r="H128" s="2">
        <v>1</v>
      </c>
      <c r="I128" s="32"/>
      <c r="J128" s="29"/>
      <c r="K128" s="35"/>
      <c r="L128" s="125">
        <f>IF(ISNUMBER(J128),J128/H140,)</f>
        <v>0</v>
      </c>
      <c r="N128" s="2">
        <v>1</v>
      </c>
      <c r="O128" s="32"/>
      <c r="P128" s="29"/>
      <c r="Q128" s="35"/>
      <c r="R128" s="125">
        <f>IF(ISNUMBER(P128),P128/N140,)</f>
        <v>0</v>
      </c>
    </row>
    <row r="129" spans="2:18" ht="15" customHeight="1" thickBot="1" x14ac:dyDescent="0.35">
      <c r="B129" s="2">
        <v>2</v>
      </c>
      <c r="C129" s="33"/>
      <c r="D129" s="30"/>
      <c r="E129" s="36"/>
      <c r="F129" s="126">
        <f>IF(ISNUMBER(D129),D129/B140,)</f>
        <v>0</v>
      </c>
      <c r="H129" s="2">
        <v>2</v>
      </c>
      <c r="I129" s="33"/>
      <c r="J129" s="30"/>
      <c r="K129" s="36"/>
      <c r="L129" s="126">
        <f>IF(ISNUMBER(J129),J129/H140,)</f>
        <v>0</v>
      </c>
      <c r="N129" s="2">
        <v>2</v>
      </c>
      <c r="O129" s="33"/>
      <c r="P129" s="30"/>
      <c r="Q129" s="36"/>
      <c r="R129" s="126">
        <f>IF(ISNUMBER(P129),P129/N140,)</f>
        <v>0</v>
      </c>
    </row>
    <row r="130" spans="2:18" ht="15" customHeight="1" thickBot="1" x14ac:dyDescent="0.35">
      <c r="B130" s="2">
        <v>3</v>
      </c>
      <c r="C130" s="33"/>
      <c r="D130" s="30"/>
      <c r="E130" s="36"/>
      <c r="F130" s="126">
        <f>IF(ISNUMBER(D130),D130/B140,)</f>
        <v>0</v>
      </c>
      <c r="H130" s="2">
        <v>3</v>
      </c>
      <c r="I130" s="33"/>
      <c r="J130" s="30"/>
      <c r="K130" s="36"/>
      <c r="L130" s="126">
        <f>IF(ISNUMBER(J130),J130/H140,)</f>
        <v>0</v>
      </c>
      <c r="M130" s="122"/>
      <c r="N130" s="2">
        <v>3</v>
      </c>
      <c r="O130" s="33"/>
      <c r="P130" s="30"/>
      <c r="Q130" s="36"/>
      <c r="R130" s="126">
        <f>IF(ISNUMBER(P130),P130/N140,)</f>
        <v>0</v>
      </c>
    </row>
    <row r="131" spans="2:18" ht="15" customHeight="1" thickBot="1" x14ac:dyDescent="0.35">
      <c r="B131" s="2">
        <v>4</v>
      </c>
      <c r="C131" s="33"/>
      <c r="D131" s="30"/>
      <c r="E131" s="36"/>
      <c r="F131" s="126">
        <f>IF(ISNUMBER(D131),D131/B140,)</f>
        <v>0</v>
      </c>
      <c r="H131" s="2">
        <v>4</v>
      </c>
      <c r="I131" s="33"/>
      <c r="J131" s="30"/>
      <c r="K131" s="36"/>
      <c r="L131" s="126">
        <f>IF(ISNUMBER(J131),J131/H140,)</f>
        <v>0</v>
      </c>
      <c r="M131" s="123"/>
      <c r="N131" s="2">
        <v>4</v>
      </c>
      <c r="O131" s="33"/>
      <c r="P131" s="30"/>
      <c r="Q131" s="36"/>
      <c r="R131" s="126">
        <f>IF(ISNUMBER(P131),P131/N140,)</f>
        <v>0</v>
      </c>
    </row>
    <row r="132" spans="2:18" ht="15" customHeight="1" thickBot="1" x14ac:dyDescent="0.35">
      <c r="B132" s="2">
        <v>5</v>
      </c>
      <c r="C132" s="33"/>
      <c r="D132" s="30"/>
      <c r="E132" s="36"/>
      <c r="F132" s="126">
        <f>IF(ISNUMBER(D132),D132/B140,)</f>
        <v>0</v>
      </c>
      <c r="H132" s="2">
        <v>5</v>
      </c>
      <c r="I132" s="33"/>
      <c r="J132" s="30"/>
      <c r="K132" s="36"/>
      <c r="L132" s="126">
        <f>IF(ISNUMBER(J132),J132/H140,)</f>
        <v>0</v>
      </c>
      <c r="M132" s="124"/>
      <c r="N132" s="2">
        <v>5</v>
      </c>
      <c r="O132" s="33"/>
      <c r="P132" s="30"/>
      <c r="Q132" s="36"/>
      <c r="R132" s="126">
        <f>IF(ISNUMBER(P132),P132/N140,)</f>
        <v>0</v>
      </c>
    </row>
    <row r="133" spans="2:18" ht="15" customHeight="1" thickBot="1" x14ac:dyDescent="0.35">
      <c r="B133" s="2">
        <v>6</v>
      </c>
      <c r="C133" s="33"/>
      <c r="D133" s="30"/>
      <c r="E133" s="36"/>
      <c r="F133" s="126">
        <f>IF(ISNUMBER(D133),D133/B140,)</f>
        <v>0</v>
      </c>
      <c r="H133" s="2">
        <v>6</v>
      </c>
      <c r="I133" s="33"/>
      <c r="J133" s="30"/>
      <c r="K133" s="36"/>
      <c r="L133" s="126">
        <f>IF(ISNUMBER(J133),J133/H140,)</f>
        <v>0</v>
      </c>
      <c r="M133" s="124"/>
      <c r="N133" s="2">
        <v>6</v>
      </c>
      <c r="O133" s="33"/>
      <c r="P133" s="30"/>
      <c r="Q133" s="36"/>
      <c r="R133" s="126">
        <f>IF(ISNUMBER(P133),P133/N140,)</f>
        <v>0</v>
      </c>
    </row>
    <row r="134" spans="2:18" ht="15" customHeight="1" thickBot="1" x14ac:dyDescent="0.35">
      <c r="B134" s="2">
        <v>7</v>
      </c>
      <c r="C134" s="33"/>
      <c r="D134" s="30"/>
      <c r="E134" s="36"/>
      <c r="F134" s="126">
        <f>IF(ISNUMBER(D134),D134/B140,)</f>
        <v>0</v>
      </c>
      <c r="H134" s="2">
        <v>7</v>
      </c>
      <c r="I134" s="33"/>
      <c r="J134" s="30"/>
      <c r="K134" s="36"/>
      <c r="L134" s="126">
        <f>IF(ISNUMBER(J134),J134/H140,)</f>
        <v>0</v>
      </c>
      <c r="M134" s="124"/>
      <c r="N134" s="2">
        <v>7</v>
      </c>
      <c r="O134" s="33"/>
      <c r="P134" s="30"/>
      <c r="Q134" s="36"/>
      <c r="R134" s="126">
        <f>IF(ISNUMBER(P134),P134/N140,)</f>
        <v>0</v>
      </c>
    </row>
    <row r="135" spans="2:18" ht="15" customHeight="1" thickBot="1" x14ac:dyDescent="0.35">
      <c r="B135" s="2">
        <v>8</v>
      </c>
      <c r="C135" s="33"/>
      <c r="D135" s="30"/>
      <c r="E135" s="36"/>
      <c r="F135" s="126">
        <f>IF(ISNUMBER(D135),D135/B140,)</f>
        <v>0</v>
      </c>
      <c r="H135" s="2">
        <v>8</v>
      </c>
      <c r="I135" s="33"/>
      <c r="J135" s="30"/>
      <c r="K135" s="36"/>
      <c r="L135" s="126">
        <f>IF(ISNUMBER(J135),J135/H140,)</f>
        <v>0</v>
      </c>
      <c r="M135" s="124"/>
      <c r="N135" s="2">
        <v>8</v>
      </c>
      <c r="O135" s="33"/>
      <c r="P135" s="30"/>
      <c r="Q135" s="36"/>
      <c r="R135" s="126">
        <f>IF(ISNUMBER(P135),P135/N140,)</f>
        <v>0</v>
      </c>
    </row>
    <row r="136" spans="2:18" ht="15" customHeight="1" thickBot="1" x14ac:dyDescent="0.35">
      <c r="B136" s="2">
        <v>9</v>
      </c>
      <c r="C136" s="33"/>
      <c r="D136" s="30"/>
      <c r="E136" s="36"/>
      <c r="F136" s="126">
        <f>IF(ISNUMBER(D136),D136/B140,)</f>
        <v>0</v>
      </c>
      <c r="H136" s="2">
        <v>9</v>
      </c>
      <c r="I136" s="33"/>
      <c r="J136" s="30"/>
      <c r="K136" s="36"/>
      <c r="L136" s="126">
        <f>IF(ISNUMBER(J136),J136/H140,)</f>
        <v>0</v>
      </c>
      <c r="M136" s="124"/>
      <c r="N136" s="2">
        <v>9</v>
      </c>
      <c r="O136" s="33"/>
      <c r="P136" s="30"/>
      <c r="Q136" s="36"/>
      <c r="R136" s="126">
        <f>IF(ISNUMBER(P136),P136/N140,)</f>
        <v>0</v>
      </c>
    </row>
    <row r="137" spans="2:18" ht="15" customHeight="1" thickBot="1" x14ac:dyDescent="0.35">
      <c r="B137" s="133">
        <v>10</v>
      </c>
      <c r="C137" s="34"/>
      <c r="D137" s="31"/>
      <c r="E137" s="37"/>
      <c r="F137" s="126">
        <f>IF(ISNUMBER(D137),D137/B140,)</f>
        <v>0</v>
      </c>
      <c r="H137" s="133">
        <v>10</v>
      </c>
      <c r="I137" s="34"/>
      <c r="J137" s="31"/>
      <c r="K137" s="37"/>
      <c r="L137" s="126">
        <f>IF(ISNUMBER(J137),J137/H140,)</f>
        <v>0</v>
      </c>
      <c r="M137" s="124"/>
      <c r="N137" s="133">
        <v>10</v>
      </c>
      <c r="O137" s="34"/>
      <c r="P137" s="31"/>
      <c r="Q137" s="37"/>
      <c r="R137" s="126">
        <f>IF(ISNUMBER(P137),P137/N140,)</f>
        <v>0</v>
      </c>
    </row>
    <row r="138" spans="2:18" ht="15" customHeight="1" x14ac:dyDescent="0.3">
      <c r="B138" s="392" t="s">
        <v>4</v>
      </c>
      <c r="C138" s="438" t="s">
        <v>62</v>
      </c>
      <c r="D138" s="439"/>
      <c r="E138" s="457">
        <f>IFERROR(IF(COUNT(F128:F137)&gt;0,AVERAGEIF(F128:F137,"&gt;0"),0),)</f>
        <v>0</v>
      </c>
      <c r="F138" s="458"/>
      <c r="H138" s="392" t="s">
        <v>4</v>
      </c>
      <c r="I138" s="438" t="s">
        <v>62</v>
      </c>
      <c r="J138" s="439"/>
      <c r="K138" s="457">
        <f>IFERROR(IF(COUNT(L128:L137)&gt;0,AVERAGEIF(L128:L137,"&gt;0"),0),)</f>
        <v>0</v>
      </c>
      <c r="L138" s="458"/>
      <c r="M138" s="124"/>
      <c r="N138" s="392" t="s">
        <v>4</v>
      </c>
      <c r="O138" s="452" t="s">
        <v>70</v>
      </c>
      <c r="P138" s="461">
        <f>IFERROR(IF(COUNT(R128:R137)&gt;0,AVERAGEIF(R128:R137,"&gt;0"),0),)</f>
        <v>0</v>
      </c>
      <c r="Q138" s="477" t="s">
        <v>109</v>
      </c>
      <c r="R138" s="479" t="str">
        <f>IFERROR(Q142*R142,"")</f>
        <v/>
      </c>
    </row>
    <row r="139" spans="2:18" ht="15" customHeight="1" thickBot="1" x14ac:dyDescent="0.35">
      <c r="B139" s="373"/>
      <c r="C139" s="453"/>
      <c r="D139" s="456"/>
      <c r="E139" s="459"/>
      <c r="F139" s="460"/>
      <c r="H139" s="373"/>
      <c r="I139" s="453"/>
      <c r="J139" s="456"/>
      <c r="K139" s="459"/>
      <c r="L139" s="460"/>
      <c r="M139" s="124"/>
      <c r="N139" s="373"/>
      <c r="O139" s="453"/>
      <c r="P139" s="462"/>
      <c r="Q139" s="478"/>
      <c r="R139" s="480"/>
    </row>
    <row r="140" spans="2:18" ht="15" customHeight="1" x14ac:dyDescent="0.3">
      <c r="B140" s="450">
        <f ca="1">IFERROR(ROUNDUP(B142/(0.0005*C142^2-0.0342*C142+1.034),0),)</f>
        <v>0</v>
      </c>
      <c r="C140" s="452" t="s">
        <v>162</v>
      </c>
      <c r="D140" s="454">
        <f>SUM(C128:C137)</f>
        <v>0</v>
      </c>
      <c r="E140" s="438" t="s">
        <v>44</v>
      </c>
      <c r="F140" s="421">
        <f>SUM(C128*D128,C129*D129,C130*D130,C131*D131,C132*D132,C133*D133,C134*D134,C135*D135,C136*D136,C137*D137)</f>
        <v>0</v>
      </c>
      <c r="H140" s="450">
        <f ca="1">IFERROR(ROUNDUP(H142/(0.0005*I142^2-0.0342*I142+1.034),0),)</f>
        <v>0</v>
      </c>
      <c r="I140" s="452" t="s">
        <v>162</v>
      </c>
      <c r="J140" s="454">
        <f>SUM(I128:I137)</f>
        <v>0</v>
      </c>
      <c r="K140" s="438" t="s">
        <v>44</v>
      </c>
      <c r="L140" s="421">
        <f>SUM(I128*J128,I129*J129,I130*J130,I131*J131,I132*J132,I133*J133,I134*J134,I135*J135,I136*J136,I137*J137)</f>
        <v>0</v>
      </c>
      <c r="M140" s="124"/>
      <c r="N140" s="450">
        <f ca="1">IFERROR(ROUNDUP(N142/(0.0005*O142^2-0.0342*O142+1.034),0),)</f>
        <v>0</v>
      </c>
      <c r="O140" s="452" t="s">
        <v>162</v>
      </c>
      <c r="P140" s="454">
        <f>SUM(O128:O137)</f>
        <v>0</v>
      </c>
      <c r="Q140" s="438" t="s">
        <v>44</v>
      </c>
      <c r="R140" s="421">
        <f>SUM(O128*P128,O129*P129,O130*P130,O131*P131,O132*P132,O133*P133,O134*P134,O135*P135,O136*P136,O137*P137)</f>
        <v>0</v>
      </c>
    </row>
    <row r="141" spans="2:18" ht="15" customHeight="1" thickBot="1" x14ac:dyDescent="0.35">
      <c r="B141" s="451"/>
      <c r="C141" s="453"/>
      <c r="D141" s="455"/>
      <c r="E141" s="453"/>
      <c r="F141" s="422"/>
      <c r="H141" s="451"/>
      <c r="I141" s="453"/>
      <c r="J141" s="455"/>
      <c r="K141" s="453"/>
      <c r="L141" s="422"/>
      <c r="M141" s="124"/>
      <c r="N141" s="451"/>
      <c r="O141" s="453"/>
      <c r="P141" s="455"/>
      <c r="Q141" s="453"/>
      <c r="R141" s="422"/>
    </row>
    <row r="142" spans="2:18" ht="15" customHeight="1" x14ac:dyDescent="0.3">
      <c r="B142" s="64" t="str">
        <f ca="1">IFERROR(OFFSET(D127,MATCH(MAX(D128:D137),D128:D137,0),0),"")</f>
        <v/>
      </c>
      <c r="C142" s="129" t="str">
        <f ca="1">IFERROR(OFFSET(C127,MATCH(MAX(D128:D137),D128:D137,0),0)+(10-OFFSET(E127,MATCH(MAX(D128:D137),D128:D137,0),0)),"")</f>
        <v/>
      </c>
      <c r="D142" s="64"/>
      <c r="E142" s="64"/>
      <c r="F142" s="64"/>
      <c r="G142" s="64"/>
      <c r="H142" s="64" t="str">
        <f ca="1">IFERROR(OFFSET(J127,MATCH(MAX(J128:J137),J128:J137,0),0),"")</f>
        <v/>
      </c>
      <c r="I142" s="129" t="str">
        <f ca="1">IFERROR(OFFSET(I127,MATCH(MAX(J128:J137),J128:J137,0),0)+(10-OFFSET(K127,MATCH(MAX(J128:J137),J128:J137,0),0)),"")</f>
        <v/>
      </c>
      <c r="J142" s="64"/>
      <c r="K142" s="64"/>
      <c r="L142" s="64"/>
      <c r="M142" s="130"/>
      <c r="N142" s="64" t="str">
        <f ca="1">IFERROR(OFFSET(P127,MATCH(MAX(P128:P137),P128:P137,0),0),"")</f>
        <v/>
      </c>
      <c r="O142" s="129" t="str">
        <f ca="1">IFERROR(OFFSET(O127,MATCH(MAX(P128:P137),P128:P137,0),0)+(10-OFFSET(Q127,MATCH(MAX(P128:P137),P128:P137,0),0)),"")</f>
        <v/>
      </c>
      <c r="P142" s="64"/>
      <c r="Q142" s="131" t="str">
        <f>IFERROR(AVERAGE(AVERAGE(E128:E137),AVERAGE(K128:K137),AVERAGE(Q128:Q137)),"")</f>
        <v/>
      </c>
      <c r="R142" s="132">
        <f>SUM(C128:C137,I128:I137,O128:O137)</f>
        <v>0</v>
      </c>
    </row>
    <row r="143" spans="2:18" ht="15" customHeight="1" x14ac:dyDescent="0.3">
      <c r="B143" s="64"/>
      <c r="C143" s="64"/>
      <c r="D143" s="64"/>
      <c r="E143" s="64"/>
      <c r="F143" s="64"/>
      <c r="G143" s="64"/>
      <c r="H143" s="64"/>
      <c r="I143" s="64"/>
      <c r="J143" s="64"/>
      <c r="K143" s="64"/>
      <c r="L143" s="64"/>
      <c r="M143" s="64"/>
      <c r="N143" s="64"/>
      <c r="O143" s="64"/>
      <c r="P143" s="64"/>
      <c r="Q143" s="64"/>
      <c r="R143" s="64"/>
    </row>
    <row r="144" spans="2:18" ht="15" customHeight="1" x14ac:dyDescent="0.3">
      <c r="B144" s="476" t="s">
        <v>167</v>
      </c>
      <c r="C144" s="476"/>
      <c r="D144" s="476"/>
      <c r="E144" s="476"/>
      <c r="F144" s="476"/>
      <c r="G144" s="476"/>
      <c r="H144" s="476"/>
      <c r="I144" s="476"/>
      <c r="J144" s="476"/>
      <c r="K144" s="476"/>
      <c r="L144" s="476"/>
      <c r="M144" s="476"/>
      <c r="N144" s="476"/>
      <c r="O144" s="476"/>
      <c r="P144" s="476"/>
      <c r="Q144" s="476"/>
      <c r="R144" s="476"/>
    </row>
    <row r="145" spans="2:18" ht="15" customHeight="1" x14ac:dyDescent="0.3">
      <c r="B145" s="476"/>
      <c r="C145" s="476"/>
      <c r="D145" s="476"/>
      <c r="E145" s="476"/>
      <c r="F145" s="476"/>
      <c r="G145" s="476"/>
      <c r="H145" s="476"/>
      <c r="I145" s="476"/>
      <c r="J145" s="476"/>
      <c r="K145" s="476"/>
      <c r="L145" s="476"/>
      <c r="M145" s="476"/>
      <c r="N145" s="476"/>
      <c r="O145" s="476"/>
      <c r="P145" s="476"/>
      <c r="Q145" s="476"/>
      <c r="R145" s="476"/>
    </row>
    <row r="146" spans="2:18" ht="15" customHeight="1" x14ac:dyDescent="0.3">
      <c r="B146" s="476"/>
      <c r="C146" s="476"/>
      <c r="D146" s="476"/>
      <c r="E146" s="476"/>
      <c r="F146" s="476"/>
      <c r="G146" s="476"/>
      <c r="H146" s="476"/>
      <c r="I146" s="476"/>
      <c r="J146" s="476"/>
      <c r="K146" s="476"/>
      <c r="L146" s="476"/>
      <c r="M146" s="476"/>
      <c r="N146" s="476"/>
      <c r="O146" s="476"/>
      <c r="P146" s="476"/>
      <c r="Q146" s="476"/>
      <c r="R146" s="476"/>
    </row>
    <row r="147" spans="2:18" ht="15" thickBot="1" x14ac:dyDescent="0.35">
      <c r="B147" s="62"/>
      <c r="C147" s="62"/>
      <c r="D147" s="62"/>
      <c r="E147" s="62"/>
      <c r="F147" s="62"/>
      <c r="G147" s="62"/>
      <c r="H147" s="62"/>
      <c r="I147" s="62"/>
      <c r="J147" s="62"/>
      <c r="K147" s="62"/>
      <c r="L147" s="62"/>
      <c r="M147" s="62"/>
      <c r="N147" s="62"/>
      <c r="O147" s="62"/>
      <c r="P147" s="62"/>
      <c r="Q147" s="62"/>
      <c r="R147" s="62"/>
    </row>
    <row r="148" spans="2:18" ht="14.4" customHeight="1" x14ac:dyDescent="0.3">
      <c r="B148" s="62"/>
      <c r="C148" s="62"/>
      <c r="D148" s="152"/>
      <c r="E148" s="452" t="s">
        <v>111</v>
      </c>
      <c r="F148" s="452" t="s">
        <v>232</v>
      </c>
      <c r="G148" s="452" t="s">
        <v>233</v>
      </c>
      <c r="H148" s="452" t="s">
        <v>234</v>
      </c>
      <c r="I148" s="399" t="s">
        <v>235</v>
      </c>
      <c r="J148" s="438" t="s">
        <v>198</v>
      </c>
      <c r="K148" s="322" t="s">
        <v>168</v>
      </c>
      <c r="L148" s="323"/>
      <c r="M148" s="323"/>
      <c r="N148" s="323"/>
      <c r="O148" s="323"/>
      <c r="P148" s="324"/>
      <c r="Q148" s="62"/>
      <c r="R148" s="62"/>
    </row>
    <row r="149" spans="2:18" ht="15" customHeight="1" thickBot="1" x14ac:dyDescent="0.35">
      <c r="B149" s="62"/>
      <c r="C149" s="62"/>
      <c r="D149" s="153"/>
      <c r="E149" s="453"/>
      <c r="F149" s="453"/>
      <c r="G149" s="453"/>
      <c r="H149" s="453"/>
      <c r="I149" s="504"/>
      <c r="J149" s="453"/>
      <c r="K149" s="328"/>
      <c r="L149" s="329"/>
      <c r="M149" s="329"/>
      <c r="N149" s="329"/>
      <c r="O149" s="329"/>
      <c r="P149" s="330"/>
      <c r="Q149" s="62"/>
      <c r="R149" s="62"/>
    </row>
    <row r="150" spans="2:18" ht="14.4" customHeight="1" x14ac:dyDescent="0.3">
      <c r="B150" s="62"/>
      <c r="C150" s="62"/>
      <c r="D150" s="392" t="s">
        <v>47</v>
      </c>
      <c r="E150" s="491"/>
      <c r="F150" s="491"/>
      <c r="G150" s="491"/>
      <c r="H150" s="491"/>
      <c r="I150" s="491"/>
      <c r="J150" s="493"/>
      <c r="K150" s="505"/>
      <c r="L150" s="496"/>
      <c r="M150" s="496"/>
      <c r="N150" s="496"/>
      <c r="O150" s="496"/>
      <c r="P150" s="497"/>
      <c r="Q150" s="62"/>
      <c r="R150" s="62"/>
    </row>
    <row r="151" spans="2:18" ht="15" customHeight="1" thickBot="1" x14ac:dyDescent="0.35">
      <c r="B151" s="62"/>
      <c r="C151" s="62"/>
      <c r="D151" s="378"/>
      <c r="E151" s="492"/>
      <c r="F151" s="492"/>
      <c r="G151" s="492"/>
      <c r="H151" s="492"/>
      <c r="I151" s="492"/>
      <c r="J151" s="494"/>
      <c r="K151" s="498"/>
      <c r="L151" s="499"/>
      <c r="M151" s="499"/>
      <c r="N151" s="499"/>
      <c r="O151" s="499"/>
      <c r="P151" s="500"/>
      <c r="Q151" s="62"/>
      <c r="R151" s="62"/>
    </row>
    <row r="152" spans="2:18" ht="14.4" customHeight="1" x14ac:dyDescent="0.3">
      <c r="B152" s="62"/>
      <c r="C152" s="62"/>
      <c r="D152" s="322" t="s">
        <v>48</v>
      </c>
      <c r="E152" s="491"/>
      <c r="F152" s="491"/>
      <c r="G152" s="491"/>
      <c r="H152" s="491"/>
      <c r="I152" s="491"/>
      <c r="J152" s="493"/>
      <c r="K152" s="498"/>
      <c r="L152" s="499"/>
      <c r="M152" s="499"/>
      <c r="N152" s="499"/>
      <c r="O152" s="499"/>
      <c r="P152" s="500"/>
      <c r="Q152" s="62"/>
      <c r="R152" s="62"/>
    </row>
    <row r="153" spans="2:18" ht="15" customHeight="1" thickBot="1" x14ac:dyDescent="0.35">
      <c r="B153" s="62"/>
      <c r="C153" s="62"/>
      <c r="D153" s="328"/>
      <c r="E153" s="492"/>
      <c r="F153" s="492"/>
      <c r="G153" s="492"/>
      <c r="H153" s="492"/>
      <c r="I153" s="492"/>
      <c r="J153" s="494"/>
      <c r="K153" s="498"/>
      <c r="L153" s="499"/>
      <c r="M153" s="499"/>
      <c r="N153" s="499"/>
      <c r="O153" s="499"/>
      <c r="P153" s="500"/>
      <c r="Q153" s="62"/>
      <c r="R153" s="62"/>
    </row>
    <row r="154" spans="2:18" ht="14.4" customHeight="1" x14ac:dyDescent="0.3">
      <c r="B154" s="62"/>
      <c r="C154" s="62"/>
      <c r="D154" s="322" t="s">
        <v>49</v>
      </c>
      <c r="E154" s="491"/>
      <c r="F154" s="491"/>
      <c r="G154" s="491"/>
      <c r="H154" s="491"/>
      <c r="I154" s="491"/>
      <c r="J154" s="493"/>
      <c r="K154" s="498"/>
      <c r="L154" s="499"/>
      <c r="M154" s="499"/>
      <c r="N154" s="499"/>
      <c r="O154" s="499"/>
      <c r="P154" s="500"/>
      <c r="Q154" s="62"/>
      <c r="R154" s="62"/>
    </row>
    <row r="155" spans="2:18" ht="15" customHeight="1" thickBot="1" x14ac:dyDescent="0.35">
      <c r="B155" s="62"/>
      <c r="C155" s="62"/>
      <c r="D155" s="328"/>
      <c r="E155" s="492"/>
      <c r="F155" s="492"/>
      <c r="G155" s="492"/>
      <c r="H155" s="492"/>
      <c r="I155" s="492"/>
      <c r="J155" s="494"/>
      <c r="K155" s="498"/>
      <c r="L155" s="499"/>
      <c r="M155" s="499"/>
      <c r="N155" s="499"/>
      <c r="O155" s="499"/>
      <c r="P155" s="500"/>
      <c r="Q155" s="62"/>
      <c r="R155" s="62"/>
    </row>
    <row r="156" spans="2:18" ht="14.4" customHeight="1" x14ac:dyDescent="0.3">
      <c r="B156" s="62"/>
      <c r="C156" s="62"/>
      <c r="D156" s="322" t="s">
        <v>50</v>
      </c>
      <c r="E156" s="491"/>
      <c r="F156" s="491"/>
      <c r="G156" s="491"/>
      <c r="H156" s="491"/>
      <c r="I156" s="491"/>
      <c r="J156" s="493"/>
      <c r="K156" s="498"/>
      <c r="L156" s="499"/>
      <c r="M156" s="499"/>
      <c r="N156" s="499"/>
      <c r="O156" s="499"/>
      <c r="P156" s="500"/>
      <c r="Q156" s="62"/>
      <c r="R156" s="62"/>
    </row>
    <row r="157" spans="2:18" ht="15" customHeight="1" thickBot="1" x14ac:dyDescent="0.35">
      <c r="B157" s="62"/>
      <c r="C157" s="62"/>
      <c r="D157" s="328"/>
      <c r="E157" s="492"/>
      <c r="F157" s="492"/>
      <c r="G157" s="492"/>
      <c r="H157" s="492"/>
      <c r="I157" s="492"/>
      <c r="J157" s="494"/>
      <c r="K157" s="498"/>
      <c r="L157" s="499"/>
      <c r="M157" s="499"/>
      <c r="N157" s="499"/>
      <c r="O157" s="499"/>
      <c r="P157" s="500"/>
      <c r="Q157" s="62"/>
      <c r="R157" s="62"/>
    </row>
    <row r="158" spans="2:18" ht="14.4" customHeight="1" x14ac:dyDescent="0.3">
      <c r="B158" s="62"/>
      <c r="C158" s="62"/>
      <c r="D158" s="322" t="s">
        <v>73</v>
      </c>
      <c r="E158" s="491"/>
      <c r="F158" s="491"/>
      <c r="G158" s="491"/>
      <c r="H158" s="491"/>
      <c r="I158" s="491"/>
      <c r="J158" s="493"/>
      <c r="K158" s="498"/>
      <c r="L158" s="499"/>
      <c r="M158" s="499"/>
      <c r="N158" s="499"/>
      <c r="O158" s="499"/>
      <c r="P158" s="500"/>
      <c r="Q158" s="62"/>
      <c r="R158" s="62"/>
    </row>
    <row r="159" spans="2:18" ht="15" customHeight="1" thickBot="1" x14ac:dyDescent="0.35">
      <c r="B159" s="62"/>
      <c r="C159" s="62"/>
      <c r="D159" s="328"/>
      <c r="E159" s="492"/>
      <c r="F159" s="492"/>
      <c r="G159" s="492"/>
      <c r="H159" s="492"/>
      <c r="I159" s="492"/>
      <c r="J159" s="494"/>
      <c r="K159" s="498"/>
      <c r="L159" s="499"/>
      <c r="M159" s="499"/>
      <c r="N159" s="499"/>
      <c r="O159" s="499"/>
      <c r="P159" s="500"/>
      <c r="Q159" s="62"/>
      <c r="R159" s="62"/>
    </row>
    <row r="160" spans="2:18" ht="14.4" customHeight="1" x14ac:dyDescent="0.3">
      <c r="B160" s="62"/>
      <c r="C160" s="62"/>
      <c r="D160" s="322" t="s">
        <v>74</v>
      </c>
      <c r="E160" s="491"/>
      <c r="F160" s="491"/>
      <c r="G160" s="491"/>
      <c r="H160" s="491"/>
      <c r="I160" s="491"/>
      <c r="J160" s="493"/>
      <c r="K160" s="498"/>
      <c r="L160" s="499"/>
      <c r="M160" s="499"/>
      <c r="N160" s="499"/>
      <c r="O160" s="499"/>
      <c r="P160" s="500"/>
      <c r="Q160" s="62"/>
      <c r="R160" s="62"/>
    </row>
    <row r="161" spans="2:19" ht="15" customHeight="1" thickBot="1" x14ac:dyDescent="0.35">
      <c r="B161" s="62"/>
      <c r="C161" s="62"/>
      <c r="D161" s="328"/>
      <c r="E161" s="492"/>
      <c r="F161" s="492"/>
      <c r="G161" s="492"/>
      <c r="H161" s="492"/>
      <c r="I161" s="492"/>
      <c r="J161" s="494"/>
      <c r="K161" s="498"/>
      <c r="L161" s="499"/>
      <c r="M161" s="499"/>
      <c r="N161" s="499"/>
      <c r="O161" s="499"/>
      <c r="P161" s="500"/>
      <c r="Q161" s="62"/>
      <c r="R161" s="62"/>
    </row>
    <row r="162" spans="2:19" ht="14.4" customHeight="1" x14ac:dyDescent="0.3">
      <c r="B162" s="62"/>
      <c r="C162" s="62"/>
      <c r="D162" s="322" t="s">
        <v>75</v>
      </c>
      <c r="E162" s="491"/>
      <c r="F162" s="491"/>
      <c r="G162" s="491"/>
      <c r="H162" s="491"/>
      <c r="I162" s="491"/>
      <c r="J162" s="493"/>
      <c r="K162" s="498"/>
      <c r="L162" s="499"/>
      <c r="M162" s="499"/>
      <c r="N162" s="499"/>
      <c r="O162" s="499"/>
      <c r="P162" s="500"/>
      <c r="Q162" s="62"/>
      <c r="R162" s="62"/>
    </row>
    <row r="163" spans="2:19" ht="15" customHeight="1" thickBot="1" x14ac:dyDescent="0.35">
      <c r="B163" s="62"/>
      <c r="C163" s="62"/>
      <c r="D163" s="328"/>
      <c r="E163" s="492"/>
      <c r="F163" s="492"/>
      <c r="G163" s="492"/>
      <c r="H163" s="492"/>
      <c r="I163" s="492"/>
      <c r="J163" s="494"/>
      <c r="K163" s="501"/>
      <c r="L163" s="502"/>
      <c r="M163" s="502"/>
      <c r="N163" s="502"/>
      <c r="O163" s="502"/>
      <c r="P163" s="503"/>
      <c r="Q163" s="62"/>
      <c r="R163" s="62"/>
    </row>
    <row r="164" spans="2:19" x14ac:dyDescent="0.3">
      <c r="B164" s="62"/>
      <c r="C164" s="62"/>
      <c r="D164" s="63"/>
      <c r="E164" s="63"/>
      <c r="F164" s="63"/>
      <c r="G164" s="63"/>
      <c r="H164" s="63"/>
      <c r="I164" s="63"/>
      <c r="J164" s="63"/>
      <c r="K164" s="63"/>
      <c r="L164" s="63"/>
      <c r="M164" s="63"/>
      <c r="N164" s="63"/>
      <c r="O164" s="63"/>
      <c r="P164" s="63"/>
      <c r="Q164" s="62"/>
      <c r="R164" s="62"/>
    </row>
    <row r="165" spans="2:19" x14ac:dyDescent="0.3">
      <c r="B165" s="63"/>
      <c r="C165" s="63"/>
      <c r="D165" s="63"/>
      <c r="E165" s="63"/>
      <c r="F165" s="63"/>
      <c r="G165" s="63"/>
      <c r="H165" s="63"/>
      <c r="I165" s="63"/>
      <c r="J165" s="63"/>
      <c r="K165" s="63"/>
      <c r="L165" s="63"/>
      <c r="M165" s="63"/>
      <c r="N165" s="63"/>
      <c r="O165" s="63"/>
      <c r="P165" s="63"/>
      <c r="Q165" s="63"/>
      <c r="R165" s="63"/>
    </row>
    <row r="166" spans="2:19" x14ac:dyDescent="0.3">
      <c r="B166" s="63"/>
      <c r="C166" s="63"/>
      <c r="D166" s="63"/>
      <c r="E166" s="63"/>
      <c r="F166" s="63"/>
      <c r="G166" s="63"/>
      <c r="H166" s="63"/>
      <c r="I166" s="63"/>
      <c r="J166" s="63"/>
      <c r="K166" s="63"/>
      <c r="L166" s="63"/>
      <c r="M166" s="63"/>
      <c r="N166" s="63"/>
      <c r="O166" s="63"/>
      <c r="P166" s="63"/>
      <c r="Q166" s="63"/>
      <c r="R166" s="63"/>
    </row>
    <row r="167" spans="2:19" x14ac:dyDescent="0.3">
      <c r="B167" s="63"/>
      <c r="C167" s="63"/>
      <c r="D167" s="63"/>
      <c r="E167" s="63"/>
      <c r="F167" s="63"/>
      <c r="G167" s="63"/>
      <c r="H167" s="63"/>
      <c r="I167" s="63"/>
      <c r="J167" s="63"/>
      <c r="K167" s="63"/>
      <c r="L167" s="63"/>
      <c r="M167" s="63"/>
      <c r="N167" s="63"/>
      <c r="O167" s="63"/>
      <c r="P167" s="63"/>
      <c r="Q167" s="64"/>
      <c r="R167" s="64"/>
    </row>
    <row r="168" spans="2:19" x14ac:dyDescent="0.3">
      <c r="B168" s="63"/>
      <c r="C168" s="63"/>
      <c r="D168" s="63"/>
      <c r="E168" s="63"/>
      <c r="F168" s="63"/>
      <c r="G168" s="63"/>
      <c r="H168" s="63"/>
      <c r="I168" s="63"/>
      <c r="J168" s="63"/>
      <c r="K168" s="63"/>
      <c r="L168" s="63"/>
      <c r="M168" s="63"/>
      <c r="N168" s="63"/>
      <c r="O168" s="63"/>
      <c r="P168" s="63"/>
      <c r="Q168" s="64"/>
      <c r="R168" s="64"/>
    </row>
    <row r="169" spans="2:19" x14ac:dyDescent="0.3">
      <c r="B169" s="63"/>
      <c r="C169" s="63"/>
      <c r="D169" s="63"/>
      <c r="E169" s="63"/>
      <c r="F169" s="63"/>
      <c r="G169" s="63"/>
      <c r="H169" s="63"/>
      <c r="I169" s="63"/>
      <c r="J169" s="63"/>
      <c r="K169" s="63"/>
      <c r="L169" s="63"/>
      <c r="M169" s="63"/>
      <c r="N169" s="63"/>
      <c r="O169" s="63"/>
      <c r="P169" s="63"/>
      <c r="Q169" s="64"/>
      <c r="R169" s="64"/>
    </row>
    <row r="170" spans="2:19" x14ac:dyDescent="0.3">
      <c r="B170" s="63"/>
      <c r="C170" s="63"/>
      <c r="D170" s="63"/>
      <c r="E170" s="63"/>
      <c r="F170" s="63"/>
      <c r="G170" s="63"/>
      <c r="H170" s="63"/>
      <c r="I170" s="63"/>
      <c r="J170" s="63"/>
      <c r="K170" s="63"/>
      <c r="L170" s="63"/>
      <c r="M170" s="63"/>
      <c r="N170" s="63"/>
      <c r="O170" s="63"/>
      <c r="P170" s="63"/>
      <c r="Q170" s="63"/>
      <c r="R170" s="63"/>
    </row>
    <row r="171" spans="2:19" x14ac:dyDescent="0.3">
      <c r="B171" s="63"/>
      <c r="C171" s="63"/>
      <c r="D171" s="63"/>
      <c r="E171" s="63"/>
      <c r="F171" s="63"/>
      <c r="G171" s="63"/>
      <c r="H171" s="63"/>
      <c r="I171" s="63"/>
      <c r="J171" s="63"/>
      <c r="K171" s="63"/>
      <c r="L171" s="63"/>
      <c r="M171" s="63"/>
      <c r="N171" s="63"/>
      <c r="O171" s="63"/>
      <c r="P171" s="63"/>
      <c r="Q171" s="63"/>
      <c r="R171" s="63"/>
    </row>
    <row r="172" spans="2:19" x14ac:dyDescent="0.3">
      <c r="B172" s="63"/>
      <c r="C172" s="63"/>
      <c r="D172" s="63"/>
      <c r="E172" s="63"/>
      <c r="F172" s="63"/>
      <c r="G172" s="64"/>
      <c r="H172" s="64"/>
      <c r="I172" s="64"/>
      <c r="J172" s="64"/>
      <c r="K172" s="64"/>
      <c r="L172" s="64"/>
      <c r="M172" s="64"/>
      <c r="N172" s="64"/>
      <c r="O172" s="64"/>
      <c r="P172" s="64"/>
      <c r="Q172" s="64"/>
      <c r="R172" s="64"/>
      <c r="S172" s="61"/>
    </row>
    <row r="173" spans="2:19" x14ac:dyDescent="0.3">
      <c r="B173" s="63"/>
      <c r="C173" s="63"/>
      <c r="D173" s="63"/>
      <c r="E173" s="63"/>
      <c r="F173" s="63"/>
      <c r="G173" s="64"/>
      <c r="H173" s="64"/>
      <c r="I173" s="64"/>
      <c r="J173" s="64"/>
      <c r="K173" s="64"/>
      <c r="L173" s="64"/>
      <c r="M173" s="64"/>
      <c r="N173" s="64"/>
      <c r="O173" s="64"/>
      <c r="P173" s="64"/>
      <c r="Q173" s="64"/>
      <c r="R173" s="64"/>
      <c r="S173" s="61"/>
    </row>
    <row r="174" spans="2:19" x14ac:dyDescent="0.3">
      <c r="B174" s="63"/>
      <c r="C174" s="63"/>
      <c r="D174" s="63"/>
      <c r="E174" s="63"/>
      <c r="F174" s="63"/>
      <c r="G174" s="64"/>
      <c r="H174" s="64"/>
      <c r="I174" s="64"/>
      <c r="J174" s="64"/>
      <c r="K174" s="64"/>
      <c r="L174" s="64"/>
      <c r="M174" s="64"/>
      <c r="N174" s="64"/>
      <c r="O174" s="64"/>
      <c r="P174" s="64"/>
      <c r="Q174" s="64"/>
      <c r="R174" s="64"/>
      <c r="S174" s="61"/>
    </row>
    <row r="175" spans="2:19" x14ac:dyDescent="0.3">
      <c r="B175" s="63"/>
      <c r="C175" s="63"/>
      <c r="D175" s="63"/>
      <c r="E175" s="63"/>
      <c r="F175" s="63"/>
      <c r="G175" s="64"/>
      <c r="H175" s="64"/>
      <c r="I175" s="64"/>
      <c r="J175" s="64"/>
      <c r="K175" s="64"/>
      <c r="L175" s="64"/>
      <c r="M175" s="64"/>
      <c r="N175" s="64"/>
      <c r="O175" s="64"/>
      <c r="P175" s="64"/>
      <c r="Q175" s="64"/>
      <c r="R175" s="64"/>
      <c r="S175" s="61"/>
    </row>
    <row r="176" spans="2:19" x14ac:dyDescent="0.3">
      <c r="B176" s="63"/>
      <c r="C176" s="63"/>
      <c r="D176" s="63"/>
      <c r="E176" s="63"/>
      <c r="F176" s="63"/>
      <c r="G176" s="419" t="s">
        <v>111</v>
      </c>
      <c r="H176" s="419"/>
      <c r="I176" s="419"/>
      <c r="J176" s="419"/>
      <c r="K176" s="64"/>
      <c r="L176" s="64"/>
      <c r="M176" s="64"/>
      <c r="N176" s="64"/>
      <c r="O176" s="64"/>
      <c r="P176" s="64"/>
      <c r="Q176" s="64"/>
      <c r="R176" s="64"/>
      <c r="S176" s="61"/>
    </row>
    <row r="177" spans="2:19" x14ac:dyDescent="0.3">
      <c r="B177" s="63"/>
      <c r="C177" s="63"/>
      <c r="D177" s="63"/>
      <c r="E177" s="63"/>
      <c r="F177" s="63"/>
      <c r="G177" s="64"/>
      <c r="H177" s="64">
        <v>1</v>
      </c>
      <c r="I177" s="64">
        <v>1</v>
      </c>
      <c r="J177" s="64"/>
      <c r="K177" s="64"/>
      <c r="L177" s="64"/>
      <c r="M177" s="64"/>
      <c r="N177" s="64"/>
      <c r="O177" s="64"/>
      <c r="P177" s="64"/>
      <c r="Q177" s="64"/>
      <c r="R177" s="64"/>
      <c r="S177" s="61"/>
    </row>
    <row r="178" spans="2:19" x14ac:dyDescent="0.3">
      <c r="B178" s="63"/>
      <c r="C178" s="63"/>
      <c r="D178" s="63"/>
      <c r="E178" s="63"/>
      <c r="F178" s="63"/>
      <c r="G178" s="64"/>
      <c r="H178" s="64">
        <v>2</v>
      </c>
      <c r="I178" s="64">
        <v>0.9</v>
      </c>
      <c r="J178" s="64"/>
      <c r="K178" s="64"/>
      <c r="L178" s="154"/>
      <c r="M178" s="127"/>
      <c r="N178" s="127"/>
      <c r="O178" s="127"/>
      <c r="P178" s="127"/>
      <c r="Q178" s="64"/>
      <c r="R178" s="64"/>
      <c r="S178" s="61"/>
    </row>
    <row r="179" spans="2:19" x14ac:dyDescent="0.3">
      <c r="B179" s="63"/>
      <c r="C179" s="63"/>
      <c r="D179" s="63"/>
      <c r="E179" s="63"/>
      <c r="F179" s="63"/>
      <c r="G179" s="64"/>
      <c r="H179" s="64">
        <v>3</v>
      </c>
      <c r="I179" s="64">
        <v>0.8</v>
      </c>
      <c r="J179" s="64"/>
      <c r="K179" s="64"/>
      <c r="L179" s="154"/>
      <c r="M179" s="154" t="s">
        <v>112</v>
      </c>
      <c r="N179" s="154" t="s">
        <v>199</v>
      </c>
      <c r="O179" s="154" t="s">
        <v>113</v>
      </c>
      <c r="P179" s="154" t="s">
        <v>114</v>
      </c>
      <c r="Q179" s="154" t="s">
        <v>200</v>
      </c>
      <c r="R179" s="64"/>
      <c r="S179" s="61"/>
    </row>
    <row r="180" spans="2:19" x14ac:dyDescent="0.3">
      <c r="B180" s="63"/>
      <c r="C180" s="63"/>
      <c r="D180" s="63"/>
      <c r="E180" s="63"/>
      <c r="F180" s="63"/>
      <c r="G180" s="64"/>
      <c r="H180" s="64">
        <v>4</v>
      </c>
      <c r="I180" s="64">
        <v>0.7</v>
      </c>
      <c r="J180" s="64"/>
      <c r="K180" s="64"/>
      <c r="L180" s="154">
        <v>1</v>
      </c>
      <c r="M180" s="154" t="str">
        <f>IF(E150="","",VLOOKUP(E150,H177:I186,2,0))</f>
        <v/>
      </c>
      <c r="N180" s="154" t="str">
        <f>IF(F150="","",VLOOKUP(F150,H188:I197,2,0))</f>
        <v/>
      </c>
      <c r="O180" s="154" t="str">
        <f>IF(G150="","",VLOOKUP(G150,H199:I208,2,0))</f>
        <v/>
      </c>
      <c r="P180" s="154" t="str">
        <f>IF(H150="","",VLOOKUP(H150,H210:I219,2,0))</f>
        <v/>
      </c>
      <c r="Q180" s="154" t="str">
        <f>IF(I150="","",VLOOKUP(I150,H221:I230,2,0))</f>
        <v/>
      </c>
      <c r="R180" s="64"/>
      <c r="S180" s="61"/>
    </row>
    <row r="181" spans="2:19" x14ac:dyDescent="0.3">
      <c r="B181" s="63"/>
      <c r="C181" s="63"/>
      <c r="D181" s="63"/>
      <c r="E181" s="63"/>
      <c r="F181" s="63"/>
      <c r="G181" s="64"/>
      <c r="H181" s="64">
        <v>5</v>
      </c>
      <c r="I181" s="64">
        <v>0.6</v>
      </c>
      <c r="J181" s="64"/>
      <c r="K181" s="64"/>
      <c r="L181" s="154">
        <v>2</v>
      </c>
      <c r="M181" s="154" t="str">
        <f>IF(E152="","",VLOOKUP(E152,H177:I186,2,0))</f>
        <v/>
      </c>
      <c r="N181" s="154" t="str">
        <f>IF(F152="","",VLOOKUP(F152,H188:I197,2,0))</f>
        <v/>
      </c>
      <c r="O181" s="154" t="str">
        <f>IF(G152="","",VLOOKUP(G152,H199:I208,2,0))</f>
        <v/>
      </c>
      <c r="P181" s="154" t="str">
        <f>IF(H152="","",VLOOKUP(H152,H210:I219,2,0))</f>
        <v/>
      </c>
      <c r="Q181" s="154" t="str">
        <f>IF(I152="","",VLOOKUP(I152,H221:I230,2,0))</f>
        <v/>
      </c>
      <c r="R181" s="64"/>
      <c r="S181" s="61"/>
    </row>
    <row r="182" spans="2:19" x14ac:dyDescent="0.3">
      <c r="B182" s="63"/>
      <c r="C182" s="63"/>
      <c r="D182" s="63"/>
      <c r="E182" s="63"/>
      <c r="F182" s="63"/>
      <c r="G182" s="64"/>
      <c r="H182" s="64">
        <v>6</v>
      </c>
      <c r="I182" s="64">
        <v>0.5</v>
      </c>
      <c r="J182" s="64"/>
      <c r="K182" s="64"/>
      <c r="L182" s="154">
        <v>3</v>
      </c>
      <c r="M182" s="154" t="str">
        <f>IF(E154="","",VLOOKUP(E154,H177:I186,2,0))</f>
        <v/>
      </c>
      <c r="N182" s="154" t="str">
        <f>IF(F154="","",VLOOKUP(F154,H188:I197,2,0))</f>
        <v/>
      </c>
      <c r="O182" s="154" t="str">
        <f>IF(G154="","",VLOOKUP(G154,H199:I208,2,0))</f>
        <v/>
      </c>
      <c r="P182" s="154" t="str">
        <f>IF(H154="","",VLOOKUP(H154,H210:I219,2,0))</f>
        <v/>
      </c>
      <c r="Q182" s="154" t="str">
        <f>IF(I154="","",VLOOKUP(I154,H221:I230,2,0))</f>
        <v/>
      </c>
      <c r="R182" s="64"/>
      <c r="S182" s="61"/>
    </row>
    <row r="183" spans="2:19" x14ac:dyDescent="0.3">
      <c r="B183" s="63"/>
      <c r="C183" s="63"/>
      <c r="D183" s="63"/>
      <c r="E183" s="63"/>
      <c r="F183" s="63"/>
      <c r="G183" s="64"/>
      <c r="H183" s="64">
        <v>7</v>
      </c>
      <c r="I183" s="64">
        <v>0.4</v>
      </c>
      <c r="J183" s="64"/>
      <c r="K183" s="64"/>
      <c r="L183" s="154">
        <v>4</v>
      </c>
      <c r="M183" s="154" t="str">
        <f>IF(E156="","",VLOOKUP(E156,H177:I186,2,0))</f>
        <v/>
      </c>
      <c r="N183" s="154" t="str">
        <f>IF(F156="","",VLOOKUP(F156,H188:I197,2,0))</f>
        <v/>
      </c>
      <c r="O183" s="154" t="str">
        <f>IF(G156="","",VLOOKUP(G156,H199:I208,2,0))</f>
        <v/>
      </c>
      <c r="P183" s="154" t="str">
        <f>IF(H156="","",VLOOKUP(H156,H210:I219,2,0))</f>
        <v/>
      </c>
      <c r="Q183" s="154" t="str">
        <f>IF(I156="","",VLOOKUP(I156,H221:I230,2,0))</f>
        <v/>
      </c>
      <c r="R183" s="64"/>
      <c r="S183" s="61"/>
    </row>
    <row r="184" spans="2:19" x14ac:dyDescent="0.3">
      <c r="B184" s="63"/>
      <c r="C184" s="63"/>
      <c r="D184" s="63"/>
      <c r="E184" s="63"/>
      <c r="F184" s="63"/>
      <c r="G184" s="64"/>
      <c r="H184" s="64">
        <v>8</v>
      </c>
      <c r="I184" s="64">
        <v>0.3</v>
      </c>
      <c r="J184" s="64"/>
      <c r="K184" s="64"/>
      <c r="L184" s="154">
        <v>5</v>
      </c>
      <c r="M184" s="154" t="str">
        <f>IF(E158="","",VLOOKUP(E158,H177:I186,2,0))</f>
        <v/>
      </c>
      <c r="N184" s="154" t="str">
        <f>IF(F158="","",VLOOKUP(F158,H188:I197,2,0))</f>
        <v/>
      </c>
      <c r="O184" s="154" t="str">
        <f>IF(G158="","",VLOOKUP(G158,H199:I208,2,0))</f>
        <v/>
      </c>
      <c r="P184" s="154" t="str">
        <f>IF(H158="","",VLOOKUP(H158,H210:I219,2,0))</f>
        <v/>
      </c>
      <c r="Q184" s="154" t="str">
        <f>IF(I158="","",VLOOKUP(I158,H221:I230,2,0))</f>
        <v/>
      </c>
      <c r="R184" s="64"/>
      <c r="S184" s="61"/>
    </row>
    <row r="185" spans="2:19" x14ac:dyDescent="0.3">
      <c r="B185" s="63"/>
      <c r="C185" s="63"/>
      <c r="D185" s="63"/>
      <c r="E185" s="63"/>
      <c r="F185" s="63"/>
      <c r="G185" s="64"/>
      <c r="H185" s="64">
        <v>9</v>
      </c>
      <c r="I185" s="64">
        <v>0.2</v>
      </c>
      <c r="J185" s="64"/>
      <c r="K185" s="64"/>
      <c r="L185" s="154">
        <v>6</v>
      </c>
      <c r="M185" s="154" t="str">
        <f>IF(E160="","",VLOOKUP(E160,H177:I186,2,0))</f>
        <v/>
      </c>
      <c r="N185" s="154" t="str">
        <f>IF(F160="","",VLOOKUP(F160,H188:I197,2,0))</f>
        <v/>
      </c>
      <c r="O185" s="154" t="str">
        <f>IF(G160="","",VLOOKUP(G160,H199:I208,2,0))</f>
        <v/>
      </c>
      <c r="P185" s="154" t="str">
        <f>IF(H160="","",VLOOKUP(H160,H210:I219,2,0))</f>
        <v/>
      </c>
      <c r="Q185" s="154" t="str">
        <f>IF(I160="","",VLOOKUP(I160,H221:I230,2,0))</f>
        <v/>
      </c>
      <c r="R185" s="64"/>
      <c r="S185" s="61"/>
    </row>
    <row r="186" spans="2:19" x14ac:dyDescent="0.3">
      <c r="B186" s="63"/>
      <c r="C186" s="63"/>
      <c r="D186" s="63"/>
      <c r="E186" s="63"/>
      <c r="F186" s="63"/>
      <c r="G186" s="64"/>
      <c r="H186" s="64">
        <v>10</v>
      </c>
      <c r="I186" s="64">
        <v>0.1</v>
      </c>
      <c r="J186" s="64"/>
      <c r="K186" s="64"/>
      <c r="L186" s="154">
        <v>7</v>
      </c>
      <c r="M186" s="154" t="str">
        <f>IF(E162="","",VLOOKUP(E162,H177:I186,2,0))</f>
        <v/>
      </c>
      <c r="N186" s="154" t="str">
        <f>IF(F162="","",VLOOKUP(F162,H188:I197,2,0))</f>
        <v/>
      </c>
      <c r="O186" s="154" t="str">
        <f>IF(G162="","",VLOOKUP(G162,H199:I208,2,0))</f>
        <v/>
      </c>
      <c r="P186" s="154" t="str">
        <f>IF(H162="","",VLOOKUP(H162,H210:I219,2,0))</f>
        <v/>
      </c>
      <c r="Q186" s="154" t="str">
        <f>IF(I162="","",VLOOKUP(I162,H221:I230,2,0))</f>
        <v/>
      </c>
      <c r="R186" s="64"/>
      <c r="S186" s="61"/>
    </row>
    <row r="187" spans="2:19" x14ac:dyDescent="0.3">
      <c r="B187" s="63"/>
      <c r="C187" s="63"/>
      <c r="D187" s="63"/>
      <c r="E187" s="63"/>
      <c r="F187" s="63"/>
      <c r="G187" s="419" t="s">
        <v>196</v>
      </c>
      <c r="H187" s="419"/>
      <c r="I187" s="419"/>
      <c r="J187" s="419"/>
      <c r="K187" s="64"/>
      <c r="L187" s="154"/>
      <c r="M187" s="154"/>
      <c r="N187" s="154"/>
      <c r="O187" s="154"/>
      <c r="P187" s="154"/>
      <c r="Q187" s="154"/>
      <c r="R187" s="64"/>
      <c r="S187" s="61"/>
    </row>
    <row r="188" spans="2:19" x14ac:dyDescent="0.3">
      <c r="B188" s="63"/>
      <c r="C188" s="63"/>
      <c r="D188" s="63"/>
      <c r="E188" s="63"/>
      <c r="F188" s="63"/>
      <c r="G188" s="64"/>
      <c r="H188" s="64">
        <v>1</v>
      </c>
      <c r="I188" s="64">
        <v>1</v>
      </c>
      <c r="J188" s="64"/>
      <c r="K188" s="64"/>
      <c r="L188" s="154"/>
      <c r="M188" s="226">
        <f>IFERROR(AVERAGE(E150:E163),0)</f>
        <v>0</v>
      </c>
      <c r="N188" s="226">
        <f>IFERROR(AVERAGE(F150:F163),0)</f>
        <v>0</v>
      </c>
      <c r="O188" s="226">
        <f>IFERROR(AVERAGE(G150:G163),0)</f>
        <v>0</v>
      </c>
      <c r="P188" s="226">
        <f>IFERROR(AVERAGE(H150:H163),0)</f>
        <v>0</v>
      </c>
      <c r="Q188" s="226">
        <f>IFERROR(AVERAGE(I150:I163),0)</f>
        <v>0</v>
      </c>
      <c r="R188" s="64"/>
      <c r="S188" s="61"/>
    </row>
    <row r="189" spans="2:19" x14ac:dyDescent="0.3">
      <c r="B189" s="63"/>
      <c r="C189" s="63"/>
      <c r="D189" s="63"/>
      <c r="E189" s="63"/>
      <c r="F189" s="63"/>
      <c r="G189" s="64"/>
      <c r="H189" s="64">
        <v>2</v>
      </c>
      <c r="I189" s="64">
        <v>0.9</v>
      </c>
      <c r="J189" s="64"/>
      <c r="K189" s="64"/>
      <c r="L189" s="64"/>
      <c r="M189" s="64"/>
      <c r="N189" s="64"/>
      <c r="O189" s="64"/>
      <c r="P189" s="64"/>
      <c r="Q189" s="64"/>
      <c r="R189" s="64"/>
      <c r="S189" s="61"/>
    </row>
    <row r="190" spans="2:19" x14ac:dyDescent="0.3">
      <c r="B190" s="63"/>
      <c r="C190" s="63"/>
      <c r="D190" s="63"/>
      <c r="E190" s="63"/>
      <c r="F190" s="63"/>
      <c r="G190" s="64"/>
      <c r="H190" s="64">
        <v>3</v>
      </c>
      <c r="I190" s="64">
        <v>0.8</v>
      </c>
      <c r="J190" s="64"/>
      <c r="K190" s="64"/>
      <c r="L190" s="64"/>
      <c r="M190" s="64"/>
      <c r="N190" s="128" t="str">
        <f>IFERROR(AVERAGE(J150:J163),"0,0 kg")</f>
        <v>0,0 kg</v>
      </c>
      <c r="O190" s="64"/>
      <c r="P190" s="64"/>
      <c r="Q190" s="64"/>
      <c r="R190" s="64"/>
      <c r="S190" s="61"/>
    </row>
    <row r="191" spans="2:19" x14ac:dyDescent="0.3">
      <c r="B191" s="63"/>
      <c r="C191" s="63"/>
      <c r="D191" s="63"/>
      <c r="E191" s="63"/>
      <c r="F191" s="63"/>
      <c r="G191" s="64"/>
      <c r="H191" s="64">
        <v>4</v>
      </c>
      <c r="I191" s="64">
        <v>0.7</v>
      </c>
      <c r="J191" s="64"/>
      <c r="K191" s="64"/>
      <c r="L191" s="64"/>
      <c r="M191" s="64"/>
      <c r="N191" s="64"/>
      <c r="O191" s="64"/>
      <c r="P191" s="64"/>
      <c r="Q191" s="64"/>
      <c r="R191" s="64"/>
      <c r="S191" s="61"/>
    </row>
    <row r="192" spans="2:19" x14ac:dyDescent="0.3">
      <c r="B192" s="63"/>
      <c r="C192" s="63"/>
      <c r="D192" s="63"/>
      <c r="E192" s="63"/>
      <c r="F192" s="63"/>
      <c r="G192" s="64"/>
      <c r="H192" s="64">
        <v>5</v>
      </c>
      <c r="I192" s="64">
        <v>0.6</v>
      </c>
      <c r="J192" s="64"/>
      <c r="K192" s="64"/>
      <c r="L192" s="64"/>
      <c r="M192" s="64"/>
      <c r="N192" s="64"/>
      <c r="O192" s="64"/>
      <c r="P192" s="64"/>
      <c r="Q192" s="64"/>
      <c r="R192" s="64"/>
      <c r="S192" s="61"/>
    </row>
    <row r="193" spans="2:19" x14ac:dyDescent="0.3">
      <c r="B193" s="63"/>
      <c r="C193" s="63"/>
      <c r="D193" s="63"/>
      <c r="E193" s="63"/>
      <c r="F193" s="63"/>
      <c r="G193" s="64"/>
      <c r="H193" s="64">
        <v>6</v>
      </c>
      <c r="I193" s="64">
        <v>0.5</v>
      </c>
      <c r="J193" s="64"/>
      <c r="K193" s="64"/>
      <c r="L193" s="64"/>
      <c r="M193" s="64"/>
      <c r="N193" s="64"/>
      <c r="O193" s="64"/>
      <c r="P193" s="64"/>
      <c r="Q193" s="64"/>
      <c r="R193" s="64"/>
      <c r="S193" s="61"/>
    </row>
    <row r="194" spans="2:19" x14ac:dyDescent="0.3">
      <c r="B194" s="63"/>
      <c r="C194" s="63"/>
      <c r="D194" s="63"/>
      <c r="E194" s="63"/>
      <c r="F194" s="63"/>
      <c r="G194" s="64"/>
      <c r="H194" s="64">
        <v>7</v>
      </c>
      <c r="I194" s="64">
        <v>0.4</v>
      </c>
      <c r="J194" s="64"/>
      <c r="K194" s="64"/>
      <c r="L194" s="64"/>
      <c r="M194" s="64"/>
      <c r="N194" s="64"/>
      <c r="O194" s="64"/>
      <c r="P194" s="64"/>
      <c r="Q194" s="64"/>
      <c r="R194" s="64"/>
      <c r="S194" s="61"/>
    </row>
    <row r="195" spans="2:19" x14ac:dyDescent="0.3">
      <c r="B195" s="63"/>
      <c r="C195" s="63"/>
      <c r="D195" s="63"/>
      <c r="E195" s="63"/>
      <c r="F195" s="63"/>
      <c r="G195" s="64"/>
      <c r="H195" s="64">
        <v>8</v>
      </c>
      <c r="I195" s="64">
        <v>0.3</v>
      </c>
      <c r="J195" s="64"/>
      <c r="K195" s="64"/>
      <c r="L195" s="64"/>
      <c r="M195" s="64"/>
      <c r="N195" s="64"/>
      <c r="O195" s="64"/>
      <c r="P195" s="64"/>
      <c r="Q195" s="64"/>
      <c r="R195" s="64"/>
      <c r="S195" s="61"/>
    </row>
    <row r="196" spans="2:19" x14ac:dyDescent="0.3">
      <c r="B196" s="63"/>
      <c r="C196" s="63"/>
      <c r="D196" s="63"/>
      <c r="E196" s="63"/>
      <c r="F196" s="63"/>
      <c r="G196" s="64"/>
      <c r="H196" s="64">
        <v>9</v>
      </c>
      <c r="I196" s="64">
        <v>0.2</v>
      </c>
      <c r="J196" s="64"/>
      <c r="K196" s="64"/>
      <c r="L196" s="64"/>
      <c r="M196" s="64"/>
      <c r="N196" s="64"/>
      <c r="O196" s="64"/>
      <c r="P196" s="64"/>
      <c r="Q196" s="64"/>
      <c r="R196" s="64"/>
      <c r="S196" s="61"/>
    </row>
    <row r="197" spans="2:19" x14ac:dyDescent="0.3">
      <c r="B197" s="63"/>
      <c r="C197" s="63"/>
      <c r="D197" s="63"/>
      <c r="E197" s="63"/>
      <c r="F197" s="63"/>
      <c r="G197" s="64"/>
      <c r="H197" s="64">
        <v>10</v>
      </c>
      <c r="I197" s="64">
        <v>0.1</v>
      </c>
      <c r="J197" s="64"/>
      <c r="K197" s="64"/>
      <c r="L197" s="64"/>
      <c r="M197" s="64"/>
      <c r="N197" s="64"/>
      <c r="O197" s="64"/>
      <c r="P197" s="64"/>
      <c r="Q197" s="64"/>
      <c r="R197" s="64"/>
      <c r="S197" s="61"/>
    </row>
    <row r="198" spans="2:19" x14ac:dyDescent="0.3">
      <c r="B198" s="63"/>
      <c r="C198" s="63"/>
      <c r="D198" s="64"/>
      <c r="E198" s="64"/>
      <c r="F198" s="63"/>
      <c r="G198" s="419" t="s">
        <v>147</v>
      </c>
      <c r="H198" s="419"/>
      <c r="I198" s="419"/>
      <c r="J198" s="419"/>
      <c r="K198" s="64"/>
      <c r="L198" s="64"/>
      <c r="M198" s="64"/>
      <c r="N198" s="64"/>
      <c r="O198" s="64"/>
      <c r="P198" s="64"/>
      <c r="Q198" s="64"/>
      <c r="R198" s="64"/>
      <c r="S198" s="61"/>
    </row>
    <row r="199" spans="2:19" x14ac:dyDescent="0.3">
      <c r="B199" s="63"/>
      <c r="C199" s="63"/>
      <c r="D199" s="64"/>
      <c r="E199" s="64"/>
      <c r="F199" s="63"/>
      <c r="G199" s="64"/>
      <c r="H199" s="64">
        <v>1</v>
      </c>
      <c r="I199" s="64">
        <v>1</v>
      </c>
      <c r="J199" s="64"/>
      <c r="K199" s="64"/>
      <c r="L199" s="64"/>
      <c r="M199" s="64"/>
      <c r="N199" s="64"/>
      <c r="O199" s="64"/>
      <c r="P199" s="64"/>
      <c r="Q199" s="64"/>
      <c r="R199" s="64"/>
      <c r="S199" s="61"/>
    </row>
    <row r="200" spans="2:19" x14ac:dyDescent="0.3">
      <c r="B200" s="63"/>
      <c r="C200" s="63"/>
      <c r="D200" s="64"/>
      <c r="E200" s="64"/>
      <c r="F200" s="63"/>
      <c r="G200" s="64"/>
      <c r="H200" s="64">
        <v>2</v>
      </c>
      <c r="I200" s="64">
        <v>0.9</v>
      </c>
      <c r="J200" s="64"/>
      <c r="K200" s="64"/>
      <c r="L200" s="64"/>
      <c r="M200" s="64"/>
      <c r="N200" s="64"/>
      <c r="O200" s="64"/>
      <c r="P200" s="64"/>
      <c r="Q200" s="64"/>
      <c r="R200" s="64"/>
      <c r="S200" s="61"/>
    </row>
    <row r="201" spans="2:19" x14ac:dyDescent="0.3">
      <c r="B201" s="63"/>
      <c r="C201" s="63"/>
      <c r="D201" s="64"/>
      <c r="E201" s="64"/>
      <c r="F201" s="63"/>
      <c r="G201" s="64"/>
      <c r="H201" s="64">
        <v>3</v>
      </c>
      <c r="I201" s="64">
        <v>0.8</v>
      </c>
      <c r="J201" s="64"/>
      <c r="K201" s="64"/>
      <c r="L201" s="64"/>
      <c r="M201" s="64"/>
      <c r="N201" s="64"/>
      <c r="O201" s="64"/>
      <c r="P201" s="64"/>
      <c r="Q201" s="64"/>
      <c r="R201" s="64"/>
      <c r="S201" s="61"/>
    </row>
    <row r="202" spans="2:19" x14ac:dyDescent="0.3">
      <c r="B202" s="63"/>
      <c r="C202" s="63"/>
      <c r="D202" s="64"/>
      <c r="E202" s="64"/>
      <c r="F202" s="63"/>
      <c r="G202" s="64"/>
      <c r="H202" s="64">
        <v>4</v>
      </c>
      <c r="I202" s="64">
        <v>0.7</v>
      </c>
      <c r="J202" s="64"/>
      <c r="K202" s="64"/>
      <c r="L202" s="64"/>
      <c r="M202" s="64"/>
      <c r="N202" s="64"/>
      <c r="O202" s="64"/>
      <c r="P202" s="64"/>
      <c r="Q202" s="64"/>
      <c r="R202" s="64"/>
      <c r="S202" s="61"/>
    </row>
    <row r="203" spans="2:19" x14ac:dyDescent="0.3">
      <c r="B203" s="63"/>
      <c r="C203" s="63"/>
      <c r="D203" s="64"/>
      <c r="E203" s="64"/>
      <c r="F203" s="63"/>
      <c r="G203" s="64"/>
      <c r="H203" s="64">
        <v>5</v>
      </c>
      <c r="I203" s="64">
        <v>0.6</v>
      </c>
      <c r="J203" s="64"/>
      <c r="K203" s="64"/>
      <c r="L203" s="64"/>
      <c r="M203" s="64"/>
      <c r="N203" s="64"/>
      <c r="O203" s="64"/>
      <c r="P203" s="64"/>
      <c r="Q203" s="64"/>
      <c r="R203" s="64"/>
      <c r="S203" s="61"/>
    </row>
    <row r="204" spans="2:19" x14ac:dyDescent="0.3">
      <c r="B204" s="63"/>
      <c r="C204" s="63"/>
      <c r="D204" s="64"/>
      <c r="E204" s="64"/>
      <c r="F204" s="63"/>
      <c r="G204" s="64"/>
      <c r="H204" s="64">
        <v>6</v>
      </c>
      <c r="I204" s="64">
        <v>0.5</v>
      </c>
      <c r="J204" s="64"/>
      <c r="K204" s="64"/>
      <c r="L204" s="64"/>
      <c r="M204" s="64"/>
      <c r="N204" s="64"/>
      <c r="O204" s="64"/>
      <c r="P204" s="64"/>
      <c r="Q204" s="64"/>
      <c r="R204" s="64"/>
      <c r="S204" s="61"/>
    </row>
    <row r="205" spans="2:19" x14ac:dyDescent="0.3">
      <c r="B205" s="63"/>
      <c r="C205" s="63"/>
      <c r="D205" s="64"/>
      <c r="E205" s="64"/>
      <c r="F205" s="63"/>
      <c r="G205" s="64"/>
      <c r="H205" s="64">
        <v>7</v>
      </c>
      <c r="I205" s="64">
        <v>0.4</v>
      </c>
      <c r="J205" s="64"/>
      <c r="K205" s="64"/>
      <c r="L205" s="64"/>
      <c r="M205" s="64"/>
      <c r="N205" s="64"/>
      <c r="O205" s="64"/>
      <c r="P205" s="64"/>
      <c r="Q205" s="64"/>
      <c r="R205" s="64"/>
      <c r="S205" s="61"/>
    </row>
    <row r="206" spans="2:19" x14ac:dyDescent="0.3">
      <c r="B206" s="63"/>
      <c r="C206" s="63"/>
      <c r="D206" s="64"/>
      <c r="E206" s="64"/>
      <c r="F206" s="63"/>
      <c r="G206" s="64"/>
      <c r="H206" s="64">
        <v>8</v>
      </c>
      <c r="I206" s="64">
        <v>0.3</v>
      </c>
      <c r="J206" s="64"/>
      <c r="K206" s="64"/>
      <c r="L206" s="64"/>
      <c r="M206" s="64"/>
      <c r="N206" s="64"/>
      <c r="O206" s="64"/>
      <c r="P206" s="64"/>
      <c r="Q206" s="64"/>
      <c r="R206" s="64"/>
      <c r="S206" s="61"/>
    </row>
    <row r="207" spans="2:19" x14ac:dyDescent="0.3">
      <c r="B207" s="63"/>
      <c r="C207" s="63"/>
      <c r="D207" s="64"/>
      <c r="E207" s="64"/>
      <c r="F207" s="63"/>
      <c r="G207" s="64"/>
      <c r="H207" s="64">
        <v>9</v>
      </c>
      <c r="I207" s="64">
        <v>0.2</v>
      </c>
      <c r="J207" s="64"/>
      <c r="K207" s="64"/>
      <c r="L207" s="64"/>
      <c r="M207" s="64"/>
      <c r="N207" s="64"/>
      <c r="O207" s="64"/>
      <c r="P207" s="64"/>
      <c r="Q207" s="64"/>
      <c r="R207" s="64"/>
      <c r="S207" s="61"/>
    </row>
    <row r="208" spans="2:19" x14ac:dyDescent="0.3">
      <c r="B208" s="63"/>
      <c r="C208" s="63"/>
      <c r="D208" s="64"/>
      <c r="E208" s="64"/>
      <c r="F208" s="63"/>
      <c r="G208" s="64"/>
      <c r="H208" s="64">
        <v>10</v>
      </c>
      <c r="I208" s="64">
        <v>0.1</v>
      </c>
      <c r="J208" s="64"/>
      <c r="K208" s="64"/>
      <c r="L208" s="64"/>
      <c r="M208" s="64"/>
      <c r="N208" s="64"/>
      <c r="O208" s="64"/>
      <c r="P208" s="64"/>
      <c r="Q208" s="64"/>
      <c r="R208" s="64"/>
      <c r="S208" s="61"/>
    </row>
    <row r="209" spans="2:18" x14ac:dyDescent="0.3">
      <c r="B209" s="63"/>
      <c r="C209" s="63"/>
      <c r="D209" s="64"/>
      <c r="E209" s="64"/>
      <c r="F209" s="63"/>
      <c r="G209" s="419" t="s">
        <v>110</v>
      </c>
      <c r="H209" s="419"/>
      <c r="I209" s="419"/>
      <c r="J209" s="419"/>
      <c r="K209" s="64"/>
      <c r="L209" s="64"/>
      <c r="M209" s="64"/>
      <c r="N209" s="64"/>
      <c r="O209" s="64"/>
      <c r="P209" s="64"/>
      <c r="Q209" s="64"/>
      <c r="R209" s="64"/>
    </row>
    <row r="210" spans="2:18" x14ac:dyDescent="0.3">
      <c r="B210" s="63"/>
      <c r="C210" s="63"/>
      <c r="D210" s="64"/>
      <c r="E210" s="64"/>
      <c r="F210" s="63"/>
      <c r="G210" s="64"/>
      <c r="H210" s="64">
        <v>1</v>
      </c>
      <c r="I210" s="64">
        <v>0.1</v>
      </c>
      <c r="J210" s="64"/>
      <c r="K210" s="64"/>
      <c r="L210" s="64"/>
      <c r="M210" s="64"/>
      <c r="N210" s="64"/>
      <c r="O210" s="64"/>
      <c r="P210" s="64"/>
      <c r="Q210" s="64"/>
      <c r="R210" s="64"/>
    </row>
    <row r="211" spans="2:18" x14ac:dyDescent="0.3">
      <c r="B211" s="63"/>
      <c r="C211" s="63"/>
      <c r="D211" s="64"/>
      <c r="E211" s="64"/>
      <c r="F211" s="63"/>
      <c r="G211" s="64"/>
      <c r="H211" s="64">
        <v>2</v>
      </c>
      <c r="I211" s="64">
        <v>0.2</v>
      </c>
      <c r="J211" s="64"/>
      <c r="K211" s="64"/>
      <c r="L211" s="64"/>
      <c r="M211" s="64"/>
      <c r="N211" s="64"/>
      <c r="O211" s="64"/>
      <c r="P211" s="64"/>
      <c r="Q211" s="64"/>
      <c r="R211" s="64"/>
    </row>
    <row r="212" spans="2:18" x14ac:dyDescent="0.3">
      <c r="B212" s="63"/>
      <c r="C212" s="63"/>
      <c r="D212" s="64"/>
      <c r="E212" s="64"/>
      <c r="F212" s="63"/>
      <c r="G212" s="64"/>
      <c r="H212" s="64">
        <v>3</v>
      </c>
      <c r="I212" s="64">
        <v>0.3</v>
      </c>
      <c r="J212" s="64"/>
      <c r="K212" s="64"/>
      <c r="L212" s="64"/>
      <c r="M212" s="64"/>
      <c r="N212" s="64"/>
      <c r="O212" s="64"/>
      <c r="P212" s="64"/>
      <c r="Q212" s="64"/>
      <c r="R212" s="64"/>
    </row>
    <row r="213" spans="2:18" x14ac:dyDescent="0.3">
      <c r="B213" s="63"/>
      <c r="C213" s="63"/>
      <c r="D213" s="64"/>
      <c r="E213" s="64"/>
      <c r="F213" s="63"/>
      <c r="G213" s="64"/>
      <c r="H213" s="64">
        <v>4</v>
      </c>
      <c r="I213" s="64">
        <v>0.4</v>
      </c>
      <c r="J213" s="64"/>
      <c r="K213" s="64"/>
      <c r="L213" s="64"/>
      <c r="M213" s="64"/>
      <c r="N213" s="64"/>
      <c r="O213" s="64"/>
      <c r="P213" s="64"/>
      <c r="Q213" s="64"/>
      <c r="R213" s="64"/>
    </row>
    <row r="214" spans="2:18" x14ac:dyDescent="0.3">
      <c r="F214" s="63"/>
      <c r="G214" s="64"/>
      <c r="H214" s="64">
        <v>5</v>
      </c>
      <c r="I214" s="64">
        <v>0.5</v>
      </c>
      <c r="J214" s="64"/>
      <c r="K214" s="64"/>
      <c r="L214" s="64"/>
      <c r="M214" s="64"/>
      <c r="N214" s="64"/>
      <c r="O214" s="64"/>
      <c r="P214" s="64"/>
      <c r="Q214" s="64"/>
      <c r="R214" s="64"/>
    </row>
    <row r="215" spans="2:18" x14ac:dyDescent="0.3">
      <c r="F215" s="63"/>
      <c r="G215" s="64"/>
      <c r="H215" s="64">
        <v>6</v>
      </c>
      <c r="I215" s="64">
        <v>0.6</v>
      </c>
      <c r="J215" s="64"/>
      <c r="K215" s="64"/>
      <c r="L215" s="64"/>
      <c r="M215" s="64"/>
      <c r="N215" s="64"/>
      <c r="O215" s="64"/>
      <c r="P215" s="64"/>
      <c r="Q215" s="64"/>
      <c r="R215" s="64"/>
    </row>
    <row r="216" spans="2:18" x14ac:dyDescent="0.3">
      <c r="F216" s="63"/>
      <c r="G216" s="64"/>
      <c r="H216" s="64">
        <v>7</v>
      </c>
      <c r="I216" s="64">
        <v>0.7</v>
      </c>
      <c r="J216" s="64"/>
      <c r="K216" s="64"/>
      <c r="L216" s="64"/>
      <c r="M216" s="64"/>
      <c r="N216" s="64"/>
      <c r="O216" s="64"/>
      <c r="P216" s="64"/>
      <c r="Q216" s="64"/>
      <c r="R216" s="64"/>
    </row>
    <row r="217" spans="2:18" x14ac:dyDescent="0.3">
      <c r="F217" s="63"/>
      <c r="G217" s="64"/>
      <c r="H217" s="64">
        <v>8</v>
      </c>
      <c r="I217" s="64">
        <v>0.8</v>
      </c>
      <c r="J217" s="64"/>
      <c r="K217" s="64"/>
      <c r="L217" s="64"/>
      <c r="M217" s="64"/>
      <c r="N217" s="64"/>
      <c r="O217" s="64"/>
      <c r="P217" s="64"/>
      <c r="Q217" s="64"/>
      <c r="R217" s="64"/>
    </row>
    <row r="218" spans="2:18" x14ac:dyDescent="0.3">
      <c r="F218" s="63"/>
      <c r="G218" s="64"/>
      <c r="H218" s="64">
        <v>9</v>
      </c>
      <c r="I218" s="64">
        <v>0.9</v>
      </c>
      <c r="J218" s="64"/>
      <c r="K218" s="64"/>
      <c r="L218" s="64"/>
      <c r="M218" s="64"/>
      <c r="N218" s="64"/>
      <c r="O218" s="64"/>
      <c r="P218" s="64"/>
      <c r="Q218" s="64"/>
      <c r="R218" s="64"/>
    </row>
    <row r="219" spans="2:18" x14ac:dyDescent="0.3">
      <c r="F219" s="63"/>
      <c r="G219" s="64"/>
      <c r="H219" s="64">
        <v>10</v>
      </c>
      <c r="I219" s="64">
        <v>1</v>
      </c>
      <c r="J219" s="64"/>
      <c r="K219" s="64"/>
      <c r="L219" s="64"/>
      <c r="M219" s="64"/>
      <c r="N219" s="64"/>
      <c r="O219" s="64"/>
      <c r="P219" s="64"/>
      <c r="Q219" s="64"/>
      <c r="R219" s="64"/>
    </row>
    <row r="220" spans="2:18" x14ac:dyDescent="0.3">
      <c r="F220" s="63"/>
      <c r="G220" s="419" t="s">
        <v>197</v>
      </c>
      <c r="H220" s="419"/>
      <c r="I220" s="419"/>
      <c r="J220" s="419"/>
      <c r="K220" s="64"/>
      <c r="L220" s="64"/>
      <c r="M220" s="64"/>
      <c r="N220" s="64"/>
      <c r="O220" s="64"/>
      <c r="P220" s="64"/>
      <c r="Q220" s="64"/>
      <c r="R220" s="64"/>
    </row>
    <row r="221" spans="2:18" x14ac:dyDescent="0.3">
      <c r="F221" s="63"/>
      <c r="G221" s="64"/>
      <c r="H221" s="64">
        <v>1</v>
      </c>
      <c r="I221" s="64">
        <v>0.1</v>
      </c>
      <c r="J221" s="64"/>
      <c r="K221" s="64"/>
      <c r="L221" s="64"/>
      <c r="M221" s="64"/>
      <c r="N221" s="64"/>
      <c r="O221" s="64"/>
      <c r="P221" s="64"/>
      <c r="Q221" s="64"/>
      <c r="R221" s="64"/>
    </row>
    <row r="222" spans="2:18" x14ac:dyDescent="0.3">
      <c r="F222" s="63"/>
      <c r="G222" s="64"/>
      <c r="H222" s="64">
        <v>2</v>
      </c>
      <c r="I222" s="64">
        <v>0.2</v>
      </c>
      <c r="J222" s="64"/>
      <c r="K222" s="64"/>
      <c r="L222" s="64"/>
      <c r="M222" s="64"/>
      <c r="N222" s="64"/>
      <c r="O222" s="64"/>
      <c r="P222" s="64"/>
      <c r="Q222" s="64"/>
      <c r="R222" s="64"/>
    </row>
    <row r="223" spans="2:18" x14ac:dyDescent="0.3">
      <c r="F223" s="63"/>
      <c r="G223" s="64"/>
      <c r="H223" s="64">
        <v>3</v>
      </c>
      <c r="I223" s="64">
        <v>0.3</v>
      </c>
      <c r="J223" s="64"/>
      <c r="K223" s="64"/>
      <c r="L223" s="64"/>
      <c r="M223" s="64"/>
      <c r="N223" s="64"/>
      <c r="O223" s="64"/>
      <c r="P223" s="64"/>
      <c r="Q223" s="64"/>
      <c r="R223" s="64"/>
    </row>
    <row r="224" spans="2:18" x14ac:dyDescent="0.3">
      <c r="F224" s="63"/>
      <c r="G224" s="64"/>
      <c r="H224" s="64">
        <v>4</v>
      </c>
      <c r="I224" s="64">
        <v>0.4</v>
      </c>
      <c r="J224" s="64"/>
      <c r="K224" s="64"/>
      <c r="L224" s="64"/>
      <c r="M224" s="64"/>
      <c r="N224" s="64"/>
      <c r="O224" s="64"/>
      <c r="P224" s="64"/>
      <c r="Q224" s="64"/>
      <c r="R224" s="64"/>
    </row>
    <row r="225" spans="6:18" x14ac:dyDescent="0.3">
      <c r="F225" s="63"/>
      <c r="G225" s="64"/>
      <c r="H225" s="64">
        <v>5</v>
      </c>
      <c r="I225" s="64">
        <v>0.5</v>
      </c>
      <c r="J225" s="64"/>
      <c r="K225" s="64"/>
      <c r="L225" s="64"/>
      <c r="M225" s="64"/>
      <c r="N225" s="64"/>
      <c r="O225" s="64"/>
      <c r="P225" s="64"/>
      <c r="Q225" s="64"/>
      <c r="R225" s="64"/>
    </row>
    <row r="226" spans="6:18" x14ac:dyDescent="0.3">
      <c r="F226" s="63"/>
      <c r="G226" s="64"/>
      <c r="H226" s="64">
        <v>6</v>
      </c>
      <c r="I226" s="64">
        <v>0.6</v>
      </c>
      <c r="J226" s="64"/>
      <c r="K226" s="64"/>
      <c r="L226" s="64"/>
      <c r="M226" s="64"/>
      <c r="N226" s="64"/>
      <c r="O226" s="64"/>
      <c r="P226" s="64"/>
      <c r="Q226" s="64"/>
      <c r="R226" s="64"/>
    </row>
    <row r="227" spans="6:18" x14ac:dyDescent="0.3">
      <c r="F227" s="63"/>
      <c r="G227" s="64"/>
      <c r="H227" s="64">
        <v>7</v>
      </c>
      <c r="I227" s="64">
        <v>0.7</v>
      </c>
      <c r="J227" s="64"/>
      <c r="K227" s="64"/>
      <c r="L227" s="64"/>
      <c r="M227" s="64"/>
      <c r="N227" s="64"/>
      <c r="O227" s="64"/>
      <c r="P227" s="64"/>
      <c r="Q227" s="64"/>
      <c r="R227" s="64"/>
    </row>
    <row r="228" spans="6:18" x14ac:dyDescent="0.3">
      <c r="F228" s="63"/>
      <c r="G228" s="64"/>
      <c r="H228" s="64">
        <v>8</v>
      </c>
      <c r="I228" s="64">
        <v>0.8</v>
      </c>
      <c r="J228" s="64"/>
      <c r="K228" s="64"/>
      <c r="L228" s="64"/>
      <c r="M228" s="64"/>
      <c r="N228" s="64"/>
      <c r="O228" s="64"/>
      <c r="P228" s="64"/>
      <c r="Q228" s="64"/>
      <c r="R228" s="64"/>
    </row>
    <row r="229" spans="6:18" x14ac:dyDescent="0.3">
      <c r="F229" s="63"/>
      <c r="G229" s="64"/>
      <c r="H229" s="64">
        <v>9</v>
      </c>
      <c r="I229" s="64">
        <v>0.9</v>
      </c>
      <c r="J229" s="64"/>
      <c r="K229" s="64"/>
      <c r="L229" s="64"/>
      <c r="M229" s="64"/>
      <c r="N229" s="64"/>
      <c r="O229" s="64"/>
      <c r="P229" s="64"/>
      <c r="Q229" s="64"/>
      <c r="R229" s="64"/>
    </row>
    <row r="230" spans="6:18" x14ac:dyDescent="0.3">
      <c r="F230" s="63"/>
      <c r="G230" s="64"/>
      <c r="H230" s="64">
        <v>10</v>
      </c>
      <c r="I230" s="64">
        <v>1</v>
      </c>
      <c r="J230" s="64"/>
      <c r="K230" s="64"/>
      <c r="L230" s="64"/>
      <c r="M230" s="64"/>
      <c r="N230" s="64"/>
      <c r="O230" s="64"/>
      <c r="P230" s="64"/>
      <c r="Q230" s="64"/>
      <c r="R230" s="64"/>
    </row>
    <row r="231" spans="6:18" x14ac:dyDescent="0.3">
      <c r="F231" s="63"/>
      <c r="G231" s="64"/>
      <c r="H231" s="64"/>
      <c r="I231" s="64"/>
      <c r="J231" s="64"/>
      <c r="K231" s="64"/>
      <c r="L231" s="64"/>
      <c r="M231" s="64"/>
      <c r="N231" s="64"/>
      <c r="O231" s="64"/>
      <c r="P231" s="64"/>
      <c r="Q231" s="64"/>
      <c r="R231" s="64"/>
    </row>
    <row r="232" spans="6:18" x14ac:dyDescent="0.3">
      <c r="F232" s="63"/>
      <c r="G232" s="64"/>
      <c r="H232" s="64"/>
      <c r="I232" s="64"/>
      <c r="J232" s="64"/>
      <c r="K232" s="64"/>
      <c r="L232" s="64"/>
      <c r="M232" s="64"/>
      <c r="N232" s="64"/>
      <c r="O232" s="64"/>
      <c r="P232" s="64"/>
      <c r="Q232" s="64"/>
      <c r="R232" s="64"/>
    </row>
    <row r="233" spans="6:18" x14ac:dyDescent="0.3">
      <c r="F233" s="63"/>
      <c r="G233" s="64"/>
      <c r="H233" s="64"/>
      <c r="I233" s="64"/>
      <c r="J233" s="64"/>
      <c r="K233" s="64"/>
      <c r="L233" s="64"/>
      <c r="M233" s="64"/>
      <c r="N233" s="64"/>
      <c r="O233" s="64"/>
      <c r="P233" s="64"/>
      <c r="Q233" s="64"/>
      <c r="R233" s="64"/>
    </row>
  </sheetData>
  <mergeCells count="267">
    <mergeCell ref="G209:J209"/>
    <mergeCell ref="G220:J220"/>
    <mergeCell ref="I158:I159"/>
    <mergeCell ref="J158:J159"/>
    <mergeCell ref="D160:D161"/>
    <mergeCell ref="E160:E161"/>
    <mergeCell ref="F160:F161"/>
    <mergeCell ref="G160:G161"/>
    <mergeCell ref="H160:H161"/>
    <mergeCell ref="I160:I161"/>
    <mergeCell ref="J160:J161"/>
    <mergeCell ref="G176:J176"/>
    <mergeCell ref="D162:D163"/>
    <mergeCell ref="E162:E163"/>
    <mergeCell ref="F162:F163"/>
    <mergeCell ref="G162:G163"/>
    <mergeCell ref="H162:H163"/>
    <mergeCell ref="I162:I163"/>
    <mergeCell ref="J162:J163"/>
    <mergeCell ref="G187:J187"/>
    <mergeCell ref="G198:J198"/>
    <mergeCell ref="D150:D151"/>
    <mergeCell ref="E150:E151"/>
    <mergeCell ref="F150:F151"/>
    <mergeCell ref="G150:G151"/>
    <mergeCell ref="H150:H151"/>
    <mergeCell ref="I150:I151"/>
    <mergeCell ref="J150:J151"/>
    <mergeCell ref="K150:P163"/>
    <mergeCell ref="D152:D153"/>
    <mergeCell ref="E152:E153"/>
    <mergeCell ref="F152:F153"/>
    <mergeCell ref="G152:G153"/>
    <mergeCell ref="H152:H153"/>
    <mergeCell ref="I152:I153"/>
    <mergeCell ref="J152:J153"/>
    <mergeCell ref="D154:D155"/>
    <mergeCell ref="E154:E155"/>
    <mergeCell ref="F154:F155"/>
    <mergeCell ref="G154:G155"/>
    <mergeCell ref="H154:H155"/>
    <mergeCell ref="I154:I155"/>
    <mergeCell ref="J154:J155"/>
    <mergeCell ref="D156:D157"/>
    <mergeCell ref="E156:E157"/>
    <mergeCell ref="C3:D6"/>
    <mergeCell ref="E3:O6"/>
    <mergeCell ref="P3:Q6"/>
    <mergeCell ref="B9:R11"/>
    <mergeCell ref="B13:B14"/>
    <mergeCell ref="C13:F14"/>
    <mergeCell ref="H13:H14"/>
    <mergeCell ref="I13:L14"/>
    <mergeCell ref="N13:N14"/>
    <mergeCell ref="O13:R14"/>
    <mergeCell ref="B20:C21"/>
    <mergeCell ref="D20:F21"/>
    <mergeCell ref="H20:I21"/>
    <mergeCell ref="J20:L21"/>
    <mergeCell ref="N20:O21"/>
    <mergeCell ref="P20:R21"/>
    <mergeCell ref="B15:C19"/>
    <mergeCell ref="D15:F19"/>
    <mergeCell ref="H15:I19"/>
    <mergeCell ref="J15:L19"/>
    <mergeCell ref="N15:O19"/>
    <mergeCell ref="P15:R19"/>
    <mergeCell ref="N33:N34"/>
    <mergeCell ref="O33:O34"/>
    <mergeCell ref="P33:P34"/>
    <mergeCell ref="Q33:Q34"/>
    <mergeCell ref="R33:R34"/>
    <mergeCell ref="B35:B36"/>
    <mergeCell ref="C35:C36"/>
    <mergeCell ref="D35:D36"/>
    <mergeCell ref="E35:E36"/>
    <mergeCell ref="F35:F36"/>
    <mergeCell ref="B33:B34"/>
    <mergeCell ref="C33:D34"/>
    <mergeCell ref="E33:F34"/>
    <mergeCell ref="H33:H34"/>
    <mergeCell ref="I33:J34"/>
    <mergeCell ref="K33:L34"/>
    <mergeCell ref="O35:O36"/>
    <mergeCell ref="P35:P36"/>
    <mergeCell ref="Q35:Q36"/>
    <mergeCell ref="R35:R36"/>
    <mergeCell ref="B39:R41"/>
    <mergeCell ref="B43:B44"/>
    <mergeCell ref="C43:F44"/>
    <mergeCell ref="H43:H44"/>
    <mergeCell ref="I43:L44"/>
    <mergeCell ref="N43:N44"/>
    <mergeCell ref="H35:H36"/>
    <mergeCell ref="I35:I36"/>
    <mergeCell ref="J35:J36"/>
    <mergeCell ref="K35:K36"/>
    <mergeCell ref="L35:L36"/>
    <mergeCell ref="N35:N36"/>
    <mergeCell ref="B50:C51"/>
    <mergeCell ref="D50:F51"/>
    <mergeCell ref="H50:I51"/>
    <mergeCell ref="J50:L51"/>
    <mergeCell ref="N50:O51"/>
    <mergeCell ref="P50:R51"/>
    <mergeCell ref="O43:R44"/>
    <mergeCell ref="B45:C49"/>
    <mergeCell ref="D45:F49"/>
    <mergeCell ref="H45:I49"/>
    <mergeCell ref="J45:L49"/>
    <mergeCell ref="N45:O49"/>
    <mergeCell ref="P45:R49"/>
    <mergeCell ref="N63:N64"/>
    <mergeCell ref="O63:O64"/>
    <mergeCell ref="P63:P64"/>
    <mergeCell ref="Q63:Q64"/>
    <mergeCell ref="R63:R64"/>
    <mergeCell ref="B65:B66"/>
    <mergeCell ref="C65:C66"/>
    <mergeCell ref="D65:D66"/>
    <mergeCell ref="E65:E66"/>
    <mergeCell ref="F65:F66"/>
    <mergeCell ref="B63:B64"/>
    <mergeCell ref="C63:D64"/>
    <mergeCell ref="E63:F64"/>
    <mergeCell ref="H63:H64"/>
    <mergeCell ref="I63:J64"/>
    <mergeCell ref="K63:L64"/>
    <mergeCell ref="O65:O66"/>
    <mergeCell ref="P65:P66"/>
    <mergeCell ref="Q65:Q66"/>
    <mergeCell ref="R65:R66"/>
    <mergeCell ref="B69:R71"/>
    <mergeCell ref="C73:E74"/>
    <mergeCell ref="F73:H74"/>
    <mergeCell ref="I73:K74"/>
    <mergeCell ref="L73:N74"/>
    <mergeCell ref="O73:Q74"/>
    <mergeCell ref="H65:H66"/>
    <mergeCell ref="I65:I66"/>
    <mergeCell ref="J65:J66"/>
    <mergeCell ref="K65:K66"/>
    <mergeCell ref="L65:L66"/>
    <mergeCell ref="N65:N66"/>
    <mergeCell ref="C75:E77"/>
    <mergeCell ref="F75:H77"/>
    <mergeCell ref="I75:K77"/>
    <mergeCell ref="L75:N77"/>
    <mergeCell ref="O75:Q77"/>
    <mergeCell ref="C78:E78"/>
    <mergeCell ref="F78:H78"/>
    <mergeCell ref="I78:K78"/>
    <mergeCell ref="L78:N78"/>
    <mergeCell ref="O78:Q78"/>
    <mergeCell ref="B88:B89"/>
    <mergeCell ref="C88:F89"/>
    <mergeCell ref="H88:H89"/>
    <mergeCell ref="I88:L89"/>
    <mergeCell ref="N88:N89"/>
    <mergeCell ref="O88:R89"/>
    <mergeCell ref="C79:E81"/>
    <mergeCell ref="F79:H81"/>
    <mergeCell ref="I79:K81"/>
    <mergeCell ref="L79:N81"/>
    <mergeCell ref="O79:Q81"/>
    <mergeCell ref="B84:R86"/>
    <mergeCell ref="B95:C96"/>
    <mergeCell ref="D95:F96"/>
    <mergeCell ref="H95:I96"/>
    <mergeCell ref="J95:L96"/>
    <mergeCell ref="N95:O96"/>
    <mergeCell ref="P95:R96"/>
    <mergeCell ref="B90:C94"/>
    <mergeCell ref="D90:F94"/>
    <mergeCell ref="H90:I94"/>
    <mergeCell ref="J90:L94"/>
    <mergeCell ref="N90:O94"/>
    <mergeCell ref="P90:R94"/>
    <mergeCell ref="N108:N109"/>
    <mergeCell ref="O108:O109"/>
    <mergeCell ref="P108:P109"/>
    <mergeCell ref="Q108:Q109"/>
    <mergeCell ref="R108:R109"/>
    <mergeCell ref="B110:B111"/>
    <mergeCell ref="C110:C111"/>
    <mergeCell ref="D110:D111"/>
    <mergeCell ref="E110:E111"/>
    <mergeCell ref="F110:F111"/>
    <mergeCell ref="B108:B109"/>
    <mergeCell ref="C108:D109"/>
    <mergeCell ref="E108:F109"/>
    <mergeCell ref="H108:H109"/>
    <mergeCell ref="I108:J109"/>
    <mergeCell ref="K108:L109"/>
    <mergeCell ref="O110:O111"/>
    <mergeCell ref="P110:P111"/>
    <mergeCell ref="Q110:Q111"/>
    <mergeCell ref="R110:R111"/>
    <mergeCell ref="B114:R116"/>
    <mergeCell ref="B118:B119"/>
    <mergeCell ref="C118:F119"/>
    <mergeCell ref="H118:H119"/>
    <mergeCell ref="I118:L119"/>
    <mergeCell ref="N118:N119"/>
    <mergeCell ref="H110:H111"/>
    <mergeCell ref="I110:I111"/>
    <mergeCell ref="J110:J111"/>
    <mergeCell ref="K110:K111"/>
    <mergeCell ref="L110:L111"/>
    <mergeCell ref="N110:N111"/>
    <mergeCell ref="B125:C126"/>
    <mergeCell ref="D125:F126"/>
    <mergeCell ref="H125:I126"/>
    <mergeCell ref="J125:L126"/>
    <mergeCell ref="N125:O126"/>
    <mergeCell ref="P125:R126"/>
    <mergeCell ref="O118:R119"/>
    <mergeCell ref="B120:C124"/>
    <mergeCell ref="D120:F124"/>
    <mergeCell ref="H120:I124"/>
    <mergeCell ref="J120:L124"/>
    <mergeCell ref="N120:O124"/>
    <mergeCell ref="P120:R124"/>
    <mergeCell ref="N138:N139"/>
    <mergeCell ref="O138:O139"/>
    <mergeCell ref="P138:P139"/>
    <mergeCell ref="Q138:Q139"/>
    <mergeCell ref="R138:R139"/>
    <mergeCell ref="B140:B141"/>
    <mergeCell ref="C140:C141"/>
    <mergeCell ref="D140:D141"/>
    <mergeCell ref="E140:E141"/>
    <mergeCell ref="F140:F141"/>
    <mergeCell ref="B138:B139"/>
    <mergeCell ref="C138:D139"/>
    <mergeCell ref="E138:F139"/>
    <mergeCell ref="H138:H139"/>
    <mergeCell ref="I138:J139"/>
    <mergeCell ref="K138:L139"/>
    <mergeCell ref="O140:O141"/>
    <mergeCell ref="P140:P141"/>
    <mergeCell ref="Q140:Q141"/>
    <mergeCell ref="R140:R141"/>
    <mergeCell ref="B144:R146"/>
    <mergeCell ref="H140:H141"/>
    <mergeCell ref="I140:I141"/>
    <mergeCell ref="J140:J141"/>
    <mergeCell ref="K140:K141"/>
    <mergeCell ref="L140:L141"/>
    <mergeCell ref="N140:N141"/>
    <mergeCell ref="E148:E149"/>
    <mergeCell ref="F148:F149"/>
    <mergeCell ref="G148:G149"/>
    <mergeCell ref="H148:H149"/>
    <mergeCell ref="I148:I149"/>
    <mergeCell ref="J148:J149"/>
    <mergeCell ref="K148:P149"/>
    <mergeCell ref="F156:F157"/>
    <mergeCell ref="G156:G157"/>
    <mergeCell ref="H156:H157"/>
    <mergeCell ref="I156:I157"/>
    <mergeCell ref="J156:J157"/>
    <mergeCell ref="D158:D159"/>
    <mergeCell ref="E158:E159"/>
    <mergeCell ref="F158:F159"/>
    <mergeCell ref="G158:G159"/>
    <mergeCell ref="H158:H159"/>
  </mergeCells>
  <dataValidations count="1">
    <dataValidation type="list" allowBlank="1" showInputMessage="1" showErrorMessage="1" sqref="E150:I163">
      <formula1>$H$177:$H$186</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S233"/>
  <sheetViews>
    <sheetView showGridLines="0" showZeros="0" zoomScaleNormal="100" workbookViewId="0"/>
  </sheetViews>
  <sheetFormatPr baseColWidth="10" defaultRowHeight="14.4" x14ac:dyDescent="0.3"/>
  <cols>
    <col min="1" max="1" width="5.33203125" style="60" customWidth="1"/>
    <col min="2" max="3" width="11.5546875" style="60"/>
    <col min="4" max="4" width="11.5546875" style="60" customWidth="1"/>
    <col min="5" max="16384" width="11.5546875" style="60"/>
  </cols>
  <sheetData>
    <row r="1" spans="2:18" ht="15" customHeight="1" x14ac:dyDescent="0.3"/>
    <row r="2" spans="2:18" ht="15" customHeight="1" thickBot="1" x14ac:dyDescent="0.35"/>
    <row r="3" spans="2:18" ht="15" customHeight="1" x14ac:dyDescent="0.3">
      <c r="C3" s="423"/>
      <c r="D3" s="424"/>
      <c r="E3" s="429" t="s">
        <v>190</v>
      </c>
      <c r="F3" s="430"/>
      <c r="G3" s="430"/>
      <c r="H3" s="430"/>
      <c r="I3" s="430"/>
      <c r="J3" s="430"/>
      <c r="K3" s="430"/>
      <c r="L3" s="430"/>
      <c r="M3" s="430"/>
      <c r="N3" s="430"/>
      <c r="O3" s="431"/>
      <c r="P3" s="423">
        <f>'Training Plan'!B244</f>
        <v>0</v>
      </c>
      <c r="Q3" s="424"/>
    </row>
    <row r="4" spans="2:18" ht="15" customHeight="1" x14ac:dyDescent="0.3">
      <c r="C4" s="425"/>
      <c r="D4" s="426"/>
      <c r="E4" s="432"/>
      <c r="F4" s="433"/>
      <c r="G4" s="433"/>
      <c r="H4" s="433"/>
      <c r="I4" s="433"/>
      <c r="J4" s="433"/>
      <c r="K4" s="433"/>
      <c r="L4" s="433"/>
      <c r="M4" s="433"/>
      <c r="N4" s="433"/>
      <c r="O4" s="434"/>
      <c r="P4" s="425"/>
      <c r="Q4" s="426"/>
    </row>
    <row r="5" spans="2:18" ht="15" customHeight="1" x14ac:dyDescent="0.3">
      <c r="C5" s="425"/>
      <c r="D5" s="426"/>
      <c r="E5" s="432"/>
      <c r="F5" s="433"/>
      <c r="G5" s="433"/>
      <c r="H5" s="433"/>
      <c r="I5" s="433"/>
      <c r="J5" s="433"/>
      <c r="K5" s="433"/>
      <c r="L5" s="433"/>
      <c r="M5" s="433"/>
      <c r="N5" s="433"/>
      <c r="O5" s="434"/>
      <c r="P5" s="425"/>
      <c r="Q5" s="426"/>
    </row>
    <row r="6" spans="2:18" ht="15" customHeight="1" thickBot="1" x14ac:dyDescent="0.35">
      <c r="C6" s="427"/>
      <c r="D6" s="428"/>
      <c r="E6" s="435"/>
      <c r="F6" s="436"/>
      <c r="G6" s="436"/>
      <c r="H6" s="436"/>
      <c r="I6" s="436"/>
      <c r="J6" s="436"/>
      <c r="K6" s="436"/>
      <c r="L6" s="436"/>
      <c r="M6" s="436"/>
      <c r="N6" s="436"/>
      <c r="O6" s="437"/>
      <c r="P6" s="427"/>
      <c r="Q6" s="428"/>
    </row>
    <row r="7" spans="2:18" ht="15" customHeight="1" x14ac:dyDescent="0.3"/>
    <row r="8" spans="2:18" ht="15" customHeight="1" x14ac:dyDescent="0.3"/>
    <row r="9" spans="2:18" ht="15" customHeight="1" x14ac:dyDescent="0.3">
      <c r="B9" s="476" t="s">
        <v>47</v>
      </c>
      <c r="C9" s="476"/>
      <c r="D9" s="476"/>
      <c r="E9" s="476"/>
      <c r="F9" s="476"/>
      <c r="G9" s="476"/>
      <c r="H9" s="476"/>
      <c r="I9" s="476"/>
      <c r="J9" s="476"/>
      <c r="K9" s="476"/>
      <c r="L9" s="476"/>
      <c r="M9" s="476"/>
      <c r="N9" s="476"/>
      <c r="O9" s="476"/>
      <c r="P9" s="476"/>
      <c r="Q9" s="476"/>
      <c r="R9" s="476"/>
    </row>
    <row r="10" spans="2:18" ht="15" customHeight="1" x14ac:dyDescent="0.3">
      <c r="B10" s="476"/>
      <c r="C10" s="476"/>
      <c r="D10" s="476"/>
      <c r="E10" s="476"/>
      <c r="F10" s="476"/>
      <c r="G10" s="476"/>
      <c r="H10" s="476"/>
      <c r="I10" s="476"/>
      <c r="J10" s="476"/>
      <c r="K10" s="476"/>
      <c r="L10" s="476"/>
      <c r="M10" s="476"/>
      <c r="N10" s="476"/>
      <c r="O10" s="476"/>
      <c r="P10" s="476"/>
      <c r="Q10" s="476"/>
      <c r="R10" s="476"/>
    </row>
    <row r="11" spans="2:18" ht="15" customHeight="1" x14ac:dyDescent="0.3">
      <c r="B11" s="476"/>
      <c r="C11" s="476"/>
      <c r="D11" s="476"/>
      <c r="E11" s="476"/>
      <c r="F11" s="476"/>
      <c r="G11" s="476"/>
      <c r="H11" s="476"/>
      <c r="I11" s="476"/>
      <c r="J11" s="476"/>
      <c r="K11" s="476"/>
      <c r="L11" s="476"/>
      <c r="M11" s="476"/>
      <c r="N11" s="476"/>
      <c r="O11" s="476"/>
      <c r="P11" s="476"/>
      <c r="Q11" s="476"/>
      <c r="R11" s="476"/>
    </row>
    <row r="12" spans="2:18" ht="15" customHeight="1" thickBot="1" x14ac:dyDescent="0.35"/>
    <row r="13" spans="2:18" ht="15" customHeight="1" x14ac:dyDescent="0.3">
      <c r="B13" s="356">
        <v>1</v>
      </c>
      <c r="C13" s="356">
        <f>'Training Plan'!C248</f>
        <v>0</v>
      </c>
      <c r="D13" s="357"/>
      <c r="E13" s="357"/>
      <c r="F13" s="358"/>
      <c r="G13" s="62"/>
      <c r="H13" s="356">
        <v>2</v>
      </c>
      <c r="I13" s="356">
        <f>'Training Plan'!C256</f>
        <v>0</v>
      </c>
      <c r="J13" s="357"/>
      <c r="K13" s="357"/>
      <c r="L13" s="358"/>
      <c r="M13" s="62"/>
      <c r="N13" s="356">
        <v>3</v>
      </c>
      <c r="O13" s="356">
        <f>'Training Plan'!C264</f>
        <v>0</v>
      </c>
      <c r="P13" s="357"/>
      <c r="Q13" s="357"/>
      <c r="R13" s="358"/>
    </row>
    <row r="14" spans="2:18" ht="15" customHeight="1" thickBot="1" x14ac:dyDescent="0.35">
      <c r="B14" s="359"/>
      <c r="C14" s="359"/>
      <c r="D14" s="360"/>
      <c r="E14" s="360"/>
      <c r="F14" s="361"/>
      <c r="G14" s="62"/>
      <c r="H14" s="359"/>
      <c r="I14" s="359"/>
      <c r="J14" s="360"/>
      <c r="K14" s="360"/>
      <c r="L14" s="361"/>
      <c r="M14" s="62"/>
      <c r="N14" s="359"/>
      <c r="O14" s="359"/>
      <c r="P14" s="360"/>
      <c r="Q14" s="360"/>
      <c r="R14" s="361"/>
    </row>
    <row r="15" spans="2:18" ht="15" customHeight="1" x14ac:dyDescent="0.3">
      <c r="B15" s="469" t="s">
        <v>85</v>
      </c>
      <c r="C15" s="470"/>
      <c r="D15" s="464">
        <f>'Training Plan'!C249</f>
        <v>0</v>
      </c>
      <c r="E15" s="464"/>
      <c r="F15" s="465"/>
      <c r="G15" s="62"/>
      <c r="H15" s="469" t="s">
        <v>85</v>
      </c>
      <c r="I15" s="470"/>
      <c r="J15" s="463">
        <f>'Training Plan'!C257</f>
        <v>0</v>
      </c>
      <c r="K15" s="464"/>
      <c r="L15" s="465"/>
      <c r="M15" s="62"/>
      <c r="N15" s="469" t="s">
        <v>85</v>
      </c>
      <c r="O15" s="470"/>
      <c r="P15" s="463">
        <f>'Training Plan'!C265</f>
        <v>0</v>
      </c>
      <c r="Q15" s="464"/>
      <c r="R15" s="465"/>
    </row>
    <row r="16" spans="2:18" ht="15" customHeight="1" x14ac:dyDescent="0.3">
      <c r="B16" s="471"/>
      <c r="C16" s="472"/>
      <c r="D16" s="467"/>
      <c r="E16" s="467"/>
      <c r="F16" s="468"/>
      <c r="G16" s="62"/>
      <c r="H16" s="471"/>
      <c r="I16" s="472"/>
      <c r="J16" s="466"/>
      <c r="K16" s="467"/>
      <c r="L16" s="468"/>
      <c r="M16" s="62"/>
      <c r="N16" s="471"/>
      <c r="O16" s="472"/>
      <c r="P16" s="466"/>
      <c r="Q16" s="467"/>
      <c r="R16" s="468"/>
    </row>
    <row r="17" spans="2:18" ht="15" customHeight="1" x14ac:dyDescent="0.3">
      <c r="B17" s="471"/>
      <c r="C17" s="472"/>
      <c r="D17" s="467"/>
      <c r="E17" s="467"/>
      <c r="F17" s="468"/>
      <c r="G17" s="62"/>
      <c r="H17" s="471"/>
      <c r="I17" s="472"/>
      <c r="J17" s="466"/>
      <c r="K17" s="467"/>
      <c r="L17" s="468"/>
      <c r="M17" s="62"/>
      <c r="N17" s="471"/>
      <c r="O17" s="472"/>
      <c r="P17" s="466"/>
      <c r="Q17" s="467"/>
      <c r="R17" s="468"/>
    </row>
    <row r="18" spans="2:18" ht="15" customHeight="1" x14ac:dyDescent="0.3">
      <c r="B18" s="471"/>
      <c r="C18" s="472"/>
      <c r="D18" s="467"/>
      <c r="E18" s="467"/>
      <c r="F18" s="468"/>
      <c r="G18" s="62"/>
      <c r="H18" s="471"/>
      <c r="I18" s="472"/>
      <c r="J18" s="466"/>
      <c r="K18" s="467"/>
      <c r="L18" s="468"/>
      <c r="M18" s="62"/>
      <c r="N18" s="471"/>
      <c r="O18" s="472"/>
      <c r="P18" s="466"/>
      <c r="Q18" s="467"/>
      <c r="R18" s="468"/>
    </row>
    <row r="19" spans="2:18" ht="15" customHeight="1" thickBot="1" x14ac:dyDescent="0.35">
      <c r="B19" s="473"/>
      <c r="C19" s="474"/>
      <c r="D19" s="467"/>
      <c r="E19" s="467"/>
      <c r="F19" s="468"/>
      <c r="G19" s="62"/>
      <c r="H19" s="473"/>
      <c r="I19" s="474"/>
      <c r="J19" s="466"/>
      <c r="K19" s="467"/>
      <c r="L19" s="468"/>
      <c r="M19" s="62"/>
      <c r="N19" s="473"/>
      <c r="O19" s="474"/>
      <c r="P19" s="466"/>
      <c r="Q19" s="467"/>
      <c r="R19" s="468"/>
    </row>
    <row r="20" spans="2:18" ht="15" customHeight="1" x14ac:dyDescent="0.3">
      <c r="B20" s="438" t="s">
        <v>86</v>
      </c>
      <c r="C20" s="440"/>
      <c r="D20" s="441">
        <f>'Training Plan'!D254</f>
        <v>0</v>
      </c>
      <c r="E20" s="442"/>
      <c r="F20" s="443"/>
      <c r="G20" s="62"/>
      <c r="H20" s="438" t="s">
        <v>86</v>
      </c>
      <c r="I20" s="440"/>
      <c r="J20" s="441">
        <f>'Training Plan'!D262</f>
        <v>0</v>
      </c>
      <c r="K20" s="442"/>
      <c r="L20" s="443"/>
      <c r="M20" s="62"/>
      <c r="N20" s="438" t="s">
        <v>86</v>
      </c>
      <c r="O20" s="440"/>
      <c r="P20" s="441">
        <f>'Training Plan'!D270</f>
        <v>0</v>
      </c>
      <c r="Q20" s="442"/>
      <c r="R20" s="443"/>
    </row>
    <row r="21" spans="2:18" ht="15" customHeight="1" thickBot="1" x14ac:dyDescent="0.35">
      <c r="B21" s="453"/>
      <c r="C21" s="475"/>
      <c r="D21" s="447"/>
      <c r="E21" s="448"/>
      <c r="F21" s="449"/>
      <c r="G21" s="62"/>
      <c r="H21" s="453"/>
      <c r="I21" s="475"/>
      <c r="J21" s="447"/>
      <c r="K21" s="448"/>
      <c r="L21" s="449"/>
      <c r="M21" s="62"/>
      <c r="N21" s="453"/>
      <c r="O21" s="475"/>
      <c r="P21" s="447"/>
      <c r="Q21" s="448"/>
      <c r="R21" s="449"/>
    </row>
    <row r="22" spans="2:18" ht="30" customHeight="1" thickBot="1" x14ac:dyDescent="0.35">
      <c r="B22" s="1" t="s">
        <v>61</v>
      </c>
      <c r="C22" s="1" t="s">
        <v>0</v>
      </c>
      <c r="D22" s="1" t="s">
        <v>42</v>
      </c>
      <c r="E22" s="1" t="s">
        <v>11</v>
      </c>
      <c r="F22" s="3" t="s">
        <v>71</v>
      </c>
      <c r="H22" s="1" t="s">
        <v>61</v>
      </c>
      <c r="I22" s="1" t="s">
        <v>0</v>
      </c>
      <c r="J22" s="1" t="s">
        <v>42</v>
      </c>
      <c r="K22" s="1" t="s">
        <v>11</v>
      </c>
      <c r="L22" s="3" t="s">
        <v>71</v>
      </c>
      <c r="N22" s="1" t="s">
        <v>61</v>
      </c>
      <c r="O22" s="1" t="s">
        <v>0</v>
      </c>
      <c r="P22" s="1" t="s">
        <v>42</v>
      </c>
      <c r="Q22" s="1" t="s">
        <v>11</v>
      </c>
      <c r="R22" s="3" t="s">
        <v>71</v>
      </c>
    </row>
    <row r="23" spans="2:18" ht="15" customHeight="1" thickBot="1" x14ac:dyDescent="0.35">
      <c r="B23" s="2">
        <v>1</v>
      </c>
      <c r="C23" s="32"/>
      <c r="D23" s="29"/>
      <c r="E23" s="35"/>
      <c r="F23" s="125">
        <f>IF(ISNUMBER(D23),D23/B35,)</f>
        <v>0</v>
      </c>
      <c r="H23" s="2">
        <v>1</v>
      </c>
      <c r="I23" s="32"/>
      <c r="J23" s="29"/>
      <c r="K23" s="35"/>
      <c r="L23" s="125">
        <f>IF(ISNUMBER(J23),J23/H35,)</f>
        <v>0</v>
      </c>
      <c r="N23" s="2">
        <v>1</v>
      </c>
      <c r="O23" s="32"/>
      <c r="P23" s="29"/>
      <c r="Q23" s="35"/>
      <c r="R23" s="125">
        <f>IF(ISNUMBER(P23),P23/N35,)</f>
        <v>0</v>
      </c>
    </row>
    <row r="24" spans="2:18" ht="15" customHeight="1" thickBot="1" x14ac:dyDescent="0.35">
      <c r="B24" s="2">
        <v>2</v>
      </c>
      <c r="C24" s="33"/>
      <c r="D24" s="30"/>
      <c r="E24" s="36"/>
      <c r="F24" s="126">
        <f>IF(ISNUMBER(D24),D24/B35,)</f>
        <v>0</v>
      </c>
      <c r="H24" s="2">
        <v>2</v>
      </c>
      <c r="I24" s="33"/>
      <c r="J24" s="30"/>
      <c r="K24" s="36"/>
      <c r="L24" s="126">
        <f>IF(ISNUMBER(J24),J24/H35,)</f>
        <v>0</v>
      </c>
      <c r="N24" s="2">
        <v>2</v>
      </c>
      <c r="O24" s="33"/>
      <c r="P24" s="30"/>
      <c r="Q24" s="36"/>
      <c r="R24" s="126">
        <f>IF(ISNUMBER(P24),P24/N35,)</f>
        <v>0</v>
      </c>
    </row>
    <row r="25" spans="2:18" ht="15" customHeight="1" thickBot="1" x14ac:dyDescent="0.35">
      <c r="B25" s="2">
        <v>3</v>
      </c>
      <c r="C25" s="33"/>
      <c r="D25" s="30"/>
      <c r="E25" s="36"/>
      <c r="F25" s="126">
        <f>IF(ISNUMBER(D25),D25/B35,)</f>
        <v>0</v>
      </c>
      <c r="H25" s="2">
        <v>3</v>
      </c>
      <c r="I25" s="33"/>
      <c r="J25" s="30"/>
      <c r="K25" s="36"/>
      <c r="L25" s="126">
        <f>IF(ISNUMBER(J25),J25/H35,)</f>
        <v>0</v>
      </c>
      <c r="M25" s="122"/>
      <c r="N25" s="2">
        <v>3</v>
      </c>
      <c r="O25" s="33"/>
      <c r="P25" s="30"/>
      <c r="Q25" s="36"/>
      <c r="R25" s="126">
        <f>IF(ISNUMBER(P25),P25/N35,)</f>
        <v>0</v>
      </c>
    </row>
    <row r="26" spans="2:18" ht="15" customHeight="1" thickBot="1" x14ac:dyDescent="0.35">
      <c r="B26" s="2">
        <v>4</v>
      </c>
      <c r="C26" s="33"/>
      <c r="D26" s="30"/>
      <c r="E26" s="36"/>
      <c r="F26" s="126">
        <f>IF(ISNUMBER(D26),D26/B35,)</f>
        <v>0</v>
      </c>
      <c r="H26" s="2">
        <v>4</v>
      </c>
      <c r="I26" s="33"/>
      <c r="J26" s="30"/>
      <c r="K26" s="36"/>
      <c r="L26" s="126">
        <f>IF(ISNUMBER(J26),J26/H35,)</f>
        <v>0</v>
      </c>
      <c r="M26" s="123"/>
      <c r="N26" s="2">
        <v>4</v>
      </c>
      <c r="O26" s="33"/>
      <c r="P26" s="30"/>
      <c r="Q26" s="36"/>
      <c r="R26" s="126">
        <f>IF(ISNUMBER(P26),P26/N35,)</f>
        <v>0</v>
      </c>
    </row>
    <row r="27" spans="2:18" ht="15" customHeight="1" thickBot="1" x14ac:dyDescent="0.35">
      <c r="B27" s="2">
        <v>5</v>
      </c>
      <c r="C27" s="33"/>
      <c r="D27" s="30"/>
      <c r="E27" s="36"/>
      <c r="F27" s="126">
        <f>IF(ISNUMBER(D27),D27/B35,)</f>
        <v>0</v>
      </c>
      <c r="H27" s="2">
        <v>5</v>
      </c>
      <c r="I27" s="33"/>
      <c r="J27" s="30"/>
      <c r="K27" s="36"/>
      <c r="L27" s="126">
        <f>IF(ISNUMBER(J27),J27/H35,)</f>
        <v>0</v>
      </c>
      <c r="M27" s="124"/>
      <c r="N27" s="2">
        <v>5</v>
      </c>
      <c r="O27" s="33"/>
      <c r="P27" s="30"/>
      <c r="Q27" s="36"/>
      <c r="R27" s="126">
        <f>IF(ISNUMBER(P27),P27/N35,)</f>
        <v>0</v>
      </c>
    </row>
    <row r="28" spans="2:18" ht="15" customHeight="1" thickBot="1" x14ac:dyDescent="0.35">
      <c r="B28" s="2">
        <v>6</v>
      </c>
      <c r="C28" s="33"/>
      <c r="D28" s="30"/>
      <c r="E28" s="36"/>
      <c r="F28" s="126">
        <f>IF(ISNUMBER(D28),D28/B35,)</f>
        <v>0</v>
      </c>
      <c r="H28" s="2">
        <v>6</v>
      </c>
      <c r="I28" s="33"/>
      <c r="J28" s="30"/>
      <c r="K28" s="36"/>
      <c r="L28" s="126">
        <f>IF(ISNUMBER(J28),J28/H35,)</f>
        <v>0</v>
      </c>
      <c r="M28" s="124"/>
      <c r="N28" s="2">
        <v>6</v>
      </c>
      <c r="O28" s="33"/>
      <c r="P28" s="30"/>
      <c r="Q28" s="36"/>
      <c r="R28" s="126">
        <f>IF(ISNUMBER(P28),P28/N35,)</f>
        <v>0</v>
      </c>
    </row>
    <row r="29" spans="2:18" ht="15" customHeight="1" thickBot="1" x14ac:dyDescent="0.35">
      <c r="B29" s="2">
        <v>7</v>
      </c>
      <c r="C29" s="33"/>
      <c r="D29" s="30"/>
      <c r="E29" s="36"/>
      <c r="F29" s="126">
        <f>IF(ISNUMBER(D29),D29/B35,)</f>
        <v>0</v>
      </c>
      <c r="H29" s="2">
        <v>7</v>
      </c>
      <c r="I29" s="33"/>
      <c r="J29" s="30"/>
      <c r="K29" s="36"/>
      <c r="L29" s="126">
        <f>IF(ISNUMBER(J29),J29/H35,)</f>
        <v>0</v>
      </c>
      <c r="M29" s="124"/>
      <c r="N29" s="2">
        <v>7</v>
      </c>
      <c r="O29" s="33"/>
      <c r="P29" s="30"/>
      <c r="Q29" s="36"/>
      <c r="R29" s="126">
        <f>IF(ISNUMBER(P29),P29/N35,)</f>
        <v>0</v>
      </c>
    </row>
    <row r="30" spans="2:18" ht="15" customHeight="1" thickBot="1" x14ac:dyDescent="0.35">
      <c r="B30" s="2">
        <v>8</v>
      </c>
      <c r="C30" s="33"/>
      <c r="D30" s="30"/>
      <c r="E30" s="36"/>
      <c r="F30" s="126">
        <f>IF(ISNUMBER(D30),D30/B35,)</f>
        <v>0</v>
      </c>
      <c r="H30" s="2">
        <v>8</v>
      </c>
      <c r="I30" s="33"/>
      <c r="J30" s="30"/>
      <c r="K30" s="36"/>
      <c r="L30" s="126">
        <f>IF(ISNUMBER(J30),J30/H35,)</f>
        <v>0</v>
      </c>
      <c r="M30" s="124"/>
      <c r="N30" s="2">
        <v>8</v>
      </c>
      <c r="O30" s="33"/>
      <c r="P30" s="30"/>
      <c r="Q30" s="36"/>
      <c r="R30" s="126">
        <f>IF(ISNUMBER(P30),P30/N35,)</f>
        <v>0</v>
      </c>
    </row>
    <row r="31" spans="2:18" ht="15" customHeight="1" thickBot="1" x14ac:dyDescent="0.35">
      <c r="B31" s="2">
        <v>9</v>
      </c>
      <c r="C31" s="33"/>
      <c r="D31" s="30"/>
      <c r="E31" s="36"/>
      <c r="F31" s="126">
        <f>IF(ISNUMBER(D31),D31/B35,)</f>
        <v>0</v>
      </c>
      <c r="H31" s="2">
        <v>9</v>
      </c>
      <c r="I31" s="33"/>
      <c r="J31" s="30"/>
      <c r="K31" s="36"/>
      <c r="L31" s="126">
        <f>IF(ISNUMBER(J31),J31/H35,)</f>
        <v>0</v>
      </c>
      <c r="M31" s="124"/>
      <c r="N31" s="2">
        <v>9</v>
      </c>
      <c r="O31" s="33"/>
      <c r="P31" s="30"/>
      <c r="Q31" s="36"/>
      <c r="R31" s="126">
        <f>IF(ISNUMBER(P31),P31/N35,)</f>
        <v>0</v>
      </c>
    </row>
    <row r="32" spans="2:18" ht="15" customHeight="1" thickBot="1" x14ac:dyDescent="0.35">
      <c r="B32" s="133">
        <v>10</v>
      </c>
      <c r="C32" s="34"/>
      <c r="D32" s="31"/>
      <c r="E32" s="37"/>
      <c r="F32" s="126">
        <f>IF(ISNUMBER(D32),D32/B35,)</f>
        <v>0</v>
      </c>
      <c r="H32" s="133">
        <v>10</v>
      </c>
      <c r="I32" s="34"/>
      <c r="J32" s="31"/>
      <c r="K32" s="37"/>
      <c r="L32" s="126">
        <f>IF(ISNUMBER(J32),J32/H35,)</f>
        <v>0</v>
      </c>
      <c r="M32" s="124"/>
      <c r="N32" s="133">
        <v>10</v>
      </c>
      <c r="O32" s="34"/>
      <c r="P32" s="31"/>
      <c r="Q32" s="37"/>
      <c r="R32" s="126">
        <f>IF(ISNUMBER(P32),P32/N35,)</f>
        <v>0</v>
      </c>
    </row>
    <row r="33" spans="1:19" ht="15" customHeight="1" x14ac:dyDescent="0.3">
      <c r="B33" s="392" t="s">
        <v>4</v>
      </c>
      <c r="C33" s="438" t="s">
        <v>62</v>
      </c>
      <c r="D33" s="439"/>
      <c r="E33" s="457">
        <f>IFERROR(IF(COUNT(F23:F32)&gt;0,AVERAGEIF(F23:F32,"&gt;0"),0),)</f>
        <v>0</v>
      </c>
      <c r="F33" s="458"/>
      <c r="H33" s="392" t="s">
        <v>4</v>
      </c>
      <c r="I33" s="438" t="s">
        <v>62</v>
      </c>
      <c r="J33" s="439"/>
      <c r="K33" s="457">
        <f>IFERROR(IF(COUNT(L23:L32)&gt;0,AVERAGEIF(L23:L32,"&gt;0"),0),)</f>
        <v>0</v>
      </c>
      <c r="L33" s="458"/>
      <c r="M33" s="124"/>
      <c r="N33" s="392" t="s">
        <v>4</v>
      </c>
      <c r="O33" s="452" t="s">
        <v>70</v>
      </c>
      <c r="P33" s="461">
        <f>IFERROR(IF(COUNT(R23:R32)&gt;0,AVERAGEIF(R23:R32,"&gt;0"),0),)</f>
        <v>0</v>
      </c>
      <c r="Q33" s="477" t="s">
        <v>109</v>
      </c>
      <c r="R33" s="479" t="str">
        <f>IFERROR(Q37*R37,"")</f>
        <v/>
      </c>
    </row>
    <row r="34" spans="1:19" ht="15" customHeight="1" thickBot="1" x14ac:dyDescent="0.35">
      <c r="B34" s="373"/>
      <c r="C34" s="453"/>
      <c r="D34" s="456"/>
      <c r="E34" s="459"/>
      <c r="F34" s="460"/>
      <c r="H34" s="373"/>
      <c r="I34" s="453"/>
      <c r="J34" s="456"/>
      <c r="K34" s="459"/>
      <c r="L34" s="460"/>
      <c r="M34" s="124"/>
      <c r="N34" s="373"/>
      <c r="O34" s="453"/>
      <c r="P34" s="462"/>
      <c r="Q34" s="478"/>
      <c r="R34" s="480"/>
    </row>
    <row r="35" spans="1:19" ht="15" customHeight="1" x14ac:dyDescent="0.3">
      <c r="A35" s="76"/>
      <c r="B35" s="450">
        <f ca="1">IFERROR(ROUNDUP(B37/(0.0005*C37^2-0.0342*C37+1.034),0),)</f>
        <v>0</v>
      </c>
      <c r="C35" s="452" t="s">
        <v>162</v>
      </c>
      <c r="D35" s="454">
        <f>SUM(C23:C32)</f>
        <v>0</v>
      </c>
      <c r="E35" s="438" t="s">
        <v>44</v>
      </c>
      <c r="F35" s="421">
        <f>SUM(C23*D23,C24*D24,C25*D25,C26*D26,C27*D27,C28*D28,C29*D29,C30*D30,C31*D31,C32*D32)</f>
        <v>0</v>
      </c>
      <c r="H35" s="450">
        <f ca="1">IFERROR(ROUNDUP(H37/(0.0005*I37^2-0.0342*I37+1.034),0),)</f>
        <v>0</v>
      </c>
      <c r="I35" s="452" t="s">
        <v>162</v>
      </c>
      <c r="J35" s="454">
        <f>SUM(I23:I32)</f>
        <v>0</v>
      </c>
      <c r="K35" s="438" t="s">
        <v>44</v>
      </c>
      <c r="L35" s="421">
        <f>SUM(I23*J23,I24*J24,I25*J25,I26*J26,I27*J27,I28*J28,I29*J29,I30*J30,I31*J31,I32*J32)</f>
        <v>0</v>
      </c>
      <c r="M35" s="124"/>
      <c r="N35" s="450">
        <f ca="1">IFERROR(ROUNDUP(N37/(0.0005*O37^2-0.0342*O37+1.034),0),)</f>
        <v>0</v>
      </c>
      <c r="O35" s="452" t="s">
        <v>162</v>
      </c>
      <c r="P35" s="454">
        <f>SUM(O23:O32)</f>
        <v>0</v>
      </c>
      <c r="Q35" s="438" t="s">
        <v>44</v>
      </c>
      <c r="R35" s="421">
        <f>SUM(O23*P23,O24*P24,O25*P25,O26*P26,O27*P27,O28*P28,O29*P29,O30*P30,O31*P31,O32*P32)</f>
        <v>0</v>
      </c>
    </row>
    <row r="36" spans="1:19" ht="15" customHeight="1" thickBot="1" x14ac:dyDescent="0.35">
      <c r="A36" s="76"/>
      <c r="B36" s="451"/>
      <c r="C36" s="453"/>
      <c r="D36" s="455"/>
      <c r="E36" s="453"/>
      <c r="F36" s="422"/>
      <c r="H36" s="451"/>
      <c r="I36" s="453"/>
      <c r="J36" s="455"/>
      <c r="K36" s="453"/>
      <c r="L36" s="422"/>
      <c r="M36" s="124"/>
      <c r="N36" s="451"/>
      <c r="O36" s="453"/>
      <c r="P36" s="455"/>
      <c r="Q36" s="453"/>
      <c r="R36" s="422"/>
    </row>
    <row r="37" spans="1:19" ht="15" customHeight="1" x14ac:dyDescent="0.3">
      <c r="B37" s="64" t="str">
        <f ca="1">IFERROR(OFFSET(D22,MATCH(MAX(D23:D32),D23:D32,0),0),"")</f>
        <v/>
      </c>
      <c r="C37" s="129" t="str">
        <f ca="1">IFERROR(OFFSET(C22,MATCH(MAX(D23:D32),D23:D32,0),0)+(10-OFFSET(E22,MATCH(MAX(D23:D32),D23:D32,0),0)),"")</f>
        <v/>
      </c>
      <c r="D37" s="64"/>
      <c r="E37" s="64"/>
      <c r="F37" s="64"/>
      <c r="G37" s="64"/>
      <c r="H37" s="64" t="str">
        <f ca="1">IFERROR(OFFSET(J22,MATCH(MAX(J23:J32),J23:J32,0),0),"")</f>
        <v/>
      </c>
      <c r="I37" s="129" t="str">
        <f ca="1">IFERROR(OFFSET(I22,MATCH(MAX(J23:J32),J23:J32,0),0)+(10-OFFSET(K22,MATCH(MAX(J23:J32),J23:J32,0),0)),"")</f>
        <v/>
      </c>
      <c r="J37" s="64"/>
      <c r="K37" s="64"/>
      <c r="L37" s="64"/>
      <c r="M37" s="130"/>
      <c r="N37" s="64" t="str">
        <f ca="1">IFERROR(OFFSET(P22,MATCH(MAX(P23:P32),P23:P32,0),0),"")</f>
        <v/>
      </c>
      <c r="O37" s="129" t="str">
        <f ca="1">IFERROR(OFFSET(O22,MATCH(MAX(P23:P32),P23:P32,0),0)+(10-OFFSET(Q22,MATCH(MAX(P23:P32),P23:P32,0),0)),"")</f>
        <v/>
      </c>
      <c r="P37" s="64"/>
      <c r="Q37" s="131" t="str">
        <f>IFERROR(AVERAGE(AVERAGE(E23:E32),AVERAGE(K23:K32),AVERAGE(Q23:Q32)),"")</f>
        <v/>
      </c>
      <c r="R37" s="132">
        <f>SUM(C23:C32,I23:I32,O23:O32)</f>
        <v>0</v>
      </c>
      <c r="S37" s="61"/>
    </row>
    <row r="38" spans="1:19" ht="15" customHeight="1" x14ac:dyDescent="0.3">
      <c r="B38" s="64"/>
      <c r="C38" s="64"/>
      <c r="D38" s="64"/>
      <c r="E38" s="64"/>
      <c r="F38" s="64"/>
      <c r="G38" s="64"/>
      <c r="H38" s="64"/>
      <c r="I38" s="64"/>
      <c r="J38" s="64"/>
      <c r="K38" s="64"/>
      <c r="L38" s="64"/>
      <c r="M38" s="64"/>
      <c r="N38" s="64"/>
      <c r="O38" s="64"/>
      <c r="P38" s="64"/>
      <c r="Q38" s="64"/>
      <c r="R38" s="64"/>
    </row>
    <row r="39" spans="1:19" ht="15" customHeight="1" x14ac:dyDescent="0.3">
      <c r="B39" s="476" t="s">
        <v>48</v>
      </c>
      <c r="C39" s="476"/>
      <c r="D39" s="476"/>
      <c r="E39" s="476"/>
      <c r="F39" s="476"/>
      <c r="G39" s="476"/>
      <c r="H39" s="476"/>
      <c r="I39" s="476"/>
      <c r="J39" s="476"/>
      <c r="K39" s="476"/>
      <c r="L39" s="476"/>
      <c r="M39" s="476"/>
      <c r="N39" s="476"/>
      <c r="O39" s="476"/>
      <c r="P39" s="476"/>
      <c r="Q39" s="476"/>
      <c r="R39" s="476"/>
    </row>
    <row r="40" spans="1:19" ht="15" customHeight="1" x14ac:dyDescent="0.3">
      <c r="B40" s="476"/>
      <c r="C40" s="476"/>
      <c r="D40" s="476"/>
      <c r="E40" s="476"/>
      <c r="F40" s="476"/>
      <c r="G40" s="476"/>
      <c r="H40" s="476"/>
      <c r="I40" s="476"/>
      <c r="J40" s="476"/>
      <c r="K40" s="476"/>
      <c r="L40" s="476"/>
      <c r="M40" s="476"/>
      <c r="N40" s="476"/>
      <c r="O40" s="476"/>
      <c r="P40" s="476"/>
      <c r="Q40" s="476"/>
      <c r="R40" s="476"/>
    </row>
    <row r="41" spans="1:19" ht="15" customHeight="1" x14ac:dyDescent="0.3">
      <c r="B41" s="476"/>
      <c r="C41" s="476"/>
      <c r="D41" s="476"/>
      <c r="E41" s="476"/>
      <c r="F41" s="476"/>
      <c r="G41" s="476"/>
      <c r="H41" s="476"/>
      <c r="I41" s="476"/>
      <c r="J41" s="476"/>
      <c r="K41" s="476"/>
      <c r="L41" s="476"/>
      <c r="M41" s="476"/>
      <c r="N41" s="476"/>
      <c r="O41" s="476"/>
      <c r="P41" s="476"/>
      <c r="Q41" s="476"/>
      <c r="R41" s="476"/>
    </row>
    <row r="42" spans="1:19" ht="15" customHeight="1" thickBot="1" x14ac:dyDescent="0.35"/>
    <row r="43" spans="1:19" ht="15" customHeight="1" x14ac:dyDescent="0.3">
      <c r="B43" s="356">
        <v>1</v>
      </c>
      <c r="C43" s="356">
        <f>'Training Plan'!F248</f>
        <v>0</v>
      </c>
      <c r="D43" s="357"/>
      <c r="E43" s="357"/>
      <c r="F43" s="358"/>
      <c r="G43" s="62"/>
      <c r="H43" s="356">
        <v>2</v>
      </c>
      <c r="I43" s="356">
        <f>'Training Plan'!F256</f>
        <v>0</v>
      </c>
      <c r="J43" s="357"/>
      <c r="K43" s="357"/>
      <c r="L43" s="358"/>
      <c r="M43" s="62"/>
      <c r="N43" s="356">
        <v>3</v>
      </c>
      <c r="O43" s="356">
        <f>'Training Plan'!F264</f>
        <v>0</v>
      </c>
      <c r="P43" s="357"/>
      <c r="Q43" s="357"/>
      <c r="R43" s="358"/>
    </row>
    <row r="44" spans="1:19" ht="15" customHeight="1" thickBot="1" x14ac:dyDescent="0.35">
      <c r="B44" s="359"/>
      <c r="C44" s="359"/>
      <c r="D44" s="360"/>
      <c r="E44" s="360"/>
      <c r="F44" s="361"/>
      <c r="G44" s="62"/>
      <c r="H44" s="359"/>
      <c r="I44" s="359"/>
      <c r="J44" s="360"/>
      <c r="K44" s="360"/>
      <c r="L44" s="361"/>
      <c r="M44" s="62"/>
      <c r="N44" s="359"/>
      <c r="O44" s="359"/>
      <c r="P44" s="360"/>
      <c r="Q44" s="360"/>
      <c r="R44" s="361"/>
    </row>
    <row r="45" spans="1:19" ht="15" customHeight="1" x14ac:dyDescent="0.3">
      <c r="B45" s="469" t="s">
        <v>85</v>
      </c>
      <c r="C45" s="470"/>
      <c r="D45" s="463">
        <f>'Training Plan'!F249</f>
        <v>0</v>
      </c>
      <c r="E45" s="464"/>
      <c r="F45" s="465"/>
      <c r="G45" s="62"/>
      <c r="H45" s="469" t="s">
        <v>85</v>
      </c>
      <c r="I45" s="470"/>
      <c r="J45" s="463">
        <f>'Training Plan'!F257</f>
        <v>0</v>
      </c>
      <c r="K45" s="464"/>
      <c r="L45" s="465"/>
      <c r="M45" s="62"/>
      <c r="N45" s="469" t="s">
        <v>85</v>
      </c>
      <c r="O45" s="470"/>
      <c r="P45" s="463">
        <f>'Training Plan'!F265</f>
        <v>0</v>
      </c>
      <c r="Q45" s="464"/>
      <c r="R45" s="465"/>
    </row>
    <row r="46" spans="1:19" ht="15" customHeight="1" x14ac:dyDescent="0.3">
      <c r="B46" s="471"/>
      <c r="C46" s="472"/>
      <c r="D46" s="466"/>
      <c r="E46" s="467"/>
      <c r="F46" s="468"/>
      <c r="G46" s="62"/>
      <c r="H46" s="471"/>
      <c r="I46" s="472"/>
      <c r="J46" s="466"/>
      <c r="K46" s="467"/>
      <c r="L46" s="468"/>
      <c r="M46" s="62"/>
      <c r="N46" s="471"/>
      <c r="O46" s="472"/>
      <c r="P46" s="466"/>
      <c r="Q46" s="467"/>
      <c r="R46" s="468"/>
    </row>
    <row r="47" spans="1:19" ht="15" customHeight="1" x14ac:dyDescent="0.3">
      <c r="B47" s="471"/>
      <c r="C47" s="472"/>
      <c r="D47" s="466"/>
      <c r="E47" s="467"/>
      <c r="F47" s="468"/>
      <c r="G47" s="62"/>
      <c r="H47" s="471"/>
      <c r="I47" s="472"/>
      <c r="J47" s="466"/>
      <c r="K47" s="467"/>
      <c r="L47" s="468"/>
      <c r="M47" s="62"/>
      <c r="N47" s="471"/>
      <c r="O47" s="472"/>
      <c r="P47" s="466"/>
      <c r="Q47" s="467"/>
      <c r="R47" s="468"/>
    </row>
    <row r="48" spans="1:19" ht="15" customHeight="1" x14ac:dyDescent="0.3">
      <c r="B48" s="471"/>
      <c r="C48" s="472"/>
      <c r="D48" s="466"/>
      <c r="E48" s="467"/>
      <c r="F48" s="468"/>
      <c r="G48" s="62"/>
      <c r="H48" s="471"/>
      <c r="I48" s="472"/>
      <c r="J48" s="466"/>
      <c r="K48" s="467"/>
      <c r="L48" s="468"/>
      <c r="M48" s="62"/>
      <c r="N48" s="471"/>
      <c r="O48" s="472"/>
      <c r="P48" s="466"/>
      <c r="Q48" s="467"/>
      <c r="R48" s="468"/>
    </row>
    <row r="49" spans="2:18" ht="15" customHeight="1" thickBot="1" x14ac:dyDescent="0.35">
      <c r="B49" s="473"/>
      <c r="C49" s="474"/>
      <c r="D49" s="466"/>
      <c r="E49" s="467"/>
      <c r="F49" s="468"/>
      <c r="G49" s="62"/>
      <c r="H49" s="473"/>
      <c r="I49" s="474"/>
      <c r="J49" s="466"/>
      <c r="K49" s="467"/>
      <c r="L49" s="468"/>
      <c r="M49" s="62"/>
      <c r="N49" s="473"/>
      <c r="O49" s="474"/>
      <c r="P49" s="466"/>
      <c r="Q49" s="467"/>
      <c r="R49" s="468"/>
    </row>
    <row r="50" spans="2:18" ht="15" customHeight="1" x14ac:dyDescent="0.3">
      <c r="B50" s="438" t="s">
        <v>86</v>
      </c>
      <c r="C50" s="440"/>
      <c r="D50" s="441">
        <f>'Training Plan'!G254</f>
        <v>0</v>
      </c>
      <c r="E50" s="442"/>
      <c r="F50" s="443"/>
      <c r="G50" s="62"/>
      <c r="H50" s="438" t="s">
        <v>86</v>
      </c>
      <c r="I50" s="440"/>
      <c r="J50" s="441">
        <f>'Training Plan'!G262</f>
        <v>0</v>
      </c>
      <c r="K50" s="442"/>
      <c r="L50" s="443"/>
      <c r="M50" s="62"/>
      <c r="N50" s="438" t="s">
        <v>86</v>
      </c>
      <c r="O50" s="440"/>
      <c r="P50" s="441">
        <f>'Training Plan'!G270</f>
        <v>0</v>
      </c>
      <c r="Q50" s="442"/>
      <c r="R50" s="443"/>
    </row>
    <row r="51" spans="2:18" ht="15" customHeight="1" thickBot="1" x14ac:dyDescent="0.35">
      <c r="B51" s="453"/>
      <c r="C51" s="475"/>
      <c r="D51" s="447"/>
      <c r="E51" s="448"/>
      <c r="F51" s="449"/>
      <c r="G51" s="62"/>
      <c r="H51" s="453"/>
      <c r="I51" s="475"/>
      <c r="J51" s="447"/>
      <c r="K51" s="448"/>
      <c r="L51" s="449"/>
      <c r="M51" s="62"/>
      <c r="N51" s="453"/>
      <c r="O51" s="475"/>
      <c r="P51" s="447"/>
      <c r="Q51" s="448"/>
      <c r="R51" s="449"/>
    </row>
    <row r="52" spans="2:18" ht="30" customHeight="1" thickBot="1" x14ac:dyDescent="0.35">
      <c r="B52" s="1" t="s">
        <v>61</v>
      </c>
      <c r="C52" s="1" t="s">
        <v>0</v>
      </c>
      <c r="D52" s="1" t="s">
        <v>42</v>
      </c>
      <c r="E52" s="1" t="s">
        <v>11</v>
      </c>
      <c r="F52" s="3" t="s">
        <v>71</v>
      </c>
      <c r="H52" s="1" t="s">
        <v>61</v>
      </c>
      <c r="I52" s="1" t="s">
        <v>0</v>
      </c>
      <c r="J52" s="1" t="s">
        <v>42</v>
      </c>
      <c r="K52" s="1" t="s">
        <v>11</v>
      </c>
      <c r="L52" s="3" t="s">
        <v>71</v>
      </c>
      <c r="N52" s="1" t="s">
        <v>61</v>
      </c>
      <c r="O52" s="1" t="s">
        <v>0</v>
      </c>
      <c r="P52" s="1" t="s">
        <v>42</v>
      </c>
      <c r="Q52" s="1" t="s">
        <v>11</v>
      </c>
      <c r="R52" s="3" t="s">
        <v>71</v>
      </c>
    </row>
    <row r="53" spans="2:18" ht="15" customHeight="1" thickBot="1" x14ac:dyDescent="0.35">
      <c r="B53" s="2">
        <v>1</v>
      </c>
      <c r="C53" s="32"/>
      <c r="D53" s="29"/>
      <c r="E53" s="35"/>
      <c r="F53" s="125">
        <f>IF(ISNUMBER(D53),D53/B65,)</f>
        <v>0</v>
      </c>
      <c r="H53" s="2">
        <v>1</v>
      </c>
      <c r="I53" s="32"/>
      <c r="J53" s="29"/>
      <c r="K53" s="35"/>
      <c r="L53" s="125">
        <f>IF(ISNUMBER(J53),J53/H65,)</f>
        <v>0</v>
      </c>
      <c r="N53" s="2">
        <v>1</v>
      </c>
      <c r="O53" s="32"/>
      <c r="P53" s="29"/>
      <c r="Q53" s="35"/>
      <c r="R53" s="125">
        <f>IF(ISNUMBER(P53),P53/N65,)</f>
        <v>0</v>
      </c>
    </row>
    <row r="54" spans="2:18" ht="15" customHeight="1" thickBot="1" x14ac:dyDescent="0.35">
      <c r="B54" s="2">
        <v>2</v>
      </c>
      <c r="C54" s="33"/>
      <c r="D54" s="30"/>
      <c r="E54" s="36"/>
      <c r="F54" s="126">
        <f>IF(ISNUMBER(D54),D54/B65,)</f>
        <v>0</v>
      </c>
      <c r="H54" s="2">
        <v>2</v>
      </c>
      <c r="I54" s="33"/>
      <c r="J54" s="30"/>
      <c r="K54" s="36"/>
      <c r="L54" s="126">
        <f>IF(ISNUMBER(J54),J54/H65,)</f>
        <v>0</v>
      </c>
      <c r="N54" s="2">
        <v>2</v>
      </c>
      <c r="O54" s="33"/>
      <c r="P54" s="30"/>
      <c r="Q54" s="36"/>
      <c r="R54" s="126">
        <f>IF(ISNUMBER(P54),P54/N65,)</f>
        <v>0</v>
      </c>
    </row>
    <row r="55" spans="2:18" ht="15" customHeight="1" thickBot="1" x14ac:dyDescent="0.35">
      <c r="B55" s="2">
        <v>3</v>
      </c>
      <c r="C55" s="33"/>
      <c r="D55" s="30"/>
      <c r="E55" s="36"/>
      <c r="F55" s="126">
        <f>IF(ISNUMBER(D55),D55/B65,)</f>
        <v>0</v>
      </c>
      <c r="H55" s="2">
        <v>3</v>
      </c>
      <c r="I55" s="33"/>
      <c r="J55" s="30"/>
      <c r="K55" s="36"/>
      <c r="L55" s="126">
        <f>IF(ISNUMBER(J55),J55/H65,)</f>
        <v>0</v>
      </c>
      <c r="M55" s="122"/>
      <c r="N55" s="2">
        <v>3</v>
      </c>
      <c r="O55" s="33"/>
      <c r="P55" s="30"/>
      <c r="Q55" s="36"/>
      <c r="R55" s="126">
        <f>IF(ISNUMBER(P55),P55/N65,)</f>
        <v>0</v>
      </c>
    </row>
    <row r="56" spans="2:18" ht="15" customHeight="1" thickBot="1" x14ac:dyDescent="0.35">
      <c r="B56" s="2">
        <v>4</v>
      </c>
      <c r="C56" s="33"/>
      <c r="D56" s="30"/>
      <c r="E56" s="36"/>
      <c r="F56" s="126">
        <f>IF(ISNUMBER(D56),D56/B65,)</f>
        <v>0</v>
      </c>
      <c r="H56" s="2">
        <v>4</v>
      </c>
      <c r="I56" s="33"/>
      <c r="J56" s="30"/>
      <c r="K56" s="36"/>
      <c r="L56" s="126">
        <f>IF(ISNUMBER(J56),J56/H65,)</f>
        <v>0</v>
      </c>
      <c r="M56" s="123"/>
      <c r="N56" s="2">
        <v>4</v>
      </c>
      <c r="O56" s="33"/>
      <c r="P56" s="30"/>
      <c r="Q56" s="36"/>
      <c r="R56" s="126">
        <f>IF(ISNUMBER(P56),P56/N65,)</f>
        <v>0</v>
      </c>
    </row>
    <row r="57" spans="2:18" ht="15" customHeight="1" thickBot="1" x14ac:dyDescent="0.35">
      <c r="B57" s="2">
        <v>5</v>
      </c>
      <c r="C57" s="33"/>
      <c r="D57" s="30"/>
      <c r="E57" s="36"/>
      <c r="F57" s="126">
        <f>IF(ISNUMBER(D57),D57/B65,)</f>
        <v>0</v>
      </c>
      <c r="H57" s="2">
        <v>5</v>
      </c>
      <c r="I57" s="33"/>
      <c r="J57" s="30"/>
      <c r="K57" s="36"/>
      <c r="L57" s="126">
        <f>IF(ISNUMBER(J57),J57/H65,)</f>
        <v>0</v>
      </c>
      <c r="M57" s="124"/>
      <c r="N57" s="2">
        <v>5</v>
      </c>
      <c r="O57" s="33"/>
      <c r="P57" s="30"/>
      <c r="Q57" s="36"/>
      <c r="R57" s="126">
        <f>IF(ISNUMBER(P57),P57/N65,)</f>
        <v>0</v>
      </c>
    </row>
    <row r="58" spans="2:18" ht="15" customHeight="1" thickBot="1" x14ac:dyDescent="0.35">
      <c r="B58" s="2">
        <v>6</v>
      </c>
      <c r="C58" s="33"/>
      <c r="D58" s="30"/>
      <c r="E58" s="36"/>
      <c r="F58" s="126">
        <f>IF(ISNUMBER(D58),D58/B65,)</f>
        <v>0</v>
      </c>
      <c r="H58" s="2">
        <v>6</v>
      </c>
      <c r="I58" s="33"/>
      <c r="J58" s="30"/>
      <c r="K58" s="36"/>
      <c r="L58" s="126">
        <f>IF(ISNUMBER(J58),J58/H65,)</f>
        <v>0</v>
      </c>
      <c r="M58" s="124"/>
      <c r="N58" s="2">
        <v>6</v>
      </c>
      <c r="O58" s="33"/>
      <c r="P58" s="30"/>
      <c r="Q58" s="36"/>
      <c r="R58" s="126">
        <f>IF(ISNUMBER(P58),P58/N65,)</f>
        <v>0</v>
      </c>
    </row>
    <row r="59" spans="2:18" ht="15" customHeight="1" thickBot="1" x14ac:dyDescent="0.35">
      <c r="B59" s="2">
        <v>7</v>
      </c>
      <c r="C59" s="33"/>
      <c r="D59" s="30"/>
      <c r="E59" s="36"/>
      <c r="F59" s="126">
        <f>IF(ISNUMBER(D59),D59/B65,)</f>
        <v>0</v>
      </c>
      <c r="H59" s="2">
        <v>7</v>
      </c>
      <c r="I59" s="33"/>
      <c r="J59" s="30"/>
      <c r="K59" s="36"/>
      <c r="L59" s="126">
        <f>IF(ISNUMBER(J59),J59/H65,)</f>
        <v>0</v>
      </c>
      <c r="M59" s="124"/>
      <c r="N59" s="2">
        <v>7</v>
      </c>
      <c r="O59" s="33"/>
      <c r="P59" s="30"/>
      <c r="Q59" s="36"/>
      <c r="R59" s="126">
        <f>IF(ISNUMBER(P59),P59/N65,)</f>
        <v>0</v>
      </c>
    </row>
    <row r="60" spans="2:18" ht="15" customHeight="1" thickBot="1" x14ac:dyDescent="0.35">
      <c r="B60" s="2">
        <v>8</v>
      </c>
      <c r="C60" s="33"/>
      <c r="D60" s="30"/>
      <c r="E60" s="36"/>
      <c r="F60" s="126">
        <f>IF(ISNUMBER(D60),D60/B65,)</f>
        <v>0</v>
      </c>
      <c r="H60" s="2">
        <v>8</v>
      </c>
      <c r="I60" s="33"/>
      <c r="J60" s="30"/>
      <c r="K60" s="36"/>
      <c r="L60" s="126">
        <f>IF(ISNUMBER(J60),J60/H65,)</f>
        <v>0</v>
      </c>
      <c r="M60" s="124"/>
      <c r="N60" s="2">
        <v>8</v>
      </c>
      <c r="O60" s="33"/>
      <c r="P60" s="30"/>
      <c r="Q60" s="36"/>
      <c r="R60" s="126">
        <f>IF(ISNUMBER(P60),P60/N65,)</f>
        <v>0</v>
      </c>
    </row>
    <row r="61" spans="2:18" ht="15" customHeight="1" thickBot="1" x14ac:dyDescent="0.35">
      <c r="B61" s="2">
        <v>9</v>
      </c>
      <c r="C61" s="33"/>
      <c r="D61" s="30"/>
      <c r="E61" s="36"/>
      <c r="F61" s="126">
        <f>IF(ISNUMBER(D61),D61/B65,)</f>
        <v>0</v>
      </c>
      <c r="H61" s="2">
        <v>9</v>
      </c>
      <c r="I61" s="33"/>
      <c r="J61" s="30"/>
      <c r="K61" s="36"/>
      <c r="L61" s="126">
        <f>IF(ISNUMBER(J61),J61/H65,)</f>
        <v>0</v>
      </c>
      <c r="M61" s="124"/>
      <c r="N61" s="2">
        <v>9</v>
      </c>
      <c r="O61" s="33"/>
      <c r="P61" s="30"/>
      <c r="Q61" s="36"/>
      <c r="R61" s="126">
        <f>IF(ISNUMBER(P61),P61/N65,)</f>
        <v>0</v>
      </c>
    </row>
    <row r="62" spans="2:18" ht="15" customHeight="1" thickBot="1" x14ac:dyDescent="0.35">
      <c r="B62" s="133">
        <v>10</v>
      </c>
      <c r="C62" s="34"/>
      <c r="D62" s="31"/>
      <c r="E62" s="37"/>
      <c r="F62" s="126">
        <f>IF(ISNUMBER(D62),D62/B65,)</f>
        <v>0</v>
      </c>
      <c r="H62" s="133">
        <v>10</v>
      </c>
      <c r="I62" s="34"/>
      <c r="J62" s="31"/>
      <c r="K62" s="37"/>
      <c r="L62" s="126">
        <f>IF(ISNUMBER(J62),J62/H65,)</f>
        <v>0</v>
      </c>
      <c r="M62" s="124"/>
      <c r="N62" s="133">
        <v>10</v>
      </c>
      <c r="O62" s="34"/>
      <c r="P62" s="31"/>
      <c r="Q62" s="37"/>
      <c r="R62" s="126">
        <f>IF(ISNUMBER(P62),P62/N65,)</f>
        <v>0</v>
      </c>
    </row>
    <row r="63" spans="2:18" ht="15" customHeight="1" x14ac:dyDescent="0.3">
      <c r="B63" s="392" t="s">
        <v>4</v>
      </c>
      <c r="C63" s="438" t="s">
        <v>62</v>
      </c>
      <c r="D63" s="439"/>
      <c r="E63" s="457">
        <f>IFERROR(IF(COUNT(F53:F62)&gt;0,AVERAGEIF(F53:F62,"&gt;0"),0),)</f>
        <v>0</v>
      </c>
      <c r="F63" s="458"/>
      <c r="H63" s="392" t="s">
        <v>4</v>
      </c>
      <c r="I63" s="438" t="s">
        <v>62</v>
      </c>
      <c r="J63" s="439"/>
      <c r="K63" s="457">
        <f>IFERROR(IF(COUNT(L53:L62)&gt;0,AVERAGEIF(L53:L62,"&gt;0"),0),)</f>
        <v>0</v>
      </c>
      <c r="L63" s="458"/>
      <c r="M63" s="124"/>
      <c r="N63" s="392" t="s">
        <v>4</v>
      </c>
      <c r="O63" s="452" t="s">
        <v>70</v>
      </c>
      <c r="P63" s="461">
        <f>IFERROR(IF(COUNT(R53:R62)&gt;0,AVERAGEIF(R53:R62,"&gt;0"),0),)</f>
        <v>0</v>
      </c>
      <c r="Q63" s="477" t="s">
        <v>109</v>
      </c>
      <c r="R63" s="479" t="str">
        <f>IFERROR(Q67*R67,"")</f>
        <v/>
      </c>
    </row>
    <row r="64" spans="2:18" ht="15" customHeight="1" thickBot="1" x14ac:dyDescent="0.35">
      <c r="B64" s="373"/>
      <c r="C64" s="453"/>
      <c r="D64" s="456"/>
      <c r="E64" s="459"/>
      <c r="F64" s="460"/>
      <c r="H64" s="373"/>
      <c r="I64" s="453"/>
      <c r="J64" s="456"/>
      <c r="K64" s="459"/>
      <c r="L64" s="460"/>
      <c r="M64" s="124"/>
      <c r="N64" s="373"/>
      <c r="O64" s="490"/>
      <c r="P64" s="462"/>
      <c r="Q64" s="478"/>
      <c r="R64" s="480"/>
    </row>
    <row r="65" spans="2:18" ht="15" customHeight="1" x14ac:dyDescent="0.3">
      <c r="B65" s="450">
        <f ca="1">IFERROR(ROUNDUP(B67/(0.0005*C67^2-0.0342*C67+1.034),0),)</f>
        <v>0</v>
      </c>
      <c r="C65" s="452" t="s">
        <v>162</v>
      </c>
      <c r="D65" s="454">
        <f>SUM(C53:C62)</f>
        <v>0</v>
      </c>
      <c r="E65" s="438" t="s">
        <v>44</v>
      </c>
      <c r="F65" s="421">
        <f>SUM(C53*D53,C54*D54,C55*D55,C56*D56,C57*D57,C58*D58,C59*D59,C60*D60,C61*D61,C62*D62)</f>
        <v>0</v>
      </c>
      <c r="H65" s="450">
        <f ca="1">IFERROR(ROUNDUP(H67/(0.0005*I67^2-0.0342*I67+1.034),0),)</f>
        <v>0</v>
      </c>
      <c r="I65" s="452" t="s">
        <v>162</v>
      </c>
      <c r="J65" s="454">
        <f>SUM(I53:I62)</f>
        <v>0</v>
      </c>
      <c r="K65" s="438" t="s">
        <v>44</v>
      </c>
      <c r="L65" s="421">
        <f>SUM(I53*J53,I54*J54,I55*J55,I56*J56,I57*J57,I58*J58,I59*J59,I60*J60,I61*J61,I62*J62)</f>
        <v>0</v>
      </c>
      <c r="M65" s="124"/>
      <c r="N65" s="450">
        <f ca="1">IFERROR(ROUNDUP(N67/(0.0005*O67^2-0.0342*O67+1.034),0),)</f>
        <v>0</v>
      </c>
      <c r="O65" s="452" t="s">
        <v>162</v>
      </c>
      <c r="P65" s="454">
        <f>SUM(O53:O62)</f>
        <v>0</v>
      </c>
      <c r="Q65" s="438" t="s">
        <v>44</v>
      </c>
      <c r="R65" s="421">
        <f>SUM(O53*P53,O54*P54,O55*P55,O56*P56,O57*P57,O58*P58,O59*P59,O60*P60,O61*P61,O62*P62)</f>
        <v>0</v>
      </c>
    </row>
    <row r="66" spans="2:18" ht="15" customHeight="1" thickBot="1" x14ac:dyDescent="0.35">
      <c r="B66" s="451"/>
      <c r="C66" s="453"/>
      <c r="D66" s="455"/>
      <c r="E66" s="453"/>
      <c r="F66" s="422"/>
      <c r="H66" s="451"/>
      <c r="I66" s="453"/>
      <c r="J66" s="455"/>
      <c r="K66" s="453"/>
      <c r="L66" s="422"/>
      <c r="M66" s="124"/>
      <c r="N66" s="451"/>
      <c r="O66" s="453"/>
      <c r="P66" s="455"/>
      <c r="Q66" s="453"/>
      <c r="R66" s="422"/>
    </row>
    <row r="67" spans="2:18" ht="15" customHeight="1" x14ac:dyDescent="0.3">
      <c r="B67" s="64" t="str">
        <f ca="1">IFERROR(OFFSET(D52,MATCH(MAX(D53:D62),D53:D62,0),0),"")</f>
        <v/>
      </c>
      <c r="C67" s="129" t="str">
        <f ca="1">IFERROR(OFFSET(C52,MATCH(MAX(D53:D62),D53:D62,0),0)+(10-OFFSET(E52,MATCH(MAX(D53:D62),D53:D62,0),0)),"")</f>
        <v/>
      </c>
      <c r="D67" s="64"/>
      <c r="E67" s="64"/>
      <c r="F67" s="64"/>
      <c r="G67" s="64"/>
      <c r="H67" s="64" t="str">
        <f ca="1">IFERROR(OFFSET(J52,MATCH(MAX(J53:J62),J53:J62,0),0),"")</f>
        <v/>
      </c>
      <c r="I67" s="129" t="str">
        <f ca="1">IFERROR(OFFSET(I52,MATCH(MAX(J53:J62),J53:J62,0),0)+(10-OFFSET(K52,MATCH(MAX(J53:J62),J53:J62,0),0)),"")</f>
        <v/>
      </c>
      <c r="J67" s="64"/>
      <c r="K67" s="64"/>
      <c r="L67" s="64"/>
      <c r="M67" s="130"/>
      <c r="N67" s="64" t="str">
        <f ca="1">IFERROR(OFFSET(P52,MATCH(MAX(P53:P62),P53:P62,0),0),"")</f>
        <v/>
      </c>
      <c r="O67" s="129" t="str">
        <f ca="1">IFERROR(OFFSET(O52,MATCH(MAX(P53:P62),P53:P62,0),0)+(10-OFFSET(Q52,MATCH(MAX(P53:P62),P53:P62,0),0)),"")</f>
        <v/>
      </c>
      <c r="P67" s="64"/>
      <c r="Q67" s="131" t="str">
        <f>IFERROR(AVERAGE(AVERAGE(E53:E62),AVERAGE(K53:K62),AVERAGE(Q53:Q62)),"")</f>
        <v/>
      </c>
      <c r="R67" s="132">
        <f>SUM(C53:C62,I53:I62,O53:O62)</f>
        <v>0</v>
      </c>
    </row>
    <row r="68" spans="2:18" ht="15" customHeight="1" x14ac:dyDescent="0.3">
      <c r="B68" s="64"/>
      <c r="C68" s="64"/>
      <c r="D68" s="64"/>
      <c r="E68" s="64"/>
      <c r="F68" s="64"/>
      <c r="G68" s="64"/>
      <c r="H68" s="64"/>
      <c r="I68" s="64"/>
      <c r="J68" s="64"/>
      <c r="K68" s="64"/>
      <c r="L68" s="64"/>
      <c r="M68" s="64"/>
      <c r="N68" s="64"/>
      <c r="O68" s="64"/>
      <c r="P68" s="64"/>
      <c r="Q68" s="64"/>
      <c r="R68" s="64"/>
    </row>
    <row r="69" spans="2:18" ht="15" customHeight="1" x14ac:dyDescent="0.3">
      <c r="B69" s="476" t="s">
        <v>63</v>
      </c>
      <c r="C69" s="476"/>
      <c r="D69" s="476"/>
      <c r="E69" s="476"/>
      <c r="F69" s="476"/>
      <c r="G69" s="476"/>
      <c r="H69" s="476"/>
      <c r="I69" s="476"/>
      <c r="J69" s="476"/>
      <c r="K69" s="476"/>
      <c r="L69" s="476"/>
      <c r="M69" s="476"/>
      <c r="N69" s="476"/>
      <c r="O69" s="476"/>
      <c r="P69" s="476"/>
      <c r="Q69" s="476"/>
      <c r="R69" s="476"/>
    </row>
    <row r="70" spans="2:18" ht="15" customHeight="1" x14ac:dyDescent="0.3">
      <c r="B70" s="476"/>
      <c r="C70" s="476"/>
      <c r="D70" s="476"/>
      <c r="E70" s="476"/>
      <c r="F70" s="476"/>
      <c r="G70" s="476"/>
      <c r="H70" s="476"/>
      <c r="I70" s="476"/>
      <c r="J70" s="476"/>
      <c r="K70" s="476"/>
      <c r="L70" s="476"/>
      <c r="M70" s="476"/>
      <c r="N70" s="476"/>
      <c r="O70" s="476"/>
      <c r="P70" s="476"/>
      <c r="Q70" s="476"/>
      <c r="R70" s="476"/>
    </row>
    <row r="71" spans="2:18" ht="15" customHeight="1" x14ac:dyDescent="0.3">
      <c r="B71" s="476"/>
      <c r="C71" s="476"/>
      <c r="D71" s="476"/>
      <c r="E71" s="476"/>
      <c r="F71" s="476"/>
      <c r="G71" s="476"/>
      <c r="H71" s="476"/>
      <c r="I71" s="476"/>
      <c r="J71" s="476"/>
      <c r="K71" s="476"/>
      <c r="L71" s="476"/>
      <c r="M71" s="476"/>
      <c r="N71" s="476"/>
      <c r="O71" s="476"/>
      <c r="P71" s="476"/>
      <c r="Q71" s="476"/>
      <c r="R71" s="476"/>
    </row>
    <row r="72" spans="2:18" ht="15" customHeight="1" thickBot="1" x14ac:dyDescent="0.35"/>
    <row r="73" spans="2:18" ht="15" customHeight="1" x14ac:dyDescent="0.3">
      <c r="C73" s="322">
        <f>'Training Plan'!I247</f>
        <v>0</v>
      </c>
      <c r="D73" s="323"/>
      <c r="E73" s="324"/>
      <c r="F73" s="322">
        <f>'Training Plan'!I251</f>
        <v>0</v>
      </c>
      <c r="G73" s="323"/>
      <c r="H73" s="324"/>
      <c r="I73" s="322">
        <f>'Training Plan'!I255</f>
        <v>0</v>
      </c>
      <c r="J73" s="323"/>
      <c r="K73" s="324"/>
      <c r="L73" s="322">
        <f>'Training Plan'!I259</f>
        <v>0</v>
      </c>
      <c r="M73" s="323"/>
      <c r="N73" s="324"/>
      <c r="O73" s="322">
        <f>'Training Plan'!I263</f>
        <v>0</v>
      </c>
      <c r="P73" s="323"/>
      <c r="Q73" s="324"/>
    </row>
    <row r="74" spans="2:18" ht="15" customHeight="1" thickBot="1" x14ac:dyDescent="0.35">
      <c r="C74" s="328"/>
      <c r="D74" s="329"/>
      <c r="E74" s="330"/>
      <c r="F74" s="328"/>
      <c r="G74" s="329"/>
      <c r="H74" s="330"/>
      <c r="I74" s="328"/>
      <c r="J74" s="329"/>
      <c r="K74" s="330"/>
      <c r="L74" s="328"/>
      <c r="M74" s="329"/>
      <c r="N74" s="330"/>
      <c r="O74" s="328"/>
      <c r="P74" s="329"/>
      <c r="Q74" s="330"/>
    </row>
    <row r="75" spans="2:18" ht="15" customHeight="1" x14ac:dyDescent="0.3">
      <c r="C75" s="441">
        <f>'Training Plan'!I248</f>
        <v>0</v>
      </c>
      <c r="D75" s="442"/>
      <c r="E75" s="443"/>
      <c r="F75" s="441">
        <f>'Training Plan'!I252</f>
        <v>0</v>
      </c>
      <c r="G75" s="442"/>
      <c r="H75" s="443"/>
      <c r="I75" s="441">
        <f>'Training Plan'!I256</f>
        <v>0</v>
      </c>
      <c r="J75" s="442"/>
      <c r="K75" s="443"/>
      <c r="L75" s="441">
        <f>'Training Plan'!I260</f>
        <v>0</v>
      </c>
      <c r="M75" s="442"/>
      <c r="N75" s="443"/>
      <c r="O75" s="441">
        <f>'Training Plan'!I264</f>
        <v>0</v>
      </c>
      <c r="P75" s="442"/>
      <c r="Q75" s="443"/>
    </row>
    <row r="76" spans="2:18" ht="15" customHeight="1" x14ac:dyDescent="0.3">
      <c r="C76" s="444"/>
      <c r="D76" s="445"/>
      <c r="E76" s="446"/>
      <c r="F76" s="444"/>
      <c r="G76" s="445"/>
      <c r="H76" s="446"/>
      <c r="I76" s="444"/>
      <c r="J76" s="445"/>
      <c r="K76" s="446"/>
      <c r="L76" s="444"/>
      <c r="M76" s="445"/>
      <c r="N76" s="446"/>
      <c r="O76" s="444"/>
      <c r="P76" s="445"/>
      <c r="Q76" s="446"/>
    </row>
    <row r="77" spans="2:18" ht="15" customHeight="1" thickBot="1" x14ac:dyDescent="0.35">
      <c r="C77" s="447"/>
      <c r="D77" s="448"/>
      <c r="E77" s="449"/>
      <c r="F77" s="447"/>
      <c r="G77" s="448"/>
      <c r="H77" s="449"/>
      <c r="I77" s="447"/>
      <c r="J77" s="448"/>
      <c r="K77" s="449"/>
      <c r="L77" s="447"/>
      <c r="M77" s="448"/>
      <c r="N77" s="449"/>
      <c r="O77" s="447"/>
      <c r="P77" s="448"/>
      <c r="Q77" s="449"/>
    </row>
    <row r="78" spans="2:18" ht="15" customHeight="1" thickBot="1" x14ac:dyDescent="0.35">
      <c r="C78" s="438" t="s">
        <v>64</v>
      </c>
      <c r="D78" s="439"/>
      <c r="E78" s="440"/>
      <c r="F78" s="438" t="s">
        <v>64</v>
      </c>
      <c r="G78" s="439"/>
      <c r="H78" s="440"/>
      <c r="I78" s="438" t="s">
        <v>64</v>
      </c>
      <c r="J78" s="439"/>
      <c r="K78" s="440"/>
      <c r="L78" s="438" t="s">
        <v>64</v>
      </c>
      <c r="M78" s="439"/>
      <c r="N78" s="440"/>
      <c r="O78" s="438" t="s">
        <v>64</v>
      </c>
      <c r="P78" s="439"/>
      <c r="Q78" s="440"/>
    </row>
    <row r="79" spans="2:18" ht="15" customHeight="1" x14ac:dyDescent="0.3">
      <c r="C79" s="481"/>
      <c r="D79" s="482"/>
      <c r="E79" s="483"/>
      <c r="F79" s="481"/>
      <c r="G79" s="482"/>
      <c r="H79" s="483"/>
      <c r="I79" s="481"/>
      <c r="J79" s="482"/>
      <c r="K79" s="483"/>
      <c r="L79" s="481"/>
      <c r="M79" s="482"/>
      <c r="N79" s="483"/>
      <c r="O79" s="481"/>
      <c r="P79" s="482"/>
      <c r="Q79" s="483"/>
    </row>
    <row r="80" spans="2:18" ht="15" customHeight="1" x14ac:dyDescent="0.3">
      <c r="C80" s="484"/>
      <c r="D80" s="485"/>
      <c r="E80" s="486"/>
      <c r="F80" s="484"/>
      <c r="G80" s="485"/>
      <c r="H80" s="486"/>
      <c r="I80" s="484"/>
      <c r="J80" s="485"/>
      <c r="K80" s="486"/>
      <c r="L80" s="484"/>
      <c r="M80" s="485"/>
      <c r="N80" s="486"/>
      <c r="O80" s="484"/>
      <c r="P80" s="485"/>
      <c r="Q80" s="486"/>
    </row>
    <row r="81" spans="2:18" ht="15" customHeight="1" thickBot="1" x14ac:dyDescent="0.35">
      <c r="C81" s="487"/>
      <c r="D81" s="488"/>
      <c r="E81" s="489"/>
      <c r="F81" s="487"/>
      <c r="G81" s="488"/>
      <c r="H81" s="489"/>
      <c r="I81" s="487"/>
      <c r="J81" s="488"/>
      <c r="K81" s="489"/>
      <c r="L81" s="487"/>
      <c r="M81" s="488"/>
      <c r="N81" s="489"/>
      <c r="O81" s="487"/>
      <c r="P81" s="488"/>
      <c r="Q81" s="489"/>
    </row>
    <row r="82" spans="2:18" ht="15" customHeight="1" x14ac:dyDescent="0.3"/>
    <row r="83" spans="2:18" ht="15" customHeight="1" x14ac:dyDescent="0.3"/>
    <row r="84" spans="2:18" ht="15" customHeight="1" x14ac:dyDescent="0.3">
      <c r="B84" s="476" t="s">
        <v>49</v>
      </c>
      <c r="C84" s="476"/>
      <c r="D84" s="476"/>
      <c r="E84" s="476"/>
      <c r="F84" s="476"/>
      <c r="G84" s="476"/>
      <c r="H84" s="476"/>
      <c r="I84" s="476"/>
      <c r="J84" s="476"/>
      <c r="K84" s="476"/>
      <c r="L84" s="476"/>
      <c r="M84" s="476"/>
      <c r="N84" s="476"/>
      <c r="O84" s="476"/>
      <c r="P84" s="476"/>
      <c r="Q84" s="476"/>
      <c r="R84" s="476"/>
    </row>
    <row r="85" spans="2:18" ht="15" customHeight="1" x14ac:dyDescent="0.3">
      <c r="B85" s="476"/>
      <c r="C85" s="476"/>
      <c r="D85" s="476"/>
      <c r="E85" s="476"/>
      <c r="F85" s="476"/>
      <c r="G85" s="476"/>
      <c r="H85" s="476"/>
      <c r="I85" s="476"/>
      <c r="J85" s="476"/>
      <c r="K85" s="476"/>
      <c r="L85" s="476"/>
      <c r="M85" s="476"/>
      <c r="N85" s="476"/>
      <c r="O85" s="476"/>
      <c r="P85" s="476"/>
      <c r="Q85" s="476"/>
      <c r="R85" s="476"/>
    </row>
    <row r="86" spans="2:18" ht="15" customHeight="1" x14ac:dyDescent="0.3">
      <c r="B86" s="476"/>
      <c r="C86" s="476"/>
      <c r="D86" s="476"/>
      <c r="E86" s="476"/>
      <c r="F86" s="476"/>
      <c r="G86" s="476"/>
      <c r="H86" s="476"/>
      <c r="I86" s="476"/>
      <c r="J86" s="476"/>
      <c r="K86" s="476"/>
      <c r="L86" s="476"/>
      <c r="M86" s="476"/>
      <c r="N86" s="476"/>
      <c r="O86" s="476"/>
      <c r="P86" s="476"/>
      <c r="Q86" s="476"/>
      <c r="R86" s="476"/>
    </row>
    <row r="87" spans="2:18" ht="15" customHeight="1" thickBot="1" x14ac:dyDescent="0.35"/>
    <row r="88" spans="2:18" ht="15" customHeight="1" x14ac:dyDescent="0.3">
      <c r="B88" s="356">
        <v>1</v>
      </c>
      <c r="C88" s="356">
        <f>'Training Plan'!L248</f>
        <v>0</v>
      </c>
      <c r="D88" s="357"/>
      <c r="E88" s="357"/>
      <c r="F88" s="358"/>
      <c r="G88" s="62"/>
      <c r="H88" s="356">
        <v>2</v>
      </c>
      <c r="I88" s="356">
        <f>'Training Plan'!L256</f>
        <v>0</v>
      </c>
      <c r="J88" s="357"/>
      <c r="K88" s="357"/>
      <c r="L88" s="358"/>
      <c r="M88" s="62"/>
      <c r="N88" s="356">
        <v>3</v>
      </c>
      <c r="O88" s="356">
        <f>'Training Plan'!L264</f>
        <v>0</v>
      </c>
      <c r="P88" s="357"/>
      <c r="Q88" s="357"/>
      <c r="R88" s="358"/>
    </row>
    <row r="89" spans="2:18" ht="15" customHeight="1" thickBot="1" x14ac:dyDescent="0.35">
      <c r="B89" s="359"/>
      <c r="C89" s="359"/>
      <c r="D89" s="360"/>
      <c r="E89" s="360"/>
      <c r="F89" s="361"/>
      <c r="G89" s="62"/>
      <c r="H89" s="359"/>
      <c r="I89" s="359"/>
      <c r="J89" s="360"/>
      <c r="K89" s="360"/>
      <c r="L89" s="361"/>
      <c r="M89" s="62"/>
      <c r="N89" s="359"/>
      <c r="O89" s="359"/>
      <c r="P89" s="360"/>
      <c r="Q89" s="360"/>
      <c r="R89" s="361"/>
    </row>
    <row r="90" spans="2:18" ht="15" customHeight="1" x14ac:dyDescent="0.3">
      <c r="B90" s="469" t="s">
        <v>85</v>
      </c>
      <c r="C90" s="470"/>
      <c r="D90" s="463">
        <f>'Training Plan'!L249</f>
        <v>0</v>
      </c>
      <c r="E90" s="464"/>
      <c r="F90" s="465"/>
      <c r="G90" s="62"/>
      <c r="H90" s="469" t="s">
        <v>85</v>
      </c>
      <c r="I90" s="470"/>
      <c r="J90" s="463">
        <f>'Training Plan'!L257</f>
        <v>0</v>
      </c>
      <c r="K90" s="464"/>
      <c r="L90" s="465"/>
      <c r="M90" s="62"/>
      <c r="N90" s="469" t="s">
        <v>85</v>
      </c>
      <c r="O90" s="470"/>
      <c r="P90" s="463">
        <f>'Training Plan'!L265</f>
        <v>0</v>
      </c>
      <c r="Q90" s="464"/>
      <c r="R90" s="465"/>
    </row>
    <row r="91" spans="2:18" ht="15" customHeight="1" x14ac:dyDescent="0.3">
      <c r="B91" s="471"/>
      <c r="C91" s="472"/>
      <c r="D91" s="466"/>
      <c r="E91" s="467"/>
      <c r="F91" s="468"/>
      <c r="G91" s="62"/>
      <c r="H91" s="471"/>
      <c r="I91" s="472"/>
      <c r="J91" s="466"/>
      <c r="K91" s="467"/>
      <c r="L91" s="468"/>
      <c r="M91" s="62"/>
      <c r="N91" s="471"/>
      <c r="O91" s="472"/>
      <c r="P91" s="466"/>
      <c r="Q91" s="467"/>
      <c r="R91" s="468"/>
    </row>
    <row r="92" spans="2:18" ht="15" customHeight="1" x14ac:dyDescent="0.3">
      <c r="B92" s="471"/>
      <c r="C92" s="472"/>
      <c r="D92" s="466"/>
      <c r="E92" s="467"/>
      <c r="F92" s="468"/>
      <c r="G92" s="62"/>
      <c r="H92" s="471"/>
      <c r="I92" s="472"/>
      <c r="J92" s="466"/>
      <c r="K92" s="467"/>
      <c r="L92" s="468"/>
      <c r="M92" s="62"/>
      <c r="N92" s="471"/>
      <c r="O92" s="472"/>
      <c r="P92" s="466"/>
      <c r="Q92" s="467"/>
      <c r="R92" s="468"/>
    </row>
    <row r="93" spans="2:18" ht="15" customHeight="1" x14ac:dyDescent="0.3">
      <c r="B93" s="471"/>
      <c r="C93" s="472"/>
      <c r="D93" s="466"/>
      <c r="E93" s="467"/>
      <c r="F93" s="468"/>
      <c r="G93" s="62"/>
      <c r="H93" s="471"/>
      <c r="I93" s="472"/>
      <c r="J93" s="466"/>
      <c r="K93" s="467"/>
      <c r="L93" s="468"/>
      <c r="M93" s="62"/>
      <c r="N93" s="471"/>
      <c r="O93" s="472"/>
      <c r="P93" s="466"/>
      <c r="Q93" s="467"/>
      <c r="R93" s="468"/>
    </row>
    <row r="94" spans="2:18" ht="15" customHeight="1" thickBot="1" x14ac:dyDescent="0.35">
      <c r="B94" s="473"/>
      <c r="C94" s="474"/>
      <c r="D94" s="466"/>
      <c r="E94" s="467"/>
      <c r="F94" s="468"/>
      <c r="G94" s="62"/>
      <c r="H94" s="473"/>
      <c r="I94" s="474"/>
      <c r="J94" s="466"/>
      <c r="K94" s="467"/>
      <c r="L94" s="468"/>
      <c r="M94" s="62"/>
      <c r="N94" s="473"/>
      <c r="O94" s="474"/>
      <c r="P94" s="466"/>
      <c r="Q94" s="467"/>
      <c r="R94" s="468"/>
    </row>
    <row r="95" spans="2:18" ht="15" customHeight="1" x14ac:dyDescent="0.3">
      <c r="B95" s="438" t="s">
        <v>86</v>
      </c>
      <c r="C95" s="440"/>
      <c r="D95" s="441">
        <f>'Training Plan'!M254</f>
        <v>0</v>
      </c>
      <c r="E95" s="442"/>
      <c r="F95" s="443"/>
      <c r="G95" s="62"/>
      <c r="H95" s="438" t="s">
        <v>86</v>
      </c>
      <c r="I95" s="440"/>
      <c r="J95" s="441">
        <f>'Training Plan'!M262</f>
        <v>0</v>
      </c>
      <c r="K95" s="442"/>
      <c r="L95" s="443"/>
      <c r="M95" s="62"/>
      <c r="N95" s="438" t="s">
        <v>86</v>
      </c>
      <c r="O95" s="440"/>
      <c r="P95" s="441">
        <f>'Training Plan'!M270</f>
        <v>0</v>
      </c>
      <c r="Q95" s="442"/>
      <c r="R95" s="443"/>
    </row>
    <row r="96" spans="2:18" ht="15" customHeight="1" thickBot="1" x14ac:dyDescent="0.35">
      <c r="B96" s="453"/>
      <c r="C96" s="475"/>
      <c r="D96" s="447"/>
      <c r="E96" s="448"/>
      <c r="F96" s="449"/>
      <c r="G96" s="62"/>
      <c r="H96" s="453"/>
      <c r="I96" s="475"/>
      <c r="J96" s="447"/>
      <c r="K96" s="448"/>
      <c r="L96" s="449"/>
      <c r="M96" s="62"/>
      <c r="N96" s="453"/>
      <c r="O96" s="475"/>
      <c r="P96" s="447"/>
      <c r="Q96" s="448"/>
      <c r="R96" s="449"/>
    </row>
    <row r="97" spans="2:18" ht="30" customHeight="1" thickBot="1" x14ac:dyDescent="0.35">
      <c r="B97" s="1" t="s">
        <v>61</v>
      </c>
      <c r="C97" s="1" t="s">
        <v>0</v>
      </c>
      <c r="D97" s="1" t="s">
        <v>42</v>
      </c>
      <c r="E97" s="1" t="s">
        <v>11</v>
      </c>
      <c r="F97" s="3" t="s">
        <v>71</v>
      </c>
      <c r="H97" s="1" t="s">
        <v>61</v>
      </c>
      <c r="I97" s="1" t="s">
        <v>0</v>
      </c>
      <c r="J97" s="1" t="s">
        <v>42</v>
      </c>
      <c r="K97" s="1" t="s">
        <v>11</v>
      </c>
      <c r="L97" s="3" t="s">
        <v>71</v>
      </c>
      <c r="N97" s="1" t="s">
        <v>61</v>
      </c>
      <c r="O97" s="1" t="s">
        <v>0</v>
      </c>
      <c r="P97" s="1" t="s">
        <v>42</v>
      </c>
      <c r="Q97" s="1" t="s">
        <v>11</v>
      </c>
      <c r="R97" s="3" t="s">
        <v>71</v>
      </c>
    </row>
    <row r="98" spans="2:18" ht="15" customHeight="1" thickBot="1" x14ac:dyDescent="0.35">
      <c r="B98" s="2">
        <v>1</v>
      </c>
      <c r="C98" s="32"/>
      <c r="D98" s="29"/>
      <c r="E98" s="35"/>
      <c r="F98" s="125">
        <f>IF(ISNUMBER(D98),D98/B110,)</f>
        <v>0</v>
      </c>
      <c r="H98" s="2">
        <v>1</v>
      </c>
      <c r="I98" s="32"/>
      <c r="J98" s="29"/>
      <c r="K98" s="35"/>
      <c r="L98" s="125">
        <f>IF(ISNUMBER(J98),J98/H110,)</f>
        <v>0</v>
      </c>
      <c r="N98" s="2">
        <v>1</v>
      </c>
      <c r="O98" s="32"/>
      <c r="P98" s="29"/>
      <c r="Q98" s="35"/>
      <c r="R98" s="125">
        <f>IF(ISNUMBER(P98),P98/N110,)</f>
        <v>0</v>
      </c>
    </row>
    <row r="99" spans="2:18" ht="15" customHeight="1" thickBot="1" x14ac:dyDescent="0.35">
      <c r="B99" s="2">
        <v>2</v>
      </c>
      <c r="C99" s="33"/>
      <c r="D99" s="30"/>
      <c r="E99" s="36"/>
      <c r="F99" s="126">
        <f>IF(ISNUMBER(D99),D99/B110,)</f>
        <v>0</v>
      </c>
      <c r="H99" s="2">
        <v>2</v>
      </c>
      <c r="I99" s="33"/>
      <c r="J99" s="30"/>
      <c r="K99" s="36"/>
      <c r="L99" s="126">
        <f>IF(ISNUMBER(J99),J99/H110,)</f>
        <v>0</v>
      </c>
      <c r="N99" s="2">
        <v>2</v>
      </c>
      <c r="O99" s="33"/>
      <c r="P99" s="30"/>
      <c r="Q99" s="36"/>
      <c r="R99" s="126">
        <f>IF(ISNUMBER(P99),P99/N110,)</f>
        <v>0</v>
      </c>
    </row>
    <row r="100" spans="2:18" ht="15" customHeight="1" thickBot="1" x14ac:dyDescent="0.35">
      <c r="B100" s="2">
        <v>3</v>
      </c>
      <c r="C100" s="33"/>
      <c r="D100" s="30"/>
      <c r="E100" s="36"/>
      <c r="F100" s="126">
        <f>IF(ISNUMBER(D100),D100/B110,)</f>
        <v>0</v>
      </c>
      <c r="H100" s="2">
        <v>3</v>
      </c>
      <c r="I100" s="33"/>
      <c r="J100" s="30"/>
      <c r="K100" s="36"/>
      <c r="L100" s="126">
        <f>IF(ISNUMBER(J100),J100/H110,)</f>
        <v>0</v>
      </c>
      <c r="M100" s="122"/>
      <c r="N100" s="2">
        <v>3</v>
      </c>
      <c r="O100" s="33"/>
      <c r="P100" s="30"/>
      <c r="Q100" s="36"/>
      <c r="R100" s="126">
        <f>IF(ISNUMBER(P100),P100/N110,)</f>
        <v>0</v>
      </c>
    </row>
    <row r="101" spans="2:18" ht="15" customHeight="1" thickBot="1" x14ac:dyDescent="0.35">
      <c r="B101" s="2">
        <v>4</v>
      </c>
      <c r="C101" s="33"/>
      <c r="D101" s="30"/>
      <c r="E101" s="36"/>
      <c r="F101" s="126">
        <f>IF(ISNUMBER(D101),D101/B110,)</f>
        <v>0</v>
      </c>
      <c r="H101" s="2">
        <v>4</v>
      </c>
      <c r="I101" s="33"/>
      <c r="J101" s="30"/>
      <c r="K101" s="36"/>
      <c r="L101" s="126">
        <f>IF(ISNUMBER(J101),J101/H110,)</f>
        <v>0</v>
      </c>
      <c r="M101" s="123"/>
      <c r="N101" s="2">
        <v>4</v>
      </c>
      <c r="O101" s="33"/>
      <c r="P101" s="30"/>
      <c r="Q101" s="36"/>
      <c r="R101" s="126">
        <f>IF(ISNUMBER(P101),P101/N110,)</f>
        <v>0</v>
      </c>
    </row>
    <row r="102" spans="2:18" ht="15" customHeight="1" thickBot="1" x14ac:dyDescent="0.35">
      <c r="B102" s="2">
        <v>5</v>
      </c>
      <c r="C102" s="33"/>
      <c r="D102" s="30"/>
      <c r="E102" s="36"/>
      <c r="F102" s="126">
        <f>IF(ISNUMBER(D102),D102/B110,)</f>
        <v>0</v>
      </c>
      <c r="H102" s="2">
        <v>5</v>
      </c>
      <c r="I102" s="33"/>
      <c r="J102" s="30"/>
      <c r="K102" s="36"/>
      <c r="L102" s="126">
        <f>IF(ISNUMBER(J102),J102/H110,)</f>
        <v>0</v>
      </c>
      <c r="M102" s="124"/>
      <c r="N102" s="2">
        <v>5</v>
      </c>
      <c r="O102" s="33"/>
      <c r="P102" s="30"/>
      <c r="Q102" s="36"/>
      <c r="R102" s="126">
        <f>IF(ISNUMBER(P102),P102/N110,)</f>
        <v>0</v>
      </c>
    </row>
    <row r="103" spans="2:18" ht="15" customHeight="1" thickBot="1" x14ac:dyDescent="0.35">
      <c r="B103" s="2">
        <v>6</v>
      </c>
      <c r="C103" s="33"/>
      <c r="D103" s="30"/>
      <c r="E103" s="36"/>
      <c r="F103" s="126">
        <f>IF(ISNUMBER(D103),D103/B110,)</f>
        <v>0</v>
      </c>
      <c r="H103" s="2">
        <v>6</v>
      </c>
      <c r="I103" s="33"/>
      <c r="J103" s="30"/>
      <c r="K103" s="36"/>
      <c r="L103" s="126">
        <f>IF(ISNUMBER(J103),J103/H110,)</f>
        <v>0</v>
      </c>
      <c r="M103" s="124"/>
      <c r="N103" s="2">
        <v>6</v>
      </c>
      <c r="O103" s="33"/>
      <c r="P103" s="30"/>
      <c r="Q103" s="36"/>
      <c r="R103" s="126">
        <f>IF(ISNUMBER(P103),P103/N110,)</f>
        <v>0</v>
      </c>
    </row>
    <row r="104" spans="2:18" ht="15" customHeight="1" thickBot="1" x14ac:dyDescent="0.35">
      <c r="B104" s="2">
        <v>7</v>
      </c>
      <c r="C104" s="33"/>
      <c r="D104" s="30"/>
      <c r="E104" s="36"/>
      <c r="F104" s="126">
        <f>IF(ISNUMBER(D104),D104/B110,)</f>
        <v>0</v>
      </c>
      <c r="H104" s="2">
        <v>7</v>
      </c>
      <c r="I104" s="33"/>
      <c r="J104" s="30"/>
      <c r="K104" s="36"/>
      <c r="L104" s="126">
        <f>IF(ISNUMBER(J104),J104/H110,)</f>
        <v>0</v>
      </c>
      <c r="M104" s="124"/>
      <c r="N104" s="2">
        <v>7</v>
      </c>
      <c r="O104" s="33"/>
      <c r="P104" s="30"/>
      <c r="Q104" s="36"/>
      <c r="R104" s="126">
        <f>IF(ISNUMBER(P104),P104/N110,)</f>
        <v>0</v>
      </c>
    </row>
    <row r="105" spans="2:18" ht="15" customHeight="1" thickBot="1" x14ac:dyDescent="0.35">
      <c r="B105" s="2">
        <v>8</v>
      </c>
      <c r="C105" s="33"/>
      <c r="D105" s="30"/>
      <c r="E105" s="36"/>
      <c r="F105" s="126">
        <f>IF(ISNUMBER(D105),D105/B110,)</f>
        <v>0</v>
      </c>
      <c r="H105" s="2">
        <v>8</v>
      </c>
      <c r="I105" s="33"/>
      <c r="J105" s="30"/>
      <c r="K105" s="36"/>
      <c r="L105" s="126">
        <f>IF(ISNUMBER(J105),J105/H110,)</f>
        <v>0</v>
      </c>
      <c r="M105" s="124"/>
      <c r="N105" s="2">
        <v>8</v>
      </c>
      <c r="O105" s="33"/>
      <c r="P105" s="30"/>
      <c r="Q105" s="36"/>
      <c r="R105" s="126">
        <f>IF(ISNUMBER(P105),P105/N110,)</f>
        <v>0</v>
      </c>
    </row>
    <row r="106" spans="2:18" ht="15" customHeight="1" thickBot="1" x14ac:dyDescent="0.35">
      <c r="B106" s="2">
        <v>9</v>
      </c>
      <c r="C106" s="33"/>
      <c r="D106" s="30"/>
      <c r="E106" s="36"/>
      <c r="F106" s="126">
        <f>IF(ISNUMBER(D106),D106/B110,)</f>
        <v>0</v>
      </c>
      <c r="H106" s="2">
        <v>9</v>
      </c>
      <c r="I106" s="33"/>
      <c r="J106" s="30"/>
      <c r="K106" s="36"/>
      <c r="L106" s="126">
        <f>IF(ISNUMBER(J106),J106/H110,)</f>
        <v>0</v>
      </c>
      <c r="M106" s="124"/>
      <c r="N106" s="2">
        <v>9</v>
      </c>
      <c r="O106" s="33"/>
      <c r="P106" s="30"/>
      <c r="Q106" s="36"/>
      <c r="R106" s="126">
        <f>IF(ISNUMBER(P106),P106/N110,)</f>
        <v>0</v>
      </c>
    </row>
    <row r="107" spans="2:18" ht="15" customHeight="1" thickBot="1" x14ac:dyDescent="0.35">
      <c r="B107" s="133">
        <v>10</v>
      </c>
      <c r="C107" s="34"/>
      <c r="D107" s="31"/>
      <c r="E107" s="37"/>
      <c r="F107" s="126">
        <f>IF(ISNUMBER(D107),D107/B110,)</f>
        <v>0</v>
      </c>
      <c r="H107" s="133">
        <v>10</v>
      </c>
      <c r="I107" s="34"/>
      <c r="J107" s="31"/>
      <c r="K107" s="37"/>
      <c r="L107" s="126">
        <f>IF(ISNUMBER(J107),J107/H110,)</f>
        <v>0</v>
      </c>
      <c r="M107" s="124"/>
      <c r="N107" s="133">
        <v>10</v>
      </c>
      <c r="O107" s="34"/>
      <c r="P107" s="31"/>
      <c r="Q107" s="37"/>
      <c r="R107" s="126">
        <f>IF(ISNUMBER(P107),P107/N110,)</f>
        <v>0</v>
      </c>
    </row>
    <row r="108" spans="2:18" ht="15" customHeight="1" x14ac:dyDescent="0.3">
      <c r="B108" s="392" t="s">
        <v>4</v>
      </c>
      <c r="C108" s="438" t="s">
        <v>62</v>
      </c>
      <c r="D108" s="439"/>
      <c r="E108" s="457">
        <f>IFERROR(IF(COUNT(F98:F107)&gt;0,AVERAGEIF(F98:F107,"&gt;0"),0),)</f>
        <v>0</v>
      </c>
      <c r="F108" s="458"/>
      <c r="H108" s="392" t="s">
        <v>4</v>
      </c>
      <c r="I108" s="438" t="s">
        <v>62</v>
      </c>
      <c r="J108" s="439"/>
      <c r="K108" s="457">
        <f>IFERROR(IF(COUNT(L98:L107)&gt;0,AVERAGEIF(L98:L107,"&gt;0"),0),)</f>
        <v>0</v>
      </c>
      <c r="L108" s="458"/>
      <c r="M108" s="124"/>
      <c r="N108" s="392" t="s">
        <v>4</v>
      </c>
      <c r="O108" s="452" t="s">
        <v>70</v>
      </c>
      <c r="P108" s="461">
        <f>IFERROR(IF(COUNT(R98:R107)&gt;0,AVERAGEIF(R98:R107,"&gt;0"),0),)</f>
        <v>0</v>
      </c>
      <c r="Q108" s="477" t="s">
        <v>109</v>
      </c>
      <c r="R108" s="479" t="str">
        <f>IFERROR(Q112*R112,"")</f>
        <v/>
      </c>
    </row>
    <row r="109" spans="2:18" ht="15" customHeight="1" thickBot="1" x14ac:dyDescent="0.35">
      <c r="B109" s="373"/>
      <c r="C109" s="453"/>
      <c r="D109" s="456"/>
      <c r="E109" s="459"/>
      <c r="F109" s="460"/>
      <c r="H109" s="373"/>
      <c r="I109" s="453"/>
      <c r="J109" s="456"/>
      <c r="K109" s="459"/>
      <c r="L109" s="460"/>
      <c r="M109" s="124"/>
      <c r="N109" s="373"/>
      <c r="O109" s="453"/>
      <c r="P109" s="462"/>
      <c r="Q109" s="478"/>
      <c r="R109" s="480"/>
    </row>
    <row r="110" spans="2:18" ht="15" customHeight="1" x14ac:dyDescent="0.3">
      <c r="B110" s="450">
        <f ca="1">IFERROR(ROUNDUP(B112/(0.0005*C112^2-0.0342*C112+1.034),0),)</f>
        <v>0</v>
      </c>
      <c r="C110" s="452" t="s">
        <v>162</v>
      </c>
      <c r="D110" s="454">
        <f>SUM(C98:C107)</f>
        <v>0</v>
      </c>
      <c r="E110" s="438" t="s">
        <v>44</v>
      </c>
      <c r="F110" s="421">
        <f>SUM(C98*D98,C99*D99,C100*D100,C101*D101,C102*D102,C103*D103,C104*D104,C105*D105,C106*D106,C107*D107)</f>
        <v>0</v>
      </c>
      <c r="H110" s="450">
        <f ca="1">IFERROR(ROUNDUP(H112/(0.0005*I112^2-0.0342*I112+1.034),0),)</f>
        <v>0</v>
      </c>
      <c r="I110" s="452" t="s">
        <v>162</v>
      </c>
      <c r="J110" s="454">
        <f>SUM(I98:I107)</f>
        <v>0</v>
      </c>
      <c r="K110" s="438" t="s">
        <v>44</v>
      </c>
      <c r="L110" s="421">
        <f>SUM(I98*J98,I99*J99,I100*J100,I101*J101,I102*J102,I103*J103,I104*J104,I105*J105,I106*J106,I107*J107)</f>
        <v>0</v>
      </c>
      <c r="M110" s="124"/>
      <c r="N110" s="450">
        <f ca="1">IFERROR(ROUNDUP(N112/(0.0005*O112^2-0.0342*O112+1.034),0),)</f>
        <v>0</v>
      </c>
      <c r="O110" s="452" t="s">
        <v>162</v>
      </c>
      <c r="P110" s="454">
        <f>SUM(O98:O107)</f>
        <v>0</v>
      </c>
      <c r="Q110" s="438" t="s">
        <v>44</v>
      </c>
      <c r="R110" s="421">
        <f>SUM(O98*P98,O99*P99,O100*P100,O101*P101,O102*P102,O103*P103,O104*P104,O105*P105,O106*P106,O107*P107)</f>
        <v>0</v>
      </c>
    </row>
    <row r="111" spans="2:18" ht="15" customHeight="1" thickBot="1" x14ac:dyDescent="0.35">
      <c r="B111" s="451"/>
      <c r="C111" s="453"/>
      <c r="D111" s="455"/>
      <c r="E111" s="453"/>
      <c r="F111" s="422"/>
      <c r="H111" s="451"/>
      <c r="I111" s="453"/>
      <c r="J111" s="455"/>
      <c r="K111" s="453"/>
      <c r="L111" s="422"/>
      <c r="M111" s="124"/>
      <c r="N111" s="451"/>
      <c r="O111" s="453"/>
      <c r="P111" s="455"/>
      <c r="Q111" s="453"/>
      <c r="R111" s="422"/>
    </row>
    <row r="112" spans="2:18" ht="15" customHeight="1" x14ac:dyDescent="0.3">
      <c r="B112" s="64" t="str">
        <f ca="1">IFERROR(OFFSET(D97,MATCH(MAX(D98:D107),D98:D107,0),0),"")</f>
        <v/>
      </c>
      <c r="C112" s="129" t="str">
        <f ca="1">IFERROR(OFFSET(C97,MATCH(MAX(D98:D107),D98:D107,0),0)+(10-OFFSET(E97,MATCH(MAX(D98:D107),D98:D107,0),0)),"")</f>
        <v/>
      </c>
      <c r="D112" s="64"/>
      <c r="E112" s="64"/>
      <c r="F112" s="64"/>
      <c r="G112" s="64"/>
      <c r="H112" s="64" t="str">
        <f ca="1">IFERROR(OFFSET(J97,MATCH(MAX(J98:J107),J98:J107,0),0),"")</f>
        <v/>
      </c>
      <c r="I112" s="129" t="str">
        <f ca="1">IFERROR(OFFSET(I97,MATCH(MAX(J98:J107),J98:J107,0),0)+(10-OFFSET(K97,MATCH(MAX(J98:J107),J98:J107,0),0)),"")</f>
        <v/>
      </c>
      <c r="J112" s="64"/>
      <c r="K112" s="64"/>
      <c r="L112" s="64"/>
      <c r="M112" s="130"/>
      <c r="N112" s="64" t="str">
        <f ca="1">IFERROR(OFFSET(P97,MATCH(MAX(P98:P107),P98:P107,0),0),"")</f>
        <v/>
      </c>
      <c r="O112" s="129" t="str">
        <f ca="1">IFERROR(OFFSET(O97,MATCH(MAX(P98:P107),P98:P107,0),0)+(10-OFFSET(Q97,MATCH(MAX(P98:P107),P98:P107,0),0)),"")</f>
        <v/>
      </c>
      <c r="P112" s="64"/>
      <c r="Q112" s="131" t="str">
        <f>IFERROR(AVERAGE(AVERAGE(E98:E107),AVERAGE(K98:K107),AVERAGE(Q98:Q107)),"")</f>
        <v/>
      </c>
      <c r="R112" s="132">
        <f>SUM(C98:C107,I98:I107,O98:O107)</f>
        <v>0</v>
      </c>
    </row>
    <row r="113" spans="2:18" ht="15" customHeight="1" x14ac:dyDescent="0.3">
      <c r="B113" s="64"/>
      <c r="C113" s="64"/>
      <c r="D113" s="64"/>
      <c r="E113" s="64"/>
      <c r="F113" s="64"/>
      <c r="G113" s="64"/>
      <c r="H113" s="64"/>
      <c r="I113" s="64"/>
      <c r="J113" s="64"/>
      <c r="K113" s="64"/>
      <c r="L113" s="64"/>
      <c r="M113" s="64"/>
      <c r="N113" s="64"/>
      <c r="O113" s="64"/>
      <c r="P113" s="64"/>
      <c r="Q113" s="64"/>
      <c r="R113" s="64"/>
    </row>
    <row r="114" spans="2:18" ht="15" customHeight="1" x14ac:dyDescent="0.3">
      <c r="B114" s="476" t="s">
        <v>50</v>
      </c>
      <c r="C114" s="476"/>
      <c r="D114" s="476"/>
      <c r="E114" s="476"/>
      <c r="F114" s="476"/>
      <c r="G114" s="476"/>
      <c r="H114" s="476"/>
      <c r="I114" s="476"/>
      <c r="J114" s="476"/>
      <c r="K114" s="476"/>
      <c r="L114" s="476"/>
      <c r="M114" s="476"/>
      <c r="N114" s="476"/>
      <c r="O114" s="476"/>
      <c r="P114" s="476"/>
      <c r="Q114" s="476"/>
      <c r="R114" s="476"/>
    </row>
    <row r="115" spans="2:18" ht="15" customHeight="1" x14ac:dyDescent="0.3">
      <c r="B115" s="476"/>
      <c r="C115" s="476"/>
      <c r="D115" s="476"/>
      <c r="E115" s="476"/>
      <c r="F115" s="476"/>
      <c r="G115" s="476"/>
      <c r="H115" s="476"/>
      <c r="I115" s="476"/>
      <c r="J115" s="476"/>
      <c r="K115" s="476"/>
      <c r="L115" s="476"/>
      <c r="M115" s="476"/>
      <c r="N115" s="476"/>
      <c r="O115" s="476"/>
      <c r="P115" s="476"/>
      <c r="Q115" s="476"/>
      <c r="R115" s="476"/>
    </row>
    <row r="116" spans="2:18" ht="15" customHeight="1" x14ac:dyDescent="0.3">
      <c r="B116" s="476"/>
      <c r="C116" s="476"/>
      <c r="D116" s="476"/>
      <c r="E116" s="476"/>
      <c r="F116" s="476"/>
      <c r="G116" s="476"/>
      <c r="H116" s="476"/>
      <c r="I116" s="476"/>
      <c r="J116" s="476"/>
      <c r="K116" s="476"/>
      <c r="L116" s="476"/>
      <c r="M116" s="476"/>
      <c r="N116" s="476"/>
      <c r="O116" s="476"/>
      <c r="P116" s="476"/>
      <c r="Q116" s="476"/>
      <c r="R116" s="476"/>
    </row>
    <row r="117" spans="2:18" ht="15" customHeight="1" thickBot="1" x14ac:dyDescent="0.35"/>
    <row r="118" spans="2:18" ht="15" customHeight="1" x14ac:dyDescent="0.3">
      <c r="B118" s="356">
        <v>1</v>
      </c>
      <c r="C118" s="356">
        <f>'Training Plan'!O248</f>
        <v>0</v>
      </c>
      <c r="D118" s="357"/>
      <c r="E118" s="357"/>
      <c r="F118" s="358"/>
      <c r="G118" s="62"/>
      <c r="H118" s="356">
        <v>2</v>
      </c>
      <c r="I118" s="356">
        <f>'Training Plan'!O256</f>
        <v>0</v>
      </c>
      <c r="J118" s="357"/>
      <c r="K118" s="357"/>
      <c r="L118" s="358"/>
      <c r="M118" s="62"/>
      <c r="N118" s="356">
        <v>3</v>
      </c>
      <c r="O118" s="356">
        <f>'Training Plan'!O264</f>
        <v>0</v>
      </c>
      <c r="P118" s="357"/>
      <c r="Q118" s="357"/>
      <c r="R118" s="358"/>
    </row>
    <row r="119" spans="2:18" ht="15" customHeight="1" thickBot="1" x14ac:dyDescent="0.35">
      <c r="B119" s="359"/>
      <c r="C119" s="359"/>
      <c r="D119" s="360"/>
      <c r="E119" s="360"/>
      <c r="F119" s="361"/>
      <c r="G119" s="62"/>
      <c r="H119" s="359"/>
      <c r="I119" s="359"/>
      <c r="J119" s="360"/>
      <c r="K119" s="360"/>
      <c r="L119" s="361"/>
      <c r="M119" s="62"/>
      <c r="N119" s="359"/>
      <c r="O119" s="359"/>
      <c r="P119" s="360"/>
      <c r="Q119" s="360"/>
      <c r="R119" s="361"/>
    </row>
    <row r="120" spans="2:18" ht="15" customHeight="1" x14ac:dyDescent="0.3">
      <c r="B120" s="469" t="s">
        <v>85</v>
      </c>
      <c r="C120" s="470"/>
      <c r="D120" s="463">
        <f>'Training Plan'!O249</f>
        <v>0</v>
      </c>
      <c r="E120" s="464"/>
      <c r="F120" s="465"/>
      <c r="G120" s="62"/>
      <c r="H120" s="469" t="s">
        <v>85</v>
      </c>
      <c r="I120" s="470"/>
      <c r="J120" s="463">
        <f>'Training Plan'!O257</f>
        <v>0</v>
      </c>
      <c r="K120" s="464"/>
      <c r="L120" s="465"/>
      <c r="M120" s="62"/>
      <c r="N120" s="469" t="s">
        <v>85</v>
      </c>
      <c r="O120" s="470"/>
      <c r="P120" s="463">
        <f>'Training Plan'!O265</f>
        <v>0</v>
      </c>
      <c r="Q120" s="464"/>
      <c r="R120" s="465"/>
    </row>
    <row r="121" spans="2:18" ht="15" customHeight="1" x14ac:dyDescent="0.3">
      <c r="B121" s="471"/>
      <c r="C121" s="472"/>
      <c r="D121" s="466"/>
      <c r="E121" s="467"/>
      <c r="F121" s="468"/>
      <c r="G121" s="62"/>
      <c r="H121" s="471"/>
      <c r="I121" s="472"/>
      <c r="J121" s="466"/>
      <c r="K121" s="467"/>
      <c r="L121" s="468"/>
      <c r="M121" s="62"/>
      <c r="N121" s="471"/>
      <c r="O121" s="472"/>
      <c r="P121" s="466"/>
      <c r="Q121" s="467"/>
      <c r="R121" s="468"/>
    </row>
    <row r="122" spans="2:18" ht="15" customHeight="1" x14ac:dyDescent="0.3">
      <c r="B122" s="471"/>
      <c r="C122" s="472"/>
      <c r="D122" s="466"/>
      <c r="E122" s="467"/>
      <c r="F122" s="468"/>
      <c r="G122" s="62"/>
      <c r="H122" s="471"/>
      <c r="I122" s="472"/>
      <c r="J122" s="466"/>
      <c r="K122" s="467"/>
      <c r="L122" s="468"/>
      <c r="M122" s="62"/>
      <c r="N122" s="471"/>
      <c r="O122" s="472"/>
      <c r="P122" s="466"/>
      <c r="Q122" s="467"/>
      <c r="R122" s="468"/>
    </row>
    <row r="123" spans="2:18" ht="15" customHeight="1" x14ac:dyDescent="0.3">
      <c r="B123" s="471"/>
      <c r="C123" s="472"/>
      <c r="D123" s="466"/>
      <c r="E123" s="467"/>
      <c r="F123" s="468"/>
      <c r="G123" s="62"/>
      <c r="H123" s="471"/>
      <c r="I123" s="472"/>
      <c r="J123" s="466"/>
      <c r="K123" s="467"/>
      <c r="L123" s="468"/>
      <c r="M123" s="62"/>
      <c r="N123" s="471"/>
      <c r="O123" s="472"/>
      <c r="P123" s="466"/>
      <c r="Q123" s="467"/>
      <c r="R123" s="468"/>
    </row>
    <row r="124" spans="2:18" ht="15" customHeight="1" thickBot="1" x14ac:dyDescent="0.35">
      <c r="B124" s="473"/>
      <c r="C124" s="474"/>
      <c r="D124" s="466"/>
      <c r="E124" s="467"/>
      <c r="F124" s="468"/>
      <c r="G124" s="62"/>
      <c r="H124" s="473"/>
      <c r="I124" s="474"/>
      <c r="J124" s="466"/>
      <c r="K124" s="467"/>
      <c r="L124" s="468"/>
      <c r="M124" s="62"/>
      <c r="N124" s="473"/>
      <c r="O124" s="474"/>
      <c r="P124" s="466"/>
      <c r="Q124" s="467"/>
      <c r="R124" s="468"/>
    </row>
    <row r="125" spans="2:18" ht="15" customHeight="1" x14ac:dyDescent="0.3">
      <c r="B125" s="438" t="s">
        <v>86</v>
      </c>
      <c r="C125" s="440"/>
      <c r="D125" s="441">
        <f>'Training Plan'!P254</f>
        <v>0</v>
      </c>
      <c r="E125" s="442"/>
      <c r="F125" s="443"/>
      <c r="G125" s="62"/>
      <c r="H125" s="438" t="s">
        <v>86</v>
      </c>
      <c r="I125" s="440"/>
      <c r="J125" s="441">
        <f>'Training Plan'!P262</f>
        <v>0</v>
      </c>
      <c r="K125" s="442"/>
      <c r="L125" s="443"/>
      <c r="M125" s="62"/>
      <c r="N125" s="438" t="s">
        <v>86</v>
      </c>
      <c r="O125" s="440"/>
      <c r="P125" s="441">
        <f>'Training Plan'!P270</f>
        <v>0</v>
      </c>
      <c r="Q125" s="442"/>
      <c r="R125" s="443"/>
    </row>
    <row r="126" spans="2:18" ht="15" customHeight="1" thickBot="1" x14ac:dyDescent="0.35">
      <c r="B126" s="453"/>
      <c r="C126" s="475"/>
      <c r="D126" s="447"/>
      <c r="E126" s="448"/>
      <c r="F126" s="449"/>
      <c r="G126" s="62"/>
      <c r="H126" s="453"/>
      <c r="I126" s="475"/>
      <c r="J126" s="447"/>
      <c r="K126" s="448"/>
      <c r="L126" s="449"/>
      <c r="M126" s="62"/>
      <c r="N126" s="453"/>
      <c r="O126" s="475"/>
      <c r="P126" s="447"/>
      <c r="Q126" s="448"/>
      <c r="R126" s="449"/>
    </row>
    <row r="127" spans="2:18" ht="30" customHeight="1" thickBot="1" x14ac:dyDescent="0.35">
      <c r="B127" s="1" t="s">
        <v>61</v>
      </c>
      <c r="C127" s="1" t="s">
        <v>0</v>
      </c>
      <c r="D127" s="1" t="s">
        <v>42</v>
      </c>
      <c r="E127" s="1" t="s">
        <v>11</v>
      </c>
      <c r="F127" s="3" t="s">
        <v>71</v>
      </c>
      <c r="H127" s="1" t="s">
        <v>61</v>
      </c>
      <c r="I127" s="1" t="s">
        <v>0</v>
      </c>
      <c r="J127" s="1" t="s">
        <v>42</v>
      </c>
      <c r="K127" s="1" t="s">
        <v>11</v>
      </c>
      <c r="L127" s="3" t="s">
        <v>71</v>
      </c>
      <c r="N127" s="1" t="s">
        <v>61</v>
      </c>
      <c r="O127" s="1" t="s">
        <v>0</v>
      </c>
      <c r="P127" s="1" t="s">
        <v>42</v>
      </c>
      <c r="Q127" s="1" t="s">
        <v>11</v>
      </c>
      <c r="R127" s="3" t="s">
        <v>71</v>
      </c>
    </row>
    <row r="128" spans="2:18" ht="15" customHeight="1" thickBot="1" x14ac:dyDescent="0.35">
      <c r="B128" s="2">
        <v>1</v>
      </c>
      <c r="C128" s="32"/>
      <c r="D128" s="29"/>
      <c r="E128" s="35"/>
      <c r="F128" s="125">
        <f>IF(ISNUMBER(D128),D128/B140,)</f>
        <v>0</v>
      </c>
      <c r="H128" s="2">
        <v>1</v>
      </c>
      <c r="I128" s="32"/>
      <c r="J128" s="29"/>
      <c r="K128" s="35"/>
      <c r="L128" s="125">
        <f>IF(ISNUMBER(J128),J128/H140,)</f>
        <v>0</v>
      </c>
      <c r="N128" s="2">
        <v>1</v>
      </c>
      <c r="O128" s="32"/>
      <c r="P128" s="29"/>
      <c r="Q128" s="35"/>
      <c r="R128" s="125">
        <f>IF(ISNUMBER(P128),P128/N140,)</f>
        <v>0</v>
      </c>
    </row>
    <row r="129" spans="2:18" ht="15" customHeight="1" thickBot="1" x14ac:dyDescent="0.35">
      <c r="B129" s="2">
        <v>2</v>
      </c>
      <c r="C129" s="33"/>
      <c r="D129" s="30"/>
      <c r="E129" s="36"/>
      <c r="F129" s="126">
        <f>IF(ISNUMBER(D129),D129/B140,)</f>
        <v>0</v>
      </c>
      <c r="H129" s="2">
        <v>2</v>
      </c>
      <c r="I129" s="33"/>
      <c r="J129" s="30"/>
      <c r="K129" s="36"/>
      <c r="L129" s="126">
        <f>IF(ISNUMBER(J129),J129/H140,)</f>
        <v>0</v>
      </c>
      <c r="N129" s="2">
        <v>2</v>
      </c>
      <c r="O129" s="33"/>
      <c r="P129" s="30"/>
      <c r="Q129" s="36"/>
      <c r="R129" s="126">
        <f>IF(ISNUMBER(P129),P129/N140,)</f>
        <v>0</v>
      </c>
    </row>
    <row r="130" spans="2:18" ht="15" customHeight="1" thickBot="1" x14ac:dyDescent="0.35">
      <c r="B130" s="2">
        <v>3</v>
      </c>
      <c r="C130" s="33"/>
      <c r="D130" s="30"/>
      <c r="E130" s="36"/>
      <c r="F130" s="126">
        <f>IF(ISNUMBER(D130),D130/B140,)</f>
        <v>0</v>
      </c>
      <c r="H130" s="2">
        <v>3</v>
      </c>
      <c r="I130" s="33"/>
      <c r="J130" s="30"/>
      <c r="K130" s="36"/>
      <c r="L130" s="126">
        <f>IF(ISNUMBER(J130),J130/H140,)</f>
        <v>0</v>
      </c>
      <c r="M130" s="122"/>
      <c r="N130" s="2">
        <v>3</v>
      </c>
      <c r="O130" s="33"/>
      <c r="P130" s="30"/>
      <c r="Q130" s="36"/>
      <c r="R130" s="126">
        <f>IF(ISNUMBER(P130),P130/N140,)</f>
        <v>0</v>
      </c>
    </row>
    <row r="131" spans="2:18" ht="15" customHeight="1" thickBot="1" x14ac:dyDescent="0.35">
      <c r="B131" s="2">
        <v>4</v>
      </c>
      <c r="C131" s="33"/>
      <c r="D131" s="30"/>
      <c r="E131" s="36"/>
      <c r="F131" s="126">
        <f>IF(ISNUMBER(D131),D131/B140,)</f>
        <v>0</v>
      </c>
      <c r="H131" s="2">
        <v>4</v>
      </c>
      <c r="I131" s="33"/>
      <c r="J131" s="30"/>
      <c r="K131" s="36"/>
      <c r="L131" s="126">
        <f>IF(ISNUMBER(J131),J131/H140,)</f>
        <v>0</v>
      </c>
      <c r="M131" s="123"/>
      <c r="N131" s="2">
        <v>4</v>
      </c>
      <c r="O131" s="33"/>
      <c r="P131" s="30"/>
      <c r="Q131" s="36"/>
      <c r="R131" s="126">
        <f>IF(ISNUMBER(P131),P131/N140,)</f>
        <v>0</v>
      </c>
    </row>
    <row r="132" spans="2:18" ht="15" customHeight="1" thickBot="1" x14ac:dyDescent="0.35">
      <c r="B132" s="2">
        <v>5</v>
      </c>
      <c r="C132" s="33"/>
      <c r="D132" s="30"/>
      <c r="E132" s="36"/>
      <c r="F132" s="126">
        <f>IF(ISNUMBER(D132),D132/B140,)</f>
        <v>0</v>
      </c>
      <c r="H132" s="2">
        <v>5</v>
      </c>
      <c r="I132" s="33"/>
      <c r="J132" s="30"/>
      <c r="K132" s="36"/>
      <c r="L132" s="126">
        <f>IF(ISNUMBER(J132),J132/H140,)</f>
        <v>0</v>
      </c>
      <c r="M132" s="124"/>
      <c r="N132" s="2">
        <v>5</v>
      </c>
      <c r="O132" s="33"/>
      <c r="P132" s="30"/>
      <c r="Q132" s="36"/>
      <c r="R132" s="126">
        <f>IF(ISNUMBER(P132),P132/N140,)</f>
        <v>0</v>
      </c>
    </row>
    <row r="133" spans="2:18" ht="15" customHeight="1" thickBot="1" x14ac:dyDescent="0.35">
      <c r="B133" s="2">
        <v>6</v>
      </c>
      <c r="C133" s="33"/>
      <c r="D133" s="30"/>
      <c r="E133" s="36"/>
      <c r="F133" s="126">
        <f>IF(ISNUMBER(D133),D133/B140,)</f>
        <v>0</v>
      </c>
      <c r="H133" s="2">
        <v>6</v>
      </c>
      <c r="I133" s="33"/>
      <c r="J133" s="30"/>
      <c r="K133" s="36"/>
      <c r="L133" s="126">
        <f>IF(ISNUMBER(J133),J133/H140,)</f>
        <v>0</v>
      </c>
      <c r="M133" s="124"/>
      <c r="N133" s="2">
        <v>6</v>
      </c>
      <c r="O133" s="33"/>
      <c r="P133" s="30"/>
      <c r="Q133" s="36"/>
      <c r="R133" s="126">
        <f>IF(ISNUMBER(P133),P133/N140,)</f>
        <v>0</v>
      </c>
    </row>
    <row r="134" spans="2:18" ht="15" customHeight="1" thickBot="1" x14ac:dyDescent="0.35">
      <c r="B134" s="2">
        <v>7</v>
      </c>
      <c r="C134" s="33"/>
      <c r="D134" s="30"/>
      <c r="E134" s="36"/>
      <c r="F134" s="126">
        <f>IF(ISNUMBER(D134),D134/B140,)</f>
        <v>0</v>
      </c>
      <c r="H134" s="2">
        <v>7</v>
      </c>
      <c r="I134" s="33"/>
      <c r="J134" s="30"/>
      <c r="K134" s="36"/>
      <c r="L134" s="126">
        <f>IF(ISNUMBER(J134),J134/H140,)</f>
        <v>0</v>
      </c>
      <c r="M134" s="124"/>
      <c r="N134" s="2">
        <v>7</v>
      </c>
      <c r="O134" s="33"/>
      <c r="P134" s="30"/>
      <c r="Q134" s="36"/>
      <c r="R134" s="126">
        <f>IF(ISNUMBER(P134),P134/N140,)</f>
        <v>0</v>
      </c>
    </row>
    <row r="135" spans="2:18" ht="15" customHeight="1" thickBot="1" x14ac:dyDescent="0.35">
      <c r="B135" s="2">
        <v>8</v>
      </c>
      <c r="C135" s="33"/>
      <c r="D135" s="30"/>
      <c r="E135" s="36"/>
      <c r="F135" s="126">
        <f>IF(ISNUMBER(D135),D135/B140,)</f>
        <v>0</v>
      </c>
      <c r="H135" s="2">
        <v>8</v>
      </c>
      <c r="I135" s="33"/>
      <c r="J135" s="30"/>
      <c r="K135" s="36"/>
      <c r="L135" s="126">
        <f>IF(ISNUMBER(J135),J135/H140,)</f>
        <v>0</v>
      </c>
      <c r="M135" s="124"/>
      <c r="N135" s="2">
        <v>8</v>
      </c>
      <c r="O135" s="33"/>
      <c r="P135" s="30"/>
      <c r="Q135" s="36"/>
      <c r="R135" s="126">
        <f>IF(ISNUMBER(P135),P135/N140,)</f>
        <v>0</v>
      </c>
    </row>
    <row r="136" spans="2:18" ht="15" customHeight="1" thickBot="1" x14ac:dyDescent="0.35">
      <c r="B136" s="2">
        <v>9</v>
      </c>
      <c r="C136" s="33"/>
      <c r="D136" s="30"/>
      <c r="E136" s="36"/>
      <c r="F136" s="126">
        <f>IF(ISNUMBER(D136),D136/B140,)</f>
        <v>0</v>
      </c>
      <c r="H136" s="2">
        <v>9</v>
      </c>
      <c r="I136" s="33"/>
      <c r="J136" s="30"/>
      <c r="K136" s="36"/>
      <c r="L136" s="126">
        <f>IF(ISNUMBER(J136),J136/H140,)</f>
        <v>0</v>
      </c>
      <c r="M136" s="124"/>
      <c r="N136" s="2">
        <v>9</v>
      </c>
      <c r="O136" s="33"/>
      <c r="P136" s="30"/>
      <c r="Q136" s="36"/>
      <c r="R136" s="126">
        <f>IF(ISNUMBER(P136),P136/N140,)</f>
        <v>0</v>
      </c>
    </row>
    <row r="137" spans="2:18" ht="15" customHeight="1" thickBot="1" x14ac:dyDescent="0.35">
      <c r="B137" s="133">
        <v>10</v>
      </c>
      <c r="C137" s="34"/>
      <c r="D137" s="31"/>
      <c r="E137" s="37"/>
      <c r="F137" s="126">
        <f>IF(ISNUMBER(D137),D137/B140,)</f>
        <v>0</v>
      </c>
      <c r="H137" s="133">
        <v>10</v>
      </c>
      <c r="I137" s="34"/>
      <c r="J137" s="31"/>
      <c r="K137" s="37"/>
      <c r="L137" s="126">
        <f>IF(ISNUMBER(J137),J137/H140,)</f>
        <v>0</v>
      </c>
      <c r="M137" s="124"/>
      <c r="N137" s="133">
        <v>10</v>
      </c>
      <c r="O137" s="34"/>
      <c r="P137" s="31"/>
      <c r="Q137" s="37"/>
      <c r="R137" s="126">
        <f>IF(ISNUMBER(P137),P137/N140,)</f>
        <v>0</v>
      </c>
    </row>
    <row r="138" spans="2:18" ht="15" customHeight="1" x14ac:dyDescent="0.3">
      <c r="B138" s="392" t="s">
        <v>4</v>
      </c>
      <c r="C138" s="438" t="s">
        <v>62</v>
      </c>
      <c r="D138" s="439"/>
      <c r="E138" s="457">
        <f>IFERROR(IF(COUNT(F128:F137)&gt;0,AVERAGEIF(F128:F137,"&gt;0"),0),)</f>
        <v>0</v>
      </c>
      <c r="F138" s="458"/>
      <c r="H138" s="392" t="s">
        <v>4</v>
      </c>
      <c r="I138" s="438" t="s">
        <v>62</v>
      </c>
      <c r="J138" s="439"/>
      <c r="K138" s="457">
        <f>IFERROR(IF(COUNT(L128:L137)&gt;0,AVERAGEIF(L128:L137,"&gt;0"),0),)</f>
        <v>0</v>
      </c>
      <c r="L138" s="458"/>
      <c r="M138" s="124"/>
      <c r="N138" s="392" t="s">
        <v>4</v>
      </c>
      <c r="O138" s="452" t="s">
        <v>70</v>
      </c>
      <c r="P138" s="461">
        <f>IFERROR(IF(COUNT(R128:R137)&gt;0,AVERAGEIF(R128:R137,"&gt;0"),0),)</f>
        <v>0</v>
      </c>
      <c r="Q138" s="477" t="s">
        <v>109</v>
      </c>
      <c r="R138" s="479" t="str">
        <f>IFERROR(Q142*R142,"")</f>
        <v/>
      </c>
    </row>
    <row r="139" spans="2:18" ht="15" customHeight="1" thickBot="1" x14ac:dyDescent="0.35">
      <c r="B139" s="373"/>
      <c r="C139" s="453"/>
      <c r="D139" s="456"/>
      <c r="E139" s="459"/>
      <c r="F139" s="460"/>
      <c r="H139" s="373"/>
      <c r="I139" s="453"/>
      <c r="J139" s="456"/>
      <c r="K139" s="459"/>
      <c r="L139" s="460"/>
      <c r="M139" s="124"/>
      <c r="N139" s="373"/>
      <c r="O139" s="453"/>
      <c r="P139" s="462"/>
      <c r="Q139" s="478"/>
      <c r="R139" s="480"/>
    </row>
    <row r="140" spans="2:18" ht="15" customHeight="1" x14ac:dyDescent="0.3">
      <c r="B140" s="450">
        <f ca="1">IFERROR(ROUNDUP(B142/(0.0005*C142^2-0.0342*C142+1.034),0),)</f>
        <v>0</v>
      </c>
      <c r="C140" s="452" t="s">
        <v>162</v>
      </c>
      <c r="D140" s="454">
        <f>SUM(C128:C137)</f>
        <v>0</v>
      </c>
      <c r="E140" s="438" t="s">
        <v>44</v>
      </c>
      <c r="F140" s="421">
        <f>SUM(C128*D128,C129*D129,C130*D130,C131*D131,C132*D132,C133*D133,C134*D134,C135*D135,C136*D136,C137*D137)</f>
        <v>0</v>
      </c>
      <c r="H140" s="450">
        <f ca="1">IFERROR(ROUNDUP(H142/(0.0005*I142^2-0.0342*I142+1.034),0),)</f>
        <v>0</v>
      </c>
      <c r="I140" s="452" t="s">
        <v>162</v>
      </c>
      <c r="J140" s="454">
        <f>SUM(I128:I137)</f>
        <v>0</v>
      </c>
      <c r="K140" s="438" t="s">
        <v>44</v>
      </c>
      <c r="L140" s="421">
        <f>SUM(I128*J128,I129*J129,I130*J130,I131*J131,I132*J132,I133*J133,I134*J134,I135*J135,I136*J136,I137*J137)</f>
        <v>0</v>
      </c>
      <c r="M140" s="124"/>
      <c r="N140" s="450">
        <f ca="1">IFERROR(ROUNDUP(N142/(0.0005*O142^2-0.0342*O142+1.034),0),)</f>
        <v>0</v>
      </c>
      <c r="O140" s="452" t="s">
        <v>162</v>
      </c>
      <c r="P140" s="454">
        <f>SUM(O128:O137)</f>
        <v>0</v>
      </c>
      <c r="Q140" s="438" t="s">
        <v>44</v>
      </c>
      <c r="R140" s="421">
        <f>SUM(O128*P128,O129*P129,O130*P130,O131*P131,O132*P132,O133*P133,O134*P134,O135*P135,O136*P136,O137*P137)</f>
        <v>0</v>
      </c>
    </row>
    <row r="141" spans="2:18" ht="15" customHeight="1" thickBot="1" x14ac:dyDescent="0.35">
      <c r="B141" s="451"/>
      <c r="C141" s="453"/>
      <c r="D141" s="455"/>
      <c r="E141" s="453"/>
      <c r="F141" s="422"/>
      <c r="H141" s="451"/>
      <c r="I141" s="453"/>
      <c r="J141" s="455"/>
      <c r="K141" s="453"/>
      <c r="L141" s="422"/>
      <c r="M141" s="124"/>
      <c r="N141" s="451"/>
      <c r="O141" s="453"/>
      <c r="P141" s="455"/>
      <c r="Q141" s="453"/>
      <c r="R141" s="422"/>
    </row>
    <row r="142" spans="2:18" ht="15" customHeight="1" x14ac:dyDescent="0.3">
      <c r="B142" s="64" t="str">
        <f ca="1">IFERROR(OFFSET(D127,MATCH(MAX(D128:D137),D128:D137,0),0),"")</f>
        <v/>
      </c>
      <c r="C142" s="129" t="str">
        <f ca="1">IFERROR(OFFSET(C127,MATCH(MAX(D128:D137),D128:D137,0),0)+(10-OFFSET(E127,MATCH(MAX(D128:D137),D128:D137,0),0)),"")</f>
        <v/>
      </c>
      <c r="D142" s="64"/>
      <c r="E142" s="64"/>
      <c r="F142" s="64"/>
      <c r="G142" s="64"/>
      <c r="H142" s="64" t="str">
        <f ca="1">IFERROR(OFFSET(J127,MATCH(MAX(J128:J137),J128:J137,0),0),"")</f>
        <v/>
      </c>
      <c r="I142" s="129" t="str">
        <f ca="1">IFERROR(OFFSET(I127,MATCH(MAX(J128:J137),J128:J137,0),0)+(10-OFFSET(K127,MATCH(MAX(J128:J137),J128:J137,0),0)),"")</f>
        <v/>
      </c>
      <c r="J142" s="64"/>
      <c r="K142" s="64"/>
      <c r="L142" s="64"/>
      <c r="M142" s="130"/>
      <c r="N142" s="64" t="str">
        <f ca="1">IFERROR(OFFSET(P127,MATCH(MAX(P128:P137),P128:P137,0),0),"")</f>
        <v/>
      </c>
      <c r="O142" s="129" t="str">
        <f ca="1">IFERROR(OFFSET(O127,MATCH(MAX(P128:P137),P128:P137,0),0)+(10-OFFSET(Q127,MATCH(MAX(P128:P137),P128:P137,0),0)),"")</f>
        <v/>
      </c>
      <c r="P142" s="64"/>
      <c r="Q142" s="131" t="str">
        <f>IFERROR(AVERAGE(AVERAGE(E128:E137),AVERAGE(K128:K137),AVERAGE(Q128:Q137)),"")</f>
        <v/>
      </c>
      <c r="R142" s="132">
        <f>SUM(C128:C137,I128:I137,O128:O137)</f>
        <v>0</v>
      </c>
    </row>
    <row r="143" spans="2:18" ht="15" customHeight="1" x14ac:dyDescent="0.3">
      <c r="B143" s="64"/>
      <c r="C143" s="64"/>
      <c r="D143" s="64"/>
      <c r="E143" s="64"/>
      <c r="F143" s="64"/>
      <c r="G143" s="64"/>
      <c r="H143" s="64"/>
      <c r="I143" s="64"/>
      <c r="J143" s="64"/>
      <c r="K143" s="64"/>
      <c r="L143" s="64"/>
      <c r="M143" s="64"/>
      <c r="N143" s="64"/>
      <c r="O143" s="64"/>
      <c r="P143" s="64"/>
      <c r="Q143" s="64"/>
      <c r="R143" s="64"/>
    </row>
    <row r="144" spans="2:18" ht="15" customHeight="1" x14ac:dyDescent="0.3">
      <c r="B144" s="476" t="s">
        <v>167</v>
      </c>
      <c r="C144" s="476"/>
      <c r="D144" s="476"/>
      <c r="E144" s="476"/>
      <c r="F144" s="476"/>
      <c r="G144" s="476"/>
      <c r="H144" s="476"/>
      <c r="I144" s="476"/>
      <c r="J144" s="476"/>
      <c r="K144" s="476"/>
      <c r="L144" s="476"/>
      <c r="M144" s="476"/>
      <c r="N144" s="476"/>
      <c r="O144" s="476"/>
      <c r="P144" s="476"/>
      <c r="Q144" s="476"/>
      <c r="R144" s="476"/>
    </row>
    <row r="145" spans="2:18" ht="15" customHeight="1" x14ac:dyDescent="0.3">
      <c r="B145" s="476"/>
      <c r="C145" s="476"/>
      <c r="D145" s="476"/>
      <c r="E145" s="476"/>
      <c r="F145" s="476"/>
      <c r="G145" s="476"/>
      <c r="H145" s="476"/>
      <c r="I145" s="476"/>
      <c r="J145" s="476"/>
      <c r="K145" s="476"/>
      <c r="L145" s="476"/>
      <c r="M145" s="476"/>
      <c r="N145" s="476"/>
      <c r="O145" s="476"/>
      <c r="P145" s="476"/>
      <c r="Q145" s="476"/>
      <c r="R145" s="476"/>
    </row>
    <row r="146" spans="2:18" ht="15" customHeight="1" x14ac:dyDescent="0.3">
      <c r="B146" s="476"/>
      <c r="C146" s="476"/>
      <c r="D146" s="476"/>
      <c r="E146" s="476"/>
      <c r="F146" s="476"/>
      <c r="G146" s="476"/>
      <c r="H146" s="476"/>
      <c r="I146" s="476"/>
      <c r="J146" s="476"/>
      <c r="K146" s="476"/>
      <c r="L146" s="476"/>
      <c r="M146" s="476"/>
      <c r="N146" s="476"/>
      <c r="O146" s="476"/>
      <c r="P146" s="476"/>
      <c r="Q146" s="476"/>
      <c r="R146" s="476"/>
    </row>
    <row r="147" spans="2:18" ht="15" thickBot="1" x14ac:dyDescent="0.35">
      <c r="B147" s="62"/>
      <c r="C147" s="62"/>
      <c r="D147" s="62"/>
      <c r="E147" s="62"/>
      <c r="F147" s="62"/>
      <c r="G147" s="62"/>
      <c r="H147" s="62"/>
      <c r="I147" s="62"/>
      <c r="J147" s="62"/>
      <c r="K147" s="62"/>
      <c r="L147" s="62"/>
      <c r="M147" s="62"/>
      <c r="N147" s="62"/>
      <c r="O147" s="62"/>
      <c r="P147" s="62"/>
      <c r="Q147" s="62"/>
      <c r="R147" s="62"/>
    </row>
    <row r="148" spans="2:18" ht="14.4" customHeight="1" x14ac:dyDescent="0.3">
      <c r="B148" s="62"/>
      <c r="C148" s="62"/>
      <c r="D148" s="152"/>
      <c r="E148" s="452" t="s">
        <v>111</v>
      </c>
      <c r="F148" s="452" t="s">
        <v>232</v>
      </c>
      <c r="G148" s="452" t="s">
        <v>233</v>
      </c>
      <c r="H148" s="452" t="s">
        <v>234</v>
      </c>
      <c r="I148" s="399" t="s">
        <v>235</v>
      </c>
      <c r="J148" s="438" t="s">
        <v>198</v>
      </c>
      <c r="K148" s="322" t="s">
        <v>168</v>
      </c>
      <c r="L148" s="323"/>
      <c r="M148" s="323"/>
      <c r="N148" s="323"/>
      <c r="O148" s="323"/>
      <c r="P148" s="324"/>
      <c r="Q148" s="62"/>
      <c r="R148" s="62"/>
    </row>
    <row r="149" spans="2:18" ht="15" customHeight="1" thickBot="1" x14ac:dyDescent="0.35">
      <c r="B149" s="62"/>
      <c r="C149" s="62"/>
      <c r="D149" s="153"/>
      <c r="E149" s="453"/>
      <c r="F149" s="453"/>
      <c r="G149" s="453"/>
      <c r="H149" s="453"/>
      <c r="I149" s="504"/>
      <c r="J149" s="453"/>
      <c r="K149" s="328"/>
      <c r="L149" s="329"/>
      <c r="M149" s="329"/>
      <c r="N149" s="329"/>
      <c r="O149" s="329"/>
      <c r="P149" s="330"/>
      <c r="Q149" s="62"/>
      <c r="R149" s="62"/>
    </row>
    <row r="150" spans="2:18" ht="14.4" customHeight="1" x14ac:dyDescent="0.3">
      <c r="B150" s="62"/>
      <c r="C150" s="62"/>
      <c r="D150" s="392" t="s">
        <v>47</v>
      </c>
      <c r="E150" s="491"/>
      <c r="F150" s="491"/>
      <c r="G150" s="491"/>
      <c r="H150" s="491"/>
      <c r="I150" s="491"/>
      <c r="J150" s="493"/>
      <c r="K150" s="505"/>
      <c r="L150" s="496"/>
      <c r="M150" s="496"/>
      <c r="N150" s="496"/>
      <c r="O150" s="496"/>
      <c r="P150" s="497"/>
      <c r="Q150" s="62"/>
      <c r="R150" s="62"/>
    </row>
    <row r="151" spans="2:18" ht="15" customHeight="1" thickBot="1" x14ac:dyDescent="0.35">
      <c r="B151" s="62"/>
      <c r="C151" s="62"/>
      <c r="D151" s="378"/>
      <c r="E151" s="492"/>
      <c r="F151" s="492"/>
      <c r="G151" s="492"/>
      <c r="H151" s="492"/>
      <c r="I151" s="492"/>
      <c r="J151" s="494"/>
      <c r="K151" s="498"/>
      <c r="L151" s="499"/>
      <c r="M151" s="499"/>
      <c r="N151" s="499"/>
      <c r="O151" s="499"/>
      <c r="P151" s="500"/>
      <c r="Q151" s="62"/>
      <c r="R151" s="62"/>
    </row>
    <row r="152" spans="2:18" ht="14.4" customHeight="1" x14ac:dyDescent="0.3">
      <c r="B152" s="62"/>
      <c r="C152" s="62"/>
      <c r="D152" s="322" t="s">
        <v>48</v>
      </c>
      <c r="E152" s="491"/>
      <c r="F152" s="491"/>
      <c r="G152" s="491"/>
      <c r="H152" s="491"/>
      <c r="I152" s="491"/>
      <c r="J152" s="493"/>
      <c r="K152" s="498"/>
      <c r="L152" s="499"/>
      <c r="M152" s="499"/>
      <c r="N152" s="499"/>
      <c r="O152" s="499"/>
      <c r="P152" s="500"/>
      <c r="Q152" s="62"/>
      <c r="R152" s="62"/>
    </row>
    <row r="153" spans="2:18" ht="15" customHeight="1" thickBot="1" x14ac:dyDescent="0.35">
      <c r="B153" s="62"/>
      <c r="C153" s="62"/>
      <c r="D153" s="328"/>
      <c r="E153" s="492"/>
      <c r="F153" s="492"/>
      <c r="G153" s="492"/>
      <c r="H153" s="492"/>
      <c r="I153" s="492"/>
      <c r="J153" s="494"/>
      <c r="K153" s="498"/>
      <c r="L153" s="499"/>
      <c r="M153" s="499"/>
      <c r="N153" s="499"/>
      <c r="O153" s="499"/>
      <c r="P153" s="500"/>
      <c r="Q153" s="62"/>
      <c r="R153" s="62"/>
    </row>
    <row r="154" spans="2:18" ht="14.4" customHeight="1" x14ac:dyDescent="0.3">
      <c r="B154" s="62"/>
      <c r="C154" s="62"/>
      <c r="D154" s="322" t="s">
        <v>49</v>
      </c>
      <c r="E154" s="491"/>
      <c r="F154" s="491"/>
      <c r="G154" s="491"/>
      <c r="H154" s="491"/>
      <c r="I154" s="491"/>
      <c r="J154" s="493"/>
      <c r="K154" s="498"/>
      <c r="L154" s="499"/>
      <c r="M154" s="499"/>
      <c r="N154" s="499"/>
      <c r="O154" s="499"/>
      <c r="P154" s="500"/>
      <c r="Q154" s="62"/>
      <c r="R154" s="62"/>
    </row>
    <row r="155" spans="2:18" ht="15" customHeight="1" thickBot="1" x14ac:dyDescent="0.35">
      <c r="B155" s="62"/>
      <c r="C155" s="62"/>
      <c r="D155" s="328"/>
      <c r="E155" s="492"/>
      <c r="F155" s="492"/>
      <c r="G155" s="492"/>
      <c r="H155" s="492"/>
      <c r="I155" s="492"/>
      <c r="J155" s="494"/>
      <c r="K155" s="498"/>
      <c r="L155" s="499"/>
      <c r="M155" s="499"/>
      <c r="N155" s="499"/>
      <c r="O155" s="499"/>
      <c r="P155" s="500"/>
      <c r="Q155" s="62"/>
      <c r="R155" s="62"/>
    </row>
    <row r="156" spans="2:18" ht="14.4" customHeight="1" x14ac:dyDescent="0.3">
      <c r="B156" s="62"/>
      <c r="C156" s="62"/>
      <c r="D156" s="322" t="s">
        <v>50</v>
      </c>
      <c r="E156" s="491"/>
      <c r="F156" s="491"/>
      <c r="G156" s="491"/>
      <c r="H156" s="491"/>
      <c r="I156" s="491"/>
      <c r="J156" s="493"/>
      <c r="K156" s="498"/>
      <c r="L156" s="499"/>
      <c r="M156" s="499"/>
      <c r="N156" s="499"/>
      <c r="O156" s="499"/>
      <c r="P156" s="500"/>
      <c r="Q156" s="62"/>
      <c r="R156" s="62"/>
    </row>
    <row r="157" spans="2:18" ht="15" customHeight="1" thickBot="1" x14ac:dyDescent="0.35">
      <c r="B157" s="62"/>
      <c r="C157" s="62"/>
      <c r="D157" s="328"/>
      <c r="E157" s="492"/>
      <c r="F157" s="492"/>
      <c r="G157" s="492"/>
      <c r="H157" s="492"/>
      <c r="I157" s="492"/>
      <c r="J157" s="494"/>
      <c r="K157" s="498"/>
      <c r="L157" s="499"/>
      <c r="M157" s="499"/>
      <c r="N157" s="499"/>
      <c r="O157" s="499"/>
      <c r="P157" s="500"/>
      <c r="Q157" s="62"/>
      <c r="R157" s="62"/>
    </row>
    <row r="158" spans="2:18" ht="14.4" customHeight="1" x14ac:dyDescent="0.3">
      <c r="B158" s="62"/>
      <c r="C158" s="62"/>
      <c r="D158" s="322" t="s">
        <v>73</v>
      </c>
      <c r="E158" s="491"/>
      <c r="F158" s="491"/>
      <c r="G158" s="491"/>
      <c r="H158" s="491"/>
      <c r="I158" s="491"/>
      <c r="J158" s="493"/>
      <c r="K158" s="498"/>
      <c r="L158" s="499"/>
      <c r="M158" s="499"/>
      <c r="N158" s="499"/>
      <c r="O158" s="499"/>
      <c r="P158" s="500"/>
      <c r="Q158" s="62"/>
      <c r="R158" s="62"/>
    </row>
    <row r="159" spans="2:18" ht="15" customHeight="1" thickBot="1" x14ac:dyDescent="0.35">
      <c r="B159" s="62"/>
      <c r="C159" s="62"/>
      <c r="D159" s="328"/>
      <c r="E159" s="492"/>
      <c r="F159" s="492"/>
      <c r="G159" s="492"/>
      <c r="H159" s="492"/>
      <c r="I159" s="492"/>
      <c r="J159" s="494"/>
      <c r="K159" s="498"/>
      <c r="L159" s="499"/>
      <c r="M159" s="499"/>
      <c r="N159" s="499"/>
      <c r="O159" s="499"/>
      <c r="P159" s="500"/>
      <c r="Q159" s="62"/>
      <c r="R159" s="62"/>
    </row>
    <row r="160" spans="2:18" ht="14.4" customHeight="1" x14ac:dyDescent="0.3">
      <c r="B160" s="62"/>
      <c r="C160" s="62"/>
      <c r="D160" s="322" t="s">
        <v>74</v>
      </c>
      <c r="E160" s="491"/>
      <c r="F160" s="491"/>
      <c r="G160" s="491"/>
      <c r="H160" s="491"/>
      <c r="I160" s="491"/>
      <c r="J160" s="493"/>
      <c r="K160" s="498"/>
      <c r="L160" s="499"/>
      <c r="M160" s="499"/>
      <c r="N160" s="499"/>
      <c r="O160" s="499"/>
      <c r="P160" s="500"/>
      <c r="Q160" s="62"/>
      <c r="R160" s="62"/>
    </row>
    <row r="161" spans="2:19" ht="15" customHeight="1" thickBot="1" x14ac:dyDescent="0.35">
      <c r="B161" s="62"/>
      <c r="C161" s="62"/>
      <c r="D161" s="328"/>
      <c r="E161" s="492"/>
      <c r="F161" s="492"/>
      <c r="G161" s="492"/>
      <c r="H161" s="492"/>
      <c r="I161" s="492"/>
      <c r="J161" s="494"/>
      <c r="K161" s="498"/>
      <c r="L161" s="499"/>
      <c r="M161" s="499"/>
      <c r="N161" s="499"/>
      <c r="O161" s="499"/>
      <c r="P161" s="500"/>
      <c r="Q161" s="62"/>
      <c r="R161" s="62"/>
    </row>
    <row r="162" spans="2:19" ht="14.4" customHeight="1" x14ac:dyDescent="0.3">
      <c r="B162" s="62"/>
      <c r="C162" s="62"/>
      <c r="D162" s="322" t="s">
        <v>75</v>
      </c>
      <c r="E162" s="491"/>
      <c r="F162" s="491"/>
      <c r="G162" s="491"/>
      <c r="H162" s="491"/>
      <c r="I162" s="491"/>
      <c r="J162" s="493"/>
      <c r="K162" s="498"/>
      <c r="L162" s="499"/>
      <c r="M162" s="499"/>
      <c r="N162" s="499"/>
      <c r="O162" s="499"/>
      <c r="P162" s="500"/>
      <c r="Q162" s="62"/>
      <c r="R162" s="62"/>
    </row>
    <row r="163" spans="2:19" ht="15" customHeight="1" thickBot="1" x14ac:dyDescent="0.35">
      <c r="B163" s="62"/>
      <c r="C163" s="62"/>
      <c r="D163" s="328"/>
      <c r="E163" s="492"/>
      <c r="F163" s="492"/>
      <c r="G163" s="492"/>
      <c r="H163" s="492"/>
      <c r="I163" s="492"/>
      <c r="J163" s="494"/>
      <c r="K163" s="501"/>
      <c r="L163" s="502"/>
      <c r="M163" s="502"/>
      <c r="N163" s="502"/>
      <c r="O163" s="502"/>
      <c r="P163" s="503"/>
      <c r="Q163" s="62"/>
      <c r="R163" s="62"/>
    </row>
    <row r="164" spans="2:19" x14ac:dyDescent="0.3">
      <c r="B164" s="62"/>
      <c r="C164" s="62"/>
      <c r="D164" s="63"/>
      <c r="E164" s="63"/>
      <c r="F164" s="63"/>
      <c r="G164" s="63"/>
      <c r="H164" s="63"/>
      <c r="I164" s="63"/>
      <c r="J164" s="63"/>
      <c r="K164" s="63"/>
      <c r="L164" s="63"/>
      <c r="M164" s="63"/>
      <c r="N164" s="63"/>
      <c r="O164" s="63"/>
      <c r="P164" s="63"/>
      <c r="Q164" s="62"/>
      <c r="R164" s="62"/>
    </row>
    <row r="165" spans="2:19" x14ac:dyDescent="0.3">
      <c r="B165" s="63"/>
      <c r="C165" s="63"/>
      <c r="D165" s="63"/>
      <c r="E165" s="63"/>
      <c r="F165" s="63"/>
      <c r="G165" s="63"/>
      <c r="H165" s="63"/>
      <c r="I165" s="63"/>
      <c r="J165" s="63"/>
      <c r="K165" s="63"/>
      <c r="L165" s="63"/>
      <c r="M165" s="63"/>
      <c r="N165" s="63"/>
      <c r="O165" s="63"/>
      <c r="P165" s="63"/>
      <c r="Q165" s="63"/>
      <c r="R165" s="63"/>
    </row>
    <row r="166" spans="2:19" x14ac:dyDescent="0.3">
      <c r="B166" s="63"/>
      <c r="C166" s="63"/>
      <c r="D166" s="63"/>
      <c r="E166" s="63"/>
      <c r="F166" s="63"/>
      <c r="G166" s="63"/>
      <c r="H166" s="63"/>
      <c r="I166" s="63"/>
      <c r="J166" s="63"/>
      <c r="K166" s="63"/>
      <c r="L166" s="63"/>
      <c r="M166" s="63"/>
      <c r="N166" s="63"/>
      <c r="O166" s="63"/>
      <c r="P166" s="63"/>
      <c r="Q166" s="63"/>
      <c r="R166" s="63"/>
    </row>
    <row r="167" spans="2:19" x14ac:dyDescent="0.3">
      <c r="B167" s="63"/>
      <c r="C167" s="63"/>
      <c r="D167" s="63"/>
      <c r="E167" s="63"/>
      <c r="F167" s="63"/>
      <c r="G167" s="63"/>
      <c r="H167" s="63"/>
      <c r="I167" s="63"/>
      <c r="J167" s="63"/>
      <c r="K167" s="63"/>
      <c r="L167" s="63"/>
      <c r="M167" s="63"/>
      <c r="N167" s="63"/>
      <c r="O167" s="63"/>
      <c r="P167" s="63"/>
      <c r="Q167" s="64"/>
      <c r="R167" s="64"/>
    </row>
    <row r="168" spans="2:19" x14ac:dyDescent="0.3">
      <c r="B168" s="63"/>
      <c r="C168" s="63"/>
      <c r="D168" s="63"/>
      <c r="E168" s="63"/>
      <c r="F168" s="63"/>
      <c r="G168" s="63"/>
      <c r="H168" s="63"/>
      <c r="I168" s="63"/>
      <c r="J168" s="63"/>
      <c r="K168" s="63"/>
      <c r="L168" s="63"/>
      <c r="M168" s="63"/>
      <c r="N168" s="63"/>
      <c r="O168" s="63"/>
      <c r="P168" s="63"/>
      <c r="Q168" s="64"/>
      <c r="R168" s="64"/>
    </row>
    <row r="169" spans="2:19" x14ac:dyDescent="0.3">
      <c r="B169" s="63"/>
      <c r="C169" s="63"/>
      <c r="D169" s="63"/>
      <c r="E169" s="63"/>
      <c r="F169" s="63"/>
      <c r="G169" s="63"/>
      <c r="H169" s="63"/>
      <c r="I169" s="63"/>
      <c r="J169" s="63"/>
      <c r="K169" s="63"/>
      <c r="L169" s="63"/>
      <c r="M169" s="63"/>
      <c r="N169" s="63"/>
      <c r="O169" s="63"/>
      <c r="P169" s="63"/>
      <c r="Q169" s="64"/>
      <c r="R169" s="64"/>
    </row>
    <row r="170" spans="2:19" x14ac:dyDescent="0.3">
      <c r="B170" s="63"/>
      <c r="C170" s="63"/>
      <c r="D170" s="63"/>
      <c r="E170" s="63"/>
      <c r="F170" s="63"/>
      <c r="G170" s="63"/>
      <c r="H170" s="63"/>
      <c r="I170" s="63"/>
      <c r="J170" s="63"/>
      <c r="K170" s="63"/>
      <c r="L170" s="63"/>
      <c r="M170" s="63"/>
      <c r="N170" s="63"/>
      <c r="O170" s="63"/>
      <c r="P170" s="63"/>
      <c r="Q170" s="63"/>
      <c r="R170" s="63"/>
    </row>
    <row r="171" spans="2:19" x14ac:dyDescent="0.3">
      <c r="B171" s="63"/>
      <c r="C171" s="63"/>
      <c r="D171" s="63"/>
      <c r="E171" s="63"/>
      <c r="F171" s="63"/>
      <c r="G171" s="63"/>
      <c r="H171" s="63"/>
      <c r="I171" s="63"/>
      <c r="J171" s="63"/>
      <c r="K171" s="63"/>
      <c r="L171" s="63"/>
      <c r="M171" s="63"/>
      <c r="N171" s="63"/>
      <c r="O171" s="63"/>
      <c r="P171" s="63"/>
      <c r="Q171" s="63"/>
      <c r="R171" s="63"/>
    </row>
    <row r="172" spans="2:19" x14ac:dyDescent="0.3">
      <c r="B172" s="63"/>
      <c r="C172" s="63"/>
      <c r="D172" s="63"/>
      <c r="E172" s="63"/>
      <c r="F172" s="63"/>
      <c r="G172" s="64"/>
      <c r="H172" s="64"/>
      <c r="I172" s="64"/>
      <c r="J172" s="64"/>
      <c r="K172" s="64"/>
      <c r="L172" s="64"/>
      <c r="M172" s="64"/>
      <c r="N172" s="64"/>
      <c r="O172" s="64"/>
      <c r="P172" s="64"/>
      <c r="Q172" s="64"/>
      <c r="R172" s="64"/>
      <c r="S172" s="61"/>
    </row>
    <row r="173" spans="2:19" x14ac:dyDescent="0.3">
      <c r="B173" s="63"/>
      <c r="C173" s="63"/>
      <c r="D173" s="63"/>
      <c r="E173" s="63"/>
      <c r="F173" s="63"/>
      <c r="G173" s="64"/>
      <c r="H173" s="64"/>
      <c r="I173" s="64"/>
      <c r="J173" s="64"/>
      <c r="K173" s="64"/>
      <c r="L173" s="64"/>
      <c r="M173" s="64"/>
      <c r="N173" s="64"/>
      <c r="O173" s="64"/>
      <c r="P173" s="64"/>
      <c r="Q173" s="64"/>
      <c r="R173" s="64"/>
      <c r="S173" s="61"/>
    </row>
    <row r="174" spans="2:19" x14ac:dyDescent="0.3">
      <c r="B174" s="63"/>
      <c r="C174" s="63"/>
      <c r="D174" s="63"/>
      <c r="E174" s="63"/>
      <c r="F174" s="63"/>
      <c r="G174" s="64"/>
      <c r="H174" s="64"/>
      <c r="I174" s="64"/>
      <c r="J174" s="64"/>
      <c r="K174" s="64"/>
      <c r="L174" s="64"/>
      <c r="M174" s="64"/>
      <c r="N174" s="64"/>
      <c r="O174" s="64"/>
      <c r="P174" s="64"/>
      <c r="Q174" s="64"/>
      <c r="R174" s="64"/>
      <c r="S174" s="61"/>
    </row>
    <row r="175" spans="2:19" x14ac:dyDescent="0.3">
      <c r="B175" s="63"/>
      <c r="C175" s="63"/>
      <c r="D175" s="63"/>
      <c r="E175" s="63"/>
      <c r="F175" s="63"/>
      <c r="G175" s="64"/>
      <c r="H175" s="64"/>
      <c r="I175" s="64"/>
      <c r="J175" s="64"/>
      <c r="K175" s="64"/>
      <c r="L175" s="64"/>
      <c r="M175" s="64"/>
      <c r="N175" s="64"/>
      <c r="O175" s="64"/>
      <c r="P175" s="64"/>
      <c r="Q175" s="64"/>
      <c r="R175" s="64"/>
      <c r="S175" s="61"/>
    </row>
    <row r="176" spans="2:19" x14ac:dyDescent="0.3">
      <c r="B176" s="63"/>
      <c r="C176" s="63"/>
      <c r="D176" s="63"/>
      <c r="E176" s="63"/>
      <c r="F176" s="63"/>
      <c r="G176" s="419" t="s">
        <v>111</v>
      </c>
      <c r="H176" s="419"/>
      <c r="I176" s="419"/>
      <c r="J176" s="419"/>
      <c r="K176" s="64"/>
      <c r="L176" s="64"/>
      <c r="M176" s="64"/>
      <c r="N176" s="64"/>
      <c r="O176" s="64"/>
      <c r="P176" s="64"/>
      <c r="Q176" s="64"/>
      <c r="R176" s="64"/>
      <c r="S176" s="61"/>
    </row>
    <row r="177" spans="2:19" x14ac:dyDescent="0.3">
      <c r="B177" s="63"/>
      <c r="C177" s="63"/>
      <c r="D177" s="63"/>
      <c r="E177" s="63"/>
      <c r="F177" s="63"/>
      <c r="G177" s="64"/>
      <c r="H177" s="64">
        <v>1</v>
      </c>
      <c r="I177" s="64">
        <v>1</v>
      </c>
      <c r="J177" s="64"/>
      <c r="K177" s="64"/>
      <c r="L177" s="64"/>
      <c r="M177" s="64"/>
      <c r="N177" s="64"/>
      <c r="O177" s="64"/>
      <c r="P177" s="64"/>
      <c r="Q177" s="64"/>
      <c r="R177" s="64"/>
      <c r="S177" s="61"/>
    </row>
    <row r="178" spans="2:19" x14ac:dyDescent="0.3">
      <c r="B178" s="63"/>
      <c r="C178" s="63"/>
      <c r="D178" s="63"/>
      <c r="E178" s="63"/>
      <c r="F178" s="63"/>
      <c r="G178" s="64"/>
      <c r="H178" s="64">
        <v>2</v>
      </c>
      <c r="I178" s="64">
        <v>0.9</v>
      </c>
      <c r="J178" s="64"/>
      <c r="K178" s="64"/>
      <c r="L178" s="154"/>
      <c r="M178" s="127"/>
      <c r="N178" s="127"/>
      <c r="O178" s="127"/>
      <c r="P178" s="127"/>
      <c r="Q178" s="64"/>
      <c r="R178" s="64"/>
      <c r="S178" s="61"/>
    </row>
    <row r="179" spans="2:19" x14ac:dyDescent="0.3">
      <c r="B179" s="63"/>
      <c r="C179" s="63"/>
      <c r="D179" s="63"/>
      <c r="E179" s="63"/>
      <c r="F179" s="63"/>
      <c r="G179" s="64"/>
      <c r="H179" s="64">
        <v>3</v>
      </c>
      <c r="I179" s="64">
        <v>0.8</v>
      </c>
      <c r="J179" s="64"/>
      <c r="K179" s="64"/>
      <c r="L179" s="154"/>
      <c r="M179" s="154" t="s">
        <v>112</v>
      </c>
      <c r="N179" s="154" t="s">
        <v>199</v>
      </c>
      <c r="O179" s="154" t="s">
        <v>113</v>
      </c>
      <c r="P179" s="154" t="s">
        <v>114</v>
      </c>
      <c r="Q179" s="154" t="s">
        <v>200</v>
      </c>
      <c r="R179" s="64"/>
      <c r="S179" s="61"/>
    </row>
    <row r="180" spans="2:19" x14ac:dyDescent="0.3">
      <c r="B180" s="63"/>
      <c r="C180" s="63"/>
      <c r="D180" s="63"/>
      <c r="E180" s="63"/>
      <c r="F180" s="63"/>
      <c r="G180" s="64"/>
      <c r="H180" s="64">
        <v>4</v>
      </c>
      <c r="I180" s="64">
        <v>0.7</v>
      </c>
      <c r="J180" s="64"/>
      <c r="K180" s="64"/>
      <c r="L180" s="154">
        <v>1</v>
      </c>
      <c r="M180" s="154" t="str">
        <f>IF(E150="","",VLOOKUP(E150,H177:I186,2,0))</f>
        <v/>
      </c>
      <c r="N180" s="154" t="str">
        <f>IF(F150="","",VLOOKUP(F150,H188:I197,2,0))</f>
        <v/>
      </c>
      <c r="O180" s="154" t="str">
        <f>IF(G150="","",VLOOKUP(G150,H199:I208,2,0))</f>
        <v/>
      </c>
      <c r="P180" s="154" t="str">
        <f>IF(H150="","",VLOOKUP(H150,H210:I219,2,0))</f>
        <v/>
      </c>
      <c r="Q180" s="154" t="str">
        <f>IF(I150="","",VLOOKUP(I150,H221:I230,2,0))</f>
        <v/>
      </c>
      <c r="R180" s="64"/>
      <c r="S180" s="61"/>
    </row>
    <row r="181" spans="2:19" x14ac:dyDescent="0.3">
      <c r="B181" s="63"/>
      <c r="C181" s="63"/>
      <c r="D181" s="63"/>
      <c r="E181" s="63"/>
      <c r="F181" s="63"/>
      <c r="G181" s="64"/>
      <c r="H181" s="64">
        <v>5</v>
      </c>
      <c r="I181" s="64">
        <v>0.6</v>
      </c>
      <c r="J181" s="64"/>
      <c r="K181" s="64"/>
      <c r="L181" s="154">
        <v>2</v>
      </c>
      <c r="M181" s="154" t="str">
        <f>IF(E152="","",VLOOKUP(E152,H177:I186,2,0))</f>
        <v/>
      </c>
      <c r="N181" s="154" t="str">
        <f>IF(F152="","",VLOOKUP(F152,H188:I197,2,0))</f>
        <v/>
      </c>
      <c r="O181" s="154" t="str">
        <f>IF(G152="","",VLOOKUP(G152,H199:I208,2,0))</f>
        <v/>
      </c>
      <c r="P181" s="154" t="str">
        <f>IF(H152="","",VLOOKUP(H152,H210:I219,2,0))</f>
        <v/>
      </c>
      <c r="Q181" s="154" t="str">
        <f>IF(I152="","",VLOOKUP(I152,H221:I230,2,0))</f>
        <v/>
      </c>
      <c r="R181" s="64"/>
      <c r="S181" s="61"/>
    </row>
    <row r="182" spans="2:19" x14ac:dyDescent="0.3">
      <c r="B182" s="63"/>
      <c r="C182" s="63"/>
      <c r="D182" s="63"/>
      <c r="E182" s="63"/>
      <c r="F182" s="63"/>
      <c r="G182" s="64"/>
      <c r="H182" s="64">
        <v>6</v>
      </c>
      <c r="I182" s="64">
        <v>0.5</v>
      </c>
      <c r="J182" s="64"/>
      <c r="K182" s="64"/>
      <c r="L182" s="154">
        <v>3</v>
      </c>
      <c r="M182" s="154" t="str">
        <f>IF(E154="","",VLOOKUP(E154,H177:I186,2,0))</f>
        <v/>
      </c>
      <c r="N182" s="154" t="str">
        <f>IF(F154="","",VLOOKUP(F154,H188:I197,2,0))</f>
        <v/>
      </c>
      <c r="O182" s="154" t="str">
        <f>IF(G154="","",VLOOKUP(G154,H199:I208,2,0))</f>
        <v/>
      </c>
      <c r="P182" s="154" t="str">
        <f>IF(H154="","",VLOOKUP(H154,H210:I219,2,0))</f>
        <v/>
      </c>
      <c r="Q182" s="154" t="str">
        <f>IF(I154="","",VLOOKUP(I154,H221:I230,2,0))</f>
        <v/>
      </c>
      <c r="R182" s="64"/>
      <c r="S182" s="61"/>
    </row>
    <row r="183" spans="2:19" x14ac:dyDescent="0.3">
      <c r="B183" s="63"/>
      <c r="C183" s="63"/>
      <c r="D183" s="63"/>
      <c r="E183" s="63"/>
      <c r="F183" s="63"/>
      <c r="G183" s="64"/>
      <c r="H183" s="64">
        <v>7</v>
      </c>
      <c r="I183" s="64">
        <v>0.4</v>
      </c>
      <c r="J183" s="64"/>
      <c r="K183" s="64"/>
      <c r="L183" s="154">
        <v>4</v>
      </c>
      <c r="M183" s="154" t="str">
        <f>IF(E156="","",VLOOKUP(E156,H177:I186,2,0))</f>
        <v/>
      </c>
      <c r="N183" s="154" t="str">
        <f>IF(F156="","",VLOOKUP(F156,H188:I197,2,0))</f>
        <v/>
      </c>
      <c r="O183" s="154" t="str">
        <f>IF(G156="","",VLOOKUP(G156,H199:I208,2,0))</f>
        <v/>
      </c>
      <c r="P183" s="154" t="str">
        <f>IF(H156="","",VLOOKUP(H156,H210:I219,2,0))</f>
        <v/>
      </c>
      <c r="Q183" s="154" t="str">
        <f>IF(I156="","",VLOOKUP(I156,H221:I230,2,0))</f>
        <v/>
      </c>
      <c r="R183" s="64"/>
      <c r="S183" s="61"/>
    </row>
    <row r="184" spans="2:19" x14ac:dyDescent="0.3">
      <c r="B184" s="63"/>
      <c r="C184" s="63"/>
      <c r="D184" s="63"/>
      <c r="E184" s="63"/>
      <c r="F184" s="63"/>
      <c r="G184" s="64"/>
      <c r="H184" s="64">
        <v>8</v>
      </c>
      <c r="I184" s="64">
        <v>0.3</v>
      </c>
      <c r="J184" s="64"/>
      <c r="K184" s="64"/>
      <c r="L184" s="154">
        <v>5</v>
      </c>
      <c r="M184" s="154" t="str">
        <f>IF(E158="","",VLOOKUP(E158,H177:I186,2,0))</f>
        <v/>
      </c>
      <c r="N184" s="154" t="str">
        <f>IF(F158="","",VLOOKUP(F158,H188:I197,2,0))</f>
        <v/>
      </c>
      <c r="O184" s="154" t="str">
        <f>IF(G158="","",VLOOKUP(G158,H199:I208,2,0))</f>
        <v/>
      </c>
      <c r="P184" s="154" t="str">
        <f>IF(H158="","",VLOOKUP(H158,H210:I219,2,0))</f>
        <v/>
      </c>
      <c r="Q184" s="154" t="str">
        <f>IF(I158="","",VLOOKUP(I158,H221:I230,2,0))</f>
        <v/>
      </c>
      <c r="R184" s="64"/>
      <c r="S184" s="61"/>
    </row>
    <row r="185" spans="2:19" x14ac:dyDescent="0.3">
      <c r="B185" s="63"/>
      <c r="C185" s="63"/>
      <c r="D185" s="63"/>
      <c r="E185" s="63"/>
      <c r="F185" s="63"/>
      <c r="G185" s="64"/>
      <c r="H185" s="64">
        <v>9</v>
      </c>
      <c r="I185" s="64">
        <v>0.2</v>
      </c>
      <c r="J185" s="64"/>
      <c r="K185" s="64"/>
      <c r="L185" s="154">
        <v>6</v>
      </c>
      <c r="M185" s="154" t="str">
        <f>IF(E160="","",VLOOKUP(E160,H177:I186,2,0))</f>
        <v/>
      </c>
      <c r="N185" s="154" t="str">
        <f>IF(F160="","",VLOOKUP(F160,H188:I197,2,0))</f>
        <v/>
      </c>
      <c r="O185" s="154" t="str">
        <f>IF(G160="","",VLOOKUP(G160,H199:I208,2,0))</f>
        <v/>
      </c>
      <c r="P185" s="154" t="str">
        <f>IF(H160="","",VLOOKUP(H160,H210:I219,2,0))</f>
        <v/>
      </c>
      <c r="Q185" s="154" t="str">
        <f>IF(I160="","",VLOOKUP(I160,H221:I230,2,0))</f>
        <v/>
      </c>
      <c r="R185" s="64"/>
      <c r="S185" s="61"/>
    </row>
    <row r="186" spans="2:19" x14ac:dyDescent="0.3">
      <c r="B186" s="63"/>
      <c r="C186" s="63"/>
      <c r="D186" s="63"/>
      <c r="E186" s="63"/>
      <c r="F186" s="63"/>
      <c r="G186" s="64"/>
      <c r="H186" s="64">
        <v>10</v>
      </c>
      <c r="I186" s="64">
        <v>0.1</v>
      </c>
      <c r="J186" s="64"/>
      <c r="K186" s="64"/>
      <c r="L186" s="154">
        <v>7</v>
      </c>
      <c r="M186" s="154" t="str">
        <f>IF(E162="","",VLOOKUP(E162,H177:I186,2,0))</f>
        <v/>
      </c>
      <c r="N186" s="154" t="str">
        <f>IF(F162="","",VLOOKUP(F162,H188:I197,2,0))</f>
        <v/>
      </c>
      <c r="O186" s="154" t="str">
        <f>IF(G162="","",VLOOKUP(G162,H199:I208,2,0))</f>
        <v/>
      </c>
      <c r="P186" s="154" t="str">
        <f>IF(H162="","",VLOOKUP(H162,H210:I219,2,0))</f>
        <v/>
      </c>
      <c r="Q186" s="154" t="str">
        <f>IF(I162="","",VLOOKUP(I162,H221:I230,2,0))</f>
        <v/>
      </c>
      <c r="R186" s="64"/>
      <c r="S186" s="61"/>
    </row>
    <row r="187" spans="2:19" x14ac:dyDescent="0.3">
      <c r="B187" s="63"/>
      <c r="C187" s="63"/>
      <c r="D187" s="63"/>
      <c r="E187" s="63"/>
      <c r="F187" s="63"/>
      <c r="G187" s="419" t="s">
        <v>196</v>
      </c>
      <c r="H187" s="419"/>
      <c r="I187" s="419"/>
      <c r="J187" s="419"/>
      <c r="K187" s="64"/>
      <c r="L187" s="154"/>
      <c r="M187" s="154"/>
      <c r="N187" s="154"/>
      <c r="O187" s="154"/>
      <c r="P187" s="154"/>
      <c r="Q187" s="154"/>
      <c r="R187" s="64"/>
      <c r="S187" s="61"/>
    </row>
    <row r="188" spans="2:19" x14ac:dyDescent="0.3">
      <c r="B188" s="63"/>
      <c r="C188" s="63"/>
      <c r="D188" s="63"/>
      <c r="E188" s="63"/>
      <c r="F188" s="63"/>
      <c r="G188" s="64"/>
      <c r="H188" s="64">
        <v>1</v>
      </c>
      <c r="I188" s="64">
        <v>1</v>
      </c>
      <c r="J188" s="64"/>
      <c r="K188" s="64"/>
      <c r="L188" s="154"/>
      <c r="M188" s="226">
        <f>IFERROR(AVERAGE(E150:E163),0)</f>
        <v>0</v>
      </c>
      <c r="N188" s="226">
        <f>IFERROR(AVERAGE(F150:F163),0)</f>
        <v>0</v>
      </c>
      <c r="O188" s="226">
        <f>IFERROR(AVERAGE(G150:G163),0)</f>
        <v>0</v>
      </c>
      <c r="P188" s="226">
        <f>IFERROR(AVERAGE(H150:H163),0)</f>
        <v>0</v>
      </c>
      <c r="Q188" s="226">
        <f>IFERROR(AVERAGE(I150:I163),0)</f>
        <v>0</v>
      </c>
      <c r="R188" s="64"/>
      <c r="S188" s="61"/>
    </row>
    <row r="189" spans="2:19" x14ac:dyDescent="0.3">
      <c r="B189" s="63"/>
      <c r="C189" s="63"/>
      <c r="D189" s="63"/>
      <c r="E189" s="63"/>
      <c r="F189" s="63"/>
      <c r="G189" s="64"/>
      <c r="H189" s="64">
        <v>2</v>
      </c>
      <c r="I189" s="64">
        <v>0.9</v>
      </c>
      <c r="J189" s="64"/>
      <c r="K189" s="64"/>
      <c r="L189" s="64"/>
      <c r="M189" s="64"/>
      <c r="N189" s="64"/>
      <c r="O189" s="64"/>
      <c r="P189" s="64"/>
      <c r="Q189" s="64"/>
      <c r="R189" s="64"/>
      <c r="S189" s="61"/>
    </row>
    <row r="190" spans="2:19" x14ac:dyDescent="0.3">
      <c r="B190" s="63"/>
      <c r="C190" s="63"/>
      <c r="D190" s="63"/>
      <c r="E190" s="63"/>
      <c r="F190" s="63"/>
      <c r="G190" s="64"/>
      <c r="H190" s="64">
        <v>3</v>
      </c>
      <c r="I190" s="64">
        <v>0.8</v>
      </c>
      <c r="J190" s="64"/>
      <c r="K190" s="64"/>
      <c r="L190" s="64"/>
      <c r="M190" s="64"/>
      <c r="N190" s="128" t="str">
        <f>IFERROR(AVERAGE(J150:J163),"0,0 kg")</f>
        <v>0,0 kg</v>
      </c>
      <c r="O190" s="64"/>
      <c r="P190" s="64"/>
      <c r="Q190" s="64"/>
      <c r="R190" s="64"/>
      <c r="S190" s="61"/>
    </row>
    <row r="191" spans="2:19" x14ac:dyDescent="0.3">
      <c r="B191" s="63"/>
      <c r="C191" s="63"/>
      <c r="D191" s="63"/>
      <c r="E191" s="63"/>
      <c r="F191" s="63"/>
      <c r="G191" s="64"/>
      <c r="H191" s="64">
        <v>4</v>
      </c>
      <c r="I191" s="64">
        <v>0.7</v>
      </c>
      <c r="J191" s="64"/>
      <c r="K191" s="64"/>
      <c r="L191" s="64"/>
      <c r="M191" s="64"/>
      <c r="N191" s="64"/>
      <c r="O191" s="64"/>
      <c r="P191" s="64"/>
      <c r="Q191" s="64"/>
      <c r="R191" s="64"/>
      <c r="S191" s="61"/>
    </row>
    <row r="192" spans="2:19" x14ac:dyDescent="0.3">
      <c r="B192" s="63"/>
      <c r="C192" s="63"/>
      <c r="D192" s="63"/>
      <c r="E192" s="63"/>
      <c r="F192" s="63"/>
      <c r="G192" s="64"/>
      <c r="H192" s="64">
        <v>5</v>
      </c>
      <c r="I192" s="64">
        <v>0.6</v>
      </c>
      <c r="J192" s="64"/>
      <c r="K192" s="64"/>
      <c r="L192" s="64"/>
      <c r="M192" s="64"/>
      <c r="N192" s="64"/>
      <c r="O192" s="64"/>
      <c r="P192" s="64"/>
      <c r="Q192" s="64"/>
      <c r="R192" s="64"/>
      <c r="S192" s="61"/>
    </row>
    <row r="193" spans="2:19" x14ac:dyDescent="0.3">
      <c r="B193" s="63"/>
      <c r="C193" s="63"/>
      <c r="D193" s="63"/>
      <c r="E193" s="63"/>
      <c r="F193" s="63"/>
      <c r="G193" s="64"/>
      <c r="H193" s="64">
        <v>6</v>
      </c>
      <c r="I193" s="64">
        <v>0.5</v>
      </c>
      <c r="J193" s="64"/>
      <c r="K193" s="64"/>
      <c r="L193" s="64"/>
      <c r="M193" s="64"/>
      <c r="N193" s="64"/>
      <c r="O193" s="64"/>
      <c r="P193" s="64"/>
      <c r="Q193" s="64"/>
      <c r="R193" s="64"/>
      <c r="S193" s="61"/>
    </row>
    <row r="194" spans="2:19" x14ac:dyDescent="0.3">
      <c r="B194" s="63"/>
      <c r="C194" s="63"/>
      <c r="D194" s="63"/>
      <c r="E194" s="63"/>
      <c r="F194" s="63"/>
      <c r="G194" s="64"/>
      <c r="H194" s="64">
        <v>7</v>
      </c>
      <c r="I194" s="64">
        <v>0.4</v>
      </c>
      <c r="J194" s="64"/>
      <c r="K194" s="64"/>
      <c r="L194" s="64"/>
      <c r="M194" s="64"/>
      <c r="N194" s="64"/>
      <c r="O194" s="64"/>
      <c r="P194" s="64"/>
      <c r="Q194" s="64"/>
      <c r="R194" s="64"/>
      <c r="S194" s="61"/>
    </row>
    <row r="195" spans="2:19" x14ac:dyDescent="0.3">
      <c r="B195" s="63"/>
      <c r="C195" s="63"/>
      <c r="D195" s="63"/>
      <c r="E195" s="63"/>
      <c r="F195" s="63"/>
      <c r="G195" s="64"/>
      <c r="H195" s="64">
        <v>8</v>
      </c>
      <c r="I195" s="64">
        <v>0.3</v>
      </c>
      <c r="J195" s="64"/>
      <c r="K195" s="64"/>
      <c r="L195" s="64"/>
      <c r="M195" s="64"/>
      <c r="N195" s="64"/>
      <c r="O195" s="64"/>
      <c r="P195" s="64"/>
      <c r="Q195" s="64"/>
      <c r="R195" s="64"/>
      <c r="S195" s="61"/>
    </row>
    <row r="196" spans="2:19" x14ac:dyDescent="0.3">
      <c r="B196" s="63"/>
      <c r="C196" s="63"/>
      <c r="D196" s="63"/>
      <c r="E196" s="63"/>
      <c r="F196" s="63"/>
      <c r="G196" s="64"/>
      <c r="H196" s="64">
        <v>9</v>
      </c>
      <c r="I196" s="64">
        <v>0.2</v>
      </c>
      <c r="J196" s="64"/>
      <c r="K196" s="64"/>
      <c r="L196" s="64"/>
      <c r="M196" s="64"/>
      <c r="N196" s="64"/>
      <c r="O196" s="64"/>
      <c r="P196" s="64"/>
      <c r="Q196" s="64"/>
      <c r="R196" s="64"/>
      <c r="S196" s="61"/>
    </row>
    <row r="197" spans="2:19" x14ac:dyDescent="0.3">
      <c r="B197" s="63"/>
      <c r="C197" s="63"/>
      <c r="D197" s="63"/>
      <c r="E197" s="63"/>
      <c r="F197" s="63"/>
      <c r="G197" s="64"/>
      <c r="H197" s="64">
        <v>10</v>
      </c>
      <c r="I197" s="64">
        <v>0.1</v>
      </c>
      <c r="J197" s="64"/>
      <c r="K197" s="64"/>
      <c r="L197" s="64"/>
      <c r="M197" s="64"/>
      <c r="N197" s="64"/>
      <c r="O197" s="64"/>
      <c r="P197" s="64"/>
      <c r="Q197" s="64"/>
      <c r="R197" s="64"/>
      <c r="S197" s="61"/>
    </row>
    <row r="198" spans="2:19" x14ac:dyDescent="0.3">
      <c r="B198" s="63"/>
      <c r="C198" s="63"/>
      <c r="D198" s="64"/>
      <c r="E198" s="64"/>
      <c r="F198" s="63"/>
      <c r="G198" s="419" t="s">
        <v>147</v>
      </c>
      <c r="H198" s="419"/>
      <c r="I198" s="419"/>
      <c r="J198" s="419"/>
      <c r="K198" s="64"/>
      <c r="L198" s="64"/>
      <c r="M198" s="64"/>
      <c r="N198" s="64"/>
      <c r="O198" s="64"/>
      <c r="P198" s="64"/>
      <c r="Q198" s="64"/>
      <c r="R198" s="64"/>
      <c r="S198" s="61"/>
    </row>
    <row r="199" spans="2:19" x14ac:dyDescent="0.3">
      <c r="B199" s="63"/>
      <c r="C199" s="63"/>
      <c r="D199" s="64"/>
      <c r="E199" s="64"/>
      <c r="F199" s="63"/>
      <c r="G199" s="64"/>
      <c r="H199" s="64">
        <v>1</v>
      </c>
      <c r="I199" s="64">
        <v>1</v>
      </c>
      <c r="J199" s="64"/>
      <c r="K199" s="64"/>
      <c r="L199" s="64"/>
      <c r="M199" s="64"/>
      <c r="N199" s="64"/>
      <c r="O199" s="64"/>
      <c r="P199" s="64"/>
      <c r="Q199" s="64"/>
      <c r="R199" s="64"/>
      <c r="S199" s="61"/>
    </row>
    <row r="200" spans="2:19" x14ac:dyDescent="0.3">
      <c r="B200" s="63"/>
      <c r="C200" s="63"/>
      <c r="D200" s="64"/>
      <c r="E200" s="64"/>
      <c r="F200" s="63"/>
      <c r="G200" s="64"/>
      <c r="H200" s="64">
        <v>2</v>
      </c>
      <c r="I200" s="64">
        <v>0.9</v>
      </c>
      <c r="J200" s="64"/>
      <c r="K200" s="64"/>
      <c r="L200" s="64"/>
      <c r="M200" s="64"/>
      <c r="N200" s="64"/>
      <c r="O200" s="64"/>
      <c r="P200" s="64"/>
      <c r="Q200" s="64"/>
      <c r="R200" s="64"/>
      <c r="S200" s="61"/>
    </row>
    <row r="201" spans="2:19" x14ac:dyDescent="0.3">
      <c r="B201" s="63"/>
      <c r="C201" s="63"/>
      <c r="D201" s="64"/>
      <c r="E201" s="64"/>
      <c r="F201" s="63"/>
      <c r="G201" s="64"/>
      <c r="H201" s="64">
        <v>3</v>
      </c>
      <c r="I201" s="64">
        <v>0.8</v>
      </c>
      <c r="J201" s="64"/>
      <c r="K201" s="64"/>
      <c r="L201" s="64"/>
      <c r="M201" s="64"/>
      <c r="N201" s="64"/>
      <c r="O201" s="64"/>
      <c r="P201" s="64"/>
      <c r="Q201" s="64"/>
      <c r="R201" s="64"/>
      <c r="S201" s="61"/>
    </row>
    <row r="202" spans="2:19" x14ac:dyDescent="0.3">
      <c r="B202" s="63"/>
      <c r="C202" s="63"/>
      <c r="D202" s="64"/>
      <c r="E202" s="64"/>
      <c r="F202" s="63"/>
      <c r="G202" s="64"/>
      <c r="H202" s="64">
        <v>4</v>
      </c>
      <c r="I202" s="64">
        <v>0.7</v>
      </c>
      <c r="J202" s="64"/>
      <c r="K202" s="64"/>
      <c r="L202" s="64"/>
      <c r="M202" s="64"/>
      <c r="N202" s="64"/>
      <c r="O202" s="64"/>
      <c r="P202" s="64"/>
      <c r="Q202" s="64"/>
      <c r="R202" s="64"/>
      <c r="S202" s="61"/>
    </row>
    <row r="203" spans="2:19" x14ac:dyDescent="0.3">
      <c r="B203" s="63"/>
      <c r="C203" s="63"/>
      <c r="D203" s="64"/>
      <c r="E203" s="64"/>
      <c r="F203" s="63"/>
      <c r="G203" s="64"/>
      <c r="H203" s="64">
        <v>5</v>
      </c>
      <c r="I203" s="64">
        <v>0.6</v>
      </c>
      <c r="J203" s="64"/>
      <c r="K203" s="64"/>
      <c r="L203" s="64"/>
      <c r="M203" s="64"/>
      <c r="N203" s="64"/>
      <c r="O203" s="64"/>
      <c r="P203" s="64"/>
      <c r="Q203" s="64"/>
      <c r="R203" s="64"/>
      <c r="S203" s="61"/>
    </row>
    <row r="204" spans="2:19" x14ac:dyDescent="0.3">
      <c r="B204" s="63"/>
      <c r="C204" s="63"/>
      <c r="D204" s="64"/>
      <c r="E204" s="64"/>
      <c r="F204" s="63"/>
      <c r="G204" s="64"/>
      <c r="H204" s="64">
        <v>6</v>
      </c>
      <c r="I204" s="64">
        <v>0.5</v>
      </c>
      <c r="J204" s="64"/>
      <c r="K204" s="64"/>
      <c r="L204" s="64"/>
      <c r="M204" s="64"/>
      <c r="N204" s="64"/>
      <c r="O204" s="64"/>
      <c r="P204" s="64"/>
      <c r="Q204" s="64"/>
      <c r="R204" s="64"/>
      <c r="S204" s="61"/>
    </row>
    <row r="205" spans="2:19" x14ac:dyDescent="0.3">
      <c r="B205" s="63"/>
      <c r="C205" s="63"/>
      <c r="D205" s="64"/>
      <c r="E205" s="64"/>
      <c r="F205" s="63"/>
      <c r="G205" s="64"/>
      <c r="H205" s="64">
        <v>7</v>
      </c>
      <c r="I205" s="64">
        <v>0.4</v>
      </c>
      <c r="J205" s="64"/>
      <c r="K205" s="64"/>
      <c r="L205" s="64"/>
      <c r="M205" s="64"/>
      <c r="N205" s="64"/>
      <c r="O205" s="64"/>
      <c r="P205" s="64"/>
      <c r="Q205" s="64"/>
      <c r="R205" s="64"/>
      <c r="S205" s="61"/>
    </row>
    <row r="206" spans="2:19" x14ac:dyDescent="0.3">
      <c r="B206" s="63"/>
      <c r="C206" s="63"/>
      <c r="D206" s="64"/>
      <c r="E206" s="64"/>
      <c r="F206" s="63"/>
      <c r="G206" s="64"/>
      <c r="H206" s="64">
        <v>8</v>
      </c>
      <c r="I206" s="64">
        <v>0.3</v>
      </c>
      <c r="J206" s="64"/>
      <c r="K206" s="64"/>
      <c r="L206" s="64"/>
      <c r="M206" s="64"/>
      <c r="N206" s="64"/>
      <c r="O206" s="64"/>
      <c r="P206" s="64"/>
      <c r="Q206" s="64"/>
      <c r="R206" s="64"/>
      <c r="S206" s="61"/>
    </row>
    <row r="207" spans="2:19" x14ac:dyDescent="0.3">
      <c r="B207" s="63"/>
      <c r="C207" s="63"/>
      <c r="D207" s="64"/>
      <c r="E207" s="64"/>
      <c r="F207" s="63"/>
      <c r="G207" s="64"/>
      <c r="H207" s="64">
        <v>9</v>
      </c>
      <c r="I207" s="64">
        <v>0.2</v>
      </c>
      <c r="J207" s="64"/>
      <c r="K207" s="64"/>
      <c r="L207" s="64"/>
      <c r="M207" s="64"/>
      <c r="N207" s="64"/>
      <c r="O207" s="64"/>
      <c r="P207" s="64"/>
      <c r="Q207" s="64"/>
      <c r="R207" s="64"/>
      <c r="S207" s="61"/>
    </row>
    <row r="208" spans="2:19" x14ac:dyDescent="0.3">
      <c r="B208" s="63"/>
      <c r="C208" s="63"/>
      <c r="D208" s="64"/>
      <c r="E208" s="64"/>
      <c r="F208" s="63"/>
      <c r="G208" s="64"/>
      <c r="H208" s="64">
        <v>10</v>
      </c>
      <c r="I208" s="64">
        <v>0.1</v>
      </c>
      <c r="J208" s="64"/>
      <c r="K208" s="64"/>
      <c r="L208" s="64"/>
      <c r="M208" s="64"/>
      <c r="N208" s="64"/>
      <c r="O208" s="64"/>
      <c r="P208" s="64"/>
      <c r="Q208" s="64"/>
      <c r="R208" s="64"/>
      <c r="S208" s="61"/>
    </row>
    <row r="209" spans="2:18" x14ac:dyDescent="0.3">
      <c r="B209" s="63"/>
      <c r="C209" s="63"/>
      <c r="D209" s="64"/>
      <c r="E209" s="64"/>
      <c r="F209" s="63"/>
      <c r="G209" s="419" t="s">
        <v>110</v>
      </c>
      <c r="H209" s="419"/>
      <c r="I209" s="419"/>
      <c r="J209" s="419"/>
      <c r="K209" s="64"/>
      <c r="L209" s="64"/>
      <c r="M209" s="64"/>
      <c r="N209" s="64"/>
      <c r="O209" s="64"/>
      <c r="P209" s="64"/>
      <c r="Q209" s="64"/>
      <c r="R209" s="64"/>
    </row>
    <row r="210" spans="2:18" x14ac:dyDescent="0.3">
      <c r="B210" s="63"/>
      <c r="C210" s="63"/>
      <c r="D210" s="64"/>
      <c r="E210" s="64"/>
      <c r="F210" s="63"/>
      <c r="G210" s="64"/>
      <c r="H210" s="64">
        <v>1</v>
      </c>
      <c r="I210" s="64">
        <v>0.1</v>
      </c>
      <c r="J210" s="64"/>
      <c r="K210" s="64"/>
      <c r="L210" s="64"/>
      <c r="M210" s="64"/>
      <c r="N210" s="64"/>
      <c r="O210" s="64"/>
      <c r="P210" s="64"/>
      <c r="Q210" s="64"/>
      <c r="R210" s="64"/>
    </row>
    <row r="211" spans="2:18" x14ac:dyDescent="0.3">
      <c r="B211" s="63"/>
      <c r="C211" s="63"/>
      <c r="D211" s="64"/>
      <c r="E211" s="64"/>
      <c r="F211" s="63"/>
      <c r="G211" s="64"/>
      <c r="H211" s="64">
        <v>2</v>
      </c>
      <c r="I211" s="64">
        <v>0.2</v>
      </c>
      <c r="J211" s="64"/>
      <c r="K211" s="64"/>
      <c r="L211" s="64"/>
      <c r="M211" s="64"/>
      <c r="N211" s="64"/>
      <c r="O211" s="64"/>
      <c r="P211" s="64"/>
      <c r="Q211" s="64"/>
      <c r="R211" s="64"/>
    </row>
    <row r="212" spans="2:18" x14ac:dyDescent="0.3">
      <c r="B212" s="63"/>
      <c r="C212" s="63"/>
      <c r="D212" s="64"/>
      <c r="E212" s="64"/>
      <c r="F212" s="63"/>
      <c r="G212" s="64"/>
      <c r="H212" s="64">
        <v>3</v>
      </c>
      <c r="I212" s="64">
        <v>0.3</v>
      </c>
      <c r="J212" s="64"/>
      <c r="K212" s="64"/>
      <c r="L212" s="64"/>
      <c r="M212" s="64"/>
      <c r="N212" s="64"/>
      <c r="O212" s="64"/>
      <c r="P212" s="64"/>
      <c r="Q212" s="64"/>
      <c r="R212" s="64"/>
    </row>
    <row r="213" spans="2:18" x14ac:dyDescent="0.3">
      <c r="B213" s="63"/>
      <c r="C213" s="63"/>
      <c r="D213" s="64"/>
      <c r="E213" s="64"/>
      <c r="F213" s="63"/>
      <c r="G213" s="64"/>
      <c r="H213" s="64">
        <v>4</v>
      </c>
      <c r="I213" s="64">
        <v>0.4</v>
      </c>
      <c r="J213" s="64"/>
      <c r="K213" s="64"/>
      <c r="L213" s="64"/>
      <c r="M213" s="64"/>
      <c r="N213" s="64"/>
      <c r="O213" s="64"/>
      <c r="P213" s="64"/>
      <c r="Q213" s="64"/>
      <c r="R213" s="64"/>
    </row>
    <row r="214" spans="2:18" x14ac:dyDescent="0.3">
      <c r="F214" s="63"/>
      <c r="G214" s="64"/>
      <c r="H214" s="64">
        <v>5</v>
      </c>
      <c r="I214" s="64">
        <v>0.5</v>
      </c>
      <c r="J214" s="64"/>
      <c r="K214" s="64"/>
      <c r="L214" s="64"/>
      <c r="M214" s="64"/>
      <c r="N214" s="64"/>
      <c r="O214" s="64"/>
      <c r="P214" s="64"/>
      <c r="Q214" s="64"/>
      <c r="R214" s="64"/>
    </row>
    <row r="215" spans="2:18" x14ac:dyDescent="0.3">
      <c r="F215" s="63"/>
      <c r="G215" s="64"/>
      <c r="H215" s="64">
        <v>6</v>
      </c>
      <c r="I215" s="64">
        <v>0.6</v>
      </c>
      <c r="J215" s="64"/>
      <c r="K215" s="64"/>
      <c r="L215" s="64"/>
      <c r="M215" s="64"/>
      <c r="N215" s="64"/>
      <c r="O215" s="64"/>
      <c r="P215" s="64"/>
      <c r="Q215" s="64"/>
      <c r="R215" s="64"/>
    </row>
    <row r="216" spans="2:18" x14ac:dyDescent="0.3">
      <c r="F216" s="63"/>
      <c r="G216" s="64"/>
      <c r="H216" s="64">
        <v>7</v>
      </c>
      <c r="I216" s="64">
        <v>0.7</v>
      </c>
      <c r="J216" s="64"/>
      <c r="K216" s="64"/>
      <c r="L216" s="64"/>
      <c r="M216" s="64"/>
      <c r="N216" s="64"/>
      <c r="O216" s="64"/>
      <c r="P216" s="64"/>
      <c r="Q216" s="64"/>
      <c r="R216" s="64"/>
    </row>
    <row r="217" spans="2:18" x14ac:dyDescent="0.3">
      <c r="F217" s="63"/>
      <c r="G217" s="64"/>
      <c r="H217" s="64">
        <v>8</v>
      </c>
      <c r="I217" s="64">
        <v>0.8</v>
      </c>
      <c r="J217" s="64"/>
      <c r="K217" s="64"/>
      <c r="L217" s="64"/>
      <c r="M217" s="64"/>
      <c r="N217" s="64"/>
      <c r="O217" s="64"/>
      <c r="P217" s="64"/>
      <c r="Q217" s="64"/>
      <c r="R217" s="64"/>
    </row>
    <row r="218" spans="2:18" x14ac:dyDescent="0.3">
      <c r="F218" s="63"/>
      <c r="G218" s="64"/>
      <c r="H218" s="64">
        <v>9</v>
      </c>
      <c r="I218" s="64">
        <v>0.9</v>
      </c>
      <c r="J218" s="64"/>
      <c r="K218" s="64"/>
      <c r="L218" s="64"/>
      <c r="M218" s="64"/>
      <c r="N218" s="64"/>
      <c r="O218" s="64"/>
      <c r="P218" s="64"/>
      <c r="Q218" s="64"/>
      <c r="R218" s="64"/>
    </row>
    <row r="219" spans="2:18" x14ac:dyDescent="0.3">
      <c r="F219" s="63"/>
      <c r="G219" s="64"/>
      <c r="H219" s="64">
        <v>10</v>
      </c>
      <c r="I219" s="64">
        <v>1</v>
      </c>
      <c r="J219" s="64"/>
      <c r="K219" s="64"/>
      <c r="L219" s="64"/>
      <c r="M219" s="64"/>
      <c r="N219" s="64"/>
      <c r="O219" s="64"/>
      <c r="P219" s="64"/>
      <c r="Q219" s="64"/>
      <c r="R219" s="64"/>
    </row>
    <row r="220" spans="2:18" x14ac:dyDescent="0.3">
      <c r="F220" s="63"/>
      <c r="G220" s="419" t="s">
        <v>197</v>
      </c>
      <c r="H220" s="419"/>
      <c r="I220" s="419"/>
      <c r="J220" s="419"/>
      <c r="K220" s="64"/>
      <c r="L220" s="64"/>
      <c r="M220" s="64"/>
      <c r="N220" s="64"/>
      <c r="O220" s="64"/>
      <c r="P220" s="64"/>
      <c r="Q220" s="64"/>
      <c r="R220" s="64"/>
    </row>
    <row r="221" spans="2:18" x14ac:dyDescent="0.3">
      <c r="F221" s="63"/>
      <c r="G221" s="64"/>
      <c r="H221" s="64">
        <v>1</v>
      </c>
      <c r="I221" s="64">
        <v>0.1</v>
      </c>
      <c r="J221" s="64"/>
      <c r="K221" s="64"/>
      <c r="L221" s="64"/>
      <c r="M221" s="64"/>
      <c r="N221" s="64"/>
      <c r="O221" s="64"/>
      <c r="P221" s="64"/>
      <c r="Q221" s="64"/>
      <c r="R221" s="64"/>
    </row>
    <row r="222" spans="2:18" x14ac:dyDescent="0.3">
      <c r="F222" s="63"/>
      <c r="G222" s="64"/>
      <c r="H222" s="64">
        <v>2</v>
      </c>
      <c r="I222" s="64">
        <v>0.2</v>
      </c>
      <c r="J222" s="64"/>
      <c r="K222" s="64"/>
      <c r="L222" s="64"/>
      <c r="M222" s="64"/>
      <c r="N222" s="64"/>
      <c r="O222" s="64"/>
      <c r="P222" s="64"/>
      <c r="Q222" s="64"/>
      <c r="R222" s="64"/>
    </row>
    <row r="223" spans="2:18" x14ac:dyDescent="0.3">
      <c r="F223" s="63"/>
      <c r="G223" s="64"/>
      <c r="H223" s="64">
        <v>3</v>
      </c>
      <c r="I223" s="64">
        <v>0.3</v>
      </c>
      <c r="J223" s="64"/>
      <c r="K223" s="64"/>
      <c r="L223" s="64"/>
      <c r="M223" s="64"/>
      <c r="N223" s="64"/>
      <c r="O223" s="64"/>
      <c r="P223" s="64"/>
      <c r="Q223" s="64"/>
      <c r="R223" s="64"/>
    </row>
    <row r="224" spans="2:18" x14ac:dyDescent="0.3">
      <c r="F224" s="63"/>
      <c r="G224" s="64"/>
      <c r="H224" s="64">
        <v>4</v>
      </c>
      <c r="I224" s="64">
        <v>0.4</v>
      </c>
      <c r="J224" s="64"/>
      <c r="K224" s="64"/>
      <c r="L224" s="64"/>
      <c r="M224" s="64"/>
      <c r="N224" s="64"/>
      <c r="O224" s="64"/>
      <c r="P224" s="64"/>
      <c r="Q224" s="64"/>
      <c r="R224" s="64"/>
    </row>
    <row r="225" spans="6:18" x14ac:dyDescent="0.3">
      <c r="F225" s="63"/>
      <c r="G225" s="64"/>
      <c r="H225" s="64">
        <v>5</v>
      </c>
      <c r="I225" s="64">
        <v>0.5</v>
      </c>
      <c r="J225" s="64"/>
      <c r="K225" s="64"/>
      <c r="L225" s="64"/>
      <c r="M225" s="64"/>
      <c r="N225" s="64"/>
      <c r="O225" s="64"/>
      <c r="P225" s="64"/>
      <c r="Q225" s="64"/>
      <c r="R225" s="64"/>
    </row>
    <row r="226" spans="6:18" x14ac:dyDescent="0.3">
      <c r="F226" s="63"/>
      <c r="G226" s="64"/>
      <c r="H226" s="64">
        <v>6</v>
      </c>
      <c r="I226" s="64">
        <v>0.6</v>
      </c>
      <c r="J226" s="64"/>
      <c r="K226" s="64"/>
      <c r="L226" s="64"/>
      <c r="M226" s="64"/>
      <c r="N226" s="64"/>
      <c r="O226" s="64"/>
      <c r="P226" s="64"/>
      <c r="Q226" s="64"/>
      <c r="R226" s="64"/>
    </row>
    <row r="227" spans="6:18" x14ac:dyDescent="0.3">
      <c r="F227" s="63"/>
      <c r="G227" s="64"/>
      <c r="H227" s="64">
        <v>7</v>
      </c>
      <c r="I227" s="64">
        <v>0.7</v>
      </c>
      <c r="J227" s="64"/>
      <c r="K227" s="64"/>
      <c r="L227" s="64"/>
      <c r="M227" s="64"/>
      <c r="N227" s="64"/>
      <c r="O227" s="64"/>
      <c r="P227" s="64"/>
      <c r="Q227" s="64"/>
      <c r="R227" s="64"/>
    </row>
    <row r="228" spans="6:18" x14ac:dyDescent="0.3">
      <c r="F228" s="63"/>
      <c r="G228" s="64"/>
      <c r="H228" s="64">
        <v>8</v>
      </c>
      <c r="I228" s="64">
        <v>0.8</v>
      </c>
      <c r="J228" s="64"/>
      <c r="K228" s="64"/>
      <c r="L228" s="64"/>
      <c r="M228" s="64"/>
      <c r="N228" s="64"/>
      <c r="O228" s="64"/>
      <c r="P228" s="64"/>
      <c r="Q228" s="64"/>
      <c r="R228" s="64"/>
    </row>
    <row r="229" spans="6:18" x14ac:dyDescent="0.3">
      <c r="F229" s="63"/>
      <c r="G229" s="64"/>
      <c r="H229" s="64">
        <v>9</v>
      </c>
      <c r="I229" s="64">
        <v>0.9</v>
      </c>
      <c r="J229" s="64"/>
      <c r="K229" s="64"/>
      <c r="L229" s="64"/>
      <c r="M229" s="64"/>
      <c r="N229" s="64"/>
      <c r="O229" s="64"/>
      <c r="P229" s="64"/>
      <c r="Q229" s="64"/>
      <c r="R229" s="64"/>
    </row>
    <row r="230" spans="6:18" x14ac:dyDescent="0.3">
      <c r="F230" s="63"/>
      <c r="G230" s="64"/>
      <c r="H230" s="64">
        <v>10</v>
      </c>
      <c r="I230" s="64">
        <v>1</v>
      </c>
      <c r="J230" s="64"/>
      <c r="K230" s="64"/>
      <c r="L230" s="64"/>
      <c r="M230" s="64"/>
      <c r="N230" s="64"/>
      <c r="O230" s="64"/>
      <c r="P230" s="64"/>
      <c r="Q230" s="64"/>
      <c r="R230" s="64"/>
    </row>
    <row r="231" spans="6:18" x14ac:dyDescent="0.3">
      <c r="F231" s="63"/>
      <c r="G231" s="64"/>
      <c r="H231" s="64"/>
      <c r="I231" s="64"/>
      <c r="J231" s="64"/>
      <c r="K231" s="64"/>
      <c r="L231" s="64"/>
      <c r="M231" s="64"/>
      <c r="N231" s="64"/>
      <c r="O231" s="64"/>
      <c r="P231" s="64"/>
      <c r="Q231" s="64"/>
      <c r="R231" s="64"/>
    </row>
    <row r="232" spans="6:18" x14ac:dyDescent="0.3">
      <c r="F232" s="63"/>
      <c r="G232" s="64"/>
      <c r="H232" s="64"/>
      <c r="I232" s="64"/>
      <c r="J232" s="64"/>
      <c r="K232" s="64"/>
      <c r="L232" s="64"/>
      <c r="M232" s="64"/>
      <c r="N232" s="64"/>
      <c r="O232" s="64"/>
      <c r="P232" s="64"/>
      <c r="Q232" s="64"/>
      <c r="R232" s="64"/>
    </row>
    <row r="233" spans="6:18" x14ac:dyDescent="0.3">
      <c r="F233" s="63"/>
      <c r="G233" s="64"/>
      <c r="H233" s="64"/>
      <c r="I233" s="64"/>
      <c r="J233" s="64"/>
      <c r="K233" s="64"/>
      <c r="L233" s="64"/>
      <c r="M233" s="64"/>
      <c r="N233" s="64"/>
      <c r="O233" s="64"/>
      <c r="P233" s="64"/>
      <c r="Q233" s="64"/>
      <c r="R233" s="64"/>
    </row>
  </sheetData>
  <mergeCells count="267">
    <mergeCell ref="G209:J209"/>
    <mergeCell ref="G220:J220"/>
    <mergeCell ref="I158:I159"/>
    <mergeCell ref="J158:J159"/>
    <mergeCell ref="D160:D161"/>
    <mergeCell ref="E160:E161"/>
    <mergeCell ref="F160:F161"/>
    <mergeCell ref="G160:G161"/>
    <mergeCell ref="H160:H161"/>
    <mergeCell ref="I160:I161"/>
    <mergeCell ref="J160:J161"/>
    <mergeCell ref="G176:J176"/>
    <mergeCell ref="D162:D163"/>
    <mergeCell ref="E162:E163"/>
    <mergeCell ref="F162:F163"/>
    <mergeCell ref="G162:G163"/>
    <mergeCell ref="H162:H163"/>
    <mergeCell ref="I162:I163"/>
    <mergeCell ref="J162:J163"/>
    <mergeCell ref="G187:J187"/>
    <mergeCell ref="G198:J198"/>
    <mergeCell ref="D150:D151"/>
    <mergeCell ref="E150:E151"/>
    <mergeCell ref="F150:F151"/>
    <mergeCell ref="G150:G151"/>
    <mergeCell ref="H150:H151"/>
    <mergeCell ref="I150:I151"/>
    <mergeCell ref="J150:J151"/>
    <mergeCell ref="K150:P163"/>
    <mergeCell ref="D152:D153"/>
    <mergeCell ref="E152:E153"/>
    <mergeCell ref="F152:F153"/>
    <mergeCell ref="G152:G153"/>
    <mergeCell ref="H152:H153"/>
    <mergeCell ref="I152:I153"/>
    <mergeCell ref="J152:J153"/>
    <mergeCell ref="D154:D155"/>
    <mergeCell ref="E154:E155"/>
    <mergeCell ref="F154:F155"/>
    <mergeCell ref="G154:G155"/>
    <mergeCell ref="H154:H155"/>
    <mergeCell ref="I154:I155"/>
    <mergeCell ref="J154:J155"/>
    <mergeCell ref="D156:D157"/>
    <mergeCell ref="E156:E157"/>
    <mergeCell ref="C3:D6"/>
    <mergeCell ref="E3:O6"/>
    <mergeCell ref="P3:Q6"/>
    <mergeCell ref="B9:R11"/>
    <mergeCell ref="B13:B14"/>
    <mergeCell ref="C13:F14"/>
    <mergeCell ref="H13:H14"/>
    <mergeCell ref="I13:L14"/>
    <mergeCell ref="N13:N14"/>
    <mergeCell ref="O13:R14"/>
    <mergeCell ref="B20:C21"/>
    <mergeCell ref="D20:F21"/>
    <mergeCell ref="H20:I21"/>
    <mergeCell ref="J20:L21"/>
    <mergeCell ref="N20:O21"/>
    <mergeCell ref="P20:R21"/>
    <mergeCell ref="B15:C19"/>
    <mergeCell ref="D15:F19"/>
    <mergeCell ref="H15:I19"/>
    <mergeCell ref="J15:L19"/>
    <mergeCell ref="N15:O19"/>
    <mergeCell ref="P15:R19"/>
    <mergeCell ref="N33:N34"/>
    <mergeCell ref="O33:O34"/>
    <mergeCell ref="P33:P34"/>
    <mergeCell ref="Q33:Q34"/>
    <mergeCell ref="R33:R34"/>
    <mergeCell ref="B35:B36"/>
    <mergeCell ref="C35:C36"/>
    <mergeCell ref="D35:D36"/>
    <mergeCell ref="E35:E36"/>
    <mergeCell ref="F35:F36"/>
    <mergeCell ref="B33:B34"/>
    <mergeCell ref="C33:D34"/>
    <mergeCell ref="E33:F34"/>
    <mergeCell ref="H33:H34"/>
    <mergeCell ref="I33:J34"/>
    <mergeCell ref="K33:L34"/>
    <mergeCell ref="O35:O36"/>
    <mergeCell ref="P35:P36"/>
    <mergeCell ref="Q35:Q36"/>
    <mergeCell ref="R35:R36"/>
    <mergeCell ref="B39:R41"/>
    <mergeCell ref="B43:B44"/>
    <mergeCell ref="C43:F44"/>
    <mergeCell ref="H43:H44"/>
    <mergeCell ref="I43:L44"/>
    <mergeCell ref="N43:N44"/>
    <mergeCell ref="H35:H36"/>
    <mergeCell ref="I35:I36"/>
    <mergeCell ref="J35:J36"/>
    <mergeCell ref="K35:K36"/>
    <mergeCell ref="L35:L36"/>
    <mergeCell ref="N35:N36"/>
    <mergeCell ref="B50:C51"/>
    <mergeCell ref="D50:F51"/>
    <mergeCell ref="H50:I51"/>
    <mergeCell ref="J50:L51"/>
    <mergeCell ref="N50:O51"/>
    <mergeCell ref="P50:R51"/>
    <mergeCell ref="O43:R44"/>
    <mergeCell ref="B45:C49"/>
    <mergeCell ref="D45:F49"/>
    <mergeCell ref="H45:I49"/>
    <mergeCell ref="J45:L49"/>
    <mergeCell ref="N45:O49"/>
    <mergeCell ref="P45:R49"/>
    <mergeCell ref="N63:N64"/>
    <mergeCell ref="O63:O64"/>
    <mergeCell ref="P63:P64"/>
    <mergeCell ref="Q63:Q64"/>
    <mergeCell ref="R63:R64"/>
    <mergeCell ref="B65:B66"/>
    <mergeCell ref="C65:C66"/>
    <mergeCell ref="D65:D66"/>
    <mergeCell ref="E65:E66"/>
    <mergeCell ref="F65:F66"/>
    <mergeCell ref="B63:B64"/>
    <mergeCell ref="C63:D64"/>
    <mergeCell ref="E63:F64"/>
    <mergeCell ref="H63:H64"/>
    <mergeCell ref="I63:J64"/>
    <mergeCell ref="K63:L64"/>
    <mergeCell ref="O65:O66"/>
    <mergeCell ref="P65:P66"/>
    <mergeCell ref="Q65:Q66"/>
    <mergeCell ref="R65:R66"/>
    <mergeCell ref="B69:R71"/>
    <mergeCell ref="C73:E74"/>
    <mergeCell ref="F73:H74"/>
    <mergeCell ref="I73:K74"/>
    <mergeCell ref="L73:N74"/>
    <mergeCell ref="O73:Q74"/>
    <mergeCell ref="H65:H66"/>
    <mergeCell ref="I65:I66"/>
    <mergeCell ref="J65:J66"/>
    <mergeCell ref="K65:K66"/>
    <mergeCell ref="L65:L66"/>
    <mergeCell ref="N65:N66"/>
    <mergeCell ref="C75:E77"/>
    <mergeCell ref="F75:H77"/>
    <mergeCell ref="I75:K77"/>
    <mergeCell ref="L75:N77"/>
    <mergeCell ref="O75:Q77"/>
    <mergeCell ref="C78:E78"/>
    <mergeCell ref="F78:H78"/>
    <mergeCell ref="I78:K78"/>
    <mergeCell ref="L78:N78"/>
    <mergeCell ref="O78:Q78"/>
    <mergeCell ref="B88:B89"/>
    <mergeCell ref="C88:F89"/>
    <mergeCell ref="H88:H89"/>
    <mergeCell ref="I88:L89"/>
    <mergeCell ref="N88:N89"/>
    <mergeCell ref="O88:R89"/>
    <mergeCell ref="C79:E81"/>
    <mergeCell ref="F79:H81"/>
    <mergeCell ref="I79:K81"/>
    <mergeCell ref="L79:N81"/>
    <mergeCell ref="O79:Q81"/>
    <mergeCell ref="B84:R86"/>
    <mergeCell ref="B95:C96"/>
    <mergeCell ref="D95:F96"/>
    <mergeCell ref="H95:I96"/>
    <mergeCell ref="J95:L96"/>
    <mergeCell ref="N95:O96"/>
    <mergeCell ref="P95:R96"/>
    <mergeCell ref="B90:C94"/>
    <mergeCell ref="D90:F94"/>
    <mergeCell ref="H90:I94"/>
    <mergeCell ref="J90:L94"/>
    <mergeCell ref="N90:O94"/>
    <mergeCell ref="P90:R94"/>
    <mergeCell ref="N108:N109"/>
    <mergeCell ref="O108:O109"/>
    <mergeCell ref="P108:P109"/>
    <mergeCell ref="Q108:Q109"/>
    <mergeCell ref="R108:R109"/>
    <mergeCell ref="B110:B111"/>
    <mergeCell ref="C110:C111"/>
    <mergeCell ref="D110:D111"/>
    <mergeCell ref="E110:E111"/>
    <mergeCell ref="F110:F111"/>
    <mergeCell ref="B108:B109"/>
    <mergeCell ref="C108:D109"/>
    <mergeCell ref="E108:F109"/>
    <mergeCell ref="H108:H109"/>
    <mergeCell ref="I108:J109"/>
    <mergeCell ref="K108:L109"/>
    <mergeCell ref="O110:O111"/>
    <mergeCell ref="P110:P111"/>
    <mergeCell ref="Q110:Q111"/>
    <mergeCell ref="R110:R111"/>
    <mergeCell ref="B114:R116"/>
    <mergeCell ref="B118:B119"/>
    <mergeCell ref="C118:F119"/>
    <mergeCell ref="H118:H119"/>
    <mergeCell ref="I118:L119"/>
    <mergeCell ref="N118:N119"/>
    <mergeCell ref="H110:H111"/>
    <mergeCell ref="I110:I111"/>
    <mergeCell ref="J110:J111"/>
    <mergeCell ref="K110:K111"/>
    <mergeCell ref="L110:L111"/>
    <mergeCell ref="N110:N111"/>
    <mergeCell ref="B125:C126"/>
    <mergeCell ref="D125:F126"/>
    <mergeCell ref="H125:I126"/>
    <mergeCell ref="J125:L126"/>
    <mergeCell ref="N125:O126"/>
    <mergeCell ref="P125:R126"/>
    <mergeCell ref="O118:R119"/>
    <mergeCell ref="B120:C124"/>
    <mergeCell ref="D120:F124"/>
    <mergeCell ref="H120:I124"/>
    <mergeCell ref="J120:L124"/>
    <mergeCell ref="N120:O124"/>
    <mergeCell ref="P120:R124"/>
    <mergeCell ref="N138:N139"/>
    <mergeCell ref="O138:O139"/>
    <mergeCell ref="P138:P139"/>
    <mergeCell ref="Q138:Q139"/>
    <mergeCell ref="R138:R139"/>
    <mergeCell ref="B140:B141"/>
    <mergeCell ref="C140:C141"/>
    <mergeCell ref="D140:D141"/>
    <mergeCell ref="E140:E141"/>
    <mergeCell ref="F140:F141"/>
    <mergeCell ref="B138:B139"/>
    <mergeCell ref="C138:D139"/>
    <mergeCell ref="E138:F139"/>
    <mergeCell ref="H138:H139"/>
    <mergeCell ref="I138:J139"/>
    <mergeCell ref="K138:L139"/>
    <mergeCell ref="O140:O141"/>
    <mergeCell ref="P140:P141"/>
    <mergeCell ref="Q140:Q141"/>
    <mergeCell ref="R140:R141"/>
    <mergeCell ref="B144:R146"/>
    <mergeCell ref="H140:H141"/>
    <mergeCell ref="I140:I141"/>
    <mergeCell ref="J140:J141"/>
    <mergeCell ref="K140:K141"/>
    <mergeCell ref="L140:L141"/>
    <mergeCell ref="N140:N141"/>
    <mergeCell ref="E148:E149"/>
    <mergeCell ref="F148:F149"/>
    <mergeCell ref="G148:G149"/>
    <mergeCell ref="H148:H149"/>
    <mergeCell ref="I148:I149"/>
    <mergeCell ref="J148:J149"/>
    <mergeCell ref="K148:P149"/>
    <mergeCell ref="F156:F157"/>
    <mergeCell ref="G156:G157"/>
    <mergeCell ref="H156:H157"/>
    <mergeCell ref="I156:I157"/>
    <mergeCell ref="J156:J157"/>
    <mergeCell ref="D158:D159"/>
    <mergeCell ref="E158:E159"/>
    <mergeCell ref="F158:F159"/>
    <mergeCell ref="G158:G159"/>
    <mergeCell ref="H158:H159"/>
  </mergeCells>
  <dataValidations count="1">
    <dataValidation type="list" allowBlank="1" showInputMessage="1" showErrorMessage="1" sqref="E150:I163">
      <formula1>$H$177:$H$186</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U233"/>
  <sheetViews>
    <sheetView showGridLines="0" showZeros="0" zoomScaleNormal="100" workbookViewId="0"/>
  </sheetViews>
  <sheetFormatPr baseColWidth="10" defaultRowHeight="14.4" x14ac:dyDescent="0.3"/>
  <cols>
    <col min="1" max="1" width="5.33203125" style="60" customWidth="1"/>
    <col min="2" max="3" width="11.5546875" style="60"/>
    <col min="4" max="4" width="11.5546875" style="60" customWidth="1"/>
    <col min="5" max="16384" width="11.5546875" style="60"/>
  </cols>
  <sheetData>
    <row r="1" spans="2:18" ht="15" customHeight="1" x14ac:dyDescent="0.3"/>
    <row r="2" spans="2:18" ht="15" customHeight="1" thickBot="1" x14ac:dyDescent="0.35"/>
    <row r="3" spans="2:18" ht="15" customHeight="1" x14ac:dyDescent="0.3">
      <c r="C3" s="423"/>
      <c r="D3" s="424"/>
      <c r="E3" s="429" t="s">
        <v>191</v>
      </c>
      <c r="F3" s="430"/>
      <c r="G3" s="430"/>
      <c r="H3" s="430"/>
      <c r="I3" s="430"/>
      <c r="J3" s="430"/>
      <c r="K3" s="430"/>
      <c r="L3" s="430"/>
      <c r="M3" s="430"/>
      <c r="N3" s="430"/>
      <c r="O3" s="431"/>
      <c r="P3" s="423">
        <f>'Training Plan'!B273</f>
        <v>0</v>
      </c>
      <c r="Q3" s="424"/>
    </row>
    <row r="4" spans="2:18" ht="15" customHeight="1" x14ac:dyDescent="0.3">
      <c r="C4" s="425"/>
      <c r="D4" s="426"/>
      <c r="E4" s="432"/>
      <c r="F4" s="433"/>
      <c r="G4" s="433"/>
      <c r="H4" s="433"/>
      <c r="I4" s="433"/>
      <c r="J4" s="433"/>
      <c r="K4" s="433"/>
      <c r="L4" s="433"/>
      <c r="M4" s="433"/>
      <c r="N4" s="433"/>
      <c r="O4" s="434"/>
      <c r="P4" s="425"/>
      <c r="Q4" s="426"/>
    </row>
    <row r="5" spans="2:18" ht="15" customHeight="1" x14ac:dyDescent="0.3">
      <c r="C5" s="425"/>
      <c r="D5" s="426"/>
      <c r="E5" s="432"/>
      <c r="F5" s="433"/>
      <c r="G5" s="433"/>
      <c r="H5" s="433"/>
      <c r="I5" s="433"/>
      <c r="J5" s="433"/>
      <c r="K5" s="433"/>
      <c r="L5" s="433"/>
      <c r="M5" s="433"/>
      <c r="N5" s="433"/>
      <c r="O5" s="434"/>
      <c r="P5" s="425"/>
      <c r="Q5" s="426"/>
    </row>
    <row r="6" spans="2:18" ht="15" customHeight="1" thickBot="1" x14ac:dyDescent="0.35">
      <c r="C6" s="427"/>
      <c r="D6" s="428"/>
      <c r="E6" s="435"/>
      <c r="F6" s="436"/>
      <c r="G6" s="436"/>
      <c r="H6" s="436"/>
      <c r="I6" s="436"/>
      <c r="J6" s="436"/>
      <c r="K6" s="436"/>
      <c r="L6" s="436"/>
      <c r="M6" s="436"/>
      <c r="N6" s="436"/>
      <c r="O6" s="437"/>
      <c r="P6" s="427"/>
      <c r="Q6" s="428"/>
    </row>
    <row r="7" spans="2:18" ht="15" customHeight="1" x14ac:dyDescent="0.3"/>
    <row r="8" spans="2:18" ht="15" customHeight="1" x14ac:dyDescent="0.3"/>
    <row r="9" spans="2:18" ht="15" customHeight="1" x14ac:dyDescent="0.3">
      <c r="B9" s="476" t="s">
        <v>47</v>
      </c>
      <c r="C9" s="476"/>
      <c r="D9" s="476"/>
      <c r="E9" s="476"/>
      <c r="F9" s="476"/>
      <c r="G9" s="476"/>
      <c r="H9" s="476"/>
      <c r="I9" s="476"/>
      <c r="J9" s="476"/>
      <c r="K9" s="476"/>
      <c r="L9" s="476"/>
      <c r="M9" s="476"/>
      <c r="N9" s="476"/>
      <c r="O9" s="476"/>
      <c r="P9" s="476"/>
      <c r="Q9" s="476"/>
      <c r="R9" s="476"/>
    </row>
    <row r="10" spans="2:18" ht="15" customHeight="1" x14ac:dyDescent="0.3">
      <c r="B10" s="476"/>
      <c r="C10" s="476"/>
      <c r="D10" s="476"/>
      <c r="E10" s="476"/>
      <c r="F10" s="476"/>
      <c r="G10" s="476"/>
      <c r="H10" s="476"/>
      <c r="I10" s="476"/>
      <c r="J10" s="476"/>
      <c r="K10" s="476"/>
      <c r="L10" s="476"/>
      <c r="M10" s="476"/>
      <c r="N10" s="476"/>
      <c r="O10" s="476"/>
      <c r="P10" s="476"/>
      <c r="Q10" s="476"/>
      <c r="R10" s="476"/>
    </row>
    <row r="11" spans="2:18" ht="15" customHeight="1" x14ac:dyDescent="0.3">
      <c r="B11" s="476"/>
      <c r="C11" s="476"/>
      <c r="D11" s="476"/>
      <c r="E11" s="476"/>
      <c r="F11" s="476"/>
      <c r="G11" s="476"/>
      <c r="H11" s="476"/>
      <c r="I11" s="476"/>
      <c r="J11" s="476"/>
      <c r="K11" s="476"/>
      <c r="L11" s="476"/>
      <c r="M11" s="476"/>
      <c r="N11" s="476"/>
      <c r="O11" s="476"/>
      <c r="P11" s="476"/>
      <c r="Q11" s="476"/>
      <c r="R11" s="476"/>
    </row>
    <row r="12" spans="2:18" ht="15" customHeight="1" thickBot="1" x14ac:dyDescent="0.35"/>
    <row r="13" spans="2:18" ht="15" customHeight="1" x14ac:dyDescent="0.3">
      <c r="B13" s="356">
        <v>1</v>
      </c>
      <c r="C13" s="356">
        <f>'Training Plan'!C277</f>
        <v>0</v>
      </c>
      <c r="D13" s="357"/>
      <c r="E13" s="357"/>
      <c r="F13" s="358"/>
      <c r="G13" s="62"/>
      <c r="H13" s="356">
        <v>2</v>
      </c>
      <c r="I13" s="356">
        <f>'Training Plan'!C285</f>
        <v>0</v>
      </c>
      <c r="J13" s="357"/>
      <c r="K13" s="357"/>
      <c r="L13" s="358"/>
      <c r="M13" s="62"/>
      <c r="N13" s="356">
        <v>3</v>
      </c>
      <c r="O13" s="356">
        <f>'Training Plan'!C293</f>
        <v>0</v>
      </c>
      <c r="P13" s="357"/>
      <c r="Q13" s="357"/>
      <c r="R13" s="358"/>
    </row>
    <row r="14" spans="2:18" ht="15" customHeight="1" thickBot="1" x14ac:dyDescent="0.35">
      <c r="B14" s="359"/>
      <c r="C14" s="359"/>
      <c r="D14" s="360"/>
      <c r="E14" s="360"/>
      <c r="F14" s="361"/>
      <c r="G14" s="62"/>
      <c r="H14" s="359"/>
      <c r="I14" s="359"/>
      <c r="J14" s="360"/>
      <c r="K14" s="360"/>
      <c r="L14" s="361"/>
      <c r="M14" s="62"/>
      <c r="N14" s="359"/>
      <c r="O14" s="359"/>
      <c r="P14" s="360"/>
      <c r="Q14" s="360"/>
      <c r="R14" s="361"/>
    </row>
    <row r="15" spans="2:18" ht="15" customHeight="1" x14ac:dyDescent="0.3">
      <c r="B15" s="469" t="s">
        <v>85</v>
      </c>
      <c r="C15" s="470"/>
      <c r="D15" s="464">
        <f>'Training Plan'!C278</f>
        <v>0</v>
      </c>
      <c r="E15" s="464"/>
      <c r="F15" s="465"/>
      <c r="G15" s="62"/>
      <c r="H15" s="469" t="s">
        <v>85</v>
      </c>
      <c r="I15" s="470"/>
      <c r="J15" s="463">
        <f>'Training Plan'!C286</f>
        <v>0</v>
      </c>
      <c r="K15" s="464"/>
      <c r="L15" s="465"/>
      <c r="M15" s="62"/>
      <c r="N15" s="469" t="s">
        <v>85</v>
      </c>
      <c r="O15" s="470"/>
      <c r="P15" s="463">
        <f>'Training Plan'!C294</f>
        <v>0</v>
      </c>
      <c r="Q15" s="464"/>
      <c r="R15" s="465"/>
    </row>
    <row r="16" spans="2:18" ht="15" customHeight="1" x14ac:dyDescent="0.3">
      <c r="B16" s="471"/>
      <c r="C16" s="472"/>
      <c r="D16" s="467"/>
      <c r="E16" s="467"/>
      <c r="F16" s="468"/>
      <c r="G16" s="62"/>
      <c r="H16" s="471"/>
      <c r="I16" s="472"/>
      <c r="J16" s="466"/>
      <c r="K16" s="467"/>
      <c r="L16" s="468"/>
      <c r="M16" s="62"/>
      <c r="N16" s="471"/>
      <c r="O16" s="472"/>
      <c r="P16" s="466"/>
      <c r="Q16" s="467"/>
      <c r="R16" s="468"/>
    </row>
    <row r="17" spans="2:18" ht="15" customHeight="1" x14ac:dyDescent="0.3">
      <c r="B17" s="471"/>
      <c r="C17" s="472"/>
      <c r="D17" s="467"/>
      <c r="E17" s="467"/>
      <c r="F17" s="468"/>
      <c r="G17" s="62"/>
      <c r="H17" s="471"/>
      <c r="I17" s="472"/>
      <c r="J17" s="466"/>
      <c r="K17" s="467"/>
      <c r="L17" s="468"/>
      <c r="M17" s="62"/>
      <c r="N17" s="471"/>
      <c r="O17" s="472"/>
      <c r="P17" s="466"/>
      <c r="Q17" s="467"/>
      <c r="R17" s="468"/>
    </row>
    <row r="18" spans="2:18" ht="15" customHeight="1" x14ac:dyDescent="0.3">
      <c r="B18" s="471"/>
      <c r="C18" s="472"/>
      <c r="D18" s="467"/>
      <c r="E18" s="467"/>
      <c r="F18" s="468"/>
      <c r="G18" s="62"/>
      <c r="H18" s="471"/>
      <c r="I18" s="472"/>
      <c r="J18" s="466"/>
      <c r="K18" s="467"/>
      <c r="L18" s="468"/>
      <c r="M18" s="62"/>
      <c r="N18" s="471"/>
      <c r="O18" s="472"/>
      <c r="P18" s="466"/>
      <c r="Q18" s="467"/>
      <c r="R18" s="468"/>
    </row>
    <row r="19" spans="2:18" ht="15" customHeight="1" thickBot="1" x14ac:dyDescent="0.35">
      <c r="B19" s="473"/>
      <c r="C19" s="474"/>
      <c r="D19" s="467"/>
      <c r="E19" s="467"/>
      <c r="F19" s="468"/>
      <c r="G19" s="62"/>
      <c r="H19" s="473"/>
      <c r="I19" s="474"/>
      <c r="J19" s="466"/>
      <c r="K19" s="467"/>
      <c r="L19" s="468"/>
      <c r="M19" s="62"/>
      <c r="N19" s="473"/>
      <c r="O19" s="474"/>
      <c r="P19" s="466"/>
      <c r="Q19" s="467"/>
      <c r="R19" s="468"/>
    </row>
    <row r="20" spans="2:18" ht="15" customHeight="1" x14ac:dyDescent="0.3">
      <c r="B20" s="438" t="s">
        <v>86</v>
      </c>
      <c r="C20" s="440"/>
      <c r="D20" s="441">
        <f>'Training Plan'!D283</f>
        <v>0</v>
      </c>
      <c r="E20" s="442"/>
      <c r="F20" s="443"/>
      <c r="G20" s="62"/>
      <c r="H20" s="438" t="s">
        <v>86</v>
      </c>
      <c r="I20" s="440"/>
      <c r="J20" s="441">
        <f>'Training Plan'!D291</f>
        <v>0</v>
      </c>
      <c r="K20" s="442"/>
      <c r="L20" s="443"/>
      <c r="M20" s="62"/>
      <c r="N20" s="438" t="s">
        <v>86</v>
      </c>
      <c r="O20" s="440"/>
      <c r="P20" s="441">
        <f>'Training Plan'!D299</f>
        <v>0</v>
      </c>
      <c r="Q20" s="442"/>
      <c r="R20" s="443"/>
    </row>
    <row r="21" spans="2:18" ht="15" customHeight="1" thickBot="1" x14ac:dyDescent="0.35">
      <c r="B21" s="453"/>
      <c r="C21" s="475"/>
      <c r="D21" s="447"/>
      <c r="E21" s="448"/>
      <c r="F21" s="449"/>
      <c r="G21" s="62"/>
      <c r="H21" s="453"/>
      <c r="I21" s="475"/>
      <c r="J21" s="447"/>
      <c r="K21" s="448"/>
      <c r="L21" s="449"/>
      <c r="M21" s="62"/>
      <c r="N21" s="453"/>
      <c r="O21" s="475"/>
      <c r="P21" s="447"/>
      <c r="Q21" s="448"/>
      <c r="R21" s="449"/>
    </row>
    <row r="22" spans="2:18" ht="30" customHeight="1" thickBot="1" x14ac:dyDescent="0.35">
      <c r="B22" s="1" t="s">
        <v>61</v>
      </c>
      <c r="C22" s="1" t="s">
        <v>0</v>
      </c>
      <c r="D22" s="1" t="s">
        <v>42</v>
      </c>
      <c r="E22" s="1" t="s">
        <v>11</v>
      </c>
      <c r="F22" s="3" t="s">
        <v>71</v>
      </c>
      <c r="H22" s="1" t="s">
        <v>61</v>
      </c>
      <c r="I22" s="1" t="s">
        <v>0</v>
      </c>
      <c r="J22" s="1" t="s">
        <v>42</v>
      </c>
      <c r="K22" s="1" t="s">
        <v>11</v>
      </c>
      <c r="L22" s="3" t="s">
        <v>71</v>
      </c>
      <c r="N22" s="1" t="s">
        <v>61</v>
      </c>
      <c r="O22" s="1" t="s">
        <v>0</v>
      </c>
      <c r="P22" s="1" t="s">
        <v>42</v>
      </c>
      <c r="Q22" s="1" t="s">
        <v>11</v>
      </c>
      <c r="R22" s="3" t="s">
        <v>71</v>
      </c>
    </row>
    <row r="23" spans="2:18" ht="15" customHeight="1" thickBot="1" x14ac:dyDescent="0.35">
      <c r="B23" s="2">
        <v>1</v>
      </c>
      <c r="C23" s="32"/>
      <c r="D23" s="29"/>
      <c r="E23" s="35"/>
      <c r="F23" s="125">
        <f>IF(ISNUMBER(D23),D23/B35,)</f>
        <v>0</v>
      </c>
      <c r="H23" s="2">
        <v>1</v>
      </c>
      <c r="I23" s="32"/>
      <c r="J23" s="29"/>
      <c r="K23" s="35"/>
      <c r="L23" s="125">
        <f>IF(ISNUMBER(J23),J23/H35,)</f>
        <v>0</v>
      </c>
      <c r="N23" s="2">
        <v>1</v>
      </c>
      <c r="O23" s="32"/>
      <c r="P23" s="29"/>
      <c r="Q23" s="35"/>
      <c r="R23" s="125">
        <f>IF(ISNUMBER(P23),P23/N35,)</f>
        <v>0</v>
      </c>
    </row>
    <row r="24" spans="2:18" ht="15" customHeight="1" thickBot="1" x14ac:dyDescent="0.35">
      <c r="B24" s="2">
        <v>2</v>
      </c>
      <c r="C24" s="33"/>
      <c r="D24" s="30"/>
      <c r="E24" s="36"/>
      <c r="F24" s="126">
        <f>IF(ISNUMBER(D24),D24/B35,)</f>
        <v>0</v>
      </c>
      <c r="H24" s="2">
        <v>2</v>
      </c>
      <c r="I24" s="33"/>
      <c r="J24" s="30"/>
      <c r="K24" s="36"/>
      <c r="L24" s="126">
        <f>IF(ISNUMBER(J24),J24/H35,)</f>
        <v>0</v>
      </c>
      <c r="N24" s="2">
        <v>2</v>
      </c>
      <c r="O24" s="33"/>
      <c r="P24" s="30"/>
      <c r="Q24" s="36"/>
      <c r="R24" s="126">
        <f>IF(ISNUMBER(P24),P24/N35,)</f>
        <v>0</v>
      </c>
    </row>
    <row r="25" spans="2:18" ht="15" customHeight="1" thickBot="1" x14ac:dyDescent="0.35">
      <c r="B25" s="2">
        <v>3</v>
      </c>
      <c r="C25" s="33"/>
      <c r="D25" s="30"/>
      <c r="E25" s="36"/>
      <c r="F25" s="126">
        <f>IF(ISNUMBER(D25),D25/B35,)</f>
        <v>0</v>
      </c>
      <c r="H25" s="2">
        <v>3</v>
      </c>
      <c r="I25" s="33"/>
      <c r="J25" s="30"/>
      <c r="K25" s="36"/>
      <c r="L25" s="126">
        <f>IF(ISNUMBER(J25),J25/H35,)</f>
        <v>0</v>
      </c>
      <c r="M25" s="122"/>
      <c r="N25" s="2">
        <v>3</v>
      </c>
      <c r="O25" s="33"/>
      <c r="P25" s="30"/>
      <c r="Q25" s="36"/>
      <c r="R25" s="126">
        <f>IF(ISNUMBER(P25),P25/N35,)</f>
        <v>0</v>
      </c>
    </row>
    <row r="26" spans="2:18" ht="15" customHeight="1" thickBot="1" x14ac:dyDescent="0.35">
      <c r="B26" s="2">
        <v>4</v>
      </c>
      <c r="C26" s="33"/>
      <c r="D26" s="30"/>
      <c r="E26" s="36"/>
      <c r="F26" s="126">
        <f>IF(ISNUMBER(D26),D26/B35,)</f>
        <v>0</v>
      </c>
      <c r="H26" s="2">
        <v>4</v>
      </c>
      <c r="I26" s="33"/>
      <c r="J26" s="30"/>
      <c r="K26" s="36"/>
      <c r="L26" s="126">
        <f>IF(ISNUMBER(J26),J26/H35,)</f>
        <v>0</v>
      </c>
      <c r="M26" s="123"/>
      <c r="N26" s="2">
        <v>4</v>
      </c>
      <c r="O26" s="33"/>
      <c r="P26" s="30"/>
      <c r="Q26" s="36"/>
      <c r="R26" s="126">
        <f>IF(ISNUMBER(P26),P26/N35,)</f>
        <v>0</v>
      </c>
    </row>
    <row r="27" spans="2:18" ht="15" customHeight="1" thickBot="1" x14ac:dyDescent="0.35">
      <c r="B27" s="2">
        <v>5</v>
      </c>
      <c r="C27" s="33"/>
      <c r="D27" s="30"/>
      <c r="E27" s="36"/>
      <c r="F27" s="126">
        <f>IF(ISNUMBER(D27),D27/B35,)</f>
        <v>0</v>
      </c>
      <c r="H27" s="2">
        <v>5</v>
      </c>
      <c r="I27" s="33"/>
      <c r="J27" s="30"/>
      <c r="K27" s="36"/>
      <c r="L27" s="126">
        <f>IF(ISNUMBER(J27),J27/H35,)</f>
        <v>0</v>
      </c>
      <c r="M27" s="124"/>
      <c r="N27" s="2">
        <v>5</v>
      </c>
      <c r="O27" s="33"/>
      <c r="P27" s="30"/>
      <c r="Q27" s="36"/>
      <c r="R27" s="126">
        <f>IF(ISNUMBER(P27),P27/N35,)</f>
        <v>0</v>
      </c>
    </row>
    <row r="28" spans="2:18" ht="15" customHeight="1" thickBot="1" x14ac:dyDescent="0.35">
      <c r="B28" s="2">
        <v>6</v>
      </c>
      <c r="C28" s="33"/>
      <c r="D28" s="30"/>
      <c r="E28" s="36"/>
      <c r="F28" s="126">
        <f>IF(ISNUMBER(D28),D28/B35,)</f>
        <v>0</v>
      </c>
      <c r="H28" s="2">
        <v>6</v>
      </c>
      <c r="I28" s="33"/>
      <c r="J28" s="30"/>
      <c r="K28" s="36"/>
      <c r="L28" s="126">
        <f>IF(ISNUMBER(J28),J28/H35,)</f>
        <v>0</v>
      </c>
      <c r="M28" s="124"/>
      <c r="N28" s="2">
        <v>6</v>
      </c>
      <c r="O28" s="33"/>
      <c r="P28" s="30"/>
      <c r="Q28" s="36"/>
      <c r="R28" s="126">
        <f>IF(ISNUMBER(P28),P28/N35,)</f>
        <v>0</v>
      </c>
    </row>
    <row r="29" spans="2:18" ht="15" customHeight="1" thickBot="1" x14ac:dyDescent="0.35">
      <c r="B29" s="2">
        <v>7</v>
      </c>
      <c r="C29" s="33"/>
      <c r="D29" s="30"/>
      <c r="E29" s="36"/>
      <c r="F29" s="126">
        <f>IF(ISNUMBER(D29),D29/B35,)</f>
        <v>0</v>
      </c>
      <c r="H29" s="2">
        <v>7</v>
      </c>
      <c r="I29" s="33"/>
      <c r="J29" s="30"/>
      <c r="K29" s="36"/>
      <c r="L29" s="126">
        <f>IF(ISNUMBER(J29),J29/H35,)</f>
        <v>0</v>
      </c>
      <c r="M29" s="124"/>
      <c r="N29" s="2">
        <v>7</v>
      </c>
      <c r="O29" s="33"/>
      <c r="P29" s="30"/>
      <c r="Q29" s="36"/>
      <c r="R29" s="126">
        <f>IF(ISNUMBER(P29),P29/N35,)</f>
        <v>0</v>
      </c>
    </row>
    <row r="30" spans="2:18" ht="15" customHeight="1" thickBot="1" x14ac:dyDescent="0.35">
      <c r="B30" s="2">
        <v>8</v>
      </c>
      <c r="C30" s="33"/>
      <c r="D30" s="30"/>
      <c r="E30" s="36"/>
      <c r="F30" s="126">
        <f>IF(ISNUMBER(D30),D30/B35,)</f>
        <v>0</v>
      </c>
      <c r="H30" s="2">
        <v>8</v>
      </c>
      <c r="I30" s="33"/>
      <c r="J30" s="30"/>
      <c r="K30" s="36"/>
      <c r="L30" s="126">
        <f>IF(ISNUMBER(J30),J30/H35,)</f>
        <v>0</v>
      </c>
      <c r="M30" s="124"/>
      <c r="N30" s="2">
        <v>8</v>
      </c>
      <c r="O30" s="33"/>
      <c r="P30" s="30"/>
      <c r="Q30" s="36"/>
      <c r="R30" s="126">
        <f>IF(ISNUMBER(P30),P30/N35,)</f>
        <v>0</v>
      </c>
    </row>
    <row r="31" spans="2:18" ht="15" customHeight="1" thickBot="1" x14ac:dyDescent="0.35">
      <c r="B31" s="2">
        <v>9</v>
      </c>
      <c r="C31" s="33"/>
      <c r="D31" s="30"/>
      <c r="E31" s="36"/>
      <c r="F31" s="126">
        <f>IF(ISNUMBER(D31),D31/B35,)</f>
        <v>0</v>
      </c>
      <c r="H31" s="2">
        <v>9</v>
      </c>
      <c r="I31" s="33"/>
      <c r="J31" s="30"/>
      <c r="K31" s="36"/>
      <c r="L31" s="126">
        <f>IF(ISNUMBER(J31),J31/H35,)</f>
        <v>0</v>
      </c>
      <c r="M31" s="124"/>
      <c r="N31" s="2">
        <v>9</v>
      </c>
      <c r="O31" s="33"/>
      <c r="P31" s="30"/>
      <c r="Q31" s="36"/>
      <c r="R31" s="126">
        <f>IF(ISNUMBER(P31),P31/N35,)</f>
        <v>0</v>
      </c>
    </row>
    <row r="32" spans="2:18" ht="15" customHeight="1" thickBot="1" x14ac:dyDescent="0.35">
      <c r="B32" s="133">
        <v>10</v>
      </c>
      <c r="C32" s="34"/>
      <c r="D32" s="31"/>
      <c r="E32" s="37"/>
      <c r="F32" s="126">
        <f>IF(ISNUMBER(D32),D32/B35,)</f>
        <v>0</v>
      </c>
      <c r="H32" s="133">
        <v>10</v>
      </c>
      <c r="I32" s="34"/>
      <c r="J32" s="31"/>
      <c r="K32" s="37"/>
      <c r="L32" s="126">
        <f>IF(ISNUMBER(J32),J32/H35,)</f>
        <v>0</v>
      </c>
      <c r="M32" s="124"/>
      <c r="N32" s="133">
        <v>10</v>
      </c>
      <c r="O32" s="34"/>
      <c r="P32" s="31"/>
      <c r="Q32" s="37"/>
      <c r="R32" s="126">
        <f>IF(ISNUMBER(P32),P32/N35,)</f>
        <v>0</v>
      </c>
    </row>
    <row r="33" spans="1:19" ht="15" customHeight="1" x14ac:dyDescent="0.3">
      <c r="B33" s="392" t="s">
        <v>4</v>
      </c>
      <c r="C33" s="438" t="s">
        <v>62</v>
      </c>
      <c r="D33" s="439"/>
      <c r="E33" s="457">
        <f>IFERROR(IF(COUNT(F23:F32)&gt;0,AVERAGEIF(F23:F32,"&gt;0"),0),)</f>
        <v>0</v>
      </c>
      <c r="F33" s="458"/>
      <c r="H33" s="392" t="s">
        <v>4</v>
      </c>
      <c r="I33" s="438" t="s">
        <v>62</v>
      </c>
      <c r="J33" s="439"/>
      <c r="K33" s="457">
        <f>IFERROR(IF(COUNT(L23:L32)&gt;0,AVERAGEIF(L23:L32,"&gt;0"),0),)</f>
        <v>0</v>
      </c>
      <c r="L33" s="458"/>
      <c r="M33" s="124"/>
      <c r="N33" s="392" t="s">
        <v>4</v>
      </c>
      <c r="O33" s="452" t="s">
        <v>70</v>
      </c>
      <c r="P33" s="461">
        <f>IFERROR(IF(COUNT(R23:R32)&gt;0,AVERAGEIF(R23:R32,"&gt;0"),0),)</f>
        <v>0</v>
      </c>
      <c r="Q33" s="477" t="s">
        <v>109</v>
      </c>
      <c r="R33" s="479" t="str">
        <f>IFERROR(Q37*R37,"")</f>
        <v/>
      </c>
    </row>
    <row r="34" spans="1:19" ht="15" customHeight="1" thickBot="1" x14ac:dyDescent="0.35">
      <c r="B34" s="373"/>
      <c r="C34" s="453"/>
      <c r="D34" s="456"/>
      <c r="E34" s="459"/>
      <c r="F34" s="460"/>
      <c r="H34" s="373"/>
      <c r="I34" s="453"/>
      <c r="J34" s="456"/>
      <c r="K34" s="459"/>
      <c r="L34" s="460"/>
      <c r="M34" s="124"/>
      <c r="N34" s="373"/>
      <c r="O34" s="453"/>
      <c r="P34" s="462"/>
      <c r="Q34" s="478"/>
      <c r="R34" s="480"/>
    </row>
    <row r="35" spans="1:19" ht="15" customHeight="1" x14ac:dyDescent="0.3">
      <c r="A35" s="76"/>
      <c r="B35" s="450">
        <f ca="1">IFERROR(ROUNDUP(B37/(0.0005*C37^2-0.0342*C37+1.034),0),)</f>
        <v>0</v>
      </c>
      <c r="C35" s="452" t="s">
        <v>162</v>
      </c>
      <c r="D35" s="454">
        <f>SUM(C23:C32)</f>
        <v>0</v>
      </c>
      <c r="E35" s="438" t="s">
        <v>44</v>
      </c>
      <c r="F35" s="421">
        <f>SUM(C23*D23,C24*D24,C25*D25,C26*D26,C27*D27,C28*D28,C29*D29,C30*D30,C31*D31,C32*D32)</f>
        <v>0</v>
      </c>
      <c r="H35" s="450">
        <f ca="1">IFERROR(ROUNDUP(H37/(0.0005*I37^2-0.0342*I37+1.034),0),)</f>
        <v>0</v>
      </c>
      <c r="I35" s="452" t="s">
        <v>162</v>
      </c>
      <c r="J35" s="454">
        <f>SUM(I23:I32)</f>
        <v>0</v>
      </c>
      <c r="K35" s="438" t="s">
        <v>44</v>
      </c>
      <c r="L35" s="421">
        <f>SUM(I23*J23,I24*J24,I25*J25,I26*J26,I27*J27,I28*J28,I29*J29,I30*J30,I31*J31,I32*J32)</f>
        <v>0</v>
      </c>
      <c r="M35" s="124"/>
      <c r="N35" s="450">
        <f ca="1">IFERROR(ROUNDUP(N37/(0.0005*O37^2-0.0342*O37+1.034),0),)</f>
        <v>0</v>
      </c>
      <c r="O35" s="452" t="s">
        <v>162</v>
      </c>
      <c r="P35" s="454">
        <f>SUM(O23:O32)</f>
        <v>0</v>
      </c>
      <c r="Q35" s="438" t="s">
        <v>44</v>
      </c>
      <c r="R35" s="421">
        <f>SUM(O23*P23,O24*P24,O25*P25,O26*P26,O27*P27,O28*P28,O29*P29,O30*P30,O31*P31,O32*P32)</f>
        <v>0</v>
      </c>
    </row>
    <row r="36" spans="1:19" ht="15" customHeight="1" thickBot="1" x14ac:dyDescent="0.35">
      <c r="A36" s="76"/>
      <c r="B36" s="451"/>
      <c r="C36" s="453"/>
      <c r="D36" s="455"/>
      <c r="E36" s="453"/>
      <c r="F36" s="422"/>
      <c r="H36" s="451"/>
      <c r="I36" s="453"/>
      <c r="J36" s="455"/>
      <c r="K36" s="453"/>
      <c r="L36" s="422"/>
      <c r="M36" s="124"/>
      <c r="N36" s="451"/>
      <c r="O36" s="453"/>
      <c r="P36" s="455"/>
      <c r="Q36" s="453"/>
      <c r="R36" s="422"/>
    </row>
    <row r="37" spans="1:19" ht="15" customHeight="1" x14ac:dyDescent="0.3">
      <c r="B37" s="64" t="str">
        <f ca="1">IFERROR(OFFSET(D22,MATCH(MAX(D23:D32),D23:D32,0),0),"")</f>
        <v/>
      </c>
      <c r="C37" s="129" t="str">
        <f ca="1">IFERROR(OFFSET(C22,MATCH(MAX(D23:D32),D23:D32,0),0)+(10-OFFSET(E22,MATCH(MAX(D23:D32),D23:D32,0),0)),"")</f>
        <v/>
      </c>
      <c r="D37" s="64"/>
      <c r="E37" s="64"/>
      <c r="F37" s="64"/>
      <c r="G37" s="64"/>
      <c r="H37" s="64" t="str">
        <f ca="1">IFERROR(OFFSET(J22,MATCH(MAX(J23:J32),J23:J32,0),0),"")</f>
        <v/>
      </c>
      <c r="I37" s="129" t="str">
        <f ca="1">IFERROR(OFFSET(I22,MATCH(MAX(J23:J32),J23:J32,0),0)+(10-OFFSET(K22,MATCH(MAX(J23:J32),J23:J32,0),0)),"")</f>
        <v/>
      </c>
      <c r="J37" s="64"/>
      <c r="K37" s="64"/>
      <c r="L37" s="64"/>
      <c r="M37" s="130"/>
      <c r="N37" s="64" t="str">
        <f ca="1">IFERROR(OFFSET(P22,MATCH(MAX(P23:P32),P23:P32,0),0),"")</f>
        <v/>
      </c>
      <c r="O37" s="129" t="str">
        <f ca="1">IFERROR(OFFSET(O22,MATCH(MAX(P23:P32),P23:P32,0),0)+(10-OFFSET(Q22,MATCH(MAX(P23:P32),P23:P32,0),0)),"")</f>
        <v/>
      </c>
      <c r="P37" s="64"/>
      <c r="Q37" s="131" t="str">
        <f>IFERROR(AVERAGE(AVERAGE(E23:E32),AVERAGE(K23:K32),AVERAGE(Q23:Q32)),"")</f>
        <v/>
      </c>
      <c r="R37" s="132">
        <f>SUM(C23:C32,I23:I32,O23:O32)</f>
        <v>0</v>
      </c>
      <c r="S37" s="61"/>
    </row>
    <row r="38" spans="1:19" ht="15" customHeight="1" x14ac:dyDescent="0.3">
      <c r="B38" s="64"/>
      <c r="C38" s="64"/>
      <c r="D38" s="64"/>
      <c r="E38" s="64"/>
      <c r="F38" s="64"/>
      <c r="G38" s="64"/>
      <c r="H38" s="64"/>
      <c r="I38" s="64"/>
      <c r="J38" s="64"/>
      <c r="K38" s="64"/>
      <c r="L38" s="64"/>
      <c r="M38" s="64"/>
      <c r="N38" s="64"/>
      <c r="O38" s="64"/>
      <c r="P38" s="64"/>
      <c r="Q38" s="64"/>
      <c r="R38" s="64"/>
    </row>
    <row r="39" spans="1:19" ht="15" customHeight="1" x14ac:dyDescent="0.3">
      <c r="B39" s="476" t="s">
        <v>48</v>
      </c>
      <c r="C39" s="476"/>
      <c r="D39" s="476"/>
      <c r="E39" s="476"/>
      <c r="F39" s="476"/>
      <c r="G39" s="476"/>
      <c r="H39" s="476"/>
      <c r="I39" s="476"/>
      <c r="J39" s="476"/>
      <c r="K39" s="476"/>
      <c r="L39" s="476"/>
      <c r="M39" s="476"/>
      <c r="N39" s="476"/>
      <c r="O39" s="476"/>
      <c r="P39" s="476"/>
      <c r="Q39" s="476"/>
      <c r="R39" s="476"/>
    </row>
    <row r="40" spans="1:19" ht="15" customHeight="1" x14ac:dyDescent="0.3">
      <c r="B40" s="476"/>
      <c r="C40" s="476"/>
      <c r="D40" s="476"/>
      <c r="E40" s="476"/>
      <c r="F40" s="476"/>
      <c r="G40" s="476"/>
      <c r="H40" s="476"/>
      <c r="I40" s="476"/>
      <c r="J40" s="476"/>
      <c r="K40" s="476"/>
      <c r="L40" s="476"/>
      <c r="M40" s="476"/>
      <c r="N40" s="476"/>
      <c r="O40" s="476"/>
      <c r="P40" s="476"/>
      <c r="Q40" s="476"/>
      <c r="R40" s="476"/>
    </row>
    <row r="41" spans="1:19" ht="15" customHeight="1" x14ac:dyDescent="0.3">
      <c r="B41" s="476"/>
      <c r="C41" s="476"/>
      <c r="D41" s="476"/>
      <c r="E41" s="476"/>
      <c r="F41" s="476"/>
      <c r="G41" s="476"/>
      <c r="H41" s="476"/>
      <c r="I41" s="476"/>
      <c r="J41" s="476"/>
      <c r="K41" s="476"/>
      <c r="L41" s="476"/>
      <c r="M41" s="476"/>
      <c r="N41" s="476"/>
      <c r="O41" s="476"/>
      <c r="P41" s="476"/>
      <c r="Q41" s="476"/>
      <c r="R41" s="476"/>
    </row>
    <row r="42" spans="1:19" ht="15" customHeight="1" thickBot="1" x14ac:dyDescent="0.35"/>
    <row r="43" spans="1:19" ht="15" customHeight="1" x14ac:dyDescent="0.3">
      <c r="B43" s="356">
        <v>1</v>
      </c>
      <c r="C43" s="356">
        <f>'Training Plan'!F277</f>
        <v>0</v>
      </c>
      <c r="D43" s="357"/>
      <c r="E43" s="357"/>
      <c r="F43" s="358"/>
      <c r="G43" s="62"/>
      <c r="H43" s="356">
        <v>2</v>
      </c>
      <c r="I43" s="356">
        <f>'Training Plan'!F285</f>
        <v>0</v>
      </c>
      <c r="J43" s="357"/>
      <c r="K43" s="357"/>
      <c r="L43" s="358"/>
      <c r="M43" s="62"/>
      <c r="N43" s="356">
        <v>3</v>
      </c>
      <c r="O43" s="356">
        <f>'Training Plan'!F293</f>
        <v>0</v>
      </c>
      <c r="P43" s="357"/>
      <c r="Q43" s="357"/>
      <c r="R43" s="358"/>
    </row>
    <row r="44" spans="1:19" ht="15" customHeight="1" thickBot="1" x14ac:dyDescent="0.35">
      <c r="B44" s="359"/>
      <c r="C44" s="359"/>
      <c r="D44" s="360"/>
      <c r="E44" s="360"/>
      <c r="F44" s="361"/>
      <c r="G44" s="62"/>
      <c r="H44" s="359"/>
      <c r="I44" s="359"/>
      <c r="J44" s="360"/>
      <c r="K44" s="360"/>
      <c r="L44" s="361"/>
      <c r="M44" s="62"/>
      <c r="N44" s="359"/>
      <c r="O44" s="359"/>
      <c r="P44" s="360"/>
      <c r="Q44" s="360"/>
      <c r="R44" s="361"/>
    </row>
    <row r="45" spans="1:19" ht="15" customHeight="1" x14ac:dyDescent="0.3">
      <c r="B45" s="469" t="s">
        <v>85</v>
      </c>
      <c r="C45" s="470"/>
      <c r="D45" s="463">
        <f>'Training Plan'!F278</f>
        <v>0</v>
      </c>
      <c r="E45" s="464"/>
      <c r="F45" s="465"/>
      <c r="G45" s="62"/>
      <c r="H45" s="469" t="s">
        <v>85</v>
      </c>
      <c r="I45" s="470"/>
      <c r="J45" s="463">
        <f>'Training Plan'!F286</f>
        <v>0</v>
      </c>
      <c r="K45" s="464"/>
      <c r="L45" s="465"/>
      <c r="M45" s="62"/>
      <c r="N45" s="469" t="s">
        <v>85</v>
      </c>
      <c r="O45" s="470"/>
      <c r="P45" s="463">
        <f>'Training Plan'!F294</f>
        <v>0</v>
      </c>
      <c r="Q45" s="464"/>
      <c r="R45" s="465"/>
    </row>
    <row r="46" spans="1:19" ht="15" customHeight="1" x14ac:dyDescent="0.3">
      <c r="B46" s="471"/>
      <c r="C46" s="472"/>
      <c r="D46" s="466"/>
      <c r="E46" s="467"/>
      <c r="F46" s="468"/>
      <c r="G46" s="62"/>
      <c r="H46" s="471"/>
      <c r="I46" s="472"/>
      <c r="J46" s="466"/>
      <c r="K46" s="467"/>
      <c r="L46" s="468"/>
      <c r="M46" s="62"/>
      <c r="N46" s="471"/>
      <c r="O46" s="472"/>
      <c r="P46" s="466"/>
      <c r="Q46" s="467"/>
      <c r="R46" s="468"/>
    </row>
    <row r="47" spans="1:19" ht="15" customHeight="1" x14ac:dyDescent="0.3">
      <c r="B47" s="471"/>
      <c r="C47" s="472"/>
      <c r="D47" s="466"/>
      <c r="E47" s="467"/>
      <c r="F47" s="468"/>
      <c r="G47" s="62"/>
      <c r="H47" s="471"/>
      <c r="I47" s="472"/>
      <c r="J47" s="466"/>
      <c r="K47" s="467"/>
      <c r="L47" s="468"/>
      <c r="M47" s="62"/>
      <c r="N47" s="471"/>
      <c r="O47" s="472"/>
      <c r="P47" s="466"/>
      <c r="Q47" s="467"/>
      <c r="R47" s="468"/>
    </row>
    <row r="48" spans="1:19" ht="15" customHeight="1" x14ac:dyDescent="0.3">
      <c r="B48" s="471"/>
      <c r="C48" s="472"/>
      <c r="D48" s="466"/>
      <c r="E48" s="467"/>
      <c r="F48" s="468"/>
      <c r="G48" s="62"/>
      <c r="H48" s="471"/>
      <c r="I48" s="472"/>
      <c r="J48" s="466"/>
      <c r="K48" s="467"/>
      <c r="L48" s="468"/>
      <c r="M48" s="62"/>
      <c r="N48" s="471"/>
      <c r="O48" s="472"/>
      <c r="P48" s="466"/>
      <c r="Q48" s="467"/>
      <c r="R48" s="468"/>
    </row>
    <row r="49" spans="2:18" ht="15" customHeight="1" thickBot="1" x14ac:dyDescent="0.35">
      <c r="B49" s="473"/>
      <c r="C49" s="474"/>
      <c r="D49" s="466"/>
      <c r="E49" s="467"/>
      <c r="F49" s="468"/>
      <c r="G49" s="62"/>
      <c r="H49" s="473"/>
      <c r="I49" s="474"/>
      <c r="J49" s="466"/>
      <c r="K49" s="467"/>
      <c r="L49" s="468"/>
      <c r="M49" s="62"/>
      <c r="N49" s="473"/>
      <c r="O49" s="474"/>
      <c r="P49" s="466"/>
      <c r="Q49" s="467"/>
      <c r="R49" s="468"/>
    </row>
    <row r="50" spans="2:18" ht="15" customHeight="1" x14ac:dyDescent="0.3">
      <c r="B50" s="438" t="s">
        <v>86</v>
      </c>
      <c r="C50" s="440"/>
      <c r="D50" s="441">
        <f>'Training Plan'!G283</f>
        <v>0</v>
      </c>
      <c r="E50" s="442"/>
      <c r="F50" s="443"/>
      <c r="G50" s="62"/>
      <c r="H50" s="438" t="s">
        <v>86</v>
      </c>
      <c r="I50" s="440"/>
      <c r="J50" s="441">
        <f>'Training Plan'!G291</f>
        <v>0</v>
      </c>
      <c r="K50" s="442"/>
      <c r="L50" s="443"/>
      <c r="M50" s="62"/>
      <c r="N50" s="438" t="s">
        <v>86</v>
      </c>
      <c r="O50" s="440"/>
      <c r="P50" s="441">
        <f>'Training Plan'!G299</f>
        <v>0</v>
      </c>
      <c r="Q50" s="442"/>
      <c r="R50" s="443"/>
    </row>
    <row r="51" spans="2:18" ht="15" customHeight="1" thickBot="1" x14ac:dyDescent="0.35">
      <c r="B51" s="453"/>
      <c r="C51" s="475"/>
      <c r="D51" s="447"/>
      <c r="E51" s="448"/>
      <c r="F51" s="449"/>
      <c r="G51" s="62"/>
      <c r="H51" s="453"/>
      <c r="I51" s="475"/>
      <c r="J51" s="447"/>
      <c r="K51" s="448"/>
      <c r="L51" s="449"/>
      <c r="M51" s="62"/>
      <c r="N51" s="453"/>
      <c r="O51" s="475"/>
      <c r="P51" s="447"/>
      <c r="Q51" s="448"/>
      <c r="R51" s="449"/>
    </row>
    <row r="52" spans="2:18" ht="30" customHeight="1" thickBot="1" x14ac:dyDescent="0.35">
      <c r="B52" s="1" t="s">
        <v>61</v>
      </c>
      <c r="C52" s="1" t="s">
        <v>0</v>
      </c>
      <c r="D52" s="1" t="s">
        <v>42</v>
      </c>
      <c r="E52" s="1" t="s">
        <v>11</v>
      </c>
      <c r="F52" s="3" t="s">
        <v>71</v>
      </c>
      <c r="H52" s="1" t="s">
        <v>61</v>
      </c>
      <c r="I52" s="1" t="s">
        <v>0</v>
      </c>
      <c r="J52" s="1" t="s">
        <v>42</v>
      </c>
      <c r="K52" s="1" t="s">
        <v>11</v>
      </c>
      <c r="L52" s="3" t="s">
        <v>71</v>
      </c>
      <c r="N52" s="1" t="s">
        <v>61</v>
      </c>
      <c r="O52" s="1" t="s">
        <v>0</v>
      </c>
      <c r="P52" s="1" t="s">
        <v>42</v>
      </c>
      <c r="Q52" s="1" t="s">
        <v>11</v>
      </c>
      <c r="R52" s="3" t="s">
        <v>71</v>
      </c>
    </row>
    <row r="53" spans="2:18" ht="15" customHeight="1" thickBot="1" x14ac:dyDescent="0.35">
      <c r="B53" s="2">
        <v>1</v>
      </c>
      <c r="C53" s="32"/>
      <c r="D53" s="29"/>
      <c r="E53" s="35"/>
      <c r="F53" s="125">
        <f>IF(ISNUMBER(D53),D53/B65,)</f>
        <v>0</v>
      </c>
      <c r="H53" s="2">
        <v>1</v>
      </c>
      <c r="I53" s="32"/>
      <c r="J53" s="29"/>
      <c r="K53" s="35"/>
      <c r="L53" s="125">
        <f>IF(ISNUMBER(J53),J53/H65,)</f>
        <v>0</v>
      </c>
      <c r="N53" s="2">
        <v>1</v>
      </c>
      <c r="O53" s="32"/>
      <c r="P53" s="29"/>
      <c r="Q53" s="35"/>
      <c r="R53" s="125">
        <f>IF(ISNUMBER(P53),P53/N65,)</f>
        <v>0</v>
      </c>
    </row>
    <row r="54" spans="2:18" ht="15" customHeight="1" thickBot="1" x14ac:dyDescent="0.35">
      <c r="B54" s="2">
        <v>2</v>
      </c>
      <c r="C54" s="33"/>
      <c r="D54" s="30"/>
      <c r="E54" s="36"/>
      <c r="F54" s="126">
        <f>IF(ISNUMBER(D54),D54/B65,)</f>
        <v>0</v>
      </c>
      <c r="H54" s="2">
        <v>2</v>
      </c>
      <c r="I54" s="33"/>
      <c r="J54" s="30"/>
      <c r="K54" s="36"/>
      <c r="L54" s="126">
        <f>IF(ISNUMBER(J54),J54/H65,)</f>
        <v>0</v>
      </c>
      <c r="N54" s="2">
        <v>2</v>
      </c>
      <c r="O54" s="33"/>
      <c r="P54" s="30"/>
      <c r="Q54" s="36"/>
      <c r="R54" s="126">
        <f>IF(ISNUMBER(P54),P54/N65,)</f>
        <v>0</v>
      </c>
    </row>
    <row r="55" spans="2:18" ht="15" customHeight="1" thickBot="1" x14ac:dyDescent="0.35">
      <c r="B55" s="2">
        <v>3</v>
      </c>
      <c r="C55" s="33"/>
      <c r="D55" s="30"/>
      <c r="E55" s="36"/>
      <c r="F55" s="126">
        <f>IF(ISNUMBER(D55),D55/B65,)</f>
        <v>0</v>
      </c>
      <c r="H55" s="2">
        <v>3</v>
      </c>
      <c r="I55" s="33"/>
      <c r="J55" s="30"/>
      <c r="K55" s="36"/>
      <c r="L55" s="126">
        <f>IF(ISNUMBER(J55),J55/H65,)</f>
        <v>0</v>
      </c>
      <c r="M55" s="122"/>
      <c r="N55" s="2">
        <v>3</v>
      </c>
      <c r="O55" s="33"/>
      <c r="P55" s="30"/>
      <c r="Q55" s="36"/>
      <c r="R55" s="126">
        <f>IF(ISNUMBER(P55),P55/N65,)</f>
        <v>0</v>
      </c>
    </row>
    <row r="56" spans="2:18" ht="15" customHeight="1" thickBot="1" x14ac:dyDescent="0.35">
      <c r="B56" s="2">
        <v>4</v>
      </c>
      <c r="C56" s="33"/>
      <c r="D56" s="30"/>
      <c r="E56" s="36"/>
      <c r="F56" s="126">
        <f>IF(ISNUMBER(D56),D56/B65,)</f>
        <v>0</v>
      </c>
      <c r="H56" s="2">
        <v>4</v>
      </c>
      <c r="I56" s="33"/>
      <c r="J56" s="30"/>
      <c r="K56" s="36"/>
      <c r="L56" s="126">
        <f>IF(ISNUMBER(J56),J56/H65,)</f>
        <v>0</v>
      </c>
      <c r="M56" s="123"/>
      <c r="N56" s="2">
        <v>4</v>
      </c>
      <c r="O56" s="33"/>
      <c r="P56" s="30"/>
      <c r="Q56" s="36"/>
      <c r="R56" s="126">
        <f>IF(ISNUMBER(P56),P56/N65,)</f>
        <v>0</v>
      </c>
    </row>
    <row r="57" spans="2:18" ht="15" customHeight="1" thickBot="1" x14ac:dyDescent="0.35">
      <c r="B57" s="2">
        <v>5</v>
      </c>
      <c r="C57" s="33"/>
      <c r="D57" s="30"/>
      <c r="E57" s="36"/>
      <c r="F57" s="126">
        <f>IF(ISNUMBER(D57),D57/B65,)</f>
        <v>0</v>
      </c>
      <c r="H57" s="2">
        <v>5</v>
      </c>
      <c r="I57" s="33"/>
      <c r="J57" s="30"/>
      <c r="K57" s="36"/>
      <c r="L57" s="126">
        <f>IF(ISNUMBER(J57),J57/H65,)</f>
        <v>0</v>
      </c>
      <c r="M57" s="124"/>
      <c r="N57" s="2">
        <v>5</v>
      </c>
      <c r="O57" s="33"/>
      <c r="P57" s="30"/>
      <c r="Q57" s="36"/>
      <c r="R57" s="126">
        <f>IF(ISNUMBER(P57),P57/N65,)</f>
        <v>0</v>
      </c>
    </row>
    <row r="58" spans="2:18" ht="15" customHeight="1" thickBot="1" x14ac:dyDescent="0.35">
      <c r="B58" s="2">
        <v>6</v>
      </c>
      <c r="C58" s="33"/>
      <c r="D58" s="30"/>
      <c r="E58" s="36"/>
      <c r="F58" s="126">
        <f>IF(ISNUMBER(D58),D58/B65,)</f>
        <v>0</v>
      </c>
      <c r="H58" s="2">
        <v>6</v>
      </c>
      <c r="I58" s="33"/>
      <c r="J58" s="30"/>
      <c r="K58" s="36"/>
      <c r="L58" s="126">
        <f>IF(ISNUMBER(J58),J58/H65,)</f>
        <v>0</v>
      </c>
      <c r="M58" s="124"/>
      <c r="N58" s="2">
        <v>6</v>
      </c>
      <c r="O58" s="33"/>
      <c r="P58" s="30"/>
      <c r="Q58" s="36"/>
      <c r="R58" s="126">
        <f>IF(ISNUMBER(P58),P58/N65,)</f>
        <v>0</v>
      </c>
    </row>
    <row r="59" spans="2:18" ht="15" customHeight="1" thickBot="1" x14ac:dyDescent="0.35">
      <c r="B59" s="2">
        <v>7</v>
      </c>
      <c r="C59" s="33"/>
      <c r="D59" s="30"/>
      <c r="E59" s="36"/>
      <c r="F59" s="126">
        <f>IF(ISNUMBER(D59),D59/B65,)</f>
        <v>0</v>
      </c>
      <c r="H59" s="2">
        <v>7</v>
      </c>
      <c r="I59" s="33"/>
      <c r="J59" s="30"/>
      <c r="K59" s="36"/>
      <c r="L59" s="126">
        <f>IF(ISNUMBER(J59),J59/H65,)</f>
        <v>0</v>
      </c>
      <c r="M59" s="124"/>
      <c r="N59" s="2">
        <v>7</v>
      </c>
      <c r="O59" s="33"/>
      <c r="P59" s="30"/>
      <c r="Q59" s="36"/>
      <c r="R59" s="126">
        <f>IF(ISNUMBER(P59),P59/N65,)</f>
        <v>0</v>
      </c>
    </row>
    <row r="60" spans="2:18" ht="15" customHeight="1" thickBot="1" x14ac:dyDescent="0.35">
      <c r="B60" s="2">
        <v>8</v>
      </c>
      <c r="C60" s="33"/>
      <c r="D60" s="30"/>
      <c r="E60" s="36"/>
      <c r="F60" s="126">
        <f>IF(ISNUMBER(D60),D60/B65,)</f>
        <v>0</v>
      </c>
      <c r="H60" s="2">
        <v>8</v>
      </c>
      <c r="I60" s="33"/>
      <c r="J60" s="30"/>
      <c r="K60" s="36"/>
      <c r="L60" s="126">
        <f>IF(ISNUMBER(J60),J60/H65,)</f>
        <v>0</v>
      </c>
      <c r="M60" s="124"/>
      <c r="N60" s="2">
        <v>8</v>
      </c>
      <c r="O60" s="33"/>
      <c r="P60" s="30"/>
      <c r="Q60" s="36"/>
      <c r="R60" s="126">
        <f>IF(ISNUMBER(P60),P60/N65,)</f>
        <v>0</v>
      </c>
    </row>
    <row r="61" spans="2:18" ht="15" customHeight="1" thickBot="1" x14ac:dyDescent="0.35">
      <c r="B61" s="2">
        <v>9</v>
      </c>
      <c r="C61" s="33"/>
      <c r="D61" s="30"/>
      <c r="E61" s="36"/>
      <c r="F61" s="126">
        <f>IF(ISNUMBER(D61),D61/B65,)</f>
        <v>0</v>
      </c>
      <c r="H61" s="2">
        <v>9</v>
      </c>
      <c r="I61" s="33"/>
      <c r="J61" s="30"/>
      <c r="K61" s="36"/>
      <c r="L61" s="126">
        <f>IF(ISNUMBER(J61),J61/H65,)</f>
        <v>0</v>
      </c>
      <c r="M61" s="124"/>
      <c r="N61" s="2">
        <v>9</v>
      </c>
      <c r="O61" s="33"/>
      <c r="P61" s="30"/>
      <c r="Q61" s="36"/>
      <c r="R61" s="126">
        <f>IF(ISNUMBER(P61),P61/N65,)</f>
        <v>0</v>
      </c>
    </row>
    <row r="62" spans="2:18" ht="15" customHeight="1" thickBot="1" x14ac:dyDescent="0.35">
      <c r="B62" s="133">
        <v>10</v>
      </c>
      <c r="C62" s="34"/>
      <c r="D62" s="31"/>
      <c r="E62" s="37"/>
      <c r="F62" s="126">
        <f>IF(ISNUMBER(D62),D62/B65,)</f>
        <v>0</v>
      </c>
      <c r="H62" s="133">
        <v>10</v>
      </c>
      <c r="I62" s="34"/>
      <c r="J62" s="31"/>
      <c r="K62" s="37"/>
      <c r="L62" s="126">
        <f>IF(ISNUMBER(J62),J62/H65,)</f>
        <v>0</v>
      </c>
      <c r="M62" s="124"/>
      <c r="N62" s="133">
        <v>10</v>
      </c>
      <c r="O62" s="34"/>
      <c r="P62" s="31"/>
      <c r="Q62" s="37"/>
      <c r="R62" s="126">
        <f>IF(ISNUMBER(P62),P62/N65,)</f>
        <v>0</v>
      </c>
    </row>
    <row r="63" spans="2:18" ht="15" customHeight="1" x14ac:dyDescent="0.3">
      <c r="B63" s="392" t="s">
        <v>4</v>
      </c>
      <c r="C63" s="438" t="s">
        <v>62</v>
      </c>
      <c r="D63" s="439"/>
      <c r="E63" s="457">
        <f>IFERROR(IF(COUNT(F53:F62)&gt;0,AVERAGEIF(F53:F62,"&gt;0"),0),)</f>
        <v>0</v>
      </c>
      <c r="F63" s="458"/>
      <c r="H63" s="392" t="s">
        <v>4</v>
      </c>
      <c r="I63" s="438" t="s">
        <v>62</v>
      </c>
      <c r="J63" s="439"/>
      <c r="K63" s="457">
        <f>IFERROR(IF(COUNT(L53:L62)&gt;0,AVERAGEIF(L53:L62,"&gt;0"),0),)</f>
        <v>0</v>
      </c>
      <c r="L63" s="458"/>
      <c r="M63" s="124"/>
      <c r="N63" s="392" t="s">
        <v>4</v>
      </c>
      <c r="O63" s="452" t="s">
        <v>70</v>
      </c>
      <c r="P63" s="461">
        <f>IFERROR(IF(COUNT(R53:R62)&gt;0,AVERAGEIF(R53:R62,"&gt;0"),0),)</f>
        <v>0</v>
      </c>
      <c r="Q63" s="477" t="s">
        <v>109</v>
      </c>
      <c r="R63" s="479" t="str">
        <f>IFERROR(Q67*R67,"")</f>
        <v/>
      </c>
    </row>
    <row r="64" spans="2:18" ht="15" customHeight="1" thickBot="1" x14ac:dyDescent="0.35">
      <c r="B64" s="373"/>
      <c r="C64" s="453"/>
      <c r="D64" s="456"/>
      <c r="E64" s="459"/>
      <c r="F64" s="460"/>
      <c r="H64" s="373"/>
      <c r="I64" s="453"/>
      <c r="J64" s="456"/>
      <c r="K64" s="459"/>
      <c r="L64" s="460"/>
      <c r="M64" s="124"/>
      <c r="N64" s="373"/>
      <c r="O64" s="490"/>
      <c r="P64" s="462"/>
      <c r="Q64" s="478"/>
      <c r="R64" s="480"/>
    </row>
    <row r="65" spans="2:18" ht="15" customHeight="1" x14ac:dyDescent="0.3">
      <c r="B65" s="450">
        <f ca="1">IFERROR(ROUNDUP(B67/(0.0005*C67^2-0.0342*C67+1.034),0),)</f>
        <v>0</v>
      </c>
      <c r="C65" s="452" t="s">
        <v>162</v>
      </c>
      <c r="D65" s="454">
        <f>SUM(C53:C62)</f>
        <v>0</v>
      </c>
      <c r="E65" s="438" t="s">
        <v>44</v>
      </c>
      <c r="F65" s="421">
        <f>SUM(C53*D53,C54*D54,C55*D55,C56*D56,C57*D57,C58*D58,C59*D59,C60*D60,C61*D61,C62*D62)</f>
        <v>0</v>
      </c>
      <c r="H65" s="450">
        <f ca="1">IFERROR(ROUNDUP(H67/(0.0005*I67^2-0.0342*I67+1.034),0),)</f>
        <v>0</v>
      </c>
      <c r="I65" s="452" t="s">
        <v>162</v>
      </c>
      <c r="J65" s="454">
        <f>SUM(I53:I62)</f>
        <v>0</v>
      </c>
      <c r="K65" s="438" t="s">
        <v>44</v>
      </c>
      <c r="L65" s="421">
        <f>SUM(I53*J53,I54*J54,I55*J55,I56*J56,I57*J57,I58*J58,I59*J59,I60*J60,I61*J61,I62*J62)</f>
        <v>0</v>
      </c>
      <c r="M65" s="124"/>
      <c r="N65" s="450">
        <f ca="1">IFERROR(ROUNDUP(N67/(0.0005*O67^2-0.0342*O67+1.034),0),)</f>
        <v>0</v>
      </c>
      <c r="O65" s="452" t="s">
        <v>162</v>
      </c>
      <c r="P65" s="454">
        <f>SUM(O53:O62)</f>
        <v>0</v>
      </c>
      <c r="Q65" s="438" t="s">
        <v>44</v>
      </c>
      <c r="R65" s="421">
        <f>SUM(O53*P53,O54*P54,O55*P55,O56*P56,O57*P57,O58*P58,O59*P59,O60*P60,O61*P61,O62*P62)</f>
        <v>0</v>
      </c>
    </row>
    <row r="66" spans="2:18" ht="15" customHeight="1" thickBot="1" x14ac:dyDescent="0.35">
      <c r="B66" s="451"/>
      <c r="C66" s="453"/>
      <c r="D66" s="455"/>
      <c r="E66" s="453"/>
      <c r="F66" s="422"/>
      <c r="H66" s="451"/>
      <c r="I66" s="453"/>
      <c r="J66" s="455"/>
      <c r="K66" s="453"/>
      <c r="L66" s="422"/>
      <c r="M66" s="124"/>
      <c r="N66" s="451"/>
      <c r="O66" s="453"/>
      <c r="P66" s="455"/>
      <c r="Q66" s="453"/>
      <c r="R66" s="422"/>
    </row>
    <row r="67" spans="2:18" ht="15" customHeight="1" x14ac:dyDescent="0.3">
      <c r="B67" s="64" t="str">
        <f ca="1">IFERROR(OFFSET(D52,MATCH(MAX(D53:D62),D53:D62,0),0),"")</f>
        <v/>
      </c>
      <c r="C67" s="129" t="str">
        <f ca="1">IFERROR(OFFSET(C52,MATCH(MAX(D53:D62),D53:D62,0),0)+(10-OFFSET(E52,MATCH(MAX(D53:D62),D53:D62,0),0)),"")</f>
        <v/>
      </c>
      <c r="D67" s="64"/>
      <c r="E67" s="64"/>
      <c r="F67" s="64"/>
      <c r="G67" s="64"/>
      <c r="H67" s="64" t="str">
        <f ca="1">IFERROR(OFFSET(J52,MATCH(MAX(J53:J62),J53:J62,0),0),"")</f>
        <v/>
      </c>
      <c r="I67" s="129" t="str">
        <f ca="1">IFERROR(OFFSET(I52,MATCH(MAX(J53:J62),J53:J62,0),0)+(10-OFFSET(K52,MATCH(MAX(J53:J62),J53:J62,0),0)),"")</f>
        <v/>
      </c>
      <c r="J67" s="64"/>
      <c r="K67" s="64"/>
      <c r="L67" s="64"/>
      <c r="M67" s="130"/>
      <c r="N67" s="64" t="str">
        <f ca="1">IFERROR(OFFSET(P52,MATCH(MAX(P53:P62),P53:P62,0),0),"")</f>
        <v/>
      </c>
      <c r="O67" s="129" t="str">
        <f ca="1">IFERROR(OFFSET(O52,MATCH(MAX(P53:P62),P53:P62,0),0)+(10-OFFSET(Q52,MATCH(MAX(P53:P62),P53:P62,0),0)),"")</f>
        <v/>
      </c>
      <c r="P67" s="64"/>
      <c r="Q67" s="131" t="str">
        <f>IFERROR(AVERAGE(AVERAGE(E53:E62),AVERAGE(K53:K62),AVERAGE(Q53:Q62)),"")</f>
        <v/>
      </c>
      <c r="R67" s="132">
        <f>SUM(C53:C62,I53:I62,O53:O62)</f>
        <v>0</v>
      </c>
    </row>
    <row r="68" spans="2:18" ht="15" customHeight="1" x14ac:dyDescent="0.3">
      <c r="B68" s="64"/>
      <c r="C68" s="64"/>
      <c r="D68" s="64"/>
      <c r="E68" s="64"/>
      <c r="F68" s="64"/>
      <c r="G68" s="64"/>
      <c r="H68" s="64"/>
      <c r="I68" s="64"/>
      <c r="J68" s="64"/>
      <c r="K68" s="64"/>
      <c r="L68" s="64"/>
      <c r="M68" s="64"/>
      <c r="N68" s="64"/>
      <c r="O68" s="64"/>
      <c r="P68" s="64"/>
      <c r="Q68" s="64"/>
      <c r="R68" s="64"/>
    </row>
    <row r="69" spans="2:18" ht="15" customHeight="1" x14ac:dyDescent="0.3">
      <c r="B69" s="476" t="s">
        <v>63</v>
      </c>
      <c r="C69" s="476"/>
      <c r="D69" s="476"/>
      <c r="E69" s="476"/>
      <c r="F69" s="476"/>
      <c r="G69" s="476"/>
      <c r="H69" s="476"/>
      <c r="I69" s="476"/>
      <c r="J69" s="476"/>
      <c r="K69" s="476"/>
      <c r="L69" s="476"/>
      <c r="M69" s="476"/>
      <c r="N69" s="476"/>
      <c r="O69" s="476"/>
      <c r="P69" s="476"/>
      <c r="Q69" s="476"/>
      <c r="R69" s="476"/>
    </row>
    <row r="70" spans="2:18" ht="15" customHeight="1" x14ac:dyDescent="0.3">
      <c r="B70" s="476"/>
      <c r="C70" s="476"/>
      <c r="D70" s="476"/>
      <c r="E70" s="476"/>
      <c r="F70" s="476"/>
      <c r="G70" s="476"/>
      <c r="H70" s="476"/>
      <c r="I70" s="476"/>
      <c r="J70" s="476"/>
      <c r="K70" s="476"/>
      <c r="L70" s="476"/>
      <c r="M70" s="476"/>
      <c r="N70" s="476"/>
      <c r="O70" s="476"/>
      <c r="P70" s="476"/>
      <c r="Q70" s="476"/>
      <c r="R70" s="476"/>
    </row>
    <row r="71" spans="2:18" ht="15" customHeight="1" x14ac:dyDescent="0.3">
      <c r="B71" s="476"/>
      <c r="C71" s="476"/>
      <c r="D71" s="476"/>
      <c r="E71" s="476"/>
      <c r="F71" s="476"/>
      <c r="G71" s="476"/>
      <c r="H71" s="476"/>
      <c r="I71" s="476"/>
      <c r="J71" s="476"/>
      <c r="K71" s="476"/>
      <c r="L71" s="476"/>
      <c r="M71" s="476"/>
      <c r="N71" s="476"/>
      <c r="O71" s="476"/>
      <c r="P71" s="476"/>
      <c r="Q71" s="476"/>
      <c r="R71" s="476"/>
    </row>
    <row r="72" spans="2:18" ht="15" customHeight="1" thickBot="1" x14ac:dyDescent="0.35"/>
    <row r="73" spans="2:18" ht="15" customHeight="1" x14ac:dyDescent="0.3">
      <c r="C73" s="322">
        <f>'Training Plan'!I276</f>
        <v>0</v>
      </c>
      <c r="D73" s="323"/>
      <c r="E73" s="324"/>
      <c r="F73" s="322">
        <f>'Training Plan'!I280</f>
        <v>0</v>
      </c>
      <c r="G73" s="323"/>
      <c r="H73" s="324"/>
      <c r="I73" s="322">
        <f>'Training Plan'!I284</f>
        <v>0</v>
      </c>
      <c r="J73" s="323"/>
      <c r="K73" s="324"/>
      <c r="L73" s="322">
        <f>'Training Plan'!I288</f>
        <v>0</v>
      </c>
      <c r="M73" s="323"/>
      <c r="N73" s="324"/>
      <c r="O73" s="322">
        <f>'Training Plan'!I292</f>
        <v>0</v>
      </c>
      <c r="P73" s="323"/>
      <c r="Q73" s="324"/>
    </row>
    <row r="74" spans="2:18" ht="15" customHeight="1" thickBot="1" x14ac:dyDescent="0.35">
      <c r="C74" s="328"/>
      <c r="D74" s="329"/>
      <c r="E74" s="330"/>
      <c r="F74" s="328"/>
      <c r="G74" s="329"/>
      <c r="H74" s="330"/>
      <c r="I74" s="328"/>
      <c r="J74" s="329"/>
      <c r="K74" s="330"/>
      <c r="L74" s="328"/>
      <c r="M74" s="329"/>
      <c r="N74" s="330"/>
      <c r="O74" s="328"/>
      <c r="P74" s="329"/>
      <c r="Q74" s="330"/>
    </row>
    <row r="75" spans="2:18" ht="15" customHeight="1" x14ac:dyDescent="0.3">
      <c r="C75" s="441">
        <f>'Training Plan'!I277</f>
        <v>0</v>
      </c>
      <c r="D75" s="442"/>
      <c r="E75" s="443"/>
      <c r="F75" s="441">
        <f>'Training Plan'!I281</f>
        <v>0</v>
      </c>
      <c r="G75" s="442"/>
      <c r="H75" s="443"/>
      <c r="I75" s="441">
        <f>'Training Plan'!I285</f>
        <v>0</v>
      </c>
      <c r="J75" s="442"/>
      <c r="K75" s="443"/>
      <c r="L75" s="441">
        <f>'Training Plan'!I289</f>
        <v>0</v>
      </c>
      <c r="M75" s="442"/>
      <c r="N75" s="443"/>
      <c r="O75" s="441">
        <f>'Training Plan'!I293</f>
        <v>0</v>
      </c>
      <c r="P75" s="442"/>
      <c r="Q75" s="443"/>
    </row>
    <row r="76" spans="2:18" ht="15" customHeight="1" x14ac:dyDescent="0.3">
      <c r="C76" s="444"/>
      <c r="D76" s="445"/>
      <c r="E76" s="446"/>
      <c r="F76" s="444"/>
      <c r="G76" s="445"/>
      <c r="H76" s="446"/>
      <c r="I76" s="444"/>
      <c r="J76" s="445"/>
      <c r="K76" s="446"/>
      <c r="L76" s="444"/>
      <c r="M76" s="445"/>
      <c r="N76" s="446"/>
      <c r="O76" s="444"/>
      <c r="P76" s="445"/>
      <c r="Q76" s="446"/>
    </row>
    <row r="77" spans="2:18" ht="15" customHeight="1" thickBot="1" x14ac:dyDescent="0.35">
      <c r="C77" s="447"/>
      <c r="D77" s="448"/>
      <c r="E77" s="449"/>
      <c r="F77" s="447"/>
      <c r="G77" s="448"/>
      <c r="H77" s="449"/>
      <c r="I77" s="447"/>
      <c r="J77" s="448"/>
      <c r="K77" s="449"/>
      <c r="L77" s="447"/>
      <c r="M77" s="448"/>
      <c r="N77" s="449"/>
      <c r="O77" s="447"/>
      <c r="P77" s="448"/>
      <c r="Q77" s="449"/>
    </row>
    <row r="78" spans="2:18" ht="15" customHeight="1" thickBot="1" x14ac:dyDescent="0.35">
      <c r="C78" s="438" t="s">
        <v>64</v>
      </c>
      <c r="D78" s="439"/>
      <c r="E78" s="440"/>
      <c r="F78" s="438" t="s">
        <v>64</v>
      </c>
      <c r="G78" s="439"/>
      <c r="H78" s="440"/>
      <c r="I78" s="438" t="s">
        <v>64</v>
      </c>
      <c r="J78" s="439"/>
      <c r="K78" s="440"/>
      <c r="L78" s="438" t="s">
        <v>64</v>
      </c>
      <c r="M78" s="439"/>
      <c r="N78" s="440"/>
      <c r="O78" s="438" t="s">
        <v>64</v>
      </c>
      <c r="P78" s="439"/>
      <c r="Q78" s="440"/>
    </row>
    <row r="79" spans="2:18" ht="15" customHeight="1" x14ac:dyDescent="0.3">
      <c r="C79" s="481"/>
      <c r="D79" s="482"/>
      <c r="E79" s="483"/>
      <c r="F79" s="481"/>
      <c r="G79" s="482"/>
      <c r="H79" s="483"/>
      <c r="I79" s="481"/>
      <c r="J79" s="482"/>
      <c r="K79" s="483"/>
      <c r="L79" s="481"/>
      <c r="M79" s="482"/>
      <c r="N79" s="483"/>
      <c r="O79" s="481"/>
      <c r="P79" s="482"/>
      <c r="Q79" s="483"/>
    </row>
    <row r="80" spans="2:18" ht="15" customHeight="1" x14ac:dyDescent="0.3">
      <c r="C80" s="484"/>
      <c r="D80" s="485"/>
      <c r="E80" s="486"/>
      <c r="F80" s="484"/>
      <c r="G80" s="485"/>
      <c r="H80" s="486"/>
      <c r="I80" s="484"/>
      <c r="J80" s="485"/>
      <c r="K80" s="486"/>
      <c r="L80" s="484"/>
      <c r="M80" s="485"/>
      <c r="N80" s="486"/>
      <c r="O80" s="484"/>
      <c r="P80" s="485"/>
      <c r="Q80" s="486"/>
    </row>
    <row r="81" spans="2:18" ht="15" customHeight="1" thickBot="1" x14ac:dyDescent="0.35">
      <c r="C81" s="487"/>
      <c r="D81" s="488"/>
      <c r="E81" s="489"/>
      <c r="F81" s="487"/>
      <c r="G81" s="488"/>
      <c r="H81" s="489"/>
      <c r="I81" s="487"/>
      <c r="J81" s="488"/>
      <c r="K81" s="489"/>
      <c r="L81" s="487"/>
      <c r="M81" s="488"/>
      <c r="N81" s="489"/>
      <c r="O81" s="487"/>
      <c r="P81" s="488"/>
      <c r="Q81" s="489"/>
    </row>
    <row r="82" spans="2:18" ht="15" customHeight="1" x14ac:dyDescent="0.3"/>
    <row r="83" spans="2:18" ht="15" customHeight="1" x14ac:dyDescent="0.3"/>
    <row r="84" spans="2:18" ht="15" customHeight="1" x14ac:dyDescent="0.3">
      <c r="B84" s="476" t="s">
        <v>49</v>
      </c>
      <c r="C84" s="476"/>
      <c r="D84" s="476"/>
      <c r="E84" s="476"/>
      <c r="F84" s="476"/>
      <c r="G84" s="476"/>
      <c r="H84" s="476"/>
      <c r="I84" s="476"/>
      <c r="J84" s="476"/>
      <c r="K84" s="476"/>
      <c r="L84" s="476"/>
      <c r="M84" s="476"/>
      <c r="N84" s="476"/>
      <c r="O84" s="476"/>
      <c r="P84" s="476"/>
      <c r="Q84" s="476"/>
      <c r="R84" s="476"/>
    </row>
    <row r="85" spans="2:18" ht="15" customHeight="1" x14ac:dyDescent="0.3">
      <c r="B85" s="476"/>
      <c r="C85" s="476"/>
      <c r="D85" s="476"/>
      <c r="E85" s="476"/>
      <c r="F85" s="476"/>
      <c r="G85" s="476"/>
      <c r="H85" s="476"/>
      <c r="I85" s="476"/>
      <c r="J85" s="476"/>
      <c r="K85" s="476"/>
      <c r="L85" s="476"/>
      <c r="M85" s="476"/>
      <c r="N85" s="476"/>
      <c r="O85" s="476"/>
      <c r="P85" s="476"/>
      <c r="Q85" s="476"/>
      <c r="R85" s="476"/>
    </row>
    <row r="86" spans="2:18" ht="15" customHeight="1" x14ac:dyDescent="0.3">
      <c r="B86" s="476"/>
      <c r="C86" s="476"/>
      <c r="D86" s="476"/>
      <c r="E86" s="476"/>
      <c r="F86" s="476"/>
      <c r="G86" s="476"/>
      <c r="H86" s="476"/>
      <c r="I86" s="476"/>
      <c r="J86" s="476"/>
      <c r="K86" s="476"/>
      <c r="L86" s="476"/>
      <c r="M86" s="476"/>
      <c r="N86" s="476"/>
      <c r="O86" s="476"/>
      <c r="P86" s="476"/>
      <c r="Q86" s="476"/>
      <c r="R86" s="476"/>
    </row>
    <row r="87" spans="2:18" ht="15" customHeight="1" thickBot="1" x14ac:dyDescent="0.35"/>
    <row r="88" spans="2:18" ht="15" customHeight="1" x14ac:dyDescent="0.3">
      <c r="B88" s="356">
        <v>1</v>
      </c>
      <c r="C88" s="356">
        <f>'Training Plan'!L277</f>
        <v>0</v>
      </c>
      <c r="D88" s="357"/>
      <c r="E88" s="357"/>
      <c r="F88" s="358"/>
      <c r="G88" s="62"/>
      <c r="H88" s="356">
        <v>2</v>
      </c>
      <c r="I88" s="356">
        <f>'Training Plan'!L285</f>
        <v>0</v>
      </c>
      <c r="J88" s="357"/>
      <c r="K88" s="357"/>
      <c r="L88" s="358"/>
      <c r="M88" s="62"/>
      <c r="N88" s="356">
        <v>3</v>
      </c>
      <c r="O88" s="356">
        <f>'Training Plan'!L293</f>
        <v>0</v>
      </c>
      <c r="P88" s="357"/>
      <c r="Q88" s="357"/>
      <c r="R88" s="358"/>
    </row>
    <row r="89" spans="2:18" ht="15" customHeight="1" thickBot="1" x14ac:dyDescent="0.35">
      <c r="B89" s="359"/>
      <c r="C89" s="359"/>
      <c r="D89" s="360"/>
      <c r="E89" s="360"/>
      <c r="F89" s="361"/>
      <c r="G89" s="62"/>
      <c r="H89" s="359"/>
      <c r="I89" s="359"/>
      <c r="J89" s="360"/>
      <c r="K89" s="360"/>
      <c r="L89" s="361"/>
      <c r="M89" s="62"/>
      <c r="N89" s="359"/>
      <c r="O89" s="359"/>
      <c r="P89" s="360"/>
      <c r="Q89" s="360"/>
      <c r="R89" s="361"/>
    </row>
    <row r="90" spans="2:18" ht="15" customHeight="1" x14ac:dyDescent="0.3">
      <c r="B90" s="469" t="s">
        <v>85</v>
      </c>
      <c r="C90" s="470"/>
      <c r="D90" s="463">
        <f>'Training Plan'!L278</f>
        <v>0</v>
      </c>
      <c r="E90" s="464"/>
      <c r="F90" s="465"/>
      <c r="G90" s="62"/>
      <c r="H90" s="469" t="s">
        <v>85</v>
      </c>
      <c r="I90" s="470"/>
      <c r="J90" s="463">
        <f>'Training Plan'!L286</f>
        <v>0</v>
      </c>
      <c r="K90" s="464"/>
      <c r="L90" s="465"/>
      <c r="M90" s="62"/>
      <c r="N90" s="469" t="s">
        <v>85</v>
      </c>
      <c r="O90" s="470"/>
      <c r="P90" s="463">
        <f>'Training Plan'!L294</f>
        <v>0</v>
      </c>
      <c r="Q90" s="464"/>
      <c r="R90" s="465"/>
    </row>
    <row r="91" spans="2:18" ht="15" customHeight="1" x14ac:dyDescent="0.3">
      <c r="B91" s="471"/>
      <c r="C91" s="472"/>
      <c r="D91" s="466"/>
      <c r="E91" s="467"/>
      <c r="F91" s="468"/>
      <c r="G91" s="62"/>
      <c r="H91" s="471"/>
      <c r="I91" s="472"/>
      <c r="J91" s="466"/>
      <c r="K91" s="467"/>
      <c r="L91" s="468"/>
      <c r="M91" s="62"/>
      <c r="N91" s="471"/>
      <c r="O91" s="472"/>
      <c r="P91" s="466"/>
      <c r="Q91" s="467"/>
      <c r="R91" s="468"/>
    </row>
    <row r="92" spans="2:18" ht="15" customHeight="1" x14ac:dyDescent="0.3">
      <c r="B92" s="471"/>
      <c r="C92" s="472"/>
      <c r="D92" s="466"/>
      <c r="E92" s="467"/>
      <c r="F92" s="468"/>
      <c r="G92" s="62"/>
      <c r="H92" s="471"/>
      <c r="I92" s="472"/>
      <c r="J92" s="466"/>
      <c r="K92" s="467"/>
      <c r="L92" s="468"/>
      <c r="M92" s="62"/>
      <c r="N92" s="471"/>
      <c r="O92" s="472"/>
      <c r="P92" s="466"/>
      <c r="Q92" s="467"/>
      <c r="R92" s="468"/>
    </row>
    <row r="93" spans="2:18" ht="15" customHeight="1" x14ac:dyDescent="0.3">
      <c r="B93" s="471"/>
      <c r="C93" s="472"/>
      <c r="D93" s="466"/>
      <c r="E93" s="467"/>
      <c r="F93" s="468"/>
      <c r="G93" s="62"/>
      <c r="H93" s="471"/>
      <c r="I93" s="472"/>
      <c r="J93" s="466"/>
      <c r="K93" s="467"/>
      <c r="L93" s="468"/>
      <c r="M93" s="62"/>
      <c r="N93" s="471"/>
      <c r="O93" s="472"/>
      <c r="P93" s="466"/>
      <c r="Q93" s="467"/>
      <c r="R93" s="468"/>
    </row>
    <row r="94" spans="2:18" ht="15" customHeight="1" thickBot="1" x14ac:dyDescent="0.35">
      <c r="B94" s="473"/>
      <c r="C94" s="474"/>
      <c r="D94" s="466"/>
      <c r="E94" s="467"/>
      <c r="F94" s="468"/>
      <c r="G94" s="62"/>
      <c r="H94" s="473"/>
      <c r="I94" s="474"/>
      <c r="J94" s="466"/>
      <c r="K94" s="467"/>
      <c r="L94" s="468"/>
      <c r="M94" s="62"/>
      <c r="N94" s="473"/>
      <c r="O94" s="474"/>
      <c r="P94" s="466"/>
      <c r="Q94" s="467"/>
      <c r="R94" s="468"/>
    </row>
    <row r="95" spans="2:18" ht="15" customHeight="1" x14ac:dyDescent="0.3">
      <c r="B95" s="438" t="s">
        <v>86</v>
      </c>
      <c r="C95" s="440"/>
      <c r="D95" s="441">
        <f>'Training Plan'!M283</f>
        <v>0</v>
      </c>
      <c r="E95" s="442"/>
      <c r="F95" s="443"/>
      <c r="G95" s="62"/>
      <c r="H95" s="438" t="s">
        <v>86</v>
      </c>
      <c r="I95" s="440"/>
      <c r="J95" s="441">
        <f>'Training Plan'!M291</f>
        <v>0</v>
      </c>
      <c r="K95" s="442"/>
      <c r="L95" s="443"/>
      <c r="M95" s="62"/>
      <c r="N95" s="438" t="s">
        <v>86</v>
      </c>
      <c r="O95" s="440"/>
      <c r="P95" s="441">
        <f>'Training Plan'!M299</f>
        <v>0</v>
      </c>
      <c r="Q95" s="442"/>
      <c r="R95" s="443"/>
    </row>
    <row r="96" spans="2:18" ht="15" customHeight="1" thickBot="1" x14ac:dyDescent="0.35">
      <c r="B96" s="453"/>
      <c r="C96" s="475"/>
      <c r="D96" s="447"/>
      <c r="E96" s="448"/>
      <c r="F96" s="449"/>
      <c r="G96" s="62"/>
      <c r="H96" s="453"/>
      <c r="I96" s="475"/>
      <c r="J96" s="447"/>
      <c r="K96" s="448"/>
      <c r="L96" s="449"/>
      <c r="M96" s="62"/>
      <c r="N96" s="453"/>
      <c r="O96" s="475"/>
      <c r="P96" s="447"/>
      <c r="Q96" s="448"/>
      <c r="R96" s="449"/>
    </row>
    <row r="97" spans="2:18" ht="30" customHeight="1" thickBot="1" x14ac:dyDescent="0.35">
      <c r="B97" s="1" t="s">
        <v>61</v>
      </c>
      <c r="C97" s="1" t="s">
        <v>0</v>
      </c>
      <c r="D97" s="1" t="s">
        <v>42</v>
      </c>
      <c r="E97" s="1" t="s">
        <v>11</v>
      </c>
      <c r="F97" s="3" t="s">
        <v>71</v>
      </c>
      <c r="H97" s="1" t="s">
        <v>61</v>
      </c>
      <c r="I97" s="1" t="s">
        <v>0</v>
      </c>
      <c r="J97" s="1" t="s">
        <v>42</v>
      </c>
      <c r="K97" s="1" t="s">
        <v>11</v>
      </c>
      <c r="L97" s="3" t="s">
        <v>71</v>
      </c>
      <c r="N97" s="1" t="s">
        <v>61</v>
      </c>
      <c r="O97" s="1" t="s">
        <v>0</v>
      </c>
      <c r="P97" s="1" t="s">
        <v>42</v>
      </c>
      <c r="Q97" s="1" t="s">
        <v>11</v>
      </c>
      <c r="R97" s="3" t="s">
        <v>71</v>
      </c>
    </row>
    <row r="98" spans="2:18" ht="15" customHeight="1" thickBot="1" x14ac:dyDescent="0.35">
      <c r="B98" s="2">
        <v>1</v>
      </c>
      <c r="C98" s="32"/>
      <c r="D98" s="29"/>
      <c r="E98" s="35"/>
      <c r="F98" s="125">
        <f>IF(ISNUMBER(D98),D98/B110,)</f>
        <v>0</v>
      </c>
      <c r="H98" s="2">
        <v>1</v>
      </c>
      <c r="I98" s="32"/>
      <c r="J98" s="29"/>
      <c r="K98" s="35"/>
      <c r="L98" s="125">
        <f>IF(ISNUMBER(J98),J98/H110,)</f>
        <v>0</v>
      </c>
      <c r="N98" s="2">
        <v>1</v>
      </c>
      <c r="O98" s="32"/>
      <c r="P98" s="29"/>
      <c r="Q98" s="35"/>
      <c r="R98" s="125">
        <f>IF(ISNUMBER(P98),P98/N110,)</f>
        <v>0</v>
      </c>
    </row>
    <row r="99" spans="2:18" ht="15" customHeight="1" thickBot="1" x14ac:dyDescent="0.35">
      <c r="B99" s="2">
        <v>2</v>
      </c>
      <c r="C99" s="33"/>
      <c r="D99" s="30"/>
      <c r="E99" s="36"/>
      <c r="F99" s="126">
        <f>IF(ISNUMBER(D99),D99/B110,)</f>
        <v>0</v>
      </c>
      <c r="H99" s="2">
        <v>2</v>
      </c>
      <c r="I99" s="33"/>
      <c r="J99" s="30"/>
      <c r="K99" s="36"/>
      <c r="L99" s="126">
        <f>IF(ISNUMBER(J99),J99/H110,)</f>
        <v>0</v>
      </c>
      <c r="N99" s="2">
        <v>2</v>
      </c>
      <c r="O99" s="33"/>
      <c r="P99" s="30"/>
      <c r="Q99" s="36"/>
      <c r="R99" s="126">
        <f>IF(ISNUMBER(P99),P99/N110,)</f>
        <v>0</v>
      </c>
    </row>
    <row r="100" spans="2:18" ht="15" customHeight="1" thickBot="1" x14ac:dyDescent="0.35">
      <c r="B100" s="2">
        <v>3</v>
      </c>
      <c r="C100" s="33"/>
      <c r="D100" s="30"/>
      <c r="E100" s="36"/>
      <c r="F100" s="126">
        <f>IF(ISNUMBER(D100),D100/B110,)</f>
        <v>0</v>
      </c>
      <c r="H100" s="2">
        <v>3</v>
      </c>
      <c r="I100" s="33"/>
      <c r="J100" s="30"/>
      <c r="K100" s="36"/>
      <c r="L100" s="126">
        <f>IF(ISNUMBER(J100),J100/H110,)</f>
        <v>0</v>
      </c>
      <c r="M100" s="122"/>
      <c r="N100" s="2">
        <v>3</v>
      </c>
      <c r="O100" s="33"/>
      <c r="P100" s="30"/>
      <c r="Q100" s="36"/>
      <c r="R100" s="126">
        <f>IF(ISNUMBER(P100),P100/N110,)</f>
        <v>0</v>
      </c>
    </row>
    <row r="101" spans="2:18" ht="15" customHeight="1" thickBot="1" x14ac:dyDescent="0.35">
      <c r="B101" s="2">
        <v>4</v>
      </c>
      <c r="C101" s="33"/>
      <c r="D101" s="30"/>
      <c r="E101" s="36"/>
      <c r="F101" s="126">
        <f>IF(ISNUMBER(D101),D101/B110,)</f>
        <v>0</v>
      </c>
      <c r="H101" s="2">
        <v>4</v>
      </c>
      <c r="I101" s="33"/>
      <c r="J101" s="30"/>
      <c r="K101" s="36"/>
      <c r="L101" s="126">
        <f>IF(ISNUMBER(J101),J101/H110,)</f>
        <v>0</v>
      </c>
      <c r="M101" s="123"/>
      <c r="N101" s="2">
        <v>4</v>
      </c>
      <c r="O101" s="33"/>
      <c r="P101" s="30"/>
      <c r="Q101" s="36"/>
      <c r="R101" s="126">
        <f>IF(ISNUMBER(P101),P101/N110,)</f>
        <v>0</v>
      </c>
    </row>
    <row r="102" spans="2:18" ht="15" customHeight="1" thickBot="1" x14ac:dyDescent="0.35">
      <c r="B102" s="2">
        <v>5</v>
      </c>
      <c r="C102" s="33"/>
      <c r="D102" s="30"/>
      <c r="E102" s="36"/>
      <c r="F102" s="126">
        <f>IF(ISNUMBER(D102),D102/B110,)</f>
        <v>0</v>
      </c>
      <c r="H102" s="2">
        <v>5</v>
      </c>
      <c r="I102" s="33"/>
      <c r="J102" s="30"/>
      <c r="K102" s="36"/>
      <c r="L102" s="126">
        <f>IF(ISNUMBER(J102),J102/H110,)</f>
        <v>0</v>
      </c>
      <c r="M102" s="124"/>
      <c r="N102" s="2">
        <v>5</v>
      </c>
      <c r="O102" s="33"/>
      <c r="P102" s="30"/>
      <c r="Q102" s="36"/>
      <c r="R102" s="126">
        <f>IF(ISNUMBER(P102),P102/N110,)</f>
        <v>0</v>
      </c>
    </row>
    <row r="103" spans="2:18" ht="15" customHeight="1" thickBot="1" x14ac:dyDescent="0.35">
      <c r="B103" s="2">
        <v>6</v>
      </c>
      <c r="C103" s="33"/>
      <c r="D103" s="30"/>
      <c r="E103" s="36"/>
      <c r="F103" s="126">
        <f>IF(ISNUMBER(D103),D103/B110,)</f>
        <v>0</v>
      </c>
      <c r="H103" s="2">
        <v>6</v>
      </c>
      <c r="I103" s="33"/>
      <c r="J103" s="30"/>
      <c r="K103" s="36"/>
      <c r="L103" s="126">
        <f>IF(ISNUMBER(J103),J103/H110,)</f>
        <v>0</v>
      </c>
      <c r="M103" s="124"/>
      <c r="N103" s="2">
        <v>6</v>
      </c>
      <c r="O103" s="33"/>
      <c r="P103" s="30"/>
      <c r="Q103" s="36"/>
      <c r="R103" s="126">
        <f>IF(ISNUMBER(P103),P103/N110,)</f>
        <v>0</v>
      </c>
    </row>
    <row r="104" spans="2:18" ht="15" customHeight="1" thickBot="1" x14ac:dyDescent="0.35">
      <c r="B104" s="2">
        <v>7</v>
      </c>
      <c r="C104" s="33"/>
      <c r="D104" s="30"/>
      <c r="E104" s="36"/>
      <c r="F104" s="126">
        <f>IF(ISNUMBER(D104),D104/B110,)</f>
        <v>0</v>
      </c>
      <c r="H104" s="2">
        <v>7</v>
      </c>
      <c r="I104" s="33"/>
      <c r="J104" s="30"/>
      <c r="K104" s="36"/>
      <c r="L104" s="126">
        <f>IF(ISNUMBER(J104),J104/H110,)</f>
        <v>0</v>
      </c>
      <c r="M104" s="124"/>
      <c r="N104" s="2">
        <v>7</v>
      </c>
      <c r="O104" s="33"/>
      <c r="P104" s="30"/>
      <c r="Q104" s="36"/>
      <c r="R104" s="126">
        <f>IF(ISNUMBER(P104),P104/N110,)</f>
        <v>0</v>
      </c>
    </row>
    <row r="105" spans="2:18" ht="15" customHeight="1" thickBot="1" x14ac:dyDescent="0.35">
      <c r="B105" s="2">
        <v>8</v>
      </c>
      <c r="C105" s="33"/>
      <c r="D105" s="30"/>
      <c r="E105" s="36"/>
      <c r="F105" s="126">
        <f>IF(ISNUMBER(D105),D105/B110,)</f>
        <v>0</v>
      </c>
      <c r="H105" s="2">
        <v>8</v>
      </c>
      <c r="I105" s="33"/>
      <c r="J105" s="30"/>
      <c r="K105" s="36"/>
      <c r="L105" s="126">
        <f>IF(ISNUMBER(J105),J105/H110,)</f>
        <v>0</v>
      </c>
      <c r="M105" s="124"/>
      <c r="N105" s="2">
        <v>8</v>
      </c>
      <c r="O105" s="33"/>
      <c r="P105" s="30"/>
      <c r="Q105" s="36"/>
      <c r="R105" s="126">
        <f>IF(ISNUMBER(P105),P105/N110,)</f>
        <v>0</v>
      </c>
    </row>
    <row r="106" spans="2:18" ht="15" customHeight="1" thickBot="1" x14ac:dyDescent="0.35">
      <c r="B106" s="2">
        <v>9</v>
      </c>
      <c r="C106" s="33"/>
      <c r="D106" s="30"/>
      <c r="E106" s="36"/>
      <c r="F106" s="126">
        <f>IF(ISNUMBER(D106),D106/B110,)</f>
        <v>0</v>
      </c>
      <c r="H106" s="2">
        <v>9</v>
      </c>
      <c r="I106" s="33"/>
      <c r="J106" s="30"/>
      <c r="K106" s="36"/>
      <c r="L106" s="126">
        <f>IF(ISNUMBER(J106),J106/H110,)</f>
        <v>0</v>
      </c>
      <c r="M106" s="124"/>
      <c r="N106" s="2">
        <v>9</v>
      </c>
      <c r="O106" s="33"/>
      <c r="P106" s="30"/>
      <c r="Q106" s="36"/>
      <c r="R106" s="126">
        <f>IF(ISNUMBER(P106),P106/N110,)</f>
        <v>0</v>
      </c>
    </row>
    <row r="107" spans="2:18" ht="15" customHeight="1" thickBot="1" x14ac:dyDescent="0.35">
      <c r="B107" s="133">
        <v>10</v>
      </c>
      <c r="C107" s="34"/>
      <c r="D107" s="31"/>
      <c r="E107" s="37"/>
      <c r="F107" s="126">
        <f>IF(ISNUMBER(D107),D107/B110,)</f>
        <v>0</v>
      </c>
      <c r="H107" s="133">
        <v>10</v>
      </c>
      <c r="I107" s="34"/>
      <c r="J107" s="31"/>
      <c r="K107" s="37"/>
      <c r="L107" s="126">
        <f>IF(ISNUMBER(J107),J107/H110,)</f>
        <v>0</v>
      </c>
      <c r="M107" s="124"/>
      <c r="N107" s="133">
        <v>10</v>
      </c>
      <c r="O107" s="34"/>
      <c r="P107" s="31"/>
      <c r="Q107" s="37"/>
      <c r="R107" s="126">
        <f>IF(ISNUMBER(P107),P107/N110,)</f>
        <v>0</v>
      </c>
    </row>
    <row r="108" spans="2:18" ht="15" customHeight="1" x14ac:dyDescent="0.3">
      <c r="B108" s="392" t="s">
        <v>4</v>
      </c>
      <c r="C108" s="438" t="s">
        <v>62</v>
      </c>
      <c r="D108" s="439"/>
      <c r="E108" s="457">
        <f>IFERROR(IF(COUNT(F98:F107)&gt;0,AVERAGEIF(F98:F107,"&gt;0"),0),)</f>
        <v>0</v>
      </c>
      <c r="F108" s="458"/>
      <c r="H108" s="392" t="s">
        <v>4</v>
      </c>
      <c r="I108" s="438" t="s">
        <v>62</v>
      </c>
      <c r="J108" s="439"/>
      <c r="K108" s="457">
        <f>IFERROR(IF(COUNT(L98:L107)&gt;0,AVERAGEIF(L98:L107,"&gt;0"),0),)</f>
        <v>0</v>
      </c>
      <c r="L108" s="458"/>
      <c r="M108" s="124"/>
      <c r="N108" s="392" t="s">
        <v>4</v>
      </c>
      <c r="O108" s="452" t="s">
        <v>70</v>
      </c>
      <c r="P108" s="461">
        <f>IFERROR(IF(COUNT(R98:R107)&gt;0,AVERAGEIF(R98:R107,"&gt;0"),0),)</f>
        <v>0</v>
      </c>
      <c r="Q108" s="477" t="s">
        <v>109</v>
      </c>
      <c r="R108" s="479" t="str">
        <f>IFERROR(Q112*R112,"")</f>
        <v/>
      </c>
    </row>
    <row r="109" spans="2:18" ht="15" customHeight="1" thickBot="1" x14ac:dyDescent="0.35">
      <c r="B109" s="373"/>
      <c r="C109" s="453"/>
      <c r="D109" s="456"/>
      <c r="E109" s="459"/>
      <c r="F109" s="460"/>
      <c r="H109" s="373"/>
      <c r="I109" s="453"/>
      <c r="J109" s="456"/>
      <c r="K109" s="459"/>
      <c r="L109" s="460"/>
      <c r="M109" s="124"/>
      <c r="N109" s="373"/>
      <c r="O109" s="453"/>
      <c r="P109" s="462"/>
      <c r="Q109" s="478"/>
      <c r="R109" s="480"/>
    </row>
    <row r="110" spans="2:18" ht="15" customHeight="1" x14ac:dyDescent="0.3">
      <c r="B110" s="450">
        <f ca="1">IFERROR(ROUNDUP(B112/(0.0005*C112^2-0.0342*C112+1.034),0),)</f>
        <v>0</v>
      </c>
      <c r="C110" s="452" t="s">
        <v>162</v>
      </c>
      <c r="D110" s="454">
        <f>SUM(C98:C107)</f>
        <v>0</v>
      </c>
      <c r="E110" s="438" t="s">
        <v>44</v>
      </c>
      <c r="F110" s="421">
        <f>SUM(C98*D98,C99*D99,C100*D100,C101*D101,C102*D102,C103*D103,C104*D104,C105*D105,C106*D106,C107*D107)</f>
        <v>0</v>
      </c>
      <c r="H110" s="450">
        <f ca="1">IFERROR(ROUNDUP(H112/(0.0005*I112^2-0.0342*I112+1.034),0),)</f>
        <v>0</v>
      </c>
      <c r="I110" s="452" t="s">
        <v>162</v>
      </c>
      <c r="J110" s="454">
        <f>SUM(I98:I107)</f>
        <v>0</v>
      </c>
      <c r="K110" s="438" t="s">
        <v>44</v>
      </c>
      <c r="L110" s="421">
        <f>SUM(I98*J98,I99*J99,I100*J100,I101*J101,I102*J102,I103*J103,I104*J104,I105*J105,I106*J106,I107*J107)</f>
        <v>0</v>
      </c>
      <c r="M110" s="124"/>
      <c r="N110" s="450">
        <f ca="1">IFERROR(ROUNDUP(N112/(0.0005*O112^2-0.0342*O112+1.034),0),)</f>
        <v>0</v>
      </c>
      <c r="O110" s="452" t="s">
        <v>162</v>
      </c>
      <c r="P110" s="454">
        <f>SUM(O98:O107)</f>
        <v>0</v>
      </c>
      <c r="Q110" s="438" t="s">
        <v>44</v>
      </c>
      <c r="R110" s="421">
        <f>SUM(O98*P98,O99*P99,O100*P100,O101*P101,O102*P102,O103*P103,O104*P104,O105*P105,O106*P106,O107*P107)</f>
        <v>0</v>
      </c>
    </row>
    <row r="111" spans="2:18" ht="15" customHeight="1" thickBot="1" x14ac:dyDescent="0.35">
      <c r="B111" s="451"/>
      <c r="C111" s="453"/>
      <c r="D111" s="455"/>
      <c r="E111" s="453"/>
      <c r="F111" s="422"/>
      <c r="H111" s="451"/>
      <c r="I111" s="453"/>
      <c r="J111" s="455"/>
      <c r="K111" s="453"/>
      <c r="L111" s="422"/>
      <c r="M111" s="124"/>
      <c r="N111" s="451"/>
      <c r="O111" s="453"/>
      <c r="P111" s="455"/>
      <c r="Q111" s="453"/>
      <c r="R111" s="422"/>
    </row>
    <row r="112" spans="2:18" ht="15" customHeight="1" x14ac:dyDescent="0.3">
      <c r="B112" s="64" t="str">
        <f ca="1">IFERROR(OFFSET(D97,MATCH(MAX(D98:D107),D98:D107,0),0),"")</f>
        <v/>
      </c>
      <c r="C112" s="129" t="str">
        <f ca="1">IFERROR(OFFSET(C97,MATCH(MAX(D98:D107),D98:D107,0),0)+(10-OFFSET(E97,MATCH(MAX(D98:D107),D98:D107,0),0)),"")</f>
        <v/>
      </c>
      <c r="D112" s="64"/>
      <c r="E112" s="64"/>
      <c r="F112" s="64"/>
      <c r="G112" s="64"/>
      <c r="H112" s="64" t="str">
        <f ca="1">IFERROR(OFFSET(J97,MATCH(MAX(J98:J107),J98:J107,0),0),"")</f>
        <v/>
      </c>
      <c r="I112" s="129" t="str">
        <f ca="1">IFERROR(OFFSET(I97,MATCH(MAX(J98:J107),J98:J107,0),0)+(10-OFFSET(K97,MATCH(MAX(J98:J107),J98:J107,0),0)),"")</f>
        <v/>
      </c>
      <c r="J112" s="64"/>
      <c r="K112" s="64"/>
      <c r="L112" s="64"/>
      <c r="M112" s="130"/>
      <c r="N112" s="64" t="str">
        <f ca="1">IFERROR(OFFSET(P97,MATCH(MAX(P98:P107),P98:P107,0),0),"")</f>
        <v/>
      </c>
      <c r="O112" s="129" t="str">
        <f ca="1">IFERROR(OFFSET(O97,MATCH(MAX(P98:P107),P98:P107,0),0)+(10-OFFSET(Q97,MATCH(MAX(P98:P107),P98:P107,0),0)),"")</f>
        <v/>
      </c>
      <c r="P112" s="64"/>
      <c r="Q112" s="131" t="str">
        <f>IFERROR(AVERAGE(AVERAGE(E98:E107),AVERAGE(K98:K107),AVERAGE(Q98:Q107)),"")</f>
        <v/>
      </c>
      <c r="R112" s="132">
        <f>SUM(C98:C107,I98:I107,O98:O107)</f>
        <v>0</v>
      </c>
    </row>
    <row r="113" spans="2:18" ht="15" customHeight="1" x14ac:dyDescent="0.3">
      <c r="B113" s="64"/>
      <c r="C113" s="64"/>
      <c r="D113" s="64"/>
      <c r="E113" s="64"/>
      <c r="F113" s="64"/>
      <c r="G113" s="64"/>
      <c r="H113" s="64"/>
      <c r="I113" s="64"/>
      <c r="J113" s="64"/>
      <c r="K113" s="64"/>
      <c r="L113" s="64"/>
      <c r="M113" s="64"/>
      <c r="N113" s="64"/>
      <c r="O113" s="64"/>
      <c r="P113" s="64"/>
      <c r="Q113" s="64"/>
      <c r="R113" s="64"/>
    </row>
    <row r="114" spans="2:18" ht="15" customHeight="1" x14ac:dyDescent="0.3">
      <c r="B114" s="476" t="s">
        <v>50</v>
      </c>
      <c r="C114" s="476"/>
      <c r="D114" s="476"/>
      <c r="E114" s="476"/>
      <c r="F114" s="476"/>
      <c r="G114" s="476"/>
      <c r="H114" s="476"/>
      <c r="I114" s="476"/>
      <c r="J114" s="476"/>
      <c r="K114" s="476"/>
      <c r="L114" s="476"/>
      <c r="M114" s="476"/>
      <c r="N114" s="476"/>
      <c r="O114" s="476"/>
      <c r="P114" s="476"/>
      <c r="Q114" s="476"/>
      <c r="R114" s="476"/>
    </row>
    <row r="115" spans="2:18" ht="15" customHeight="1" x14ac:dyDescent="0.3">
      <c r="B115" s="476"/>
      <c r="C115" s="476"/>
      <c r="D115" s="476"/>
      <c r="E115" s="476"/>
      <c r="F115" s="476"/>
      <c r="G115" s="476"/>
      <c r="H115" s="476"/>
      <c r="I115" s="476"/>
      <c r="J115" s="476"/>
      <c r="K115" s="476"/>
      <c r="L115" s="476"/>
      <c r="M115" s="476"/>
      <c r="N115" s="476"/>
      <c r="O115" s="476"/>
      <c r="P115" s="476"/>
      <c r="Q115" s="476"/>
      <c r="R115" s="476"/>
    </row>
    <row r="116" spans="2:18" ht="15" customHeight="1" x14ac:dyDescent="0.3">
      <c r="B116" s="476"/>
      <c r="C116" s="476"/>
      <c r="D116" s="476"/>
      <c r="E116" s="476"/>
      <c r="F116" s="476"/>
      <c r="G116" s="476"/>
      <c r="H116" s="476"/>
      <c r="I116" s="476"/>
      <c r="J116" s="476"/>
      <c r="K116" s="476"/>
      <c r="L116" s="476"/>
      <c r="M116" s="476"/>
      <c r="N116" s="476"/>
      <c r="O116" s="476"/>
      <c r="P116" s="476"/>
      <c r="Q116" s="476"/>
      <c r="R116" s="476"/>
    </row>
    <row r="117" spans="2:18" ht="15" customHeight="1" thickBot="1" x14ac:dyDescent="0.35"/>
    <row r="118" spans="2:18" ht="15" customHeight="1" x14ac:dyDescent="0.3">
      <c r="B118" s="356">
        <v>1</v>
      </c>
      <c r="C118" s="356">
        <f>'Training Plan'!O277</f>
        <v>0</v>
      </c>
      <c r="D118" s="357"/>
      <c r="E118" s="357"/>
      <c r="F118" s="358"/>
      <c r="G118" s="62"/>
      <c r="H118" s="356">
        <v>2</v>
      </c>
      <c r="I118" s="356">
        <f>'Training Plan'!O285</f>
        <v>0</v>
      </c>
      <c r="J118" s="357"/>
      <c r="K118" s="357"/>
      <c r="L118" s="358"/>
      <c r="M118" s="62"/>
      <c r="N118" s="356">
        <v>3</v>
      </c>
      <c r="O118" s="356">
        <f>'Training Plan'!O293</f>
        <v>0</v>
      </c>
      <c r="P118" s="357"/>
      <c r="Q118" s="357"/>
      <c r="R118" s="358"/>
    </row>
    <row r="119" spans="2:18" ht="15" customHeight="1" thickBot="1" x14ac:dyDescent="0.35">
      <c r="B119" s="359"/>
      <c r="C119" s="359"/>
      <c r="D119" s="360"/>
      <c r="E119" s="360"/>
      <c r="F119" s="361"/>
      <c r="G119" s="62"/>
      <c r="H119" s="359"/>
      <c r="I119" s="359"/>
      <c r="J119" s="360"/>
      <c r="K119" s="360"/>
      <c r="L119" s="361"/>
      <c r="M119" s="62"/>
      <c r="N119" s="359"/>
      <c r="O119" s="359"/>
      <c r="P119" s="360"/>
      <c r="Q119" s="360"/>
      <c r="R119" s="361"/>
    </row>
    <row r="120" spans="2:18" ht="15" customHeight="1" x14ac:dyDescent="0.3">
      <c r="B120" s="469" t="s">
        <v>85</v>
      </c>
      <c r="C120" s="470"/>
      <c r="D120" s="463">
        <f>'Training Plan'!O278</f>
        <v>0</v>
      </c>
      <c r="E120" s="464"/>
      <c r="F120" s="465"/>
      <c r="G120" s="62"/>
      <c r="H120" s="469" t="s">
        <v>85</v>
      </c>
      <c r="I120" s="470"/>
      <c r="J120" s="463">
        <f>'Training Plan'!O286</f>
        <v>0</v>
      </c>
      <c r="K120" s="464"/>
      <c r="L120" s="465"/>
      <c r="M120" s="62"/>
      <c r="N120" s="469" t="s">
        <v>85</v>
      </c>
      <c r="O120" s="470"/>
      <c r="P120" s="463">
        <f>'Training Plan'!O294</f>
        <v>0</v>
      </c>
      <c r="Q120" s="464"/>
      <c r="R120" s="465"/>
    </row>
    <row r="121" spans="2:18" ht="15" customHeight="1" x14ac:dyDescent="0.3">
      <c r="B121" s="471"/>
      <c r="C121" s="472"/>
      <c r="D121" s="466"/>
      <c r="E121" s="467"/>
      <c r="F121" s="468"/>
      <c r="G121" s="62"/>
      <c r="H121" s="471"/>
      <c r="I121" s="472"/>
      <c r="J121" s="466"/>
      <c r="K121" s="467"/>
      <c r="L121" s="468"/>
      <c r="M121" s="62"/>
      <c r="N121" s="471"/>
      <c r="O121" s="472"/>
      <c r="P121" s="466"/>
      <c r="Q121" s="467"/>
      <c r="R121" s="468"/>
    </row>
    <row r="122" spans="2:18" ht="15" customHeight="1" x14ac:dyDescent="0.3">
      <c r="B122" s="471"/>
      <c r="C122" s="472"/>
      <c r="D122" s="466"/>
      <c r="E122" s="467"/>
      <c r="F122" s="468"/>
      <c r="G122" s="62"/>
      <c r="H122" s="471"/>
      <c r="I122" s="472"/>
      <c r="J122" s="466"/>
      <c r="K122" s="467"/>
      <c r="L122" s="468"/>
      <c r="M122" s="62"/>
      <c r="N122" s="471"/>
      <c r="O122" s="472"/>
      <c r="P122" s="466"/>
      <c r="Q122" s="467"/>
      <c r="R122" s="468"/>
    </row>
    <row r="123" spans="2:18" ht="15" customHeight="1" x14ac:dyDescent="0.3">
      <c r="B123" s="471"/>
      <c r="C123" s="472"/>
      <c r="D123" s="466"/>
      <c r="E123" s="467"/>
      <c r="F123" s="468"/>
      <c r="G123" s="62"/>
      <c r="H123" s="471"/>
      <c r="I123" s="472"/>
      <c r="J123" s="466"/>
      <c r="K123" s="467"/>
      <c r="L123" s="468"/>
      <c r="M123" s="62"/>
      <c r="N123" s="471"/>
      <c r="O123" s="472"/>
      <c r="P123" s="466"/>
      <c r="Q123" s="467"/>
      <c r="R123" s="468"/>
    </row>
    <row r="124" spans="2:18" ht="15" customHeight="1" thickBot="1" x14ac:dyDescent="0.35">
      <c r="B124" s="473"/>
      <c r="C124" s="474"/>
      <c r="D124" s="466"/>
      <c r="E124" s="467"/>
      <c r="F124" s="468"/>
      <c r="G124" s="62"/>
      <c r="H124" s="473"/>
      <c r="I124" s="474"/>
      <c r="J124" s="466"/>
      <c r="K124" s="467"/>
      <c r="L124" s="468"/>
      <c r="M124" s="62"/>
      <c r="N124" s="473"/>
      <c r="O124" s="474"/>
      <c r="P124" s="466"/>
      <c r="Q124" s="467"/>
      <c r="R124" s="468"/>
    </row>
    <row r="125" spans="2:18" ht="15" customHeight="1" x14ac:dyDescent="0.3">
      <c r="B125" s="438" t="s">
        <v>86</v>
      </c>
      <c r="C125" s="440"/>
      <c r="D125" s="441">
        <f>'Training Plan'!P283</f>
        <v>0</v>
      </c>
      <c r="E125" s="442"/>
      <c r="F125" s="443"/>
      <c r="G125" s="62"/>
      <c r="H125" s="438" t="s">
        <v>86</v>
      </c>
      <c r="I125" s="440"/>
      <c r="J125" s="441">
        <f>'Training Plan'!P291</f>
        <v>0</v>
      </c>
      <c r="K125" s="442"/>
      <c r="L125" s="443"/>
      <c r="M125" s="62"/>
      <c r="N125" s="438" t="s">
        <v>86</v>
      </c>
      <c r="O125" s="440"/>
      <c r="P125" s="441">
        <f>'Training Plan'!P299</f>
        <v>0</v>
      </c>
      <c r="Q125" s="442"/>
      <c r="R125" s="443"/>
    </row>
    <row r="126" spans="2:18" ht="15" customHeight="1" thickBot="1" x14ac:dyDescent="0.35">
      <c r="B126" s="453"/>
      <c r="C126" s="475"/>
      <c r="D126" s="447"/>
      <c r="E126" s="448"/>
      <c r="F126" s="449"/>
      <c r="G126" s="62"/>
      <c r="H126" s="453"/>
      <c r="I126" s="475"/>
      <c r="J126" s="447"/>
      <c r="K126" s="448"/>
      <c r="L126" s="449"/>
      <c r="M126" s="62"/>
      <c r="N126" s="453"/>
      <c r="O126" s="475"/>
      <c r="P126" s="447"/>
      <c r="Q126" s="448"/>
      <c r="R126" s="449"/>
    </row>
    <row r="127" spans="2:18" ht="30" customHeight="1" thickBot="1" x14ac:dyDescent="0.35">
      <c r="B127" s="1" t="s">
        <v>61</v>
      </c>
      <c r="C127" s="1" t="s">
        <v>0</v>
      </c>
      <c r="D127" s="1" t="s">
        <v>42</v>
      </c>
      <c r="E127" s="1" t="s">
        <v>11</v>
      </c>
      <c r="F127" s="3" t="s">
        <v>71</v>
      </c>
      <c r="H127" s="1" t="s">
        <v>61</v>
      </c>
      <c r="I127" s="1" t="s">
        <v>0</v>
      </c>
      <c r="J127" s="1" t="s">
        <v>42</v>
      </c>
      <c r="K127" s="1" t="s">
        <v>11</v>
      </c>
      <c r="L127" s="3" t="s">
        <v>71</v>
      </c>
      <c r="N127" s="1" t="s">
        <v>61</v>
      </c>
      <c r="O127" s="1" t="s">
        <v>0</v>
      </c>
      <c r="P127" s="1" t="s">
        <v>42</v>
      </c>
      <c r="Q127" s="1" t="s">
        <v>11</v>
      </c>
      <c r="R127" s="3" t="s">
        <v>71</v>
      </c>
    </row>
    <row r="128" spans="2:18" ht="15" customHeight="1" thickBot="1" x14ac:dyDescent="0.35">
      <c r="B128" s="2">
        <v>1</v>
      </c>
      <c r="C128" s="32"/>
      <c r="D128" s="29"/>
      <c r="E128" s="35"/>
      <c r="F128" s="125">
        <f>IF(ISNUMBER(D128),D128/B140,)</f>
        <v>0</v>
      </c>
      <c r="H128" s="2">
        <v>1</v>
      </c>
      <c r="I128" s="32"/>
      <c r="J128" s="29"/>
      <c r="K128" s="35"/>
      <c r="L128" s="125">
        <f>IF(ISNUMBER(J128),J128/H140,)</f>
        <v>0</v>
      </c>
      <c r="N128" s="2">
        <v>1</v>
      </c>
      <c r="O128" s="32"/>
      <c r="P128" s="29"/>
      <c r="Q128" s="35"/>
      <c r="R128" s="125">
        <f>IF(ISNUMBER(P128),P128/N140,)</f>
        <v>0</v>
      </c>
    </row>
    <row r="129" spans="2:18" ht="15" customHeight="1" thickBot="1" x14ac:dyDescent="0.35">
      <c r="B129" s="2">
        <v>2</v>
      </c>
      <c r="C129" s="33"/>
      <c r="D129" s="30"/>
      <c r="E129" s="36"/>
      <c r="F129" s="126">
        <f>IF(ISNUMBER(D129),D129/B140,)</f>
        <v>0</v>
      </c>
      <c r="H129" s="2">
        <v>2</v>
      </c>
      <c r="I129" s="33"/>
      <c r="J129" s="30"/>
      <c r="K129" s="36"/>
      <c r="L129" s="126">
        <f>IF(ISNUMBER(J129),J129/H140,)</f>
        <v>0</v>
      </c>
      <c r="N129" s="2">
        <v>2</v>
      </c>
      <c r="O129" s="33"/>
      <c r="P129" s="30"/>
      <c r="Q129" s="36"/>
      <c r="R129" s="126">
        <f>IF(ISNUMBER(P129),P129/N140,)</f>
        <v>0</v>
      </c>
    </row>
    <row r="130" spans="2:18" ht="15" customHeight="1" thickBot="1" x14ac:dyDescent="0.35">
      <c r="B130" s="2">
        <v>3</v>
      </c>
      <c r="C130" s="33"/>
      <c r="D130" s="30"/>
      <c r="E130" s="36"/>
      <c r="F130" s="126">
        <f>IF(ISNUMBER(D130),D130/B140,)</f>
        <v>0</v>
      </c>
      <c r="H130" s="2">
        <v>3</v>
      </c>
      <c r="I130" s="33"/>
      <c r="J130" s="30"/>
      <c r="K130" s="36"/>
      <c r="L130" s="126">
        <f>IF(ISNUMBER(J130),J130/H140,)</f>
        <v>0</v>
      </c>
      <c r="M130" s="122"/>
      <c r="N130" s="2">
        <v>3</v>
      </c>
      <c r="O130" s="33"/>
      <c r="P130" s="30"/>
      <c r="Q130" s="36"/>
      <c r="R130" s="126">
        <f>IF(ISNUMBER(P130),P130/N140,)</f>
        <v>0</v>
      </c>
    </row>
    <row r="131" spans="2:18" ht="15" customHeight="1" thickBot="1" x14ac:dyDescent="0.35">
      <c r="B131" s="2">
        <v>4</v>
      </c>
      <c r="C131" s="33"/>
      <c r="D131" s="30"/>
      <c r="E131" s="36"/>
      <c r="F131" s="126">
        <f>IF(ISNUMBER(D131),D131/B140,)</f>
        <v>0</v>
      </c>
      <c r="H131" s="2">
        <v>4</v>
      </c>
      <c r="I131" s="33"/>
      <c r="J131" s="30"/>
      <c r="K131" s="36"/>
      <c r="L131" s="126">
        <f>IF(ISNUMBER(J131),J131/H140,)</f>
        <v>0</v>
      </c>
      <c r="M131" s="123"/>
      <c r="N131" s="2">
        <v>4</v>
      </c>
      <c r="O131" s="33"/>
      <c r="P131" s="30"/>
      <c r="Q131" s="36"/>
      <c r="R131" s="126">
        <f>IF(ISNUMBER(P131),P131/N140,)</f>
        <v>0</v>
      </c>
    </row>
    <row r="132" spans="2:18" ht="15" customHeight="1" thickBot="1" x14ac:dyDescent="0.35">
      <c r="B132" s="2">
        <v>5</v>
      </c>
      <c r="C132" s="33"/>
      <c r="D132" s="30"/>
      <c r="E132" s="36"/>
      <c r="F132" s="126">
        <f>IF(ISNUMBER(D132),D132/B140,)</f>
        <v>0</v>
      </c>
      <c r="H132" s="2">
        <v>5</v>
      </c>
      <c r="I132" s="33"/>
      <c r="J132" s="30"/>
      <c r="K132" s="36"/>
      <c r="L132" s="126">
        <f>IF(ISNUMBER(J132),J132/H140,)</f>
        <v>0</v>
      </c>
      <c r="M132" s="124"/>
      <c r="N132" s="2">
        <v>5</v>
      </c>
      <c r="O132" s="33"/>
      <c r="P132" s="30"/>
      <c r="Q132" s="36"/>
      <c r="R132" s="126">
        <f>IF(ISNUMBER(P132),P132/N140,)</f>
        <v>0</v>
      </c>
    </row>
    <row r="133" spans="2:18" ht="15" customHeight="1" thickBot="1" x14ac:dyDescent="0.35">
      <c r="B133" s="2">
        <v>6</v>
      </c>
      <c r="C133" s="33"/>
      <c r="D133" s="30"/>
      <c r="E133" s="36"/>
      <c r="F133" s="126">
        <f>IF(ISNUMBER(D133),D133/B140,)</f>
        <v>0</v>
      </c>
      <c r="H133" s="2">
        <v>6</v>
      </c>
      <c r="I133" s="33"/>
      <c r="J133" s="30"/>
      <c r="K133" s="36"/>
      <c r="L133" s="126">
        <f>IF(ISNUMBER(J133),J133/H140,)</f>
        <v>0</v>
      </c>
      <c r="M133" s="124"/>
      <c r="N133" s="2">
        <v>6</v>
      </c>
      <c r="O133" s="33"/>
      <c r="P133" s="30"/>
      <c r="Q133" s="36"/>
      <c r="R133" s="126">
        <f>IF(ISNUMBER(P133),P133/N140,)</f>
        <v>0</v>
      </c>
    </row>
    <row r="134" spans="2:18" ht="15" customHeight="1" thickBot="1" x14ac:dyDescent="0.35">
      <c r="B134" s="2">
        <v>7</v>
      </c>
      <c r="C134" s="33"/>
      <c r="D134" s="30"/>
      <c r="E134" s="36"/>
      <c r="F134" s="126">
        <f>IF(ISNUMBER(D134),D134/B140,)</f>
        <v>0</v>
      </c>
      <c r="H134" s="2">
        <v>7</v>
      </c>
      <c r="I134" s="33"/>
      <c r="J134" s="30"/>
      <c r="K134" s="36"/>
      <c r="L134" s="126">
        <f>IF(ISNUMBER(J134),J134/H140,)</f>
        <v>0</v>
      </c>
      <c r="M134" s="124"/>
      <c r="N134" s="2">
        <v>7</v>
      </c>
      <c r="O134" s="33"/>
      <c r="P134" s="30"/>
      <c r="Q134" s="36"/>
      <c r="R134" s="126">
        <f>IF(ISNUMBER(P134),P134/N140,)</f>
        <v>0</v>
      </c>
    </row>
    <row r="135" spans="2:18" ht="15" customHeight="1" thickBot="1" x14ac:dyDescent="0.35">
      <c r="B135" s="2">
        <v>8</v>
      </c>
      <c r="C135" s="33"/>
      <c r="D135" s="30"/>
      <c r="E135" s="36"/>
      <c r="F135" s="126">
        <f>IF(ISNUMBER(D135),D135/B140,)</f>
        <v>0</v>
      </c>
      <c r="H135" s="2">
        <v>8</v>
      </c>
      <c r="I135" s="33"/>
      <c r="J135" s="30"/>
      <c r="K135" s="36"/>
      <c r="L135" s="126">
        <f>IF(ISNUMBER(J135),J135/H140,)</f>
        <v>0</v>
      </c>
      <c r="M135" s="124"/>
      <c r="N135" s="2">
        <v>8</v>
      </c>
      <c r="O135" s="33"/>
      <c r="P135" s="30"/>
      <c r="Q135" s="36"/>
      <c r="R135" s="126">
        <f>IF(ISNUMBER(P135),P135/N140,)</f>
        <v>0</v>
      </c>
    </row>
    <row r="136" spans="2:18" ht="15" customHeight="1" thickBot="1" x14ac:dyDescent="0.35">
      <c r="B136" s="2">
        <v>9</v>
      </c>
      <c r="C136" s="33"/>
      <c r="D136" s="30"/>
      <c r="E136" s="36"/>
      <c r="F136" s="126">
        <f>IF(ISNUMBER(D136),D136/B140,)</f>
        <v>0</v>
      </c>
      <c r="H136" s="2">
        <v>9</v>
      </c>
      <c r="I136" s="33"/>
      <c r="J136" s="30"/>
      <c r="K136" s="36"/>
      <c r="L136" s="126">
        <f>IF(ISNUMBER(J136),J136/H140,)</f>
        <v>0</v>
      </c>
      <c r="M136" s="124"/>
      <c r="N136" s="2">
        <v>9</v>
      </c>
      <c r="O136" s="33"/>
      <c r="P136" s="30"/>
      <c r="Q136" s="36"/>
      <c r="R136" s="126">
        <f>IF(ISNUMBER(P136),P136/N140,)</f>
        <v>0</v>
      </c>
    </row>
    <row r="137" spans="2:18" ht="15" customHeight="1" thickBot="1" x14ac:dyDescent="0.35">
      <c r="B137" s="133">
        <v>10</v>
      </c>
      <c r="C137" s="34"/>
      <c r="D137" s="31"/>
      <c r="E137" s="37"/>
      <c r="F137" s="126">
        <f>IF(ISNUMBER(D137),D137/B140,)</f>
        <v>0</v>
      </c>
      <c r="H137" s="133">
        <v>10</v>
      </c>
      <c r="I137" s="34"/>
      <c r="J137" s="31"/>
      <c r="K137" s="37"/>
      <c r="L137" s="126">
        <f>IF(ISNUMBER(J137),J137/H140,)</f>
        <v>0</v>
      </c>
      <c r="M137" s="124"/>
      <c r="N137" s="133">
        <v>10</v>
      </c>
      <c r="O137" s="34"/>
      <c r="P137" s="31"/>
      <c r="Q137" s="37"/>
      <c r="R137" s="126">
        <f>IF(ISNUMBER(P137),P137/N140,)</f>
        <v>0</v>
      </c>
    </row>
    <row r="138" spans="2:18" ht="15" customHeight="1" x14ac:dyDescent="0.3">
      <c r="B138" s="392" t="s">
        <v>4</v>
      </c>
      <c r="C138" s="438" t="s">
        <v>62</v>
      </c>
      <c r="D138" s="439"/>
      <c r="E138" s="457">
        <f>IFERROR(IF(COUNT(F128:F137)&gt;0,AVERAGEIF(F128:F137,"&gt;0"),0),)</f>
        <v>0</v>
      </c>
      <c r="F138" s="458"/>
      <c r="H138" s="392" t="s">
        <v>4</v>
      </c>
      <c r="I138" s="438" t="s">
        <v>62</v>
      </c>
      <c r="J138" s="439"/>
      <c r="K138" s="457">
        <f>IFERROR(IF(COUNT(L128:L137)&gt;0,AVERAGEIF(L128:L137,"&gt;0"),0),)</f>
        <v>0</v>
      </c>
      <c r="L138" s="458"/>
      <c r="M138" s="124"/>
      <c r="N138" s="392" t="s">
        <v>4</v>
      </c>
      <c r="O138" s="452" t="s">
        <v>70</v>
      </c>
      <c r="P138" s="461">
        <f>IFERROR(IF(COUNT(R128:R137)&gt;0,AVERAGEIF(R128:R137,"&gt;0"),0),)</f>
        <v>0</v>
      </c>
      <c r="Q138" s="477" t="s">
        <v>109</v>
      </c>
      <c r="R138" s="479" t="str">
        <f>IFERROR(Q142*R142,"")</f>
        <v/>
      </c>
    </row>
    <row r="139" spans="2:18" ht="15" customHeight="1" thickBot="1" x14ac:dyDescent="0.35">
      <c r="B139" s="373"/>
      <c r="C139" s="453"/>
      <c r="D139" s="456"/>
      <c r="E139" s="459"/>
      <c r="F139" s="460"/>
      <c r="H139" s="373"/>
      <c r="I139" s="453"/>
      <c r="J139" s="456"/>
      <c r="K139" s="459"/>
      <c r="L139" s="460"/>
      <c r="M139" s="124"/>
      <c r="N139" s="373"/>
      <c r="O139" s="453"/>
      <c r="P139" s="462"/>
      <c r="Q139" s="478"/>
      <c r="R139" s="480"/>
    </row>
    <row r="140" spans="2:18" ht="15" customHeight="1" x14ac:dyDescent="0.3">
      <c r="B140" s="450">
        <f ca="1">IFERROR(ROUNDUP(B142/(0.0005*C142^2-0.0342*C142+1.034),0),)</f>
        <v>0</v>
      </c>
      <c r="C140" s="452" t="s">
        <v>162</v>
      </c>
      <c r="D140" s="454">
        <f>SUM(C128:C137)</f>
        <v>0</v>
      </c>
      <c r="E140" s="438" t="s">
        <v>44</v>
      </c>
      <c r="F140" s="421">
        <f>SUM(C128*D128,C129*D129,C130*D130,C131*D131,C132*D132,C133*D133,C134*D134,C135*D135,C136*D136,C137*D137)</f>
        <v>0</v>
      </c>
      <c r="H140" s="450">
        <f ca="1">IFERROR(ROUNDUP(H142/(0.0005*I142^2-0.0342*I142+1.034),0),)</f>
        <v>0</v>
      </c>
      <c r="I140" s="452" t="s">
        <v>162</v>
      </c>
      <c r="J140" s="454">
        <f>SUM(I128:I137)</f>
        <v>0</v>
      </c>
      <c r="K140" s="438" t="s">
        <v>44</v>
      </c>
      <c r="L140" s="421">
        <f>SUM(I128*J128,I129*J129,I130*J130,I131*J131,I132*J132,I133*J133,I134*J134,I135*J135,I136*J136,I137*J137)</f>
        <v>0</v>
      </c>
      <c r="M140" s="124"/>
      <c r="N140" s="450">
        <f ca="1">IFERROR(ROUNDUP(N142/(0.0005*O142^2-0.0342*O142+1.034),0),)</f>
        <v>0</v>
      </c>
      <c r="O140" s="452" t="s">
        <v>162</v>
      </c>
      <c r="P140" s="454">
        <f>SUM(O128:O137)</f>
        <v>0</v>
      </c>
      <c r="Q140" s="438" t="s">
        <v>44</v>
      </c>
      <c r="R140" s="421">
        <f>SUM(O128*P128,O129*P129,O130*P130,O131*P131,O132*P132,O133*P133,O134*P134,O135*P135,O136*P136,O137*P137)</f>
        <v>0</v>
      </c>
    </row>
    <row r="141" spans="2:18" ht="15" customHeight="1" thickBot="1" x14ac:dyDescent="0.35">
      <c r="B141" s="451"/>
      <c r="C141" s="453"/>
      <c r="D141" s="455"/>
      <c r="E141" s="453"/>
      <c r="F141" s="422"/>
      <c r="H141" s="451"/>
      <c r="I141" s="453"/>
      <c r="J141" s="455"/>
      <c r="K141" s="453"/>
      <c r="L141" s="422"/>
      <c r="M141" s="124"/>
      <c r="N141" s="451"/>
      <c r="O141" s="453"/>
      <c r="P141" s="455"/>
      <c r="Q141" s="453"/>
      <c r="R141" s="422"/>
    </row>
    <row r="142" spans="2:18" ht="15" customHeight="1" x14ac:dyDescent="0.3">
      <c r="B142" s="64" t="str">
        <f ca="1">IFERROR(OFFSET(D127,MATCH(MAX(D128:D137),D128:D137,0),0),"")</f>
        <v/>
      </c>
      <c r="C142" s="129" t="str">
        <f ca="1">IFERROR(OFFSET(C127,MATCH(MAX(D128:D137),D128:D137,0),0)+(10-OFFSET(E127,MATCH(MAX(D128:D137),D128:D137,0),0)),"")</f>
        <v/>
      </c>
      <c r="D142" s="64"/>
      <c r="E142" s="64"/>
      <c r="F142" s="64"/>
      <c r="G142" s="64"/>
      <c r="H142" s="64" t="str">
        <f ca="1">IFERROR(OFFSET(J127,MATCH(MAX(J128:J137),J128:J137,0),0),"")</f>
        <v/>
      </c>
      <c r="I142" s="129" t="str">
        <f ca="1">IFERROR(OFFSET(I127,MATCH(MAX(J128:J137),J128:J137,0),0)+(10-OFFSET(K127,MATCH(MAX(J128:J137),J128:J137,0),0)),"")</f>
        <v/>
      </c>
      <c r="J142" s="64"/>
      <c r="K142" s="64"/>
      <c r="L142" s="64"/>
      <c r="M142" s="130"/>
      <c r="N142" s="64" t="str">
        <f ca="1">IFERROR(OFFSET(P127,MATCH(MAX(P128:P137),P128:P137,0),0),"")</f>
        <v/>
      </c>
      <c r="O142" s="129" t="str">
        <f ca="1">IFERROR(OFFSET(O127,MATCH(MAX(P128:P137),P128:P137,0),0)+(10-OFFSET(Q127,MATCH(MAX(P128:P137),P128:P137,0),0)),"")</f>
        <v/>
      </c>
      <c r="P142" s="64"/>
      <c r="Q142" s="131" t="str">
        <f>IFERROR(AVERAGE(AVERAGE(E128:E137),AVERAGE(K128:K137),AVERAGE(Q128:Q137)),"")</f>
        <v/>
      </c>
      <c r="R142" s="132">
        <f>SUM(C128:C137,I128:I137,O128:O137)</f>
        <v>0</v>
      </c>
    </row>
    <row r="143" spans="2:18" ht="15" customHeight="1" x14ac:dyDescent="0.3">
      <c r="B143" s="64"/>
      <c r="C143" s="64"/>
      <c r="D143" s="64"/>
      <c r="E143" s="64"/>
      <c r="F143" s="64"/>
      <c r="G143" s="64"/>
      <c r="H143" s="64"/>
      <c r="I143" s="64"/>
      <c r="J143" s="64"/>
      <c r="K143" s="64"/>
      <c r="L143" s="64"/>
      <c r="M143" s="64"/>
      <c r="N143" s="64"/>
      <c r="O143" s="64"/>
      <c r="P143" s="64"/>
      <c r="Q143" s="64"/>
      <c r="R143" s="64"/>
    </row>
    <row r="144" spans="2:18" ht="15" customHeight="1" x14ac:dyDescent="0.3">
      <c r="B144" s="476" t="s">
        <v>167</v>
      </c>
      <c r="C144" s="476"/>
      <c r="D144" s="476"/>
      <c r="E144" s="476"/>
      <c r="F144" s="476"/>
      <c r="G144" s="476"/>
      <c r="H144" s="476"/>
      <c r="I144" s="476"/>
      <c r="J144" s="476"/>
      <c r="K144" s="476"/>
      <c r="L144" s="476"/>
      <c r="M144" s="476"/>
      <c r="N144" s="476"/>
      <c r="O144" s="476"/>
      <c r="P144" s="476"/>
      <c r="Q144" s="476"/>
      <c r="R144" s="476"/>
    </row>
    <row r="145" spans="2:18" ht="15" customHeight="1" x14ac:dyDescent="0.3">
      <c r="B145" s="476"/>
      <c r="C145" s="476"/>
      <c r="D145" s="476"/>
      <c r="E145" s="476"/>
      <c r="F145" s="476"/>
      <c r="G145" s="476"/>
      <c r="H145" s="476"/>
      <c r="I145" s="476"/>
      <c r="J145" s="476"/>
      <c r="K145" s="476"/>
      <c r="L145" s="476"/>
      <c r="M145" s="476"/>
      <c r="N145" s="476"/>
      <c r="O145" s="476"/>
      <c r="P145" s="476"/>
      <c r="Q145" s="476"/>
      <c r="R145" s="476"/>
    </row>
    <row r="146" spans="2:18" ht="15" customHeight="1" x14ac:dyDescent="0.3">
      <c r="B146" s="476"/>
      <c r="C146" s="476"/>
      <c r="D146" s="476"/>
      <c r="E146" s="476"/>
      <c r="F146" s="476"/>
      <c r="G146" s="476"/>
      <c r="H146" s="476"/>
      <c r="I146" s="476"/>
      <c r="J146" s="476"/>
      <c r="K146" s="476"/>
      <c r="L146" s="476"/>
      <c r="M146" s="476"/>
      <c r="N146" s="476"/>
      <c r="O146" s="476"/>
      <c r="P146" s="476"/>
      <c r="Q146" s="476"/>
      <c r="R146" s="476"/>
    </row>
    <row r="147" spans="2:18" ht="15" thickBot="1" x14ac:dyDescent="0.35">
      <c r="B147" s="62"/>
      <c r="C147" s="62"/>
      <c r="D147" s="62"/>
      <c r="E147" s="62"/>
      <c r="F147" s="62"/>
      <c r="G147" s="62"/>
      <c r="H147" s="62"/>
      <c r="I147" s="62"/>
      <c r="J147" s="62"/>
      <c r="K147" s="62"/>
      <c r="L147" s="62"/>
      <c r="M147" s="62"/>
      <c r="N147" s="62"/>
      <c r="O147" s="62"/>
      <c r="P147" s="62"/>
      <c r="Q147" s="62"/>
      <c r="R147" s="62"/>
    </row>
    <row r="148" spans="2:18" ht="14.4" customHeight="1" x14ac:dyDescent="0.3">
      <c r="B148" s="62"/>
      <c r="C148" s="62"/>
      <c r="D148" s="152"/>
      <c r="E148" s="452" t="s">
        <v>111</v>
      </c>
      <c r="F148" s="452" t="s">
        <v>232</v>
      </c>
      <c r="G148" s="452" t="s">
        <v>233</v>
      </c>
      <c r="H148" s="452" t="s">
        <v>234</v>
      </c>
      <c r="I148" s="399" t="s">
        <v>235</v>
      </c>
      <c r="J148" s="438" t="s">
        <v>198</v>
      </c>
      <c r="K148" s="322" t="s">
        <v>168</v>
      </c>
      <c r="L148" s="323"/>
      <c r="M148" s="323"/>
      <c r="N148" s="323"/>
      <c r="O148" s="323"/>
      <c r="P148" s="324"/>
      <c r="Q148" s="62"/>
      <c r="R148" s="62"/>
    </row>
    <row r="149" spans="2:18" ht="15" customHeight="1" thickBot="1" x14ac:dyDescent="0.35">
      <c r="B149" s="62"/>
      <c r="C149" s="62"/>
      <c r="D149" s="153"/>
      <c r="E149" s="453"/>
      <c r="F149" s="453"/>
      <c r="G149" s="453"/>
      <c r="H149" s="453"/>
      <c r="I149" s="504"/>
      <c r="J149" s="453"/>
      <c r="K149" s="328"/>
      <c r="L149" s="329"/>
      <c r="M149" s="329"/>
      <c r="N149" s="329"/>
      <c r="O149" s="329"/>
      <c r="P149" s="330"/>
      <c r="Q149" s="62"/>
      <c r="R149" s="62"/>
    </row>
    <row r="150" spans="2:18" ht="14.4" customHeight="1" x14ac:dyDescent="0.3">
      <c r="B150" s="62"/>
      <c r="C150" s="62"/>
      <c r="D150" s="392" t="s">
        <v>47</v>
      </c>
      <c r="E150" s="491"/>
      <c r="F150" s="491"/>
      <c r="G150" s="491"/>
      <c r="H150" s="491"/>
      <c r="I150" s="491"/>
      <c r="J150" s="493"/>
      <c r="K150" s="505"/>
      <c r="L150" s="496"/>
      <c r="M150" s="496"/>
      <c r="N150" s="496"/>
      <c r="O150" s="496"/>
      <c r="P150" s="497"/>
      <c r="Q150" s="62"/>
      <c r="R150" s="62"/>
    </row>
    <row r="151" spans="2:18" ht="15" customHeight="1" thickBot="1" x14ac:dyDescent="0.35">
      <c r="B151" s="62"/>
      <c r="C151" s="62"/>
      <c r="D151" s="378"/>
      <c r="E151" s="492"/>
      <c r="F151" s="492"/>
      <c r="G151" s="492"/>
      <c r="H151" s="492"/>
      <c r="I151" s="492"/>
      <c r="J151" s="494"/>
      <c r="K151" s="498"/>
      <c r="L151" s="499"/>
      <c r="M151" s="499"/>
      <c r="N151" s="499"/>
      <c r="O151" s="499"/>
      <c r="P151" s="500"/>
      <c r="Q151" s="62"/>
      <c r="R151" s="62"/>
    </row>
    <row r="152" spans="2:18" ht="14.4" customHeight="1" x14ac:dyDescent="0.3">
      <c r="B152" s="62"/>
      <c r="C152" s="62"/>
      <c r="D152" s="322" t="s">
        <v>48</v>
      </c>
      <c r="E152" s="491"/>
      <c r="F152" s="491"/>
      <c r="G152" s="491"/>
      <c r="H152" s="491"/>
      <c r="I152" s="491"/>
      <c r="J152" s="493"/>
      <c r="K152" s="498"/>
      <c r="L152" s="499"/>
      <c r="M152" s="499"/>
      <c r="N152" s="499"/>
      <c r="O152" s="499"/>
      <c r="P152" s="500"/>
      <c r="Q152" s="62"/>
      <c r="R152" s="62"/>
    </row>
    <row r="153" spans="2:18" ht="15" customHeight="1" thickBot="1" x14ac:dyDescent="0.35">
      <c r="B153" s="62"/>
      <c r="C153" s="62"/>
      <c r="D153" s="328"/>
      <c r="E153" s="492"/>
      <c r="F153" s="492"/>
      <c r="G153" s="492"/>
      <c r="H153" s="492"/>
      <c r="I153" s="492"/>
      <c r="J153" s="494"/>
      <c r="K153" s="498"/>
      <c r="L153" s="499"/>
      <c r="M153" s="499"/>
      <c r="N153" s="499"/>
      <c r="O153" s="499"/>
      <c r="P153" s="500"/>
      <c r="Q153" s="62"/>
      <c r="R153" s="62"/>
    </row>
    <row r="154" spans="2:18" ht="14.4" customHeight="1" x14ac:dyDescent="0.3">
      <c r="B154" s="62"/>
      <c r="C154" s="62"/>
      <c r="D154" s="322" t="s">
        <v>49</v>
      </c>
      <c r="E154" s="491"/>
      <c r="F154" s="491"/>
      <c r="G154" s="491"/>
      <c r="H154" s="491"/>
      <c r="I154" s="491"/>
      <c r="J154" s="493"/>
      <c r="K154" s="498"/>
      <c r="L154" s="499"/>
      <c r="M154" s="499"/>
      <c r="N154" s="499"/>
      <c r="O154" s="499"/>
      <c r="P154" s="500"/>
      <c r="Q154" s="62"/>
      <c r="R154" s="62"/>
    </row>
    <row r="155" spans="2:18" ht="15" customHeight="1" thickBot="1" x14ac:dyDescent="0.35">
      <c r="B155" s="62"/>
      <c r="C155" s="62"/>
      <c r="D155" s="328"/>
      <c r="E155" s="492"/>
      <c r="F155" s="492"/>
      <c r="G155" s="492"/>
      <c r="H155" s="492"/>
      <c r="I155" s="492"/>
      <c r="J155" s="494"/>
      <c r="K155" s="498"/>
      <c r="L155" s="499"/>
      <c r="M155" s="499"/>
      <c r="N155" s="499"/>
      <c r="O155" s="499"/>
      <c r="P155" s="500"/>
      <c r="Q155" s="62"/>
      <c r="R155" s="62"/>
    </row>
    <row r="156" spans="2:18" ht="14.4" customHeight="1" x14ac:dyDescent="0.3">
      <c r="B156" s="62"/>
      <c r="C156" s="62"/>
      <c r="D156" s="322" t="s">
        <v>50</v>
      </c>
      <c r="E156" s="491"/>
      <c r="F156" s="491"/>
      <c r="G156" s="491"/>
      <c r="H156" s="491"/>
      <c r="I156" s="491"/>
      <c r="J156" s="493"/>
      <c r="K156" s="498"/>
      <c r="L156" s="499"/>
      <c r="M156" s="499"/>
      <c r="N156" s="499"/>
      <c r="O156" s="499"/>
      <c r="P156" s="500"/>
      <c r="Q156" s="62"/>
      <c r="R156" s="62"/>
    </row>
    <row r="157" spans="2:18" ht="15" customHeight="1" thickBot="1" x14ac:dyDescent="0.35">
      <c r="B157" s="62"/>
      <c r="C157" s="62"/>
      <c r="D157" s="328"/>
      <c r="E157" s="492"/>
      <c r="F157" s="492"/>
      <c r="G157" s="492"/>
      <c r="H157" s="492"/>
      <c r="I157" s="492"/>
      <c r="J157" s="494"/>
      <c r="K157" s="498"/>
      <c r="L157" s="499"/>
      <c r="M157" s="499"/>
      <c r="N157" s="499"/>
      <c r="O157" s="499"/>
      <c r="P157" s="500"/>
      <c r="Q157" s="62"/>
      <c r="R157" s="62"/>
    </row>
    <row r="158" spans="2:18" ht="14.4" customHeight="1" x14ac:dyDescent="0.3">
      <c r="B158" s="62"/>
      <c r="C158" s="62"/>
      <c r="D158" s="322" t="s">
        <v>73</v>
      </c>
      <c r="E158" s="491"/>
      <c r="F158" s="491"/>
      <c r="G158" s="491"/>
      <c r="H158" s="491"/>
      <c r="I158" s="491"/>
      <c r="J158" s="493"/>
      <c r="K158" s="498"/>
      <c r="L158" s="499"/>
      <c r="M158" s="499"/>
      <c r="N158" s="499"/>
      <c r="O158" s="499"/>
      <c r="P158" s="500"/>
      <c r="Q158" s="62"/>
      <c r="R158" s="62"/>
    </row>
    <row r="159" spans="2:18" ht="15" customHeight="1" thickBot="1" x14ac:dyDescent="0.35">
      <c r="B159" s="62"/>
      <c r="C159" s="62"/>
      <c r="D159" s="328"/>
      <c r="E159" s="492"/>
      <c r="F159" s="492"/>
      <c r="G159" s="492"/>
      <c r="H159" s="492"/>
      <c r="I159" s="492"/>
      <c r="J159" s="494"/>
      <c r="K159" s="498"/>
      <c r="L159" s="499"/>
      <c r="M159" s="499"/>
      <c r="N159" s="499"/>
      <c r="O159" s="499"/>
      <c r="P159" s="500"/>
      <c r="Q159" s="62"/>
      <c r="R159" s="62"/>
    </row>
    <row r="160" spans="2:18" ht="14.4" customHeight="1" x14ac:dyDescent="0.3">
      <c r="B160" s="62"/>
      <c r="C160" s="62"/>
      <c r="D160" s="322" t="s">
        <v>74</v>
      </c>
      <c r="E160" s="491"/>
      <c r="F160" s="491"/>
      <c r="G160" s="491"/>
      <c r="H160" s="491"/>
      <c r="I160" s="491"/>
      <c r="J160" s="493"/>
      <c r="K160" s="498"/>
      <c r="L160" s="499"/>
      <c r="M160" s="499"/>
      <c r="N160" s="499"/>
      <c r="O160" s="499"/>
      <c r="P160" s="500"/>
      <c r="Q160" s="62"/>
      <c r="R160" s="62"/>
    </row>
    <row r="161" spans="1:21" ht="15" customHeight="1" thickBot="1" x14ac:dyDescent="0.35">
      <c r="B161" s="62"/>
      <c r="C161" s="62"/>
      <c r="D161" s="328"/>
      <c r="E161" s="492"/>
      <c r="F161" s="492"/>
      <c r="G161" s="492"/>
      <c r="H161" s="492"/>
      <c r="I161" s="492"/>
      <c r="J161" s="494"/>
      <c r="K161" s="498"/>
      <c r="L161" s="499"/>
      <c r="M161" s="499"/>
      <c r="N161" s="499"/>
      <c r="O161" s="499"/>
      <c r="P161" s="500"/>
      <c r="Q161" s="62"/>
      <c r="R161" s="62"/>
    </row>
    <row r="162" spans="1:21" ht="14.4" customHeight="1" x14ac:dyDescent="0.3">
      <c r="B162" s="62"/>
      <c r="C162" s="62"/>
      <c r="D162" s="322" t="s">
        <v>75</v>
      </c>
      <c r="E162" s="491"/>
      <c r="F162" s="491"/>
      <c r="G162" s="491"/>
      <c r="H162" s="491"/>
      <c r="I162" s="491"/>
      <c r="J162" s="493"/>
      <c r="K162" s="498"/>
      <c r="L162" s="499"/>
      <c r="M162" s="499"/>
      <c r="N162" s="499"/>
      <c r="O162" s="499"/>
      <c r="P162" s="500"/>
      <c r="Q162" s="62"/>
      <c r="R162" s="62"/>
    </row>
    <row r="163" spans="1:21" ht="15" customHeight="1" thickBot="1" x14ac:dyDescent="0.35">
      <c r="B163" s="62"/>
      <c r="C163" s="62"/>
      <c r="D163" s="328"/>
      <c r="E163" s="492"/>
      <c r="F163" s="492"/>
      <c r="G163" s="492"/>
      <c r="H163" s="492"/>
      <c r="I163" s="492"/>
      <c r="J163" s="494"/>
      <c r="K163" s="501"/>
      <c r="L163" s="502"/>
      <c r="M163" s="502"/>
      <c r="N163" s="502"/>
      <c r="O163" s="502"/>
      <c r="P163" s="503"/>
      <c r="Q163" s="62"/>
      <c r="R163" s="62"/>
    </row>
    <row r="164" spans="1:21" x14ac:dyDescent="0.3">
      <c r="B164" s="62"/>
      <c r="C164" s="62"/>
      <c r="D164" s="63"/>
      <c r="E164" s="63"/>
      <c r="F164" s="63"/>
      <c r="G164" s="63"/>
      <c r="H164" s="63"/>
      <c r="I164" s="63"/>
      <c r="J164" s="63"/>
      <c r="K164" s="63"/>
      <c r="L164" s="63"/>
      <c r="M164" s="63"/>
      <c r="N164" s="63"/>
      <c r="O164" s="63"/>
      <c r="P164" s="63"/>
      <c r="Q164" s="62"/>
      <c r="R164" s="62"/>
    </row>
    <row r="165" spans="1:21" x14ac:dyDescent="0.3">
      <c r="A165" s="63"/>
      <c r="B165" s="63"/>
      <c r="C165" s="63"/>
      <c r="D165" s="63"/>
      <c r="E165" s="63"/>
      <c r="F165" s="63"/>
      <c r="G165" s="63"/>
      <c r="H165" s="63"/>
      <c r="I165" s="63"/>
      <c r="J165" s="63"/>
      <c r="K165" s="63"/>
      <c r="L165" s="63"/>
      <c r="M165" s="63"/>
      <c r="N165" s="63"/>
      <c r="O165" s="63"/>
      <c r="P165" s="63"/>
      <c r="Q165" s="63"/>
      <c r="R165" s="63"/>
    </row>
    <row r="166" spans="1:21" x14ac:dyDescent="0.3">
      <c r="A166" s="63"/>
      <c r="B166" s="63"/>
      <c r="C166" s="63"/>
      <c r="D166" s="63"/>
      <c r="E166" s="63"/>
      <c r="F166" s="63"/>
      <c r="G166" s="63"/>
      <c r="H166" s="63"/>
      <c r="I166" s="63"/>
      <c r="J166" s="63"/>
      <c r="K166" s="63"/>
      <c r="L166" s="63"/>
      <c r="M166" s="63"/>
      <c r="N166" s="63"/>
      <c r="O166" s="63"/>
      <c r="P166" s="63"/>
      <c r="Q166" s="63"/>
      <c r="R166" s="63"/>
    </row>
    <row r="167" spans="1:21" x14ac:dyDescent="0.3">
      <c r="A167" s="63"/>
      <c r="B167" s="63"/>
      <c r="C167" s="63"/>
      <c r="D167" s="63"/>
      <c r="E167" s="63"/>
      <c r="F167" s="63"/>
      <c r="G167" s="63"/>
      <c r="H167" s="63"/>
      <c r="I167" s="63"/>
      <c r="J167" s="63"/>
      <c r="K167" s="63"/>
      <c r="L167" s="63"/>
      <c r="M167" s="63"/>
      <c r="N167" s="63"/>
      <c r="O167" s="63"/>
      <c r="P167" s="63"/>
      <c r="Q167" s="63"/>
      <c r="R167" s="63"/>
      <c r="S167" s="64"/>
      <c r="T167" s="64"/>
      <c r="U167" s="64"/>
    </row>
    <row r="168" spans="1:21" x14ac:dyDescent="0.3">
      <c r="A168" s="63"/>
      <c r="B168" s="63"/>
      <c r="C168" s="63"/>
      <c r="D168" s="63"/>
      <c r="E168" s="64"/>
      <c r="F168" s="64"/>
      <c r="G168" s="64"/>
      <c r="H168" s="64"/>
      <c r="I168" s="64"/>
      <c r="J168" s="64"/>
      <c r="K168" s="64"/>
      <c r="L168" s="64"/>
      <c r="M168" s="64"/>
      <c r="N168" s="64"/>
      <c r="O168" s="64"/>
      <c r="P168" s="64"/>
      <c r="Q168" s="64"/>
      <c r="R168" s="64"/>
      <c r="S168" s="64"/>
      <c r="T168" s="64"/>
      <c r="U168" s="64"/>
    </row>
    <row r="169" spans="1:21" x14ac:dyDescent="0.3">
      <c r="A169" s="63"/>
      <c r="B169" s="63"/>
      <c r="C169" s="63"/>
      <c r="D169" s="63"/>
      <c r="E169" s="64"/>
      <c r="F169" s="64"/>
      <c r="G169" s="64"/>
      <c r="H169" s="64"/>
      <c r="I169" s="64"/>
      <c r="J169" s="64"/>
      <c r="K169" s="64"/>
      <c r="L169" s="64"/>
      <c r="M169" s="64"/>
      <c r="N169" s="64"/>
      <c r="O169" s="64"/>
      <c r="P169" s="64"/>
      <c r="Q169" s="64"/>
      <c r="R169" s="64"/>
      <c r="S169" s="64"/>
      <c r="T169" s="64"/>
      <c r="U169" s="64"/>
    </row>
    <row r="170" spans="1:21" x14ac:dyDescent="0.3">
      <c r="A170" s="63"/>
      <c r="B170" s="63"/>
      <c r="C170" s="63"/>
      <c r="D170" s="63"/>
      <c r="E170" s="64"/>
      <c r="F170" s="64"/>
      <c r="G170" s="64"/>
      <c r="H170" s="64"/>
      <c r="I170" s="64"/>
      <c r="J170" s="64"/>
      <c r="K170" s="64"/>
      <c r="L170" s="64"/>
      <c r="M170" s="64"/>
      <c r="N170" s="64"/>
      <c r="O170" s="64"/>
      <c r="P170" s="64"/>
      <c r="Q170" s="64"/>
      <c r="R170" s="64"/>
      <c r="S170" s="64"/>
      <c r="T170" s="64"/>
      <c r="U170" s="64"/>
    </row>
    <row r="171" spans="1:21" x14ac:dyDescent="0.3">
      <c r="A171" s="63"/>
      <c r="B171" s="63"/>
      <c r="C171" s="63"/>
      <c r="D171" s="63"/>
      <c r="E171" s="64"/>
      <c r="F171" s="64"/>
      <c r="G171" s="64"/>
      <c r="H171" s="64"/>
      <c r="I171" s="64"/>
      <c r="J171" s="64"/>
      <c r="K171" s="64"/>
      <c r="L171" s="64"/>
      <c r="M171" s="64"/>
      <c r="N171" s="64"/>
      <c r="O171" s="64"/>
      <c r="P171" s="64"/>
      <c r="Q171" s="64"/>
      <c r="R171" s="64"/>
      <c r="S171" s="64"/>
      <c r="T171" s="64"/>
      <c r="U171" s="64"/>
    </row>
    <row r="172" spans="1:21" x14ac:dyDescent="0.3">
      <c r="A172" s="63"/>
      <c r="B172" s="63"/>
      <c r="C172" s="63"/>
      <c r="D172" s="63"/>
      <c r="E172" s="64"/>
      <c r="F172" s="64"/>
      <c r="G172" s="64"/>
      <c r="H172" s="64"/>
      <c r="I172" s="64"/>
      <c r="J172" s="64"/>
      <c r="K172" s="64"/>
      <c r="L172" s="64"/>
      <c r="M172" s="64"/>
      <c r="N172" s="64"/>
      <c r="O172" s="64"/>
      <c r="P172" s="64"/>
      <c r="Q172" s="64"/>
      <c r="R172" s="64"/>
      <c r="S172" s="64"/>
      <c r="T172" s="64"/>
      <c r="U172" s="64"/>
    </row>
    <row r="173" spans="1:21" x14ac:dyDescent="0.3">
      <c r="A173" s="63"/>
      <c r="B173" s="63"/>
      <c r="C173" s="63"/>
      <c r="D173" s="63"/>
      <c r="E173" s="64"/>
      <c r="F173" s="64"/>
      <c r="G173" s="64"/>
      <c r="H173" s="64"/>
      <c r="I173" s="64"/>
      <c r="J173" s="64"/>
      <c r="K173" s="64"/>
      <c r="L173" s="64"/>
      <c r="M173" s="64"/>
      <c r="N173" s="64"/>
      <c r="O173" s="64"/>
      <c r="P173" s="64"/>
      <c r="Q173" s="64"/>
      <c r="R173" s="64"/>
      <c r="S173" s="64"/>
      <c r="T173" s="64"/>
      <c r="U173" s="64"/>
    </row>
    <row r="174" spans="1:21" x14ac:dyDescent="0.3">
      <c r="A174" s="63"/>
      <c r="B174" s="63"/>
      <c r="C174" s="63"/>
      <c r="D174" s="63"/>
      <c r="E174" s="64"/>
      <c r="F174" s="64"/>
      <c r="G174" s="64"/>
      <c r="H174" s="64"/>
      <c r="I174" s="64"/>
      <c r="J174" s="64"/>
      <c r="K174" s="64"/>
      <c r="L174" s="64"/>
      <c r="M174" s="64"/>
      <c r="N174" s="64"/>
      <c r="O174" s="64"/>
      <c r="P174" s="64"/>
      <c r="Q174" s="64"/>
      <c r="R174" s="64"/>
      <c r="S174" s="64"/>
      <c r="T174" s="64"/>
      <c r="U174" s="64"/>
    </row>
    <row r="175" spans="1:21" x14ac:dyDescent="0.3">
      <c r="A175" s="63"/>
      <c r="B175" s="63"/>
      <c r="C175" s="63"/>
      <c r="D175" s="63"/>
      <c r="E175" s="64"/>
      <c r="F175" s="64"/>
      <c r="G175" s="64"/>
      <c r="H175" s="64"/>
      <c r="I175" s="64"/>
      <c r="J175" s="64"/>
      <c r="K175" s="64"/>
      <c r="L175" s="64"/>
      <c r="M175" s="64"/>
      <c r="N175" s="64"/>
      <c r="O175" s="64"/>
      <c r="P175" s="64"/>
      <c r="Q175" s="64"/>
      <c r="R175" s="64"/>
      <c r="S175" s="64"/>
      <c r="T175" s="64"/>
      <c r="U175" s="64"/>
    </row>
    <row r="176" spans="1:21" x14ac:dyDescent="0.3">
      <c r="A176" s="63"/>
      <c r="B176" s="63"/>
      <c r="C176" s="63"/>
      <c r="D176" s="63"/>
      <c r="E176" s="64"/>
      <c r="F176" s="64"/>
      <c r="G176" s="419" t="s">
        <v>111</v>
      </c>
      <c r="H176" s="419"/>
      <c r="I176" s="419"/>
      <c r="J176" s="419"/>
      <c r="K176" s="64"/>
      <c r="L176" s="64"/>
      <c r="M176" s="64"/>
      <c r="N176" s="64"/>
      <c r="O176" s="64"/>
      <c r="P176" s="64"/>
      <c r="Q176" s="64"/>
      <c r="R176" s="64"/>
      <c r="S176" s="64"/>
      <c r="T176" s="64"/>
      <c r="U176" s="64"/>
    </row>
    <row r="177" spans="1:21" x14ac:dyDescent="0.3">
      <c r="A177" s="63"/>
      <c r="B177" s="63"/>
      <c r="C177" s="63"/>
      <c r="D177" s="63"/>
      <c r="E177" s="64"/>
      <c r="F177" s="64"/>
      <c r="G177" s="64"/>
      <c r="H177" s="64">
        <v>1</v>
      </c>
      <c r="I177" s="64">
        <v>1</v>
      </c>
      <c r="J177" s="64"/>
      <c r="K177" s="64"/>
      <c r="L177" s="64"/>
      <c r="M177" s="64"/>
      <c r="N177" s="64"/>
      <c r="O177" s="64"/>
      <c r="P177" s="64"/>
      <c r="Q177" s="64"/>
      <c r="R177" s="64"/>
      <c r="S177" s="64"/>
      <c r="T177" s="64"/>
      <c r="U177" s="64"/>
    </row>
    <row r="178" spans="1:21" x14ac:dyDescent="0.3">
      <c r="A178" s="63"/>
      <c r="B178" s="63"/>
      <c r="C178" s="63"/>
      <c r="D178" s="63"/>
      <c r="E178" s="64"/>
      <c r="F178" s="64"/>
      <c r="G178" s="64"/>
      <c r="H178" s="64">
        <v>2</v>
      </c>
      <c r="I178" s="64">
        <v>0.9</v>
      </c>
      <c r="J178" s="64"/>
      <c r="K178" s="64"/>
      <c r="L178" s="221"/>
      <c r="M178" s="127"/>
      <c r="N178" s="127"/>
      <c r="O178" s="127"/>
      <c r="P178" s="127"/>
      <c r="Q178" s="64"/>
      <c r="R178" s="64"/>
      <c r="S178" s="64"/>
      <c r="T178" s="64"/>
      <c r="U178" s="64"/>
    </row>
    <row r="179" spans="1:21" x14ac:dyDescent="0.3">
      <c r="A179" s="63"/>
      <c r="B179" s="63"/>
      <c r="C179" s="63"/>
      <c r="D179" s="63"/>
      <c r="E179" s="64"/>
      <c r="F179" s="64"/>
      <c r="G179" s="64"/>
      <c r="H179" s="64">
        <v>3</v>
      </c>
      <c r="I179" s="64">
        <v>0.8</v>
      </c>
      <c r="J179" s="64"/>
      <c r="K179" s="64"/>
      <c r="L179" s="221"/>
      <c r="M179" s="221" t="s">
        <v>112</v>
      </c>
      <c r="N179" s="221" t="s">
        <v>199</v>
      </c>
      <c r="O179" s="221" t="s">
        <v>113</v>
      </c>
      <c r="P179" s="221" t="s">
        <v>114</v>
      </c>
      <c r="Q179" s="221" t="s">
        <v>200</v>
      </c>
      <c r="R179" s="64"/>
      <c r="S179" s="64"/>
      <c r="T179" s="64"/>
      <c r="U179" s="64"/>
    </row>
    <row r="180" spans="1:21" x14ac:dyDescent="0.3">
      <c r="A180" s="63"/>
      <c r="B180" s="63"/>
      <c r="C180" s="63"/>
      <c r="D180" s="63"/>
      <c r="E180" s="64"/>
      <c r="F180" s="64"/>
      <c r="G180" s="64"/>
      <c r="H180" s="64">
        <v>4</v>
      </c>
      <c r="I180" s="64">
        <v>0.7</v>
      </c>
      <c r="J180" s="64"/>
      <c r="K180" s="64"/>
      <c r="L180" s="221">
        <v>1</v>
      </c>
      <c r="M180" s="221" t="str">
        <f>IF(E150="","",VLOOKUP(E150,H177:I186,2,0))</f>
        <v/>
      </c>
      <c r="N180" s="221" t="str">
        <f>IF(F150="","",VLOOKUP(F150,H188:I197,2,0))</f>
        <v/>
      </c>
      <c r="O180" s="221" t="str">
        <f>IF(G150="","",VLOOKUP(G150,H199:I208,2,0))</f>
        <v/>
      </c>
      <c r="P180" s="221" t="str">
        <f>IF(H150="","",VLOOKUP(H150,H210:I219,2,0))</f>
        <v/>
      </c>
      <c r="Q180" s="221" t="str">
        <f>IF(I150="","",VLOOKUP(I150,H221:I230,2,0))</f>
        <v/>
      </c>
      <c r="R180" s="64"/>
      <c r="S180" s="64"/>
      <c r="T180" s="64"/>
      <c r="U180" s="64"/>
    </row>
    <row r="181" spans="1:21" x14ac:dyDescent="0.3">
      <c r="A181" s="63"/>
      <c r="B181" s="63"/>
      <c r="C181" s="63"/>
      <c r="D181" s="63"/>
      <c r="E181" s="64"/>
      <c r="F181" s="64"/>
      <c r="G181" s="64"/>
      <c r="H181" s="64">
        <v>5</v>
      </c>
      <c r="I181" s="64">
        <v>0.6</v>
      </c>
      <c r="J181" s="64"/>
      <c r="K181" s="64"/>
      <c r="L181" s="221">
        <v>2</v>
      </c>
      <c r="M181" s="221" t="str">
        <f>IF(E152="","",VLOOKUP(E152,H177:I186,2,0))</f>
        <v/>
      </c>
      <c r="N181" s="221" t="str">
        <f>IF(F152="","",VLOOKUP(F152,H188:I197,2,0))</f>
        <v/>
      </c>
      <c r="O181" s="221" t="str">
        <f>IF(G152="","",VLOOKUP(G152,H199:I208,2,0))</f>
        <v/>
      </c>
      <c r="P181" s="221" t="str">
        <f>IF(H152="","",VLOOKUP(H152,H210:I219,2,0))</f>
        <v/>
      </c>
      <c r="Q181" s="221" t="str">
        <f>IF(I152="","",VLOOKUP(I152,H221:I230,2,0))</f>
        <v/>
      </c>
      <c r="R181" s="64"/>
      <c r="S181" s="64"/>
      <c r="T181" s="64"/>
      <c r="U181" s="64"/>
    </row>
    <row r="182" spans="1:21" x14ac:dyDescent="0.3">
      <c r="A182" s="63"/>
      <c r="B182" s="63"/>
      <c r="C182" s="63"/>
      <c r="D182" s="63"/>
      <c r="E182" s="64"/>
      <c r="F182" s="64"/>
      <c r="G182" s="64"/>
      <c r="H182" s="64">
        <v>6</v>
      </c>
      <c r="I182" s="64">
        <v>0.5</v>
      </c>
      <c r="J182" s="64"/>
      <c r="K182" s="64"/>
      <c r="L182" s="221">
        <v>3</v>
      </c>
      <c r="M182" s="221" t="str">
        <f>IF(E154="","",VLOOKUP(E154,H177:I186,2,0))</f>
        <v/>
      </c>
      <c r="N182" s="221" t="str">
        <f>IF(F154="","",VLOOKUP(F154,H188:I197,2,0))</f>
        <v/>
      </c>
      <c r="O182" s="221" t="str">
        <f>IF(G154="","",VLOOKUP(G154,H199:I208,2,0))</f>
        <v/>
      </c>
      <c r="P182" s="221" t="str">
        <f>IF(H154="","",VLOOKUP(H154,H210:I219,2,0))</f>
        <v/>
      </c>
      <c r="Q182" s="221" t="str">
        <f>IF(I154="","",VLOOKUP(I154,H221:I230,2,0))</f>
        <v/>
      </c>
      <c r="R182" s="64"/>
      <c r="S182" s="64"/>
      <c r="T182" s="64"/>
      <c r="U182" s="64"/>
    </row>
    <row r="183" spans="1:21" x14ac:dyDescent="0.3">
      <c r="A183" s="63"/>
      <c r="B183" s="63"/>
      <c r="C183" s="63"/>
      <c r="D183" s="63"/>
      <c r="E183" s="64"/>
      <c r="F183" s="64"/>
      <c r="G183" s="64"/>
      <c r="H183" s="64">
        <v>7</v>
      </c>
      <c r="I183" s="64">
        <v>0.4</v>
      </c>
      <c r="J183" s="64"/>
      <c r="K183" s="64"/>
      <c r="L183" s="221">
        <v>4</v>
      </c>
      <c r="M183" s="221" t="str">
        <f>IF(E156="","",VLOOKUP(E156,H177:I186,2,0))</f>
        <v/>
      </c>
      <c r="N183" s="221" t="str">
        <f>IF(F156="","",VLOOKUP(F156,H188:I197,2,0))</f>
        <v/>
      </c>
      <c r="O183" s="221" t="str">
        <f>IF(G156="","",VLOOKUP(G156,H199:I208,2,0))</f>
        <v/>
      </c>
      <c r="P183" s="221" t="str">
        <f>IF(H156="","",VLOOKUP(H156,H210:I219,2,0))</f>
        <v/>
      </c>
      <c r="Q183" s="221" t="str">
        <f>IF(I156="","",VLOOKUP(I156,H221:I230,2,0))</f>
        <v/>
      </c>
      <c r="R183" s="64"/>
      <c r="S183" s="64"/>
      <c r="T183" s="64"/>
      <c r="U183" s="64"/>
    </row>
    <row r="184" spans="1:21" x14ac:dyDescent="0.3">
      <c r="A184" s="63"/>
      <c r="B184" s="63"/>
      <c r="C184" s="63"/>
      <c r="D184" s="63"/>
      <c r="E184" s="64"/>
      <c r="F184" s="64"/>
      <c r="G184" s="64"/>
      <c r="H184" s="64">
        <v>8</v>
      </c>
      <c r="I184" s="64">
        <v>0.3</v>
      </c>
      <c r="J184" s="64"/>
      <c r="K184" s="64"/>
      <c r="L184" s="221">
        <v>5</v>
      </c>
      <c r="M184" s="221" t="str">
        <f>IF(E158="","",VLOOKUP(E158,H177:I186,2,0))</f>
        <v/>
      </c>
      <c r="N184" s="221" t="str">
        <f>IF(F158="","",VLOOKUP(F158,H188:I197,2,0))</f>
        <v/>
      </c>
      <c r="O184" s="221" t="str">
        <f>IF(G158="","",VLOOKUP(G158,H199:I208,2,0))</f>
        <v/>
      </c>
      <c r="P184" s="221" t="str">
        <f>IF(H158="","",VLOOKUP(H158,H210:I219,2,0))</f>
        <v/>
      </c>
      <c r="Q184" s="221" t="str">
        <f>IF(I158="","",VLOOKUP(I158,H221:I230,2,0))</f>
        <v/>
      </c>
      <c r="R184" s="64"/>
      <c r="S184" s="64"/>
      <c r="T184" s="64"/>
      <c r="U184" s="64"/>
    </row>
    <row r="185" spans="1:21" x14ac:dyDescent="0.3">
      <c r="A185" s="63"/>
      <c r="B185" s="63"/>
      <c r="C185" s="63"/>
      <c r="D185" s="63"/>
      <c r="E185" s="64"/>
      <c r="F185" s="64"/>
      <c r="G185" s="64"/>
      <c r="H185" s="64">
        <v>9</v>
      </c>
      <c r="I185" s="64">
        <v>0.2</v>
      </c>
      <c r="J185" s="64"/>
      <c r="K185" s="64"/>
      <c r="L185" s="221">
        <v>6</v>
      </c>
      <c r="M185" s="221" t="str">
        <f>IF(E160="","",VLOOKUP(E160,H177:I186,2,0))</f>
        <v/>
      </c>
      <c r="N185" s="221" t="str">
        <f>IF(F160="","",VLOOKUP(F160,H188:I197,2,0))</f>
        <v/>
      </c>
      <c r="O185" s="221" t="str">
        <f>IF(G160="","",VLOOKUP(G160,H199:I208,2,0))</f>
        <v/>
      </c>
      <c r="P185" s="221" t="str">
        <f>IF(H160="","",VLOOKUP(H160,H210:I219,2,0))</f>
        <v/>
      </c>
      <c r="Q185" s="221" t="str">
        <f>IF(I160="","",VLOOKUP(I160,H221:I230,2,0))</f>
        <v/>
      </c>
      <c r="R185" s="64"/>
      <c r="S185" s="64"/>
      <c r="T185" s="64"/>
      <c r="U185" s="64"/>
    </row>
    <row r="186" spans="1:21" x14ac:dyDescent="0.3">
      <c r="A186" s="63"/>
      <c r="B186" s="63"/>
      <c r="C186" s="63"/>
      <c r="D186" s="63"/>
      <c r="E186" s="64"/>
      <c r="F186" s="64"/>
      <c r="G186" s="64"/>
      <c r="H186" s="64">
        <v>10</v>
      </c>
      <c r="I186" s="64">
        <v>0.1</v>
      </c>
      <c r="J186" s="64"/>
      <c r="K186" s="64"/>
      <c r="L186" s="221">
        <v>7</v>
      </c>
      <c r="M186" s="221" t="str">
        <f>IF(E162="","",VLOOKUP(E162,H177:I186,2,0))</f>
        <v/>
      </c>
      <c r="N186" s="221" t="str">
        <f>IF(F162="","",VLOOKUP(F162,H188:I197,2,0))</f>
        <v/>
      </c>
      <c r="O186" s="221" t="str">
        <f>IF(G162="","",VLOOKUP(G162,H199:I208,2,0))</f>
        <v/>
      </c>
      <c r="P186" s="221" t="str">
        <f>IF(H162="","",VLOOKUP(H162,H210:I219,2,0))</f>
        <v/>
      </c>
      <c r="Q186" s="221" t="str">
        <f>IF(I162="","",VLOOKUP(I162,H221:I230,2,0))</f>
        <v/>
      </c>
      <c r="R186" s="64"/>
      <c r="S186" s="64"/>
      <c r="T186" s="64"/>
      <c r="U186" s="64"/>
    </row>
    <row r="187" spans="1:21" x14ac:dyDescent="0.3">
      <c r="A187" s="63"/>
      <c r="B187" s="63"/>
      <c r="C187" s="63"/>
      <c r="D187" s="63"/>
      <c r="E187" s="64"/>
      <c r="F187" s="64"/>
      <c r="G187" s="419" t="s">
        <v>196</v>
      </c>
      <c r="H187" s="419"/>
      <c r="I187" s="419"/>
      <c r="J187" s="419"/>
      <c r="K187" s="64"/>
      <c r="L187" s="221"/>
      <c r="M187" s="221"/>
      <c r="N187" s="221"/>
      <c r="O187" s="221"/>
      <c r="P187" s="221"/>
      <c r="Q187" s="221"/>
      <c r="R187" s="64"/>
      <c r="S187" s="64"/>
      <c r="T187" s="64"/>
      <c r="U187" s="64"/>
    </row>
    <row r="188" spans="1:21" x14ac:dyDescent="0.3">
      <c r="A188" s="63"/>
      <c r="B188" s="63"/>
      <c r="C188" s="63"/>
      <c r="D188" s="63"/>
      <c r="E188" s="64"/>
      <c r="F188" s="64"/>
      <c r="G188" s="64"/>
      <c r="H188" s="64">
        <v>1</v>
      </c>
      <c r="I188" s="64">
        <v>1</v>
      </c>
      <c r="J188" s="64"/>
      <c r="K188" s="64"/>
      <c r="L188" s="221"/>
      <c r="M188" s="226">
        <f>IFERROR(AVERAGE(E150:E163),0)</f>
        <v>0</v>
      </c>
      <c r="N188" s="226">
        <f>IFERROR(AVERAGE(F150:F163),0)</f>
        <v>0</v>
      </c>
      <c r="O188" s="226">
        <f>IFERROR(AVERAGE(G150:G163),0)</f>
        <v>0</v>
      </c>
      <c r="P188" s="226">
        <f>IFERROR(AVERAGE(H150:H163),0)</f>
        <v>0</v>
      </c>
      <c r="Q188" s="226">
        <f>IFERROR(AVERAGE(I150:I163),0)</f>
        <v>0</v>
      </c>
      <c r="R188" s="64"/>
      <c r="S188" s="64"/>
      <c r="T188" s="64"/>
      <c r="U188" s="64"/>
    </row>
    <row r="189" spans="1:21" x14ac:dyDescent="0.3">
      <c r="A189" s="63"/>
      <c r="B189" s="63"/>
      <c r="C189" s="63"/>
      <c r="D189" s="63"/>
      <c r="E189" s="64"/>
      <c r="F189" s="64"/>
      <c r="G189" s="64"/>
      <c r="H189" s="64">
        <v>2</v>
      </c>
      <c r="I189" s="64">
        <v>0.9</v>
      </c>
      <c r="J189" s="64"/>
      <c r="K189" s="64"/>
      <c r="L189" s="64"/>
      <c r="M189" s="64"/>
      <c r="N189" s="64"/>
      <c r="O189" s="64"/>
      <c r="P189" s="64"/>
      <c r="Q189" s="64"/>
      <c r="R189" s="64"/>
      <c r="S189" s="64"/>
      <c r="T189" s="64"/>
      <c r="U189" s="64"/>
    </row>
    <row r="190" spans="1:21" x14ac:dyDescent="0.3">
      <c r="A190" s="63"/>
      <c r="B190" s="63"/>
      <c r="C190" s="63"/>
      <c r="D190" s="63"/>
      <c r="E190" s="64"/>
      <c r="F190" s="64"/>
      <c r="G190" s="64"/>
      <c r="H190" s="64">
        <v>3</v>
      </c>
      <c r="I190" s="64">
        <v>0.8</v>
      </c>
      <c r="J190" s="64"/>
      <c r="K190" s="64"/>
      <c r="L190" s="64"/>
      <c r="M190" s="64"/>
      <c r="N190" s="128" t="str">
        <f>IFERROR(AVERAGE(J150:J163),"0,0 kg")</f>
        <v>0,0 kg</v>
      </c>
      <c r="O190" s="64"/>
      <c r="P190" s="64"/>
      <c r="Q190" s="64"/>
      <c r="R190" s="64"/>
      <c r="S190" s="64"/>
      <c r="T190" s="64"/>
      <c r="U190" s="64"/>
    </row>
    <row r="191" spans="1:21" x14ac:dyDescent="0.3">
      <c r="A191" s="63"/>
      <c r="B191" s="63"/>
      <c r="C191" s="63"/>
      <c r="D191" s="63"/>
      <c r="E191" s="64"/>
      <c r="F191" s="64"/>
      <c r="G191" s="64"/>
      <c r="H191" s="64">
        <v>4</v>
      </c>
      <c r="I191" s="64">
        <v>0.7</v>
      </c>
      <c r="J191" s="64"/>
      <c r="K191" s="64"/>
      <c r="L191" s="64"/>
      <c r="M191" s="64"/>
      <c r="N191" s="64"/>
      <c r="O191" s="64"/>
      <c r="P191" s="64"/>
      <c r="Q191" s="64"/>
      <c r="R191" s="64"/>
      <c r="S191" s="64"/>
      <c r="T191" s="64"/>
      <c r="U191" s="64"/>
    </row>
    <row r="192" spans="1:21" x14ac:dyDescent="0.3">
      <c r="A192" s="63"/>
      <c r="B192" s="63"/>
      <c r="C192" s="63"/>
      <c r="D192" s="63"/>
      <c r="E192" s="64"/>
      <c r="F192" s="64"/>
      <c r="G192" s="64"/>
      <c r="H192" s="64">
        <v>5</v>
      </c>
      <c r="I192" s="64">
        <v>0.6</v>
      </c>
      <c r="J192" s="64"/>
      <c r="K192" s="64"/>
      <c r="L192" s="64"/>
      <c r="M192" s="64"/>
      <c r="N192" s="64"/>
      <c r="O192" s="64"/>
      <c r="P192" s="64"/>
      <c r="Q192" s="64"/>
      <c r="R192" s="64"/>
      <c r="S192" s="64"/>
      <c r="T192" s="64"/>
      <c r="U192" s="64"/>
    </row>
    <row r="193" spans="1:21" x14ac:dyDescent="0.3">
      <c r="A193" s="63"/>
      <c r="B193" s="63"/>
      <c r="C193" s="63"/>
      <c r="D193" s="63"/>
      <c r="E193" s="64"/>
      <c r="F193" s="64"/>
      <c r="G193" s="64"/>
      <c r="H193" s="64">
        <v>6</v>
      </c>
      <c r="I193" s="64">
        <v>0.5</v>
      </c>
      <c r="J193" s="64"/>
      <c r="K193" s="64"/>
      <c r="L193" s="64"/>
      <c r="M193" s="64"/>
      <c r="N193" s="64"/>
      <c r="O193" s="64"/>
      <c r="P193" s="64"/>
      <c r="Q193" s="64"/>
      <c r="R193" s="64"/>
      <c r="S193" s="64"/>
      <c r="T193" s="64"/>
      <c r="U193" s="64"/>
    </row>
    <row r="194" spans="1:21" x14ac:dyDescent="0.3">
      <c r="A194" s="63"/>
      <c r="B194" s="63"/>
      <c r="C194" s="63"/>
      <c r="D194" s="63"/>
      <c r="E194" s="64"/>
      <c r="F194" s="64"/>
      <c r="G194" s="64"/>
      <c r="H194" s="64">
        <v>7</v>
      </c>
      <c r="I194" s="64">
        <v>0.4</v>
      </c>
      <c r="J194" s="64"/>
      <c r="K194" s="64"/>
      <c r="L194" s="64"/>
      <c r="M194" s="64"/>
      <c r="N194" s="64"/>
      <c r="O194" s="64"/>
      <c r="P194" s="64"/>
      <c r="Q194" s="64"/>
      <c r="R194" s="64"/>
      <c r="S194" s="64"/>
      <c r="T194" s="64"/>
      <c r="U194" s="63"/>
    </row>
    <row r="195" spans="1:21" x14ac:dyDescent="0.3">
      <c r="A195" s="63"/>
      <c r="B195" s="63"/>
      <c r="C195" s="63"/>
      <c r="D195" s="63"/>
      <c r="E195" s="64"/>
      <c r="F195" s="64"/>
      <c r="G195" s="64"/>
      <c r="H195" s="64">
        <v>8</v>
      </c>
      <c r="I195" s="64">
        <v>0.3</v>
      </c>
      <c r="J195" s="64"/>
      <c r="K195" s="64"/>
      <c r="L195" s="64"/>
      <c r="M195" s="64"/>
      <c r="N195" s="64"/>
      <c r="O195" s="64"/>
      <c r="P195" s="64"/>
      <c r="Q195" s="64"/>
      <c r="R195" s="64"/>
      <c r="S195" s="64"/>
      <c r="T195" s="64"/>
      <c r="U195" s="63"/>
    </row>
    <row r="196" spans="1:21" x14ac:dyDescent="0.3">
      <c r="A196" s="63"/>
      <c r="B196" s="63"/>
      <c r="C196" s="63"/>
      <c r="D196" s="63"/>
      <c r="E196" s="64"/>
      <c r="F196" s="64"/>
      <c r="G196" s="64"/>
      <c r="H196" s="64">
        <v>9</v>
      </c>
      <c r="I196" s="64">
        <v>0.2</v>
      </c>
      <c r="J196" s="64"/>
      <c r="K196" s="64"/>
      <c r="L196" s="64"/>
      <c r="M196" s="64"/>
      <c r="N196" s="64"/>
      <c r="O196" s="64"/>
      <c r="P196" s="64"/>
      <c r="Q196" s="64"/>
      <c r="R196" s="64"/>
      <c r="S196" s="64"/>
      <c r="T196" s="64"/>
      <c r="U196" s="63"/>
    </row>
    <row r="197" spans="1:21" x14ac:dyDescent="0.3">
      <c r="A197" s="63"/>
      <c r="B197" s="63"/>
      <c r="C197" s="63"/>
      <c r="D197" s="63"/>
      <c r="E197" s="64"/>
      <c r="F197" s="64"/>
      <c r="G197" s="64"/>
      <c r="H197" s="64">
        <v>10</v>
      </c>
      <c r="I197" s="64">
        <v>0.1</v>
      </c>
      <c r="J197" s="64"/>
      <c r="K197" s="64"/>
      <c r="L197" s="64"/>
      <c r="M197" s="64"/>
      <c r="N197" s="64"/>
      <c r="O197" s="64"/>
      <c r="P197" s="64"/>
      <c r="Q197" s="64"/>
      <c r="R197" s="64"/>
      <c r="S197" s="64"/>
      <c r="T197" s="64"/>
      <c r="U197" s="63"/>
    </row>
    <row r="198" spans="1:21" x14ac:dyDescent="0.3">
      <c r="A198" s="63"/>
      <c r="B198" s="63"/>
      <c r="C198" s="63"/>
      <c r="D198" s="64"/>
      <c r="E198" s="64"/>
      <c r="F198" s="64"/>
      <c r="G198" s="419" t="s">
        <v>147</v>
      </c>
      <c r="H198" s="419"/>
      <c r="I198" s="419"/>
      <c r="J198" s="419"/>
      <c r="K198" s="64"/>
      <c r="L198" s="64"/>
      <c r="M198" s="64"/>
      <c r="N198" s="64"/>
      <c r="O198" s="64"/>
      <c r="P198" s="64"/>
      <c r="Q198" s="64"/>
      <c r="R198" s="64"/>
      <c r="S198" s="64"/>
      <c r="T198" s="64"/>
      <c r="U198" s="63"/>
    </row>
    <row r="199" spans="1:21" x14ac:dyDescent="0.3">
      <c r="A199" s="63"/>
      <c r="B199" s="63"/>
      <c r="C199" s="63"/>
      <c r="D199" s="64"/>
      <c r="E199" s="64"/>
      <c r="F199" s="64"/>
      <c r="G199" s="64"/>
      <c r="H199" s="64">
        <v>1</v>
      </c>
      <c r="I199" s="64">
        <v>1</v>
      </c>
      <c r="J199" s="64"/>
      <c r="K199" s="64"/>
      <c r="L199" s="64"/>
      <c r="M199" s="64"/>
      <c r="N199" s="64"/>
      <c r="O199" s="64"/>
      <c r="P199" s="64"/>
      <c r="Q199" s="64"/>
      <c r="R199" s="64"/>
      <c r="S199" s="64"/>
      <c r="T199" s="64"/>
      <c r="U199" s="63"/>
    </row>
    <row r="200" spans="1:21" x14ac:dyDescent="0.3">
      <c r="A200" s="63"/>
      <c r="B200" s="63"/>
      <c r="C200" s="63"/>
      <c r="D200" s="64"/>
      <c r="E200" s="64"/>
      <c r="F200" s="64"/>
      <c r="G200" s="64"/>
      <c r="H200" s="64">
        <v>2</v>
      </c>
      <c r="I200" s="64">
        <v>0.9</v>
      </c>
      <c r="J200" s="64"/>
      <c r="K200" s="64"/>
      <c r="L200" s="64"/>
      <c r="M200" s="64"/>
      <c r="N200" s="64"/>
      <c r="O200" s="64"/>
      <c r="P200" s="64"/>
      <c r="Q200" s="64"/>
      <c r="R200" s="64"/>
      <c r="S200" s="64"/>
      <c r="T200" s="64"/>
      <c r="U200" s="63"/>
    </row>
    <row r="201" spans="1:21" x14ac:dyDescent="0.3">
      <c r="A201" s="63"/>
      <c r="B201" s="63"/>
      <c r="C201" s="63"/>
      <c r="D201" s="64"/>
      <c r="E201" s="64"/>
      <c r="F201" s="64"/>
      <c r="G201" s="64"/>
      <c r="H201" s="64">
        <v>3</v>
      </c>
      <c r="I201" s="64">
        <v>0.8</v>
      </c>
      <c r="J201" s="64"/>
      <c r="K201" s="64"/>
      <c r="L201" s="64"/>
      <c r="M201" s="64"/>
      <c r="N201" s="64"/>
      <c r="O201" s="64"/>
      <c r="P201" s="64"/>
      <c r="Q201" s="64"/>
      <c r="R201" s="64"/>
      <c r="S201" s="64"/>
      <c r="T201" s="64"/>
      <c r="U201" s="63"/>
    </row>
    <row r="202" spans="1:21" x14ac:dyDescent="0.3">
      <c r="A202" s="63"/>
      <c r="B202" s="63"/>
      <c r="C202" s="63"/>
      <c r="D202" s="64"/>
      <c r="E202" s="64"/>
      <c r="F202" s="64"/>
      <c r="G202" s="64"/>
      <c r="H202" s="64">
        <v>4</v>
      </c>
      <c r="I202" s="64">
        <v>0.7</v>
      </c>
      <c r="J202" s="64"/>
      <c r="K202" s="64"/>
      <c r="L202" s="64"/>
      <c r="M202" s="64"/>
      <c r="N202" s="64"/>
      <c r="O202" s="64"/>
      <c r="P202" s="64"/>
      <c r="Q202" s="64"/>
      <c r="R202" s="64"/>
      <c r="S202" s="64"/>
      <c r="T202" s="64"/>
      <c r="U202" s="63"/>
    </row>
    <row r="203" spans="1:21" x14ac:dyDescent="0.3">
      <c r="A203" s="63"/>
      <c r="B203" s="63"/>
      <c r="C203" s="63"/>
      <c r="D203" s="64"/>
      <c r="E203" s="64"/>
      <c r="F203" s="64"/>
      <c r="G203" s="64"/>
      <c r="H203" s="64">
        <v>5</v>
      </c>
      <c r="I203" s="64">
        <v>0.6</v>
      </c>
      <c r="J203" s="64"/>
      <c r="K203" s="64"/>
      <c r="L203" s="64"/>
      <c r="M203" s="64"/>
      <c r="N203" s="64"/>
      <c r="O203" s="64"/>
      <c r="P203" s="64"/>
      <c r="Q203" s="64"/>
      <c r="R203" s="64"/>
      <c r="S203" s="64"/>
      <c r="T203" s="64"/>
      <c r="U203" s="63"/>
    </row>
    <row r="204" spans="1:21" x14ac:dyDescent="0.3">
      <c r="A204" s="63"/>
      <c r="B204" s="63"/>
      <c r="C204" s="63"/>
      <c r="D204" s="64"/>
      <c r="E204" s="64"/>
      <c r="F204" s="64"/>
      <c r="G204" s="64"/>
      <c r="H204" s="64">
        <v>6</v>
      </c>
      <c r="I204" s="64">
        <v>0.5</v>
      </c>
      <c r="J204" s="64"/>
      <c r="K204" s="64"/>
      <c r="L204" s="64"/>
      <c r="M204" s="64"/>
      <c r="N204" s="64"/>
      <c r="O204" s="64"/>
      <c r="P204" s="64"/>
      <c r="Q204" s="64"/>
      <c r="R204" s="64"/>
      <c r="S204" s="64"/>
      <c r="T204" s="64"/>
      <c r="U204" s="63"/>
    </row>
    <row r="205" spans="1:21" x14ac:dyDescent="0.3">
      <c r="A205" s="63"/>
      <c r="B205" s="63"/>
      <c r="C205" s="63"/>
      <c r="D205" s="64"/>
      <c r="E205" s="64"/>
      <c r="F205" s="64"/>
      <c r="G205" s="64"/>
      <c r="H205" s="64">
        <v>7</v>
      </c>
      <c r="I205" s="64">
        <v>0.4</v>
      </c>
      <c r="J205" s="64"/>
      <c r="K205" s="64"/>
      <c r="L205" s="64"/>
      <c r="M205" s="64"/>
      <c r="N205" s="64"/>
      <c r="O205" s="64"/>
      <c r="P205" s="64"/>
      <c r="Q205" s="64"/>
      <c r="R205" s="64"/>
      <c r="S205" s="64"/>
      <c r="T205" s="64"/>
      <c r="U205" s="63"/>
    </row>
    <row r="206" spans="1:21" x14ac:dyDescent="0.3">
      <c r="A206" s="63"/>
      <c r="B206" s="63"/>
      <c r="C206" s="63"/>
      <c r="D206" s="64"/>
      <c r="E206" s="64"/>
      <c r="F206" s="64"/>
      <c r="G206" s="64"/>
      <c r="H206" s="64">
        <v>8</v>
      </c>
      <c r="I206" s="64">
        <v>0.3</v>
      </c>
      <c r="J206" s="64"/>
      <c r="K206" s="64"/>
      <c r="L206" s="64"/>
      <c r="M206" s="64"/>
      <c r="N206" s="64"/>
      <c r="O206" s="64"/>
      <c r="P206" s="64"/>
      <c r="Q206" s="64"/>
      <c r="R206" s="64"/>
      <c r="S206" s="64"/>
      <c r="T206" s="64"/>
      <c r="U206" s="63"/>
    </row>
    <row r="207" spans="1:21" x14ac:dyDescent="0.3">
      <c r="A207" s="63"/>
      <c r="B207" s="63"/>
      <c r="C207" s="63"/>
      <c r="D207" s="64"/>
      <c r="E207" s="64"/>
      <c r="F207" s="64"/>
      <c r="G207" s="64"/>
      <c r="H207" s="64">
        <v>9</v>
      </c>
      <c r="I207" s="64">
        <v>0.2</v>
      </c>
      <c r="J207" s="64"/>
      <c r="K207" s="64"/>
      <c r="L207" s="64"/>
      <c r="M207" s="64"/>
      <c r="N207" s="64"/>
      <c r="O207" s="64"/>
      <c r="P207" s="64"/>
      <c r="Q207" s="64"/>
      <c r="R207" s="64"/>
      <c r="S207" s="64"/>
      <c r="T207" s="64"/>
      <c r="U207" s="63"/>
    </row>
    <row r="208" spans="1:21" x14ac:dyDescent="0.3">
      <c r="A208" s="63"/>
      <c r="B208" s="63"/>
      <c r="C208" s="63"/>
      <c r="D208" s="64"/>
      <c r="E208" s="64"/>
      <c r="F208" s="63"/>
      <c r="G208" s="64"/>
      <c r="H208" s="64">
        <v>10</v>
      </c>
      <c r="I208" s="64">
        <v>0.1</v>
      </c>
      <c r="J208" s="64"/>
      <c r="K208" s="64"/>
      <c r="L208" s="64"/>
      <c r="M208" s="64"/>
      <c r="N208" s="64"/>
      <c r="O208" s="64"/>
      <c r="P208" s="64"/>
      <c r="Q208" s="64"/>
      <c r="R208" s="64"/>
      <c r="S208" s="64"/>
      <c r="T208" s="64"/>
      <c r="U208" s="63"/>
    </row>
    <row r="209" spans="1:21" x14ac:dyDescent="0.3">
      <c r="A209" s="63"/>
      <c r="B209" s="63"/>
      <c r="C209" s="63"/>
      <c r="D209" s="64"/>
      <c r="E209" s="64"/>
      <c r="F209" s="63"/>
      <c r="G209" s="419" t="s">
        <v>110</v>
      </c>
      <c r="H209" s="419"/>
      <c r="I209" s="419"/>
      <c r="J209" s="419"/>
      <c r="K209" s="64"/>
      <c r="L209" s="64"/>
      <c r="M209" s="64"/>
      <c r="N209" s="64"/>
      <c r="O209" s="64"/>
      <c r="P209" s="64"/>
      <c r="Q209" s="64"/>
      <c r="R209" s="64"/>
      <c r="S209" s="64"/>
      <c r="T209" s="64"/>
      <c r="U209" s="63"/>
    </row>
    <row r="210" spans="1:21" x14ac:dyDescent="0.3">
      <c r="A210" s="63"/>
      <c r="B210" s="63"/>
      <c r="C210" s="63"/>
      <c r="D210" s="64"/>
      <c r="E210" s="64"/>
      <c r="F210" s="63"/>
      <c r="G210" s="64"/>
      <c r="H210" s="64">
        <v>1</v>
      </c>
      <c r="I210" s="64">
        <v>0.1</v>
      </c>
      <c r="J210" s="64"/>
      <c r="K210" s="64"/>
      <c r="L210" s="64"/>
      <c r="M210" s="64"/>
      <c r="N210" s="64"/>
      <c r="O210" s="64"/>
      <c r="P210" s="64"/>
      <c r="Q210" s="64"/>
      <c r="R210" s="64"/>
      <c r="S210" s="64"/>
      <c r="T210" s="64"/>
      <c r="U210" s="63"/>
    </row>
    <row r="211" spans="1:21" x14ac:dyDescent="0.3">
      <c r="A211" s="63"/>
      <c r="B211" s="63"/>
      <c r="C211" s="63"/>
      <c r="D211" s="64"/>
      <c r="E211" s="64"/>
      <c r="F211" s="63"/>
      <c r="G211" s="64"/>
      <c r="H211" s="64">
        <v>2</v>
      </c>
      <c r="I211" s="64">
        <v>0.2</v>
      </c>
      <c r="J211" s="64"/>
      <c r="K211" s="64"/>
      <c r="L211" s="64"/>
      <c r="M211" s="64"/>
      <c r="N211" s="64"/>
      <c r="O211" s="64"/>
      <c r="P211" s="64"/>
      <c r="Q211" s="64"/>
      <c r="R211" s="64"/>
      <c r="S211" s="64"/>
      <c r="T211" s="64"/>
      <c r="U211" s="63"/>
    </row>
    <row r="212" spans="1:21" x14ac:dyDescent="0.3">
      <c r="A212" s="63"/>
      <c r="B212" s="63"/>
      <c r="C212" s="63"/>
      <c r="D212" s="64"/>
      <c r="E212" s="64"/>
      <c r="F212" s="63"/>
      <c r="G212" s="64"/>
      <c r="H212" s="64">
        <v>3</v>
      </c>
      <c r="I212" s="64">
        <v>0.3</v>
      </c>
      <c r="J212" s="64"/>
      <c r="K212" s="64"/>
      <c r="L212" s="64"/>
      <c r="M212" s="64"/>
      <c r="N212" s="64"/>
      <c r="O212" s="64"/>
      <c r="P212" s="64"/>
      <c r="Q212" s="64"/>
      <c r="R212" s="64"/>
      <c r="S212" s="64"/>
      <c r="T212" s="64"/>
      <c r="U212" s="63"/>
    </row>
    <row r="213" spans="1:21" x14ac:dyDescent="0.3">
      <c r="A213" s="63"/>
      <c r="B213" s="63"/>
      <c r="C213" s="63"/>
      <c r="D213" s="64"/>
      <c r="E213" s="64"/>
      <c r="F213" s="63"/>
      <c r="G213" s="64"/>
      <c r="H213" s="64">
        <v>4</v>
      </c>
      <c r="I213" s="64">
        <v>0.4</v>
      </c>
      <c r="J213" s="64"/>
      <c r="K213" s="64"/>
      <c r="L213" s="64"/>
      <c r="M213" s="64"/>
      <c r="N213" s="64"/>
      <c r="O213" s="64"/>
      <c r="P213" s="64"/>
      <c r="Q213" s="64"/>
      <c r="R213" s="64"/>
      <c r="S213" s="64"/>
      <c r="T213" s="64"/>
      <c r="U213" s="64"/>
    </row>
    <row r="214" spans="1:21" x14ac:dyDescent="0.3">
      <c r="F214" s="63"/>
      <c r="G214" s="64"/>
      <c r="H214" s="64">
        <v>5</v>
      </c>
      <c r="I214" s="64">
        <v>0.5</v>
      </c>
      <c r="J214" s="64"/>
      <c r="K214" s="64"/>
      <c r="L214" s="64"/>
      <c r="M214" s="64"/>
      <c r="N214" s="64"/>
      <c r="O214" s="64"/>
      <c r="P214" s="64"/>
      <c r="Q214" s="64"/>
      <c r="R214" s="64"/>
      <c r="S214" s="64"/>
      <c r="T214" s="64"/>
      <c r="U214" s="64"/>
    </row>
    <row r="215" spans="1:21" x14ac:dyDescent="0.3">
      <c r="F215" s="63"/>
      <c r="G215" s="64"/>
      <c r="H215" s="64">
        <v>6</v>
      </c>
      <c r="I215" s="64">
        <v>0.6</v>
      </c>
      <c r="J215" s="64"/>
      <c r="K215" s="64"/>
      <c r="L215" s="64"/>
      <c r="M215" s="64"/>
      <c r="N215" s="64"/>
      <c r="O215" s="64"/>
      <c r="P215" s="64"/>
      <c r="Q215" s="64"/>
      <c r="R215" s="64"/>
      <c r="S215" s="64"/>
      <c r="T215" s="64"/>
    </row>
    <row r="216" spans="1:21" x14ac:dyDescent="0.3">
      <c r="F216" s="63"/>
      <c r="G216" s="64"/>
      <c r="H216" s="64">
        <v>7</v>
      </c>
      <c r="I216" s="64">
        <v>0.7</v>
      </c>
      <c r="J216" s="64"/>
      <c r="K216" s="64"/>
      <c r="L216" s="64"/>
      <c r="M216" s="64"/>
      <c r="N216" s="64"/>
      <c r="O216" s="64"/>
      <c r="P216" s="64"/>
      <c r="Q216" s="64"/>
      <c r="R216" s="64"/>
      <c r="S216" s="64"/>
      <c r="T216" s="64"/>
    </row>
    <row r="217" spans="1:21" x14ac:dyDescent="0.3">
      <c r="F217" s="63"/>
      <c r="G217" s="64"/>
      <c r="H217" s="64">
        <v>8</v>
      </c>
      <c r="I217" s="64">
        <v>0.8</v>
      </c>
      <c r="J217" s="64"/>
      <c r="K217" s="64"/>
      <c r="L217" s="64"/>
      <c r="M217" s="64"/>
      <c r="N217" s="64"/>
      <c r="O217" s="64"/>
      <c r="P217" s="64"/>
      <c r="Q217" s="64"/>
      <c r="R217" s="64"/>
      <c r="S217" s="64"/>
      <c r="T217" s="64"/>
    </row>
    <row r="218" spans="1:21" x14ac:dyDescent="0.3">
      <c r="F218" s="63"/>
      <c r="G218" s="64"/>
      <c r="H218" s="64">
        <v>9</v>
      </c>
      <c r="I218" s="64">
        <v>0.9</v>
      </c>
      <c r="J218" s="64"/>
      <c r="K218" s="64"/>
      <c r="L218" s="64"/>
      <c r="M218" s="64"/>
      <c r="N218" s="64"/>
      <c r="O218" s="64"/>
      <c r="P218" s="64"/>
      <c r="Q218" s="64"/>
      <c r="R218" s="64"/>
      <c r="S218" s="64"/>
      <c r="T218" s="64"/>
    </row>
    <row r="219" spans="1:21" x14ac:dyDescent="0.3">
      <c r="F219" s="63"/>
      <c r="G219" s="64"/>
      <c r="H219" s="64">
        <v>10</v>
      </c>
      <c r="I219" s="64">
        <v>1</v>
      </c>
      <c r="J219" s="64"/>
      <c r="K219" s="64"/>
      <c r="L219" s="64"/>
      <c r="M219" s="64"/>
      <c r="N219" s="64"/>
      <c r="O219" s="64"/>
      <c r="P219" s="64"/>
      <c r="Q219" s="64"/>
      <c r="R219" s="64"/>
    </row>
    <row r="220" spans="1:21" x14ac:dyDescent="0.3">
      <c r="F220" s="63"/>
      <c r="G220" s="419" t="s">
        <v>197</v>
      </c>
      <c r="H220" s="419"/>
      <c r="I220" s="419"/>
      <c r="J220" s="419"/>
      <c r="K220" s="64"/>
      <c r="L220" s="64"/>
      <c r="M220" s="64"/>
      <c r="N220" s="64"/>
      <c r="O220" s="64"/>
      <c r="P220" s="64"/>
      <c r="Q220" s="64"/>
      <c r="R220" s="64"/>
    </row>
    <row r="221" spans="1:21" x14ac:dyDescent="0.3">
      <c r="F221" s="63"/>
      <c r="G221" s="64"/>
      <c r="H221" s="64">
        <v>1</v>
      </c>
      <c r="I221" s="64">
        <v>0.1</v>
      </c>
      <c r="J221" s="64"/>
      <c r="K221" s="64"/>
      <c r="L221" s="64"/>
      <c r="M221" s="64"/>
      <c r="N221" s="64"/>
      <c r="O221" s="64"/>
      <c r="P221" s="64"/>
      <c r="Q221" s="64"/>
      <c r="R221" s="64"/>
    </row>
    <row r="222" spans="1:21" x14ac:dyDescent="0.3">
      <c r="F222" s="63"/>
      <c r="G222" s="64"/>
      <c r="H222" s="64">
        <v>2</v>
      </c>
      <c r="I222" s="64">
        <v>0.2</v>
      </c>
      <c r="J222" s="64"/>
      <c r="K222" s="64"/>
      <c r="L222" s="64"/>
      <c r="M222" s="64"/>
      <c r="N222" s="64"/>
      <c r="O222" s="64"/>
      <c r="P222" s="64"/>
      <c r="Q222" s="64"/>
      <c r="R222" s="64"/>
    </row>
    <row r="223" spans="1:21" x14ac:dyDescent="0.3">
      <c r="F223" s="63"/>
      <c r="G223" s="64"/>
      <c r="H223" s="64">
        <v>3</v>
      </c>
      <c r="I223" s="64">
        <v>0.3</v>
      </c>
      <c r="J223" s="64"/>
      <c r="K223" s="64"/>
      <c r="L223" s="64"/>
      <c r="M223" s="64"/>
      <c r="N223" s="64"/>
      <c r="O223" s="64"/>
      <c r="P223" s="64"/>
      <c r="Q223" s="64"/>
      <c r="R223" s="64"/>
    </row>
    <row r="224" spans="1:21" x14ac:dyDescent="0.3">
      <c r="F224" s="63"/>
      <c r="G224" s="64"/>
      <c r="H224" s="64">
        <v>4</v>
      </c>
      <c r="I224" s="64">
        <v>0.4</v>
      </c>
      <c r="J224" s="64"/>
      <c r="K224" s="64"/>
      <c r="L224" s="64"/>
      <c r="M224" s="64"/>
      <c r="N224" s="64"/>
      <c r="O224" s="64"/>
      <c r="P224" s="64"/>
      <c r="Q224" s="64"/>
      <c r="R224" s="64"/>
    </row>
    <row r="225" spans="6:18" x14ac:dyDescent="0.3">
      <c r="F225" s="63"/>
      <c r="G225" s="64"/>
      <c r="H225" s="64">
        <v>5</v>
      </c>
      <c r="I225" s="64">
        <v>0.5</v>
      </c>
      <c r="J225" s="64"/>
      <c r="K225" s="64"/>
      <c r="L225" s="64"/>
      <c r="M225" s="64"/>
      <c r="N225" s="64"/>
      <c r="O225" s="64"/>
      <c r="P225" s="64"/>
      <c r="Q225" s="64"/>
      <c r="R225" s="64"/>
    </row>
    <row r="226" spans="6:18" x14ac:dyDescent="0.3">
      <c r="F226" s="63"/>
      <c r="G226" s="64"/>
      <c r="H226" s="64">
        <v>6</v>
      </c>
      <c r="I226" s="64">
        <v>0.6</v>
      </c>
      <c r="J226" s="64"/>
      <c r="K226" s="64"/>
      <c r="L226" s="64"/>
      <c r="M226" s="64"/>
      <c r="N226" s="64"/>
      <c r="O226" s="64"/>
      <c r="P226" s="64"/>
      <c r="Q226" s="64"/>
      <c r="R226" s="64"/>
    </row>
    <row r="227" spans="6:18" x14ac:dyDescent="0.3">
      <c r="F227" s="63"/>
      <c r="G227" s="64"/>
      <c r="H227" s="64">
        <v>7</v>
      </c>
      <c r="I227" s="64">
        <v>0.7</v>
      </c>
      <c r="J227" s="64"/>
      <c r="K227" s="64"/>
      <c r="L227" s="64"/>
      <c r="M227" s="64"/>
      <c r="N227" s="64"/>
      <c r="O227" s="64"/>
      <c r="P227" s="64"/>
      <c r="Q227" s="64"/>
      <c r="R227" s="64"/>
    </row>
    <row r="228" spans="6:18" x14ac:dyDescent="0.3">
      <c r="F228" s="63"/>
      <c r="G228" s="64"/>
      <c r="H228" s="64">
        <v>8</v>
      </c>
      <c r="I228" s="64">
        <v>0.8</v>
      </c>
      <c r="J228" s="64"/>
      <c r="K228" s="64"/>
      <c r="L228" s="64"/>
      <c r="M228" s="64"/>
      <c r="N228" s="64"/>
      <c r="O228" s="64"/>
      <c r="P228" s="64"/>
      <c r="Q228" s="64"/>
      <c r="R228" s="64"/>
    </row>
    <row r="229" spans="6:18" x14ac:dyDescent="0.3">
      <c r="F229" s="63"/>
      <c r="G229" s="64"/>
      <c r="H229" s="64">
        <v>9</v>
      </c>
      <c r="I229" s="64">
        <v>0.9</v>
      </c>
      <c r="J229" s="64"/>
      <c r="K229" s="64"/>
      <c r="L229" s="64"/>
      <c r="M229" s="64"/>
      <c r="N229" s="64"/>
      <c r="O229" s="64"/>
      <c r="P229" s="64"/>
      <c r="Q229" s="64"/>
      <c r="R229" s="64"/>
    </row>
    <row r="230" spans="6:18" x14ac:dyDescent="0.3">
      <c r="F230" s="63"/>
      <c r="G230" s="64"/>
      <c r="H230" s="64">
        <v>10</v>
      </c>
      <c r="I230" s="64">
        <v>1</v>
      </c>
      <c r="J230" s="64"/>
      <c r="K230" s="64"/>
      <c r="L230" s="64"/>
      <c r="M230" s="64"/>
      <c r="N230" s="64"/>
      <c r="O230" s="64"/>
      <c r="P230" s="64"/>
      <c r="Q230" s="64"/>
      <c r="R230" s="64"/>
    </row>
    <row r="231" spans="6:18" x14ac:dyDescent="0.3">
      <c r="F231" s="63"/>
      <c r="G231" s="64"/>
      <c r="H231" s="64"/>
      <c r="I231" s="64"/>
      <c r="J231" s="64"/>
      <c r="K231" s="64"/>
      <c r="L231" s="64"/>
      <c r="M231" s="64"/>
      <c r="N231" s="64"/>
      <c r="O231" s="64"/>
      <c r="P231" s="64"/>
      <c r="Q231" s="64"/>
      <c r="R231" s="64"/>
    </row>
    <row r="232" spans="6:18" x14ac:dyDescent="0.3">
      <c r="F232" s="63"/>
      <c r="G232" s="64"/>
      <c r="H232" s="64"/>
      <c r="I232" s="64"/>
      <c r="J232" s="64"/>
      <c r="K232" s="64"/>
      <c r="L232" s="64"/>
      <c r="M232" s="64"/>
      <c r="N232" s="64"/>
      <c r="O232" s="64"/>
      <c r="P232" s="64"/>
      <c r="Q232" s="64"/>
      <c r="R232" s="64"/>
    </row>
    <row r="233" spans="6:18" x14ac:dyDescent="0.3">
      <c r="F233" s="63"/>
      <c r="G233" s="64"/>
      <c r="H233" s="64"/>
      <c r="I233" s="64"/>
      <c r="J233" s="64"/>
      <c r="K233" s="64"/>
      <c r="L233" s="64"/>
      <c r="M233" s="64"/>
      <c r="N233" s="64"/>
      <c r="O233" s="64"/>
      <c r="P233" s="64"/>
      <c r="Q233" s="64"/>
      <c r="R233" s="64"/>
    </row>
  </sheetData>
  <mergeCells count="267">
    <mergeCell ref="G209:J209"/>
    <mergeCell ref="G220:J220"/>
    <mergeCell ref="I158:I159"/>
    <mergeCell ref="J158:J159"/>
    <mergeCell ref="D160:D161"/>
    <mergeCell ref="E160:E161"/>
    <mergeCell ref="F160:F161"/>
    <mergeCell ref="G160:G161"/>
    <mergeCell ref="H160:H161"/>
    <mergeCell ref="I160:I161"/>
    <mergeCell ref="J160:J161"/>
    <mergeCell ref="G176:J176"/>
    <mergeCell ref="D162:D163"/>
    <mergeCell ref="E162:E163"/>
    <mergeCell ref="F162:F163"/>
    <mergeCell ref="G162:G163"/>
    <mergeCell ref="H162:H163"/>
    <mergeCell ref="I162:I163"/>
    <mergeCell ref="J162:J163"/>
    <mergeCell ref="G187:J187"/>
    <mergeCell ref="G198:J198"/>
    <mergeCell ref="D150:D151"/>
    <mergeCell ref="E150:E151"/>
    <mergeCell ref="F150:F151"/>
    <mergeCell ref="G150:G151"/>
    <mergeCell ref="H150:H151"/>
    <mergeCell ref="I150:I151"/>
    <mergeCell ref="J150:J151"/>
    <mergeCell ref="K150:P163"/>
    <mergeCell ref="D152:D153"/>
    <mergeCell ref="E152:E153"/>
    <mergeCell ref="F152:F153"/>
    <mergeCell ref="G152:G153"/>
    <mergeCell ref="H152:H153"/>
    <mergeCell ref="I152:I153"/>
    <mergeCell ref="J152:J153"/>
    <mergeCell ref="D154:D155"/>
    <mergeCell ref="E154:E155"/>
    <mergeCell ref="F154:F155"/>
    <mergeCell ref="G154:G155"/>
    <mergeCell ref="H154:H155"/>
    <mergeCell ref="I154:I155"/>
    <mergeCell ref="J154:J155"/>
    <mergeCell ref="D156:D157"/>
    <mergeCell ref="E156:E157"/>
    <mergeCell ref="C3:D6"/>
    <mergeCell ref="E3:O6"/>
    <mergeCell ref="P3:Q6"/>
    <mergeCell ref="B9:R11"/>
    <mergeCell ref="B13:B14"/>
    <mergeCell ref="C13:F14"/>
    <mergeCell ref="H13:H14"/>
    <mergeCell ref="I13:L14"/>
    <mergeCell ref="N13:N14"/>
    <mergeCell ref="O13:R14"/>
    <mergeCell ref="B20:C21"/>
    <mergeCell ref="D20:F21"/>
    <mergeCell ref="H20:I21"/>
    <mergeCell ref="J20:L21"/>
    <mergeCell ref="N20:O21"/>
    <mergeCell ref="P20:R21"/>
    <mergeCell ref="B15:C19"/>
    <mergeCell ref="D15:F19"/>
    <mergeCell ref="H15:I19"/>
    <mergeCell ref="J15:L19"/>
    <mergeCell ref="N15:O19"/>
    <mergeCell ref="P15:R19"/>
    <mergeCell ref="N33:N34"/>
    <mergeCell ref="O33:O34"/>
    <mergeCell ref="P33:P34"/>
    <mergeCell ref="Q33:Q34"/>
    <mergeCell ref="R33:R34"/>
    <mergeCell ref="B35:B36"/>
    <mergeCell ref="C35:C36"/>
    <mergeCell ref="D35:D36"/>
    <mergeCell ref="E35:E36"/>
    <mergeCell ref="F35:F36"/>
    <mergeCell ref="B33:B34"/>
    <mergeCell ref="C33:D34"/>
    <mergeCell ref="E33:F34"/>
    <mergeCell ref="H33:H34"/>
    <mergeCell ref="I33:J34"/>
    <mergeCell ref="K33:L34"/>
    <mergeCell ref="O35:O36"/>
    <mergeCell ref="P35:P36"/>
    <mergeCell ref="Q35:Q36"/>
    <mergeCell ref="R35:R36"/>
    <mergeCell ref="B39:R41"/>
    <mergeCell ref="B43:B44"/>
    <mergeCell ref="C43:F44"/>
    <mergeCell ref="H43:H44"/>
    <mergeCell ref="I43:L44"/>
    <mergeCell ref="N43:N44"/>
    <mergeCell ref="H35:H36"/>
    <mergeCell ref="I35:I36"/>
    <mergeCell ref="J35:J36"/>
    <mergeCell ref="K35:K36"/>
    <mergeCell ref="L35:L36"/>
    <mergeCell ref="N35:N36"/>
    <mergeCell ref="B50:C51"/>
    <mergeCell ref="D50:F51"/>
    <mergeCell ref="H50:I51"/>
    <mergeCell ref="J50:L51"/>
    <mergeCell ref="N50:O51"/>
    <mergeCell ref="P50:R51"/>
    <mergeCell ref="O43:R44"/>
    <mergeCell ref="B45:C49"/>
    <mergeCell ref="D45:F49"/>
    <mergeCell ref="H45:I49"/>
    <mergeCell ref="J45:L49"/>
    <mergeCell ref="N45:O49"/>
    <mergeCell ref="P45:R49"/>
    <mergeCell ref="N63:N64"/>
    <mergeCell ref="O63:O64"/>
    <mergeCell ref="P63:P64"/>
    <mergeCell ref="Q63:Q64"/>
    <mergeCell ref="R63:R64"/>
    <mergeCell ref="B65:B66"/>
    <mergeCell ref="C65:C66"/>
    <mergeCell ref="D65:D66"/>
    <mergeCell ref="E65:E66"/>
    <mergeCell ref="F65:F66"/>
    <mergeCell ref="B63:B64"/>
    <mergeCell ref="C63:D64"/>
    <mergeCell ref="E63:F64"/>
    <mergeCell ref="H63:H64"/>
    <mergeCell ref="I63:J64"/>
    <mergeCell ref="K63:L64"/>
    <mergeCell ref="O65:O66"/>
    <mergeCell ref="P65:P66"/>
    <mergeCell ref="Q65:Q66"/>
    <mergeCell ref="R65:R66"/>
    <mergeCell ref="B69:R71"/>
    <mergeCell ref="C73:E74"/>
    <mergeCell ref="F73:H74"/>
    <mergeCell ref="I73:K74"/>
    <mergeCell ref="L73:N74"/>
    <mergeCell ref="O73:Q74"/>
    <mergeCell ref="H65:H66"/>
    <mergeCell ref="I65:I66"/>
    <mergeCell ref="J65:J66"/>
    <mergeCell ref="K65:K66"/>
    <mergeCell ref="L65:L66"/>
    <mergeCell ref="N65:N66"/>
    <mergeCell ref="C75:E77"/>
    <mergeCell ref="F75:H77"/>
    <mergeCell ref="I75:K77"/>
    <mergeCell ref="L75:N77"/>
    <mergeCell ref="O75:Q77"/>
    <mergeCell ref="C78:E78"/>
    <mergeCell ref="F78:H78"/>
    <mergeCell ref="I78:K78"/>
    <mergeCell ref="L78:N78"/>
    <mergeCell ref="O78:Q78"/>
    <mergeCell ref="B88:B89"/>
    <mergeCell ref="C88:F89"/>
    <mergeCell ref="H88:H89"/>
    <mergeCell ref="I88:L89"/>
    <mergeCell ref="N88:N89"/>
    <mergeCell ref="O88:R89"/>
    <mergeCell ref="C79:E81"/>
    <mergeCell ref="F79:H81"/>
    <mergeCell ref="I79:K81"/>
    <mergeCell ref="L79:N81"/>
    <mergeCell ref="O79:Q81"/>
    <mergeCell ref="B84:R86"/>
    <mergeCell ref="B95:C96"/>
    <mergeCell ref="D95:F96"/>
    <mergeCell ref="H95:I96"/>
    <mergeCell ref="J95:L96"/>
    <mergeCell ref="N95:O96"/>
    <mergeCell ref="P95:R96"/>
    <mergeCell ref="B90:C94"/>
    <mergeCell ref="D90:F94"/>
    <mergeCell ref="H90:I94"/>
    <mergeCell ref="J90:L94"/>
    <mergeCell ref="N90:O94"/>
    <mergeCell ref="P90:R94"/>
    <mergeCell ref="N108:N109"/>
    <mergeCell ref="O108:O109"/>
    <mergeCell ref="P108:P109"/>
    <mergeCell ref="Q108:Q109"/>
    <mergeCell ref="R108:R109"/>
    <mergeCell ref="B110:B111"/>
    <mergeCell ref="C110:C111"/>
    <mergeCell ref="D110:D111"/>
    <mergeCell ref="E110:E111"/>
    <mergeCell ref="F110:F111"/>
    <mergeCell ref="B108:B109"/>
    <mergeCell ref="C108:D109"/>
    <mergeCell ref="E108:F109"/>
    <mergeCell ref="H108:H109"/>
    <mergeCell ref="I108:J109"/>
    <mergeCell ref="K108:L109"/>
    <mergeCell ref="O110:O111"/>
    <mergeCell ref="P110:P111"/>
    <mergeCell ref="Q110:Q111"/>
    <mergeCell ref="R110:R111"/>
    <mergeCell ref="B114:R116"/>
    <mergeCell ref="B118:B119"/>
    <mergeCell ref="C118:F119"/>
    <mergeCell ref="H118:H119"/>
    <mergeCell ref="I118:L119"/>
    <mergeCell ref="N118:N119"/>
    <mergeCell ref="H110:H111"/>
    <mergeCell ref="I110:I111"/>
    <mergeCell ref="J110:J111"/>
    <mergeCell ref="K110:K111"/>
    <mergeCell ref="L110:L111"/>
    <mergeCell ref="N110:N111"/>
    <mergeCell ref="B125:C126"/>
    <mergeCell ref="D125:F126"/>
    <mergeCell ref="H125:I126"/>
    <mergeCell ref="J125:L126"/>
    <mergeCell ref="N125:O126"/>
    <mergeCell ref="P125:R126"/>
    <mergeCell ref="O118:R119"/>
    <mergeCell ref="B120:C124"/>
    <mergeCell ref="D120:F124"/>
    <mergeCell ref="H120:I124"/>
    <mergeCell ref="J120:L124"/>
    <mergeCell ref="N120:O124"/>
    <mergeCell ref="P120:R124"/>
    <mergeCell ref="N138:N139"/>
    <mergeCell ref="O138:O139"/>
    <mergeCell ref="P138:P139"/>
    <mergeCell ref="Q138:Q139"/>
    <mergeCell ref="R138:R139"/>
    <mergeCell ref="B140:B141"/>
    <mergeCell ref="C140:C141"/>
    <mergeCell ref="D140:D141"/>
    <mergeCell ref="E140:E141"/>
    <mergeCell ref="F140:F141"/>
    <mergeCell ref="B138:B139"/>
    <mergeCell ref="C138:D139"/>
    <mergeCell ref="E138:F139"/>
    <mergeCell ref="H138:H139"/>
    <mergeCell ref="I138:J139"/>
    <mergeCell ref="K138:L139"/>
    <mergeCell ref="O140:O141"/>
    <mergeCell ref="P140:P141"/>
    <mergeCell ref="Q140:Q141"/>
    <mergeCell ref="R140:R141"/>
    <mergeCell ref="B144:R146"/>
    <mergeCell ref="H140:H141"/>
    <mergeCell ref="I140:I141"/>
    <mergeCell ref="J140:J141"/>
    <mergeCell ref="K140:K141"/>
    <mergeCell ref="L140:L141"/>
    <mergeCell ref="N140:N141"/>
    <mergeCell ref="E148:E149"/>
    <mergeCell ref="F148:F149"/>
    <mergeCell ref="G148:G149"/>
    <mergeCell ref="H148:H149"/>
    <mergeCell ref="I148:I149"/>
    <mergeCell ref="J148:J149"/>
    <mergeCell ref="K148:P149"/>
    <mergeCell ref="F156:F157"/>
    <mergeCell ref="G156:G157"/>
    <mergeCell ref="H156:H157"/>
    <mergeCell ref="I156:I157"/>
    <mergeCell ref="J156:J157"/>
    <mergeCell ref="D158:D159"/>
    <mergeCell ref="E158:E159"/>
    <mergeCell ref="F158:F159"/>
    <mergeCell ref="G158:G159"/>
    <mergeCell ref="H158:H159"/>
  </mergeCells>
  <dataValidations count="1">
    <dataValidation type="list" allowBlank="1" showInputMessage="1" showErrorMessage="1" sqref="E150:I163">
      <formula1>$H$177:$H$186</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Z148"/>
  <sheetViews>
    <sheetView showGridLines="0" zoomScale="50" zoomScaleNormal="50" workbookViewId="0">
      <selection activeCell="X14" sqref="X14"/>
    </sheetView>
  </sheetViews>
  <sheetFormatPr baseColWidth="10" defaultRowHeight="14.4" x14ac:dyDescent="0.3"/>
  <cols>
    <col min="1" max="1" width="11.5546875" style="60"/>
    <col min="2" max="2" width="11.77734375" style="60" customWidth="1"/>
    <col min="3" max="16384" width="11.5546875" style="60"/>
  </cols>
  <sheetData>
    <row r="1" spans="1:52" ht="15" customHeight="1" x14ac:dyDescent="0.3">
      <c r="A1" s="63"/>
      <c r="B1" s="63"/>
      <c r="C1" s="63"/>
      <c r="D1" s="63"/>
      <c r="E1" s="63"/>
      <c r="F1" s="63"/>
      <c r="G1" s="63"/>
      <c r="H1" s="63"/>
      <c r="I1" s="63"/>
      <c r="J1" s="63"/>
      <c r="K1" s="63"/>
      <c r="L1" s="63"/>
      <c r="M1" s="63"/>
      <c r="N1" s="63"/>
      <c r="O1" s="63"/>
      <c r="P1" s="63"/>
      <c r="Q1" s="63"/>
      <c r="R1" s="63"/>
      <c r="S1" s="63"/>
      <c r="T1" s="63"/>
      <c r="U1" s="63"/>
      <c r="V1" s="63"/>
      <c r="W1" s="63"/>
      <c r="X1" s="63"/>
      <c r="Y1" s="63"/>
      <c r="Z1" s="63"/>
      <c r="AA1" s="63"/>
    </row>
    <row r="2" spans="1:52" ht="15" customHeight="1" x14ac:dyDescent="0.3">
      <c r="A2" s="63"/>
      <c r="B2" s="63"/>
      <c r="C2" s="63"/>
      <c r="D2" s="63"/>
      <c r="E2" s="63"/>
      <c r="F2" s="63"/>
      <c r="G2" s="63"/>
      <c r="H2" s="63"/>
      <c r="I2" s="63"/>
      <c r="J2" s="63"/>
      <c r="K2" s="63"/>
      <c r="L2" s="63"/>
      <c r="M2" s="63"/>
      <c r="N2" s="63"/>
      <c r="O2" s="63"/>
      <c r="P2" s="63"/>
      <c r="Q2" s="63"/>
      <c r="R2" s="63"/>
      <c r="S2" s="63"/>
      <c r="T2" s="63"/>
      <c r="U2" s="63"/>
      <c r="V2" s="63"/>
      <c r="W2" s="63"/>
      <c r="X2" s="63"/>
      <c r="Y2" s="63"/>
      <c r="Z2" s="63"/>
      <c r="AA2" s="63"/>
    </row>
    <row r="3" spans="1:52" ht="15" customHeight="1" x14ac:dyDescent="0.3">
      <c r="A3" s="391" t="s">
        <v>104</v>
      </c>
      <c r="B3" s="391"/>
      <c r="C3" s="391"/>
      <c r="D3" s="391"/>
      <c r="E3" s="391"/>
      <c r="F3" s="391"/>
      <c r="G3" s="391"/>
      <c r="H3" s="391"/>
      <c r="I3" s="391"/>
      <c r="J3" s="391"/>
      <c r="K3" s="391"/>
      <c r="L3" s="391"/>
      <c r="M3" s="391"/>
      <c r="N3" s="391"/>
      <c r="O3" s="391"/>
      <c r="P3" s="391"/>
      <c r="Q3" s="391"/>
      <c r="R3" s="391"/>
      <c r="S3" s="391"/>
      <c r="T3" s="45"/>
      <c r="U3" s="45"/>
      <c r="V3" s="45"/>
      <c r="W3" s="45"/>
      <c r="X3" s="45"/>
      <c r="Y3" s="45"/>
      <c r="Z3" s="45"/>
      <c r="AA3" s="45"/>
      <c r="AB3" s="44"/>
      <c r="AC3" s="44"/>
      <c r="AD3" s="44"/>
      <c r="AE3" s="44"/>
      <c r="AF3" s="44"/>
      <c r="AG3" s="44"/>
      <c r="AH3" s="44"/>
      <c r="AI3" s="44"/>
      <c r="AJ3" s="44"/>
      <c r="AK3" s="44"/>
      <c r="AL3" s="44"/>
      <c r="AM3" s="44"/>
      <c r="AN3" s="44"/>
      <c r="AO3" s="44"/>
      <c r="AP3" s="44"/>
      <c r="AQ3" s="44"/>
      <c r="AR3" s="44"/>
      <c r="AS3" s="44"/>
      <c r="AT3" s="44"/>
      <c r="AU3" s="44"/>
      <c r="AV3" s="44"/>
      <c r="AW3" s="44"/>
      <c r="AX3" s="44"/>
      <c r="AY3" s="44"/>
      <c r="AZ3" s="44"/>
    </row>
    <row r="4" spans="1:52" ht="15" customHeight="1" x14ac:dyDescent="0.3">
      <c r="A4" s="391"/>
      <c r="B4" s="391"/>
      <c r="C4" s="391"/>
      <c r="D4" s="391"/>
      <c r="E4" s="391"/>
      <c r="F4" s="391"/>
      <c r="G4" s="391"/>
      <c r="H4" s="391"/>
      <c r="I4" s="391"/>
      <c r="J4" s="391"/>
      <c r="K4" s="391"/>
      <c r="L4" s="391"/>
      <c r="M4" s="391"/>
      <c r="N4" s="391"/>
      <c r="O4" s="391"/>
      <c r="P4" s="391"/>
      <c r="Q4" s="391"/>
      <c r="R4" s="391"/>
      <c r="S4" s="391"/>
      <c r="T4" s="45"/>
      <c r="U4" s="45"/>
      <c r="V4" s="45"/>
      <c r="W4" s="45"/>
      <c r="X4" s="45"/>
      <c r="Y4" s="45"/>
      <c r="Z4" s="45"/>
      <c r="AA4" s="45"/>
      <c r="AB4" s="44"/>
      <c r="AC4" s="44"/>
      <c r="AD4" s="44"/>
      <c r="AE4" s="44"/>
      <c r="AF4" s="44"/>
      <c r="AG4" s="44"/>
      <c r="AH4" s="44"/>
      <c r="AI4" s="44"/>
      <c r="AJ4" s="44"/>
      <c r="AK4" s="44"/>
      <c r="AL4" s="44"/>
      <c r="AM4" s="44"/>
      <c r="AN4" s="44"/>
      <c r="AO4" s="44"/>
      <c r="AP4" s="44"/>
      <c r="AQ4" s="44"/>
      <c r="AR4" s="44"/>
      <c r="AS4" s="44"/>
      <c r="AT4" s="44"/>
      <c r="AU4" s="44"/>
      <c r="AV4" s="44"/>
      <c r="AW4" s="44"/>
      <c r="AX4" s="44"/>
      <c r="AY4" s="44"/>
      <c r="AZ4" s="44"/>
    </row>
    <row r="5" spans="1:52" ht="15" customHeight="1" x14ac:dyDescent="0.3">
      <c r="A5" s="63"/>
      <c r="B5" s="63"/>
      <c r="C5" s="63"/>
      <c r="D5" s="63"/>
      <c r="E5" s="63"/>
      <c r="F5" s="63"/>
      <c r="G5" s="63"/>
      <c r="H5" s="63"/>
      <c r="I5" s="63"/>
      <c r="J5" s="63"/>
      <c r="K5" s="63"/>
      <c r="L5" s="63"/>
      <c r="M5" s="63"/>
      <c r="N5" s="63"/>
      <c r="O5" s="63"/>
      <c r="P5" s="63"/>
      <c r="Q5" s="63"/>
      <c r="R5" s="63"/>
      <c r="S5" s="63"/>
      <c r="T5" s="63"/>
      <c r="U5" s="63"/>
      <c r="V5" s="63"/>
      <c r="W5" s="63"/>
      <c r="X5" s="63"/>
      <c r="Y5" s="63"/>
      <c r="Z5" s="63"/>
      <c r="AA5" s="63"/>
    </row>
    <row r="6" spans="1:52" ht="15" customHeight="1" thickBot="1" x14ac:dyDescent="0.35">
      <c r="A6" s="63"/>
      <c r="B6" s="63"/>
      <c r="C6" s="63"/>
      <c r="D6" s="63"/>
      <c r="E6" s="63"/>
      <c r="F6" s="63"/>
      <c r="G6" s="63"/>
      <c r="H6" s="63"/>
      <c r="I6" s="63"/>
      <c r="J6" s="63"/>
      <c r="K6" s="63"/>
      <c r="L6" s="63"/>
      <c r="M6" s="63"/>
      <c r="N6" s="63"/>
      <c r="O6" s="63"/>
      <c r="P6" s="63"/>
      <c r="Q6" s="63"/>
      <c r="R6" s="63"/>
      <c r="S6" s="63"/>
      <c r="T6" s="63"/>
      <c r="U6" s="63"/>
      <c r="V6" s="63"/>
      <c r="W6" s="63"/>
      <c r="X6" s="63"/>
      <c r="Y6" s="63"/>
      <c r="Z6" s="63"/>
      <c r="AA6" s="63"/>
      <c r="AB6" s="63"/>
      <c r="AC6" s="63"/>
      <c r="AD6" s="61"/>
      <c r="AE6" s="61"/>
      <c r="AF6" s="61"/>
      <c r="AG6" s="61"/>
      <c r="AH6" s="61"/>
      <c r="AI6" s="61"/>
      <c r="AJ6" s="61"/>
      <c r="AK6" s="91"/>
    </row>
    <row r="7" spans="1:52" ht="15" customHeight="1" x14ac:dyDescent="0.3">
      <c r="A7" s="63"/>
      <c r="B7" s="63"/>
      <c r="C7" s="356" t="s">
        <v>103</v>
      </c>
      <c r="D7" s="357"/>
      <c r="E7" s="357"/>
      <c r="F7" s="358"/>
      <c r="G7" s="356" t="s">
        <v>102</v>
      </c>
      <c r="H7" s="357"/>
      <c r="I7" s="357"/>
      <c r="J7" s="357"/>
      <c r="K7" s="357"/>
      <c r="L7" s="357"/>
      <c r="M7" s="357"/>
      <c r="N7" s="357"/>
      <c r="O7" s="357"/>
      <c r="P7" s="358"/>
      <c r="Q7" s="63"/>
      <c r="R7" s="63"/>
      <c r="S7" s="63"/>
      <c r="T7" s="63"/>
      <c r="U7" s="63"/>
      <c r="V7" s="63"/>
      <c r="W7" s="63"/>
      <c r="X7" s="63"/>
      <c r="Y7" s="63"/>
      <c r="Z7" s="63"/>
      <c r="AA7" s="63"/>
      <c r="AB7" s="63"/>
      <c r="AC7" s="63"/>
      <c r="AD7" s="61"/>
      <c r="AE7" s="61"/>
      <c r="AF7" s="61"/>
      <c r="AG7" s="61"/>
      <c r="AH7" s="61"/>
      <c r="AI7" s="61"/>
      <c r="AJ7" s="61"/>
      <c r="AK7" s="91"/>
    </row>
    <row r="8" spans="1:52" ht="15" customHeight="1" x14ac:dyDescent="0.3">
      <c r="A8" s="63"/>
      <c r="B8" s="63"/>
      <c r="C8" s="393"/>
      <c r="D8" s="394"/>
      <c r="E8" s="394"/>
      <c r="F8" s="395"/>
      <c r="G8" s="393"/>
      <c r="H8" s="394"/>
      <c r="I8" s="394"/>
      <c r="J8" s="394"/>
      <c r="K8" s="394"/>
      <c r="L8" s="394"/>
      <c r="M8" s="394"/>
      <c r="N8" s="394"/>
      <c r="O8" s="394"/>
      <c r="P8" s="395"/>
      <c r="Q8" s="63"/>
      <c r="R8" s="63"/>
      <c r="S8" s="63"/>
      <c r="T8" s="63"/>
      <c r="U8" s="63"/>
      <c r="V8" s="63"/>
      <c r="W8" s="63"/>
      <c r="X8" s="63"/>
      <c r="Y8" s="63"/>
      <c r="Z8" s="63"/>
      <c r="AA8" s="63"/>
      <c r="AB8" s="63"/>
      <c r="AC8" s="63"/>
      <c r="AD8" s="63"/>
      <c r="AE8" s="63"/>
      <c r="AF8" s="63"/>
      <c r="AG8" s="61"/>
      <c r="AH8" s="61"/>
      <c r="AI8" s="61"/>
      <c r="AJ8" s="61"/>
      <c r="AK8" s="91"/>
    </row>
    <row r="9" spans="1:52" ht="15" customHeight="1" thickBot="1" x14ac:dyDescent="0.35">
      <c r="A9" s="63"/>
      <c r="B9" s="63"/>
      <c r="C9" s="359"/>
      <c r="D9" s="360"/>
      <c r="E9" s="360"/>
      <c r="F9" s="361"/>
      <c r="G9" s="359"/>
      <c r="H9" s="360"/>
      <c r="I9" s="360"/>
      <c r="J9" s="360"/>
      <c r="K9" s="360"/>
      <c r="L9" s="360"/>
      <c r="M9" s="360"/>
      <c r="N9" s="360"/>
      <c r="O9" s="360"/>
      <c r="P9" s="361"/>
      <c r="Q9" s="63"/>
      <c r="R9" s="63"/>
      <c r="S9" s="63"/>
      <c r="T9" s="63"/>
      <c r="U9" s="63"/>
      <c r="V9" s="63"/>
      <c r="W9" s="63"/>
      <c r="X9" s="63"/>
      <c r="Y9" s="63"/>
      <c r="Z9" s="63"/>
      <c r="AA9" s="63"/>
      <c r="AB9" s="63"/>
      <c r="AC9" s="63"/>
      <c r="AD9" s="63"/>
      <c r="AE9" s="63"/>
      <c r="AF9" s="63"/>
      <c r="AG9" s="61"/>
      <c r="AH9" s="61"/>
      <c r="AI9" s="61"/>
      <c r="AJ9" s="61"/>
      <c r="AK9" s="91"/>
    </row>
    <row r="10" spans="1:52" ht="15" customHeight="1" x14ac:dyDescent="0.3">
      <c r="A10" s="63"/>
      <c r="B10" s="63"/>
      <c r="C10" s="322"/>
      <c r="D10" s="323"/>
      <c r="E10" s="323"/>
      <c r="F10" s="324"/>
      <c r="G10" s="382"/>
      <c r="H10" s="383"/>
      <c r="I10" s="383"/>
      <c r="J10" s="383"/>
      <c r="K10" s="383"/>
      <c r="L10" s="383"/>
      <c r="M10" s="383"/>
      <c r="N10" s="383"/>
      <c r="O10" s="383"/>
      <c r="P10" s="384"/>
      <c r="Q10" s="63"/>
      <c r="R10" s="63"/>
      <c r="S10" s="63"/>
      <c r="T10" s="63"/>
      <c r="U10" s="63"/>
      <c r="V10" s="63"/>
      <c r="W10" s="63"/>
      <c r="X10" s="63"/>
      <c r="Y10" s="63"/>
      <c r="Z10" s="63"/>
      <c r="AA10" s="63"/>
      <c r="AB10" s="63"/>
      <c r="AC10" s="63"/>
      <c r="AD10" s="63"/>
      <c r="AE10" s="63"/>
      <c r="AF10" s="63"/>
      <c r="AG10" s="64"/>
      <c r="AH10" s="64"/>
      <c r="AI10" s="64"/>
      <c r="AJ10" s="64"/>
      <c r="AK10" s="64"/>
      <c r="AL10" s="64"/>
      <c r="AM10" s="64"/>
      <c r="AN10" s="64"/>
      <c r="AO10" s="64"/>
      <c r="AP10" s="64"/>
    </row>
    <row r="11" spans="1:52" ht="15" customHeight="1" x14ac:dyDescent="0.3">
      <c r="A11" s="63"/>
      <c r="B11" s="63"/>
      <c r="C11" s="325"/>
      <c r="D11" s="326"/>
      <c r="E11" s="326"/>
      <c r="F11" s="327"/>
      <c r="G11" s="385"/>
      <c r="H11" s="386"/>
      <c r="I11" s="386"/>
      <c r="J11" s="386"/>
      <c r="K11" s="386"/>
      <c r="L11" s="386"/>
      <c r="M11" s="386"/>
      <c r="N11" s="386"/>
      <c r="O11" s="386"/>
      <c r="P11" s="387"/>
      <c r="Q11" s="63"/>
      <c r="R11" s="63"/>
      <c r="S11" s="63"/>
      <c r="T11" s="63"/>
      <c r="U11" s="63"/>
      <c r="V11" s="63"/>
      <c r="W11" s="63"/>
      <c r="X11" s="63"/>
      <c r="Y11" s="63"/>
      <c r="Z11" s="63"/>
      <c r="AA11" s="63"/>
      <c r="AB11" s="63"/>
      <c r="AC11" s="63"/>
      <c r="AD11" s="63"/>
      <c r="AE11" s="63"/>
      <c r="AF11" s="63"/>
      <c r="AG11" s="64"/>
      <c r="AH11" s="64"/>
      <c r="AI11" s="64"/>
      <c r="AJ11" s="64"/>
      <c r="AK11" s="64"/>
      <c r="AL11" s="64"/>
      <c r="AM11" s="64"/>
      <c r="AN11" s="64"/>
      <c r="AO11" s="64"/>
      <c r="AP11" s="64"/>
    </row>
    <row r="12" spans="1:52" ht="15" customHeight="1" thickBot="1" x14ac:dyDescent="0.35">
      <c r="A12" s="63"/>
      <c r="B12" s="63"/>
      <c r="C12" s="328"/>
      <c r="D12" s="329"/>
      <c r="E12" s="329"/>
      <c r="F12" s="330"/>
      <c r="G12" s="388"/>
      <c r="H12" s="389"/>
      <c r="I12" s="389"/>
      <c r="J12" s="389"/>
      <c r="K12" s="389"/>
      <c r="L12" s="389"/>
      <c r="M12" s="389"/>
      <c r="N12" s="389"/>
      <c r="O12" s="389"/>
      <c r="P12" s="390"/>
      <c r="Q12" s="63"/>
      <c r="R12" s="63"/>
      <c r="S12" s="63"/>
      <c r="T12" s="63"/>
      <c r="U12" s="63"/>
      <c r="V12" s="63"/>
      <c r="W12" s="63"/>
      <c r="X12" s="63"/>
      <c r="Y12" s="63"/>
      <c r="Z12" s="63"/>
      <c r="AA12" s="63"/>
      <c r="AB12" s="63"/>
      <c r="AC12" s="63"/>
      <c r="AD12" s="63"/>
      <c r="AE12" s="63"/>
      <c r="AF12" s="63"/>
      <c r="AG12" s="64"/>
      <c r="AH12" s="64"/>
      <c r="AI12" s="64"/>
      <c r="AJ12" s="64"/>
      <c r="AK12" s="64"/>
      <c r="AL12" s="64"/>
      <c r="AM12" s="64"/>
      <c r="AN12" s="64"/>
      <c r="AO12" s="64"/>
      <c r="AP12" s="64"/>
    </row>
    <row r="13" spans="1:52" ht="15" customHeight="1" x14ac:dyDescent="0.3">
      <c r="A13" s="63"/>
      <c r="B13" s="63"/>
      <c r="C13" s="322"/>
      <c r="D13" s="323"/>
      <c r="E13" s="323"/>
      <c r="F13" s="324"/>
      <c r="G13" s="382"/>
      <c r="H13" s="383"/>
      <c r="I13" s="383"/>
      <c r="J13" s="383"/>
      <c r="K13" s="383"/>
      <c r="L13" s="383"/>
      <c r="M13" s="383"/>
      <c r="N13" s="383"/>
      <c r="O13" s="383"/>
      <c r="P13" s="384"/>
      <c r="Q13" s="63"/>
      <c r="R13" s="63"/>
      <c r="S13" s="63"/>
      <c r="T13" s="63"/>
      <c r="U13" s="63"/>
      <c r="V13" s="63"/>
      <c r="W13" s="63"/>
      <c r="X13" s="63"/>
      <c r="Y13" s="63"/>
      <c r="Z13" s="63"/>
      <c r="AA13" s="63"/>
      <c r="AB13" s="63"/>
      <c r="AC13" s="63"/>
      <c r="AD13" s="63"/>
      <c r="AE13" s="63"/>
      <c r="AF13" s="63"/>
      <c r="AG13" s="64"/>
      <c r="AH13" s="64"/>
      <c r="AI13" s="64"/>
      <c r="AJ13" s="64"/>
      <c r="AK13" s="64"/>
      <c r="AL13" s="64"/>
      <c r="AM13" s="64"/>
      <c r="AN13" s="64"/>
      <c r="AO13" s="64"/>
      <c r="AP13" s="64"/>
    </row>
    <row r="14" spans="1:52" ht="15" customHeight="1" x14ac:dyDescent="0.3">
      <c r="A14" s="63"/>
      <c r="B14" s="63"/>
      <c r="C14" s="325"/>
      <c r="D14" s="326"/>
      <c r="E14" s="326"/>
      <c r="F14" s="327"/>
      <c r="G14" s="385"/>
      <c r="H14" s="386"/>
      <c r="I14" s="386"/>
      <c r="J14" s="386"/>
      <c r="K14" s="386"/>
      <c r="L14" s="386"/>
      <c r="M14" s="386"/>
      <c r="N14" s="386"/>
      <c r="O14" s="386"/>
      <c r="P14" s="387"/>
      <c r="Q14" s="63"/>
      <c r="R14" s="63"/>
      <c r="S14" s="63"/>
      <c r="T14" s="63"/>
      <c r="U14" s="63"/>
      <c r="V14" s="63"/>
      <c r="W14" s="63"/>
      <c r="X14" s="63" t="str">
        <f>'Training Plan'!C74</f>
        <v>Competition Squat</v>
      </c>
      <c r="Y14" s="63"/>
      <c r="Z14" s="63"/>
      <c r="AA14" s="63"/>
      <c r="AB14" s="63"/>
      <c r="AC14" s="63"/>
      <c r="AD14" s="63"/>
      <c r="AE14" s="63"/>
      <c r="AF14" s="63"/>
      <c r="AG14" s="64"/>
      <c r="AH14" s="64"/>
      <c r="AI14" s="64"/>
      <c r="AJ14" s="64"/>
      <c r="AK14" s="64"/>
      <c r="AL14" s="64"/>
      <c r="AM14" s="64"/>
      <c r="AN14" s="64"/>
      <c r="AO14" s="64"/>
      <c r="AP14" s="64"/>
    </row>
    <row r="15" spans="1:52" ht="15" customHeight="1" thickBot="1" x14ac:dyDescent="0.35">
      <c r="A15" s="63"/>
      <c r="B15" s="63"/>
      <c r="C15" s="328"/>
      <c r="D15" s="329"/>
      <c r="E15" s="329"/>
      <c r="F15" s="330"/>
      <c r="G15" s="388"/>
      <c r="H15" s="389"/>
      <c r="I15" s="389"/>
      <c r="J15" s="389"/>
      <c r="K15" s="389"/>
      <c r="L15" s="389"/>
      <c r="M15" s="389"/>
      <c r="N15" s="389"/>
      <c r="O15" s="389"/>
      <c r="P15" s="390"/>
      <c r="Q15" s="63"/>
      <c r="R15" s="63"/>
      <c r="S15" s="63"/>
      <c r="T15" s="63"/>
      <c r="U15" s="63"/>
      <c r="V15" s="63"/>
      <c r="W15" s="63"/>
      <c r="X15" s="63" t="str">
        <f>'Training Plan'!C82</f>
        <v>Competition Bench</v>
      </c>
      <c r="Y15" s="63"/>
      <c r="Z15" s="63"/>
      <c r="AA15" s="63"/>
      <c r="AB15" s="63"/>
      <c r="AC15" s="63"/>
      <c r="AD15" s="63"/>
      <c r="AE15" s="63"/>
      <c r="AF15" s="63"/>
      <c r="AG15" s="64"/>
      <c r="AH15" s="64"/>
      <c r="AI15" s="64"/>
      <c r="AJ15" s="64"/>
      <c r="AK15" s="64"/>
      <c r="AL15" s="64"/>
      <c r="AM15" s="64"/>
      <c r="AN15" s="64"/>
      <c r="AO15" s="64"/>
      <c r="AP15" s="64"/>
    </row>
    <row r="16" spans="1:52" ht="15" customHeight="1" x14ac:dyDescent="0.3">
      <c r="A16" s="63"/>
      <c r="B16" s="63"/>
      <c r="C16" s="322"/>
      <c r="D16" s="323"/>
      <c r="E16" s="323"/>
      <c r="F16" s="324"/>
      <c r="G16" s="382"/>
      <c r="H16" s="383"/>
      <c r="I16" s="383"/>
      <c r="J16" s="383"/>
      <c r="K16" s="383"/>
      <c r="L16" s="383"/>
      <c r="M16" s="383"/>
      <c r="N16" s="383"/>
      <c r="O16" s="383"/>
      <c r="P16" s="384"/>
      <c r="Q16" s="63"/>
      <c r="R16" s="63"/>
      <c r="S16" s="63"/>
      <c r="T16" s="63"/>
      <c r="U16" s="63"/>
      <c r="V16" s="63"/>
      <c r="W16" s="63"/>
      <c r="X16" s="63" t="str">
        <f>'Training Plan'!C90</f>
        <v>Strict Pendlay Row</v>
      </c>
      <c r="Y16" s="63"/>
      <c r="Z16" s="63"/>
      <c r="AA16" s="63"/>
      <c r="AB16" s="63"/>
      <c r="AC16" s="63"/>
      <c r="AD16" s="63"/>
      <c r="AE16" s="63"/>
      <c r="AF16" s="63"/>
      <c r="AG16" s="64"/>
      <c r="AH16" s="64"/>
      <c r="AI16" s="64"/>
      <c r="AJ16" s="64"/>
      <c r="AK16" s="64"/>
      <c r="AL16" s="64"/>
      <c r="AM16" s="64"/>
      <c r="AN16" s="64"/>
      <c r="AO16" s="64"/>
      <c r="AP16" s="64"/>
    </row>
    <row r="17" spans="1:42" ht="15" customHeight="1" x14ac:dyDescent="0.3">
      <c r="A17" s="63"/>
      <c r="B17" s="63"/>
      <c r="C17" s="325"/>
      <c r="D17" s="326"/>
      <c r="E17" s="326"/>
      <c r="F17" s="327"/>
      <c r="G17" s="385"/>
      <c r="H17" s="386"/>
      <c r="I17" s="386"/>
      <c r="J17" s="386"/>
      <c r="K17" s="386"/>
      <c r="L17" s="386"/>
      <c r="M17" s="386"/>
      <c r="N17" s="386"/>
      <c r="O17" s="386"/>
      <c r="P17" s="387"/>
      <c r="Q17" s="63"/>
      <c r="R17" s="63"/>
      <c r="S17" s="63"/>
      <c r="T17" s="63"/>
      <c r="U17" s="63"/>
      <c r="V17" s="63"/>
      <c r="W17" s="63"/>
      <c r="X17" s="63" t="str">
        <f>'Training Plan'!F74</f>
        <v>Competition Deadlift</v>
      </c>
      <c r="Y17" s="63"/>
      <c r="Z17" s="63"/>
      <c r="AA17" s="63"/>
      <c r="AB17" s="63"/>
      <c r="AC17" s="63"/>
      <c r="AD17" s="63"/>
      <c r="AE17" s="63"/>
      <c r="AF17" s="63"/>
      <c r="AG17" s="64"/>
      <c r="AH17" s="64"/>
      <c r="AI17" s="64"/>
      <c r="AJ17" s="64"/>
      <c r="AK17" s="64"/>
      <c r="AL17" s="64"/>
      <c r="AM17" s="64"/>
      <c r="AN17" s="64"/>
      <c r="AO17" s="64"/>
      <c r="AP17" s="64"/>
    </row>
    <row r="18" spans="1:42" ht="15" customHeight="1" thickBot="1" x14ac:dyDescent="0.35">
      <c r="A18" s="63"/>
      <c r="B18" s="63"/>
      <c r="C18" s="328"/>
      <c r="D18" s="329"/>
      <c r="E18" s="329"/>
      <c r="F18" s="330"/>
      <c r="G18" s="388"/>
      <c r="H18" s="389"/>
      <c r="I18" s="389"/>
      <c r="J18" s="389"/>
      <c r="K18" s="389"/>
      <c r="L18" s="389"/>
      <c r="M18" s="389"/>
      <c r="N18" s="389"/>
      <c r="O18" s="389"/>
      <c r="P18" s="390"/>
      <c r="Q18" s="63"/>
      <c r="R18" s="63"/>
      <c r="S18" s="63"/>
      <c r="T18" s="63"/>
      <c r="U18" s="63"/>
      <c r="V18" s="63"/>
      <c r="W18" s="63"/>
      <c r="X18" s="63" t="str">
        <f>'Training Plan'!F82</f>
        <v>2ct Paused Bench</v>
      </c>
      <c r="Y18" s="63"/>
      <c r="Z18" s="63"/>
      <c r="AA18" s="63"/>
      <c r="AB18" s="63"/>
      <c r="AC18" s="63"/>
      <c r="AD18" s="63"/>
      <c r="AE18" s="63"/>
      <c r="AF18" s="63"/>
      <c r="AG18" s="64"/>
      <c r="AH18" s="64"/>
      <c r="AI18" s="64"/>
      <c r="AJ18" s="64"/>
      <c r="AK18" s="64"/>
      <c r="AL18" s="64"/>
      <c r="AM18" s="64"/>
      <c r="AN18" s="64"/>
      <c r="AO18" s="64"/>
      <c r="AP18" s="64"/>
    </row>
    <row r="19" spans="1:42" ht="15" customHeight="1" x14ac:dyDescent="0.3">
      <c r="A19" s="63"/>
      <c r="B19" s="63"/>
      <c r="C19" s="322"/>
      <c r="D19" s="323"/>
      <c r="E19" s="323"/>
      <c r="F19" s="324"/>
      <c r="G19" s="382"/>
      <c r="H19" s="383"/>
      <c r="I19" s="383"/>
      <c r="J19" s="383"/>
      <c r="K19" s="383"/>
      <c r="L19" s="383"/>
      <c r="M19" s="383"/>
      <c r="N19" s="383"/>
      <c r="O19" s="383"/>
      <c r="P19" s="384"/>
      <c r="Q19" s="63"/>
      <c r="R19" s="63"/>
      <c r="S19" s="63"/>
      <c r="T19" s="63"/>
      <c r="U19" s="63"/>
      <c r="V19" s="63"/>
      <c r="W19" s="63"/>
      <c r="X19" s="63" t="str">
        <f>'Training Plan'!F90</f>
        <v>Romanian Deadlift</v>
      </c>
      <c r="Y19" s="63"/>
      <c r="Z19" s="63"/>
      <c r="AA19" s="63"/>
      <c r="AB19" s="63"/>
      <c r="AC19" s="63"/>
      <c r="AD19" s="63"/>
      <c r="AE19" s="63"/>
      <c r="AF19" s="63"/>
      <c r="AG19" s="64"/>
      <c r="AH19" s="64"/>
      <c r="AI19" s="64"/>
      <c r="AJ19" s="64"/>
      <c r="AK19" s="64"/>
      <c r="AL19" s="64"/>
      <c r="AM19" s="64"/>
      <c r="AN19" s="64"/>
      <c r="AO19" s="64"/>
      <c r="AP19" s="64"/>
    </row>
    <row r="20" spans="1:42" ht="15" customHeight="1" x14ac:dyDescent="0.3">
      <c r="A20" s="63"/>
      <c r="B20" s="63"/>
      <c r="C20" s="325"/>
      <c r="D20" s="326"/>
      <c r="E20" s="326"/>
      <c r="F20" s="327"/>
      <c r="G20" s="385"/>
      <c r="H20" s="386"/>
      <c r="I20" s="386"/>
      <c r="J20" s="386"/>
      <c r="K20" s="386"/>
      <c r="L20" s="386"/>
      <c r="M20" s="386"/>
      <c r="N20" s="386"/>
      <c r="O20" s="386"/>
      <c r="P20" s="387"/>
      <c r="Q20" s="63"/>
      <c r="R20" s="63"/>
      <c r="S20" s="63"/>
      <c r="T20" s="63"/>
      <c r="U20" s="63"/>
      <c r="V20" s="63"/>
      <c r="W20" s="63"/>
      <c r="X20" s="63" t="str">
        <f>'Training Plan'!L74</f>
        <v>Squat, No Sleeves</v>
      </c>
      <c r="Y20" s="63"/>
      <c r="Z20" s="63"/>
      <c r="AA20" s="63"/>
      <c r="AB20" s="63"/>
      <c r="AC20" s="63"/>
      <c r="AD20" s="63"/>
      <c r="AE20" s="63"/>
      <c r="AF20" s="63"/>
      <c r="AG20" s="64"/>
      <c r="AH20" s="64"/>
      <c r="AI20" s="64"/>
      <c r="AJ20" s="64"/>
      <c r="AK20" s="64"/>
      <c r="AL20" s="64"/>
      <c r="AM20" s="64"/>
      <c r="AN20" s="64"/>
      <c r="AO20" s="64"/>
      <c r="AP20" s="64"/>
    </row>
    <row r="21" spans="1:42" ht="15" customHeight="1" thickBot="1" x14ac:dyDescent="0.35">
      <c r="A21" s="63"/>
      <c r="B21" s="63"/>
      <c r="C21" s="328"/>
      <c r="D21" s="329"/>
      <c r="E21" s="329"/>
      <c r="F21" s="330"/>
      <c r="G21" s="388"/>
      <c r="H21" s="389"/>
      <c r="I21" s="389"/>
      <c r="J21" s="389"/>
      <c r="K21" s="389"/>
      <c r="L21" s="389"/>
      <c r="M21" s="389"/>
      <c r="N21" s="389"/>
      <c r="O21" s="389"/>
      <c r="P21" s="390"/>
      <c r="Q21" s="63"/>
      <c r="R21" s="63"/>
      <c r="S21" s="63"/>
      <c r="T21" s="63"/>
      <c r="U21" s="63"/>
      <c r="V21" s="63"/>
      <c r="W21" s="63"/>
      <c r="X21" s="63" t="str">
        <f>'Training Plan'!L82</f>
        <v>Low Spoto Bench (1ct)</v>
      </c>
      <c r="Y21" s="63"/>
      <c r="Z21" s="63"/>
      <c r="AA21" s="63"/>
      <c r="AB21" s="63"/>
      <c r="AC21" s="63"/>
      <c r="AD21" s="63"/>
      <c r="AE21" s="63"/>
      <c r="AF21" s="63"/>
      <c r="AG21" s="64"/>
      <c r="AH21" s="64"/>
      <c r="AI21" s="64"/>
      <c r="AJ21" s="64"/>
      <c r="AK21" s="64"/>
      <c r="AL21" s="64"/>
      <c r="AM21" s="64"/>
      <c r="AN21" s="64"/>
      <c r="AO21" s="64"/>
      <c r="AP21" s="64"/>
    </row>
    <row r="22" spans="1:42" ht="15" customHeight="1" x14ac:dyDescent="0.3">
      <c r="A22" s="63"/>
      <c r="B22" s="63"/>
      <c r="C22" s="322"/>
      <c r="D22" s="323"/>
      <c r="E22" s="323"/>
      <c r="F22" s="324"/>
      <c r="G22" s="382"/>
      <c r="H22" s="383"/>
      <c r="I22" s="383"/>
      <c r="J22" s="383"/>
      <c r="K22" s="383"/>
      <c r="L22" s="383"/>
      <c r="M22" s="383"/>
      <c r="N22" s="383"/>
      <c r="O22" s="383"/>
      <c r="P22" s="384"/>
      <c r="Q22" s="63"/>
      <c r="R22" s="63"/>
      <c r="S22" s="63"/>
      <c r="T22" s="63"/>
      <c r="U22" s="63"/>
      <c r="V22" s="63"/>
      <c r="W22" s="63"/>
      <c r="X22" s="63" t="str">
        <f>'Training Plan'!L90</f>
        <v>TnG Feet-Up Bench</v>
      </c>
      <c r="Y22" s="63"/>
      <c r="Z22" s="63"/>
      <c r="AA22" s="63"/>
      <c r="AB22" s="63"/>
      <c r="AC22" s="63"/>
      <c r="AD22" s="63"/>
      <c r="AE22" s="63"/>
      <c r="AF22" s="63"/>
      <c r="AG22" s="64"/>
      <c r="AH22" s="64"/>
      <c r="AI22" s="64"/>
      <c r="AJ22" s="64"/>
      <c r="AK22" s="64"/>
      <c r="AL22" s="64"/>
      <c r="AM22" s="64"/>
      <c r="AN22" s="64"/>
      <c r="AO22" s="64"/>
      <c r="AP22" s="64"/>
    </row>
    <row r="23" spans="1:42" ht="15" customHeight="1" x14ac:dyDescent="0.3">
      <c r="A23" s="63"/>
      <c r="B23" s="63"/>
      <c r="C23" s="325"/>
      <c r="D23" s="326"/>
      <c r="E23" s="326"/>
      <c r="F23" s="327"/>
      <c r="G23" s="385"/>
      <c r="H23" s="386"/>
      <c r="I23" s="386"/>
      <c r="J23" s="386"/>
      <c r="K23" s="386"/>
      <c r="L23" s="386"/>
      <c r="M23" s="386"/>
      <c r="N23" s="386"/>
      <c r="O23" s="386"/>
      <c r="P23" s="387"/>
      <c r="Q23" s="63"/>
      <c r="R23" s="63"/>
      <c r="S23" s="63"/>
      <c r="T23" s="63"/>
      <c r="U23" s="63"/>
      <c r="V23" s="63"/>
      <c r="W23" s="63"/>
      <c r="X23" s="63" t="str">
        <f>'Training Plan'!O74</f>
        <v>6-0-0 Deadlift</v>
      </c>
      <c r="Y23" s="63"/>
      <c r="Z23" s="63"/>
      <c r="AA23" s="63"/>
      <c r="AB23" s="63"/>
      <c r="AC23" s="63"/>
      <c r="AD23" s="63"/>
      <c r="AE23" s="63"/>
      <c r="AF23" s="63"/>
      <c r="AG23" s="64"/>
      <c r="AH23" s="64"/>
      <c r="AI23" s="64"/>
      <c r="AJ23" s="64"/>
      <c r="AK23" s="64"/>
      <c r="AL23" s="64"/>
      <c r="AM23" s="64"/>
      <c r="AN23" s="64"/>
      <c r="AO23" s="64"/>
      <c r="AP23" s="64"/>
    </row>
    <row r="24" spans="1:42" ht="15" customHeight="1" thickBot="1" x14ac:dyDescent="0.35">
      <c r="A24" s="63"/>
      <c r="B24" s="63"/>
      <c r="C24" s="328"/>
      <c r="D24" s="329"/>
      <c r="E24" s="329"/>
      <c r="F24" s="330"/>
      <c r="G24" s="388"/>
      <c r="H24" s="389"/>
      <c r="I24" s="389"/>
      <c r="J24" s="389"/>
      <c r="K24" s="389"/>
      <c r="L24" s="389"/>
      <c r="M24" s="389"/>
      <c r="N24" s="389"/>
      <c r="O24" s="389"/>
      <c r="P24" s="390"/>
      <c r="Q24" s="63"/>
      <c r="R24" s="63"/>
      <c r="S24" s="63"/>
      <c r="T24" s="63"/>
      <c r="U24" s="63"/>
      <c r="V24" s="63"/>
      <c r="W24" s="63"/>
      <c r="X24" s="63" t="str">
        <f>'Training Plan'!O82</f>
        <v>Soft Pause Bench</v>
      </c>
      <c r="Y24" s="63"/>
      <c r="Z24" s="63"/>
      <c r="AA24" s="63"/>
      <c r="AB24" s="63"/>
      <c r="AC24" s="63"/>
      <c r="AD24" s="63"/>
      <c r="AE24" s="63"/>
      <c r="AF24" s="63"/>
      <c r="AG24" s="64"/>
      <c r="AH24" s="64"/>
      <c r="AI24" s="64"/>
      <c r="AJ24" s="64"/>
      <c r="AK24" s="64"/>
      <c r="AL24" s="64"/>
      <c r="AM24" s="64"/>
      <c r="AN24" s="64"/>
      <c r="AO24" s="64"/>
      <c r="AP24" s="64"/>
    </row>
    <row r="25" spans="1:42" ht="15" customHeight="1" x14ac:dyDescent="0.3">
      <c r="A25" s="63"/>
      <c r="B25" s="63"/>
      <c r="C25" s="322"/>
      <c r="D25" s="323"/>
      <c r="E25" s="323"/>
      <c r="F25" s="324"/>
      <c r="G25" s="382"/>
      <c r="H25" s="383"/>
      <c r="I25" s="383"/>
      <c r="J25" s="383"/>
      <c r="K25" s="383"/>
      <c r="L25" s="383"/>
      <c r="M25" s="383"/>
      <c r="N25" s="383"/>
      <c r="O25" s="383"/>
      <c r="P25" s="384"/>
      <c r="Q25" s="63"/>
      <c r="R25" s="63"/>
      <c r="S25" s="63"/>
      <c r="T25" s="63"/>
      <c r="U25" s="63"/>
      <c r="V25" s="63"/>
      <c r="W25" s="63"/>
      <c r="X25" s="63" t="str">
        <f>'Training Plan'!O90</f>
        <v>3-0-0 Leg Press (SQT Stance)</v>
      </c>
      <c r="Y25" s="63"/>
      <c r="Z25" s="63"/>
      <c r="AA25" s="63"/>
      <c r="AB25" s="63"/>
      <c r="AC25" s="63"/>
      <c r="AD25" s="63"/>
      <c r="AE25" s="63"/>
      <c r="AF25" s="63"/>
      <c r="AG25" s="64"/>
      <c r="AH25" s="64"/>
      <c r="AI25" s="64"/>
      <c r="AJ25" s="64"/>
      <c r="AK25" s="64"/>
      <c r="AL25" s="64"/>
      <c r="AM25" s="64"/>
      <c r="AN25" s="64"/>
      <c r="AO25" s="64"/>
      <c r="AP25" s="64"/>
    </row>
    <row r="26" spans="1:42" ht="15" customHeight="1" x14ac:dyDescent="0.3">
      <c r="A26" s="63"/>
      <c r="B26" s="63"/>
      <c r="C26" s="325"/>
      <c r="D26" s="326"/>
      <c r="E26" s="326"/>
      <c r="F26" s="327"/>
      <c r="G26" s="385"/>
      <c r="H26" s="386"/>
      <c r="I26" s="386"/>
      <c r="J26" s="386"/>
      <c r="K26" s="386"/>
      <c r="L26" s="386"/>
      <c r="M26" s="386"/>
      <c r="N26" s="386"/>
      <c r="O26" s="386"/>
      <c r="P26" s="387"/>
      <c r="Q26" s="63"/>
      <c r="R26" s="63"/>
      <c r="S26" s="63"/>
      <c r="T26" s="63"/>
      <c r="U26" s="63"/>
      <c r="V26" s="63"/>
      <c r="W26" s="63"/>
      <c r="X26" s="63"/>
      <c r="Y26" s="63"/>
      <c r="Z26" s="63"/>
      <c r="AA26" s="63"/>
      <c r="AB26" s="63"/>
      <c r="AC26" s="63"/>
      <c r="AD26" s="63"/>
      <c r="AE26" s="63"/>
      <c r="AF26" s="63"/>
      <c r="AG26" s="64"/>
      <c r="AH26" s="64"/>
      <c r="AI26" s="64"/>
      <c r="AJ26" s="64"/>
      <c r="AK26" s="64"/>
      <c r="AL26" s="64"/>
      <c r="AM26" s="64"/>
      <c r="AN26" s="64"/>
      <c r="AO26" s="64"/>
      <c r="AP26" s="64"/>
    </row>
    <row r="27" spans="1:42" ht="15" customHeight="1" thickBot="1" x14ac:dyDescent="0.35">
      <c r="A27" s="63"/>
      <c r="B27" s="63"/>
      <c r="C27" s="328"/>
      <c r="D27" s="329"/>
      <c r="E27" s="329"/>
      <c r="F27" s="330"/>
      <c r="G27" s="388"/>
      <c r="H27" s="389"/>
      <c r="I27" s="389"/>
      <c r="J27" s="389"/>
      <c r="K27" s="389"/>
      <c r="L27" s="389"/>
      <c r="M27" s="389"/>
      <c r="N27" s="389"/>
      <c r="O27" s="389"/>
      <c r="P27" s="390"/>
      <c r="Q27" s="63"/>
      <c r="R27" s="63"/>
      <c r="S27" s="63"/>
      <c r="T27" s="63"/>
      <c r="U27" s="63"/>
      <c r="V27" s="63"/>
      <c r="W27" s="63"/>
      <c r="X27" s="63"/>
      <c r="Y27" s="63"/>
      <c r="Z27" s="63"/>
      <c r="AA27" s="63"/>
      <c r="AB27" s="63"/>
      <c r="AC27" s="63"/>
      <c r="AD27" s="63"/>
      <c r="AE27" s="63"/>
      <c r="AF27" s="63"/>
      <c r="AG27" s="64"/>
      <c r="AH27" s="64"/>
      <c r="AI27" s="64"/>
      <c r="AJ27" s="64"/>
      <c r="AK27" s="64"/>
      <c r="AL27" s="64"/>
      <c r="AM27" s="64"/>
      <c r="AN27" s="64"/>
      <c r="AO27" s="64"/>
      <c r="AP27" s="64"/>
    </row>
    <row r="28" spans="1:42" ht="15" customHeight="1" x14ac:dyDescent="0.3">
      <c r="A28" s="63"/>
      <c r="B28" s="63"/>
      <c r="C28" s="322"/>
      <c r="D28" s="323"/>
      <c r="E28" s="323"/>
      <c r="F28" s="324"/>
      <c r="G28" s="382"/>
      <c r="H28" s="383"/>
      <c r="I28" s="383"/>
      <c r="J28" s="383"/>
      <c r="K28" s="383"/>
      <c r="L28" s="383"/>
      <c r="M28" s="383"/>
      <c r="N28" s="383"/>
      <c r="O28" s="383"/>
      <c r="P28" s="384"/>
      <c r="Q28" s="63"/>
      <c r="R28" s="63"/>
      <c r="S28" s="63"/>
      <c r="T28" s="63"/>
      <c r="U28" s="63"/>
      <c r="V28" s="63"/>
      <c r="W28" s="63"/>
      <c r="X28" s="63"/>
      <c r="Y28" s="63"/>
      <c r="Z28" s="63"/>
      <c r="AA28" s="63"/>
      <c r="AB28" s="63"/>
      <c r="AC28" s="63"/>
      <c r="AD28" s="63"/>
      <c r="AE28" s="63"/>
      <c r="AF28" s="63"/>
      <c r="AG28" s="64"/>
      <c r="AH28" s="64"/>
      <c r="AI28" s="64"/>
      <c r="AJ28" s="64"/>
      <c r="AK28" s="64"/>
      <c r="AL28" s="64"/>
      <c r="AM28" s="64"/>
      <c r="AN28" s="64"/>
      <c r="AO28" s="64"/>
      <c r="AP28" s="64"/>
    </row>
    <row r="29" spans="1:42" ht="15" customHeight="1" x14ac:dyDescent="0.3">
      <c r="A29" s="63"/>
      <c r="B29" s="63"/>
      <c r="C29" s="325"/>
      <c r="D29" s="326"/>
      <c r="E29" s="326"/>
      <c r="F29" s="327"/>
      <c r="G29" s="385"/>
      <c r="H29" s="386"/>
      <c r="I29" s="386"/>
      <c r="J29" s="386"/>
      <c r="K29" s="386"/>
      <c r="L29" s="386"/>
      <c r="M29" s="386"/>
      <c r="N29" s="386"/>
      <c r="O29" s="386"/>
      <c r="P29" s="387"/>
      <c r="Q29" s="63"/>
      <c r="R29" s="63"/>
      <c r="S29" s="63"/>
      <c r="T29" s="63"/>
      <c r="U29" s="63"/>
      <c r="V29" s="63"/>
      <c r="W29" s="63"/>
      <c r="X29" s="63"/>
      <c r="Y29" s="63"/>
      <c r="Z29" s="63"/>
      <c r="AA29" s="63"/>
      <c r="AB29" s="63"/>
      <c r="AC29" s="63"/>
      <c r="AD29" s="63"/>
      <c r="AE29" s="63"/>
      <c r="AF29" s="63"/>
      <c r="AG29" s="64"/>
      <c r="AH29" s="64"/>
      <c r="AI29" s="64"/>
      <c r="AJ29" s="64"/>
      <c r="AK29" s="64"/>
      <c r="AL29" s="64"/>
      <c r="AM29" s="64"/>
      <c r="AN29" s="64"/>
      <c r="AO29" s="64"/>
      <c r="AP29" s="64"/>
    </row>
    <row r="30" spans="1:42" ht="15" customHeight="1" thickBot="1" x14ac:dyDescent="0.35">
      <c r="A30" s="63"/>
      <c r="B30" s="63"/>
      <c r="C30" s="328"/>
      <c r="D30" s="329"/>
      <c r="E30" s="329"/>
      <c r="F30" s="330"/>
      <c r="G30" s="388"/>
      <c r="H30" s="389"/>
      <c r="I30" s="389"/>
      <c r="J30" s="389"/>
      <c r="K30" s="389"/>
      <c r="L30" s="389"/>
      <c r="M30" s="389"/>
      <c r="N30" s="389"/>
      <c r="O30" s="389"/>
      <c r="P30" s="390"/>
      <c r="Q30" s="63"/>
      <c r="R30" s="63"/>
      <c r="S30" s="63"/>
      <c r="T30" s="63"/>
      <c r="U30" s="63"/>
      <c r="V30" s="63"/>
      <c r="W30" s="63"/>
      <c r="X30" s="63"/>
      <c r="Y30" s="63"/>
      <c r="Z30" s="63"/>
      <c r="AA30" s="63"/>
      <c r="AB30" s="63"/>
      <c r="AC30" s="63"/>
      <c r="AD30" s="63"/>
      <c r="AE30" s="63"/>
      <c r="AF30" s="63"/>
      <c r="AG30" s="64"/>
      <c r="AH30" s="64"/>
      <c r="AI30" s="64"/>
      <c r="AJ30" s="64"/>
      <c r="AK30" s="64"/>
      <c r="AL30" s="64"/>
      <c r="AM30" s="64"/>
      <c r="AN30" s="64"/>
      <c r="AO30" s="64"/>
      <c r="AP30" s="64"/>
    </row>
    <row r="31" spans="1:42" ht="15" customHeight="1" x14ac:dyDescent="0.3">
      <c r="A31" s="63"/>
      <c r="B31" s="63"/>
      <c r="C31" s="322"/>
      <c r="D31" s="323"/>
      <c r="E31" s="323"/>
      <c r="F31" s="324"/>
      <c r="G31" s="382"/>
      <c r="H31" s="383"/>
      <c r="I31" s="383"/>
      <c r="J31" s="383"/>
      <c r="K31" s="383"/>
      <c r="L31" s="383"/>
      <c r="M31" s="383"/>
      <c r="N31" s="383"/>
      <c r="O31" s="383"/>
      <c r="P31" s="384"/>
      <c r="Q31" s="63"/>
      <c r="R31" s="63"/>
      <c r="S31" s="63"/>
      <c r="T31" s="63"/>
      <c r="U31" s="63"/>
      <c r="V31" s="63"/>
      <c r="W31" s="63"/>
      <c r="X31" s="63"/>
      <c r="Y31" s="63"/>
      <c r="Z31" s="63"/>
      <c r="AA31" s="63"/>
      <c r="AB31" s="63"/>
      <c r="AC31" s="63"/>
      <c r="AD31" s="63"/>
      <c r="AE31" s="63"/>
      <c r="AF31" s="63"/>
      <c r="AG31" s="64"/>
      <c r="AH31" s="64"/>
      <c r="AI31" s="64"/>
      <c r="AJ31" s="64"/>
      <c r="AK31" s="64"/>
      <c r="AL31" s="64"/>
      <c r="AM31" s="64"/>
      <c r="AN31" s="64"/>
      <c r="AO31" s="64"/>
      <c r="AP31" s="64"/>
    </row>
    <row r="32" spans="1:42" ht="15" customHeight="1" x14ac:dyDescent="0.3">
      <c r="A32" s="63"/>
      <c r="B32" s="63"/>
      <c r="C32" s="325"/>
      <c r="D32" s="326"/>
      <c r="E32" s="326"/>
      <c r="F32" s="327"/>
      <c r="G32" s="385"/>
      <c r="H32" s="386"/>
      <c r="I32" s="386"/>
      <c r="J32" s="386"/>
      <c r="K32" s="386"/>
      <c r="L32" s="386"/>
      <c r="M32" s="386"/>
      <c r="N32" s="386"/>
      <c r="O32" s="386"/>
      <c r="P32" s="387"/>
      <c r="Q32" s="63"/>
      <c r="R32" s="63"/>
      <c r="S32" s="63"/>
      <c r="T32" s="63"/>
      <c r="U32" s="63"/>
      <c r="V32" s="63"/>
      <c r="W32" s="63"/>
      <c r="X32" s="63"/>
      <c r="Y32" s="63"/>
      <c r="Z32" s="63"/>
      <c r="AA32" s="63"/>
      <c r="AB32" s="63"/>
      <c r="AC32" s="63"/>
      <c r="AD32" s="63"/>
      <c r="AE32" s="63"/>
      <c r="AF32" s="63"/>
      <c r="AG32" s="64"/>
      <c r="AH32" s="64"/>
      <c r="AI32" s="64"/>
      <c r="AJ32" s="64"/>
      <c r="AK32" s="64"/>
      <c r="AL32" s="64"/>
      <c r="AM32" s="64"/>
      <c r="AN32" s="64"/>
      <c r="AO32" s="64"/>
      <c r="AP32" s="64"/>
    </row>
    <row r="33" spans="1:52" ht="15" customHeight="1" thickBot="1" x14ac:dyDescent="0.35">
      <c r="A33" s="63"/>
      <c r="B33" s="63"/>
      <c r="C33" s="328"/>
      <c r="D33" s="329"/>
      <c r="E33" s="329"/>
      <c r="F33" s="330"/>
      <c r="G33" s="388"/>
      <c r="H33" s="389"/>
      <c r="I33" s="389"/>
      <c r="J33" s="389"/>
      <c r="K33" s="389"/>
      <c r="L33" s="389"/>
      <c r="M33" s="389"/>
      <c r="N33" s="389"/>
      <c r="O33" s="389"/>
      <c r="P33" s="390"/>
      <c r="Q33" s="63"/>
      <c r="R33" s="63"/>
      <c r="S33" s="63"/>
      <c r="T33" s="63"/>
      <c r="U33" s="63"/>
      <c r="V33" s="63"/>
      <c r="W33" s="63"/>
      <c r="X33" s="63"/>
      <c r="Y33" s="63"/>
      <c r="Z33" s="63"/>
      <c r="AA33" s="63"/>
      <c r="AB33" s="63"/>
      <c r="AC33" s="63"/>
      <c r="AD33" s="63"/>
      <c r="AE33" s="63"/>
      <c r="AF33" s="63"/>
      <c r="AG33" s="64"/>
      <c r="AH33" s="64"/>
      <c r="AI33" s="64"/>
      <c r="AJ33" s="64"/>
      <c r="AK33" s="64"/>
      <c r="AL33" s="64"/>
      <c r="AM33" s="64"/>
      <c r="AN33" s="64"/>
      <c r="AO33" s="64"/>
      <c r="AP33" s="64"/>
    </row>
    <row r="34" spans="1:52" ht="15" customHeight="1" x14ac:dyDescent="0.3">
      <c r="A34" s="63"/>
      <c r="B34" s="63"/>
      <c r="C34" s="322"/>
      <c r="D34" s="323"/>
      <c r="E34" s="323"/>
      <c r="F34" s="324"/>
      <c r="G34" s="382"/>
      <c r="H34" s="383"/>
      <c r="I34" s="383"/>
      <c r="J34" s="383"/>
      <c r="K34" s="383"/>
      <c r="L34" s="383"/>
      <c r="M34" s="383"/>
      <c r="N34" s="383"/>
      <c r="O34" s="383"/>
      <c r="P34" s="384"/>
      <c r="Q34" s="63"/>
      <c r="R34" s="63"/>
      <c r="S34" s="63"/>
      <c r="T34" s="63"/>
      <c r="U34" s="63"/>
      <c r="V34" s="63"/>
      <c r="W34" s="63"/>
      <c r="X34" s="63"/>
      <c r="Y34" s="63"/>
      <c r="Z34" s="63"/>
      <c r="AA34" s="63"/>
      <c r="AB34" s="63"/>
      <c r="AC34" s="63"/>
      <c r="AD34" s="63"/>
      <c r="AE34" s="63"/>
      <c r="AF34" s="63"/>
      <c r="AG34" s="64"/>
      <c r="AH34" s="64"/>
      <c r="AI34" s="64"/>
      <c r="AJ34" s="64"/>
      <c r="AK34" s="64"/>
      <c r="AL34" s="64"/>
      <c r="AM34" s="64"/>
      <c r="AN34" s="64"/>
      <c r="AO34" s="64"/>
      <c r="AP34" s="64"/>
    </row>
    <row r="35" spans="1:52" ht="15" customHeight="1" x14ac:dyDescent="0.3">
      <c r="A35" s="63"/>
      <c r="B35" s="63"/>
      <c r="C35" s="325"/>
      <c r="D35" s="326"/>
      <c r="E35" s="326"/>
      <c r="F35" s="327"/>
      <c r="G35" s="385"/>
      <c r="H35" s="386"/>
      <c r="I35" s="386"/>
      <c r="J35" s="386"/>
      <c r="K35" s="386"/>
      <c r="L35" s="386"/>
      <c r="M35" s="386"/>
      <c r="N35" s="386"/>
      <c r="O35" s="386"/>
      <c r="P35" s="387"/>
      <c r="Q35" s="63"/>
      <c r="R35" s="63"/>
      <c r="S35" s="63"/>
      <c r="T35" s="63"/>
      <c r="U35" s="63"/>
      <c r="V35" s="63"/>
      <c r="W35" s="63"/>
      <c r="X35" s="63"/>
      <c r="Y35" s="63"/>
      <c r="Z35" s="63"/>
      <c r="AA35" s="63"/>
      <c r="AB35" s="63"/>
      <c r="AC35" s="63"/>
      <c r="AD35" s="63"/>
      <c r="AE35" s="63"/>
      <c r="AF35" s="63"/>
      <c r="AG35" s="64"/>
      <c r="AH35" s="64"/>
      <c r="AI35" s="64"/>
      <c r="AJ35" s="64"/>
      <c r="AK35" s="64"/>
      <c r="AL35" s="64"/>
      <c r="AM35" s="64"/>
      <c r="AN35" s="64"/>
      <c r="AO35" s="64"/>
      <c r="AP35" s="64"/>
    </row>
    <row r="36" spans="1:52" ht="15" customHeight="1" thickBot="1" x14ac:dyDescent="0.35">
      <c r="A36" s="63"/>
      <c r="B36" s="63"/>
      <c r="C36" s="328"/>
      <c r="D36" s="329"/>
      <c r="E36" s="329"/>
      <c r="F36" s="330"/>
      <c r="G36" s="388"/>
      <c r="H36" s="389"/>
      <c r="I36" s="389"/>
      <c r="J36" s="389"/>
      <c r="K36" s="389"/>
      <c r="L36" s="389"/>
      <c r="M36" s="389"/>
      <c r="N36" s="389"/>
      <c r="O36" s="389"/>
      <c r="P36" s="390"/>
      <c r="Q36" s="63"/>
      <c r="R36" s="63"/>
      <c r="S36" s="63"/>
      <c r="T36" s="63"/>
      <c r="U36" s="63"/>
      <c r="V36" s="63"/>
      <c r="W36" s="63"/>
      <c r="X36" s="63"/>
      <c r="Y36" s="63"/>
      <c r="Z36" s="63"/>
      <c r="AA36" s="63"/>
      <c r="AB36" s="63"/>
      <c r="AC36" s="63"/>
      <c r="AD36" s="63"/>
      <c r="AE36" s="63"/>
      <c r="AF36" s="63"/>
      <c r="AG36" s="64"/>
      <c r="AH36" s="64"/>
      <c r="AI36" s="64"/>
      <c r="AJ36" s="64"/>
      <c r="AK36" s="64"/>
      <c r="AL36" s="64"/>
      <c r="AM36" s="64"/>
      <c r="AN36" s="64"/>
      <c r="AO36" s="64"/>
      <c r="AP36" s="64"/>
    </row>
    <row r="37" spans="1:52" ht="15" customHeight="1" x14ac:dyDescent="0.3">
      <c r="A37" s="63"/>
      <c r="B37" s="63"/>
      <c r="C37" s="322"/>
      <c r="D37" s="323"/>
      <c r="E37" s="323"/>
      <c r="F37" s="324"/>
      <c r="G37" s="382"/>
      <c r="H37" s="383"/>
      <c r="I37" s="383"/>
      <c r="J37" s="383"/>
      <c r="K37" s="383"/>
      <c r="L37" s="383"/>
      <c r="M37" s="383"/>
      <c r="N37" s="383"/>
      <c r="O37" s="383"/>
      <c r="P37" s="384"/>
      <c r="Q37" s="63"/>
      <c r="R37" s="63"/>
      <c r="S37" s="63"/>
      <c r="T37" s="63"/>
      <c r="U37" s="63"/>
      <c r="V37" s="63"/>
      <c r="W37" s="63"/>
      <c r="X37" s="63"/>
      <c r="Y37" s="63"/>
      <c r="Z37" s="63"/>
      <c r="AA37" s="63"/>
      <c r="AB37" s="63"/>
      <c r="AC37" s="63"/>
      <c r="AD37" s="63"/>
      <c r="AE37" s="63"/>
      <c r="AF37" s="63"/>
      <c r="AG37" s="64"/>
      <c r="AH37" s="64"/>
      <c r="AI37" s="64"/>
      <c r="AJ37" s="64"/>
      <c r="AK37" s="64"/>
      <c r="AL37" s="64"/>
      <c r="AM37" s="64"/>
      <c r="AN37" s="64"/>
      <c r="AO37" s="64"/>
      <c r="AP37" s="64"/>
    </row>
    <row r="38" spans="1:52" ht="15" customHeight="1" x14ac:dyDescent="0.3">
      <c r="A38" s="63"/>
      <c r="B38" s="63"/>
      <c r="C38" s="325"/>
      <c r="D38" s="326"/>
      <c r="E38" s="326"/>
      <c r="F38" s="327"/>
      <c r="G38" s="385"/>
      <c r="H38" s="386"/>
      <c r="I38" s="386"/>
      <c r="J38" s="386"/>
      <c r="K38" s="386"/>
      <c r="L38" s="386"/>
      <c r="M38" s="386"/>
      <c r="N38" s="386"/>
      <c r="O38" s="386"/>
      <c r="P38" s="387"/>
      <c r="Q38" s="63"/>
      <c r="R38" s="63"/>
      <c r="S38" s="63"/>
      <c r="T38" s="63"/>
      <c r="U38" s="63"/>
      <c r="V38" s="63"/>
      <c r="W38" s="63"/>
      <c r="X38" s="63"/>
      <c r="Y38" s="63"/>
      <c r="Z38" s="63"/>
      <c r="AA38" s="63"/>
      <c r="AB38" s="63"/>
      <c r="AC38" s="63"/>
      <c r="AD38" s="63"/>
      <c r="AE38" s="63"/>
      <c r="AF38" s="63"/>
      <c r="AG38" s="64"/>
      <c r="AH38" s="64"/>
      <c r="AI38" s="64"/>
      <c r="AJ38" s="64"/>
      <c r="AK38" s="64"/>
      <c r="AL38" s="64"/>
      <c r="AM38" s="64"/>
      <c r="AN38" s="64"/>
      <c r="AO38" s="64"/>
      <c r="AP38" s="64"/>
    </row>
    <row r="39" spans="1:52" ht="15" customHeight="1" thickBot="1" x14ac:dyDescent="0.35">
      <c r="A39" s="63"/>
      <c r="B39" s="63"/>
      <c r="C39" s="328"/>
      <c r="D39" s="329"/>
      <c r="E39" s="329"/>
      <c r="F39" s="330"/>
      <c r="G39" s="388"/>
      <c r="H39" s="389"/>
      <c r="I39" s="389"/>
      <c r="J39" s="389"/>
      <c r="K39" s="389"/>
      <c r="L39" s="389"/>
      <c r="M39" s="389"/>
      <c r="N39" s="389"/>
      <c r="O39" s="389"/>
      <c r="P39" s="390"/>
      <c r="Q39" s="63"/>
      <c r="R39" s="63"/>
      <c r="S39" s="63"/>
      <c r="T39" s="63"/>
      <c r="U39" s="63"/>
      <c r="V39" s="63"/>
      <c r="W39" s="63"/>
      <c r="X39" s="63"/>
      <c r="Y39" s="63"/>
      <c r="Z39" s="63"/>
      <c r="AA39" s="63"/>
      <c r="AB39" s="63"/>
      <c r="AC39" s="63"/>
      <c r="AD39" s="63"/>
      <c r="AE39" s="63"/>
      <c r="AF39" s="63"/>
      <c r="AG39" s="64"/>
      <c r="AH39" s="64"/>
      <c r="AI39" s="64"/>
      <c r="AJ39" s="64"/>
      <c r="AK39" s="64"/>
      <c r="AL39" s="64"/>
      <c r="AM39" s="64"/>
      <c r="AN39" s="64"/>
      <c r="AO39" s="64"/>
      <c r="AP39" s="64"/>
    </row>
    <row r="40" spans="1:52" ht="15" customHeight="1" x14ac:dyDescent="0.3">
      <c r="A40" s="63"/>
      <c r="B40" s="63"/>
      <c r="C40" s="322"/>
      <c r="D40" s="323"/>
      <c r="E40" s="323"/>
      <c r="F40" s="324"/>
      <c r="G40" s="382"/>
      <c r="H40" s="383"/>
      <c r="I40" s="383"/>
      <c r="J40" s="383"/>
      <c r="K40" s="383"/>
      <c r="L40" s="383"/>
      <c r="M40" s="383"/>
      <c r="N40" s="383"/>
      <c r="O40" s="383"/>
      <c r="P40" s="384"/>
      <c r="Q40" s="63"/>
      <c r="R40" s="63"/>
      <c r="S40" s="63"/>
      <c r="T40" s="63"/>
      <c r="U40" s="63"/>
      <c r="V40" s="63"/>
      <c r="W40" s="63"/>
      <c r="X40" s="63"/>
      <c r="Y40" s="63"/>
      <c r="Z40" s="63"/>
      <c r="AA40" s="63"/>
      <c r="AB40" s="63"/>
      <c r="AC40" s="63"/>
      <c r="AD40" s="63"/>
      <c r="AE40" s="63"/>
      <c r="AF40" s="63"/>
      <c r="AG40" s="64"/>
      <c r="AH40" s="64"/>
      <c r="AI40" s="64"/>
      <c r="AJ40" s="64"/>
      <c r="AK40" s="64"/>
      <c r="AL40" s="64"/>
      <c r="AM40" s="64"/>
      <c r="AN40" s="64"/>
      <c r="AO40" s="64"/>
      <c r="AP40" s="64"/>
    </row>
    <row r="41" spans="1:52" ht="15" customHeight="1" x14ac:dyDescent="0.3">
      <c r="A41" s="63"/>
      <c r="B41" s="63"/>
      <c r="C41" s="325"/>
      <c r="D41" s="326"/>
      <c r="E41" s="326"/>
      <c r="F41" s="327"/>
      <c r="G41" s="385"/>
      <c r="H41" s="386"/>
      <c r="I41" s="386"/>
      <c r="J41" s="386"/>
      <c r="K41" s="386"/>
      <c r="L41" s="386"/>
      <c r="M41" s="386"/>
      <c r="N41" s="386"/>
      <c r="O41" s="386"/>
      <c r="P41" s="387"/>
      <c r="Q41" s="63"/>
      <c r="R41" s="63"/>
      <c r="S41" s="63"/>
      <c r="T41" s="63"/>
      <c r="U41" s="63"/>
      <c r="V41" s="63"/>
      <c r="W41" s="63"/>
      <c r="X41" s="63"/>
      <c r="Y41" s="63"/>
      <c r="Z41" s="63"/>
      <c r="AA41" s="63"/>
      <c r="AB41" s="63"/>
      <c r="AC41" s="63"/>
      <c r="AD41" s="63"/>
      <c r="AE41" s="63"/>
      <c r="AF41" s="63"/>
      <c r="AG41" s="64"/>
      <c r="AH41" s="64"/>
      <c r="AI41" s="64"/>
      <c r="AJ41" s="64"/>
      <c r="AK41" s="64"/>
      <c r="AL41" s="64"/>
      <c r="AM41" s="64"/>
      <c r="AN41" s="64"/>
      <c r="AO41" s="64"/>
      <c r="AP41" s="64"/>
    </row>
    <row r="42" spans="1:52" ht="15" customHeight="1" thickBot="1" x14ac:dyDescent="0.35">
      <c r="A42" s="63"/>
      <c r="B42" s="63"/>
      <c r="C42" s="328"/>
      <c r="D42" s="329"/>
      <c r="E42" s="329"/>
      <c r="F42" s="330"/>
      <c r="G42" s="388"/>
      <c r="H42" s="389"/>
      <c r="I42" s="389"/>
      <c r="J42" s="389"/>
      <c r="K42" s="389"/>
      <c r="L42" s="389"/>
      <c r="M42" s="389"/>
      <c r="N42" s="389"/>
      <c r="O42" s="389"/>
      <c r="P42" s="390"/>
      <c r="Q42" s="63"/>
      <c r="R42" s="63"/>
      <c r="S42" s="63"/>
      <c r="T42" s="63"/>
      <c r="U42" s="63"/>
      <c r="V42" s="63"/>
      <c r="W42" s="63"/>
      <c r="X42" s="63"/>
      <c r="Y42" s="63"/>
      <c r="Z42" s="63"/>
      <c r="AA42" s="63"/>
      <c r="AB42" s="63"/>
      <c r="AC42" s="63"/>
      <c r="AD42" s="63"/>
      <c r="AE42" s="63"/>
      <c r="AF42" s="63"/>
      <c r="AG42" s="64"/>
      <c r="AH42" s="64"/>
      <c r="AI42" s="64"/>
      <c r="AJ42" s="64"/>
      <c r="AK42" s="64"/>
      <c r="AL42" s="64"/>
      <c r="AM42" s="64"/>
      <c r="AN42" s="64"/>
      <c r="AO42" s="64"/>
      <c r="AP42" s="64"/>
    </row>
    <row r="43" spans="1:52" ht="15" customHeight="1" x14ac:dyDescent="0.3">
      <c r="A43" s="63"/>
      <c r="B43" s="63"/>
      <c r="C43" s="322"/>
      <c r="D43" s="323"/>
      <c r="E43" s="323"/>
      <c r="F43" s="324"/>
      <c r="G43" s="382"/>
      <c r="H43" s="383"/>
      <c r="I43" s="383"/>
      <c r="J43" s="383"/>
      <c r="K43" s="383"/>
      <c r="L43" s="383"/>
      <c r="M43" s="383"/>
      <c r="N43" s="383"/>
      <c r="O43" s="383"/>
      <c r="P43" s="384"/>
      <c r="Q43" s="63"/>
      <c r="R43" s="63"/>
      <c r="S43" s="63"/>
      <c r="T43" s="63"/>
      <c r="U43" s="63"/>
      <c r="V43" s="63"/>
      <c r="W43" s="63"/>
      <c r="X43" s="63"/>
      <c r="Y43" s="63"/>
      <c r="Z43" s="63"/>
      <c r="AA43" s="63"/>
      <c r="AB43" s="63"/>
      <c r="AC43" s="63"/>
      <c r="AD43" s="63"/>
      <c r="AE43" s="63"/>
      <c r="AF43" s="63"/>
      <c r="AG43" s="64"/>
      <c r="AH43" s="64"/>
      <c r="AI43" s="64"/>
      <c r="AJ43" s="64"/>
      <c r="AK43" s="64"/>
      <c r="AL43" s="64"/>
      <c r="AM43" s="64"/>
      <c r="AN43" s="64"/>
      <c r="AO43" s="64"/>
      <c r="AP43" s="64"/>
    </row>
    <row r="44" spans="1:52" ht="15" customHeight="1" x14ac:dyDescent="0.3">
      <c r="A44" s="63"/>
      <c r="B44" s="63"/>
      <c r="C44" s="325"/>
      <c r="D44" s="326"/>
      <c r="E44" s="326"/>
      <c r="F44" s="327"/>
      <c r="G44" s="385"/>
      <c r="H44" s="386"/>
      <c r="I44" s="386"/>
      <c r="J44" s="386"/>
      <c r="K44" s="386"/>
      <c r="L44" s="386"/>
      <c r="M44" s="386"/>
      <c r="N44" s="386"/>
      <c r="O44" s="386"/>
      <c r="P44" s="387"/>
      <c r="Q44" s="63"/>
      <c r="R44" s="63"/>
      <c r="S44" s="63"/>
      <c r="T44" s="63"/>
      <c r="U44" s="63"/>
      <c r="V44" s="63"/>
      <c r="W44" s="63"/>
      <c r="X44" s="63"/>
      <c r="Y44" s="63"/>
      <c r="Z44" s="63"/>
      <c r="AA44" s="63"/>
      <c r="AB44" s="63"/>
      <c r="AC44" s="63"/>
      <c r="AD44" s="63"/>
      <c r="AE44" s="63"/>
      <c r="AF44" s="63"/>
      <c r="AG44" s="64"/>
      <c r="AH44" s="64"/>
      <c r="AI44" s="64"/>
      <c r="AJ44" s="64"/>
      <c r="AK44" s="64"/>
      <c r="AL44" s="64"/>
      <c r="AM44" s="64"/>
      <c r="AN44" s="64"/>
      <c r="AO44" s="64"/>
      <c r="AP44" s="64"/>
    </row>
    <row r="45" spans="1:52" ht="15" customHeight="1" thickBot="1" x14ac:dyDescent="0.35">
      <c r="A45" s="63"/>
      <c r="B45" s="63"/>
      <c r="C45" s="328"/>
      <c r="D45" s="329"/>
      <c r="E45" s="329"/>
      <c r="F45" s="330"/>
      <c r="G45" s="388"/>
      <c r="H45" s="389"/>
      <c r="I45" s="389"/>
      <c r="J45" s="389"/>
      <c r="K45" s="389"/>
      <c r="L45" s="389"/>
      <c r="M45" s="389"/>
      <c r="N45" s="389"/>
      <c r="O45" s="389"/>
      <c r="P45" s="390"/>
      <c r="Q45" s="63"/>
      <c r="R45" s="63"/>
      <c r="S45" s="63"/>
      <c r="T45" s="63"/>
      <c r="U45" s="63"/>
      <c r="V45" s="63"/>
      <c r="W45" s="63"/>
      <c r="X45" s="63"/>
      <c r="Y45" s="63"/>
      <c r="Z45" s="63"/>
      <c r="AA45" s="63"/>
      <c r="AB45" s="63"/>
      <c r="AC45" s="63"/>
      <c r="AD45" s="63"/>
      <c r="AE45" s="63"/>
      <c r="AF45" s="63"/>
      <c r="AG45" s="64"/>
      <c r="AH45" s="64"/>
      <c r="AI45" s="64"/>
      <c r="AJ45" s="64"/>
      <c r="AK45" s="64"/>
      <c r="AL45" s="64"/>
      <c r="AM45" s="64"/>
      <c r="AN45" s="64"/>
      <c r="AO45" s="64"/>
      <c r="AP45" s="64"/>
    </row>
    <row r="46" spans="1:52" ht="15" customHeight="1" x14ac:dyDescent="0.3">
      <c r="A46" s="63"/>
      <c r="B46" s="63"/>
      <c r="C46" s="63"/>
      <c r="D46" s="63"/>
      <c r="E46" s="63"/>
      <c r="F46" s="63"/>
      <c r="G46" s="63"/>
      <c r="H46" s="63"/>
      <c r="I46" s="63"/>
      <c r="J46" s="63"/>
      <c r="K46" s="63"/>
      <c r="L46" s="63"/>
      <c r="M46" s="63"/>
      <c r="N46" s="63"/>
      <c r="O46" s="63"/>
      <c r="P46" s="63"/>
      <c r="Q46" s="63"/>
      <c r="R46" s="64"/>
      <c r="S46" s="64"/>
      <c r="T46" s="64"/>
      <c r="U46" s="64"/>
      <c r="V46" s="64"/>
      <c r="W46" s="64"/>
      <c r="X46" s="64"/>
      <c r="Y46" s="64"/>
      <c r="Z46" s="64"/>
      <c r="AA46" s="64"/>
      <c r="AB46" s="64"/>
      <c r="AC46" s="64"/>
      <c r="AD46" s="64"/>
      <c r="AE46" s="64"/>
      <c r="AF46" s="64"/>
      <c r="AG46" s="64"/>
      <c r="AH46" s="64"/>
      <c r="AI46" s="64"/>
      <c r="AJ46" s="64"/>
      <c r="AK46" s="64"/>
      <c r="AL46" s="64"/>
      <c r="AM46" s="64"/>
      <c r="AN46" s="64"/>
      <c r="AO46" s="64"/>
      <c r="AP46" s="64"/>
    </row>
    <row r="47" spans="1:52" ht="15" customHeight="1" x14ac:dyDescent="0.3">
      <c r="R47" s="64"/>
      <c r="S47" s="64"/>
      <c r="T47" s="64"/>
      <c r="U47" s="64"/>
      <c r="V47" s="64"/>
      <c r="W47" s="64"/>
      <c r="X47" s="64"/>
      <c r="Y47" s="64"/>
      <c r="Z47" s="64"/>
      <c r="AA47" s="64"/>
      <c r="AB47" s="64"/>
      <c r="AC47" s="64"/>
      <c r="AD47" s="64"/>
      <c r="AE47" s="64"/>
      <c r="AF47" s="64"/>
      <c r="AG47" s="64"/>
      <c r="AH47" s="64"/>
      <c r="AI47" s="64"/>
      <c r="AJ47" s="64"/>
      <c r="AK47" s="64"/>
      <c r="AL47" s="64"/>
      <c r="AM47" s="64"/>
      <c r="AN47" s="64"/>
      <c r="AO47" s="64"/>
      <c r="AP47" s="64"/>
    </row>
    <row r="48" spans="1:52" ht="15" customHeight="1" x14ac:dyDescent="0.3">
      <c r="A48" s="391" t="s">
        <v>105</v>
      </c>
      <c r="B48" s="391"/>
      <c r="C48" s="391"/>
      <c r="D48" s="391"/>
      <c r="E48" s="391"/>
      <c r="F48" s="391"/>
      <c r="G48" s="391"/>
      <c r="H48" s="391"/>
      <c r="I48" s="391"/>
      <c r="J48" s="391"/>
      <c r="K48" s="391"/>
      <c r="L48" s="391"/>
      <c r="M48" s="391"/>
      <c r="N48" s="391"/>
      <c r="O48" s="391"/>
      <c r="P48" s="391"/>
      <c r="Q48" s="391"/>
      <c r="R48" s="391"/>
      <c r="S48" s="92"/>
      <c r="T48" s="93"/>
      <c r="U48" s="93"/>
      <c r="V48" s="93"/>
      <c r="W48" s="93"/>
      <c r="X48" s="93"/>
      <c r="Y48" s="93"/>
      <c r="Z48" s="93"/>
      <c r="AA48" s="93"/>
      <c r="AB48" s="94"/>
      <c r="AC48" s="94"/>
      <c r="AD48" s="94"/>
      <c r="AE48" s="94"/>
      <c r="AF48" s="94"/>
      <c r="AG48" s="94"/>
      <c r="AH48" s="94"/>
      <c r="AI48" s="94"/>
      <c r="AJ48" s="94"/>
      <c r="AK48" s="94"/>
      <c r="AL48" s="94"/>
      <c r="AM48" s="94"/>
      <c r="AN48" s="94"/>
      <c r="AO48" s="94"/>
      <c r="AP48" s="94"/>
      <c r="AQ48" s="44"/>
      <c r="AR48" s="44"/>
      <c r="AS48" s="44"/>
      <c r="AT48" s="44"/>
      <c r="AU48" s="44"/>
      <c r="AV48" s="44"/>
      <c r="AW48" s="44"/>
      <c r="AX48" s="44"/>
      <c r="AY48" s="44"/>
      <c r="AZ48" s="44"/>
    </row>
    <row r="49" spans="1:52" ht="15" customHeight="1" x14ac:dyDescent="0.3">
      <c r="A49" s="391"/>
      <c r="B49" s="391"/>
      <c r="C49" s="391"/>
      <c r="D49" s="391"/>
      <c r="E49" s="391"/>
      <c r="F49" s="391"/>
      <c r="G49" s="391"/>
      <c r="H49" s="391"/>
      <c r="I49" s="391"/>
      <c r="J49" s="391"/>
      <c r="K49" s="391"/>
      <c r="L49" s="391"/>
      <c r="M49" s="391"/>
      <c r="N49" s="391"/>
      <c r="O49" s="391"/>
      <c r="P49" s="391"/>
      <c r="Q49" s="391"/>
      <c r="R49" s="391"/>
      <c r="S49" s="92"/>
      <c r="T49" s="93"/>
      <c r="U49" s="93"/>
      <c r="V49" s="93"/>
      <c r="W49" s="93"/>
      <c r="X49" s="93"/>
      <c r="Y49" s="93"/>
      <c r="Z49" s="93"/>
      <c r="AA49" s="93"/>
      <c r="AB49" s="94"/>
      <c r="AC49" s="94"/>
      <c r="AD49" s="94"/>
      <c r="AE49" s="94"/>
      <c r="AF49" s="94"/>
      <c r="AG49" s="94"/>
      <c r="AH49" s="94"/>
      <c r="AI49" s="94"/>
      <c r="AJ49" s="94"/>
      <c r="AK49" s="94"/>
      <c r="AL49" s="94"/>
      <c r="AM49" s="94"/>
      <c r="AN49" s="94"/>
      <c r="AO49" s="94"/>
      <c r="AP49" s="94"/>
      <c r="AQ49" s="44"/>
      <c r="AR49" s="44"/>
      <c r="AS49" s="44"/>
      <c r="AT49" s="44"/>
      <c r="AU49" s="44"/>
      <c r="AV49" s="44"/>
      <c r="AW49" s="44"/>
      <c r="AX49" s="44"/>
      <c r="AY49" s="44"/>
      <c r="AZ49" s="44"/>
    </row>
    <row r="50" spans="1:52" ht="15" customHeight="1" x14ac:dyDescent="0.3">
      <c r="R50" s="64"/>
      <c r="S50" s="64"/>
      <c r="T50" s="64"/>
      <c r="U50" s="64"/>
      <c r="V50" s="64"/>
      <c r="W50" s="64"/>
      <c r="X50" s="64"/>
      <c r="Y50" s="64"/>
      <c r="Z50" s="64"/>
      <c r="AA50" s="64"/>
      <c r="AB50" s="64"/>
      <c r="AC50" s="64"/>
      <c r="AD50" s="64"/>
      <c r="AE50" s="64"/>
      <c r="AF50" s="64"/>
      <c r="AG50" s="64"/>
      <c r="AH50" s="64"/>
      <c r="AI50" s="64"/>
      <c r="AJ50" s="64"/>
      <c r="AK50" s="64"/>
      <c r="AL50" s="64"/>
      <c r="AM50" s="64"/>
      <c r="AN50" s="64"/>
      <c r="AO50" s="64"/>
      <c r="AP50" s="64"/>
    </row>
    <row r="51" spans="1:52" ht="15" customHeight="1" thickBot="1" x14ac:dyDescent="0.35">
      <c r="O51" s="91"/>
      <c r="P51" s="61"/>
      <c r="Q51" s="61"/>
      <c r="R51" s="64"/>
      <c r="S51" s="64"/>
      <c r="T51" s="64"/>
      <c r="U51" s="64"/>
      <c r="V51" s="64"/>
      <c r="W51" s="64"/>
      <c r="X51" s="64"/>
      <c r="Y51" s="64"/>
      <c r="Z51" s="64"/>
      <c r="AA51" s="64"/>
      <c r="AB51" s="64"/>
      <c r="AC51" s="64"/>
      <c r="AD51" s="64"/>
      <c r="AE51" s="64"/>
      <c r="AF51" s="64"/>
      <c r="AG51" s="64"/>
      <c r="AH51" s="64"/>
      <c r="AI51" s="64"/>
      <c r="AJ51" s="64"/>
      <c r="AK51" s="64"/>
      <c r="AL51" s="64"/>
      <c r="AM51" s="64"/>
      <c r="AN51" s="64"/>
      <c r="AO51" s="64"/>
      <c r="AP51" s="64"/>
    </row>
    <row r="52" spans="1:52" ht="15" customHeight="1" x14ac:dyDescent="0.3">
      <c r="C52" s="95"/>
      <c r="D52" s="95"/>
      <c r="E52" s="95"/>
      <c r="F52" s="322" t="s">
        <v>145</v>
      </c>
      <c r="G52" s="323"/>
      <c r="H52" s="323"/>
      <c r="I52" s="323"/>
      <c r="J52" s="323"/>
      <c r="K52" s="323"/>
      <c r="L52" s="323"/>
      <c r="M52" s="324"/>
      <c r="N52" s="95"/>
      <c r="O52" s="96"/>
      <c r="P52" s="97"/>
      <c r="Q52" s="61"/>
      <c r="R52" s="64"/>
      <c r="S52" s="64"/>
      <c r="T52" s="64"/>
      <c r="U52" s="64"/>
      <c r="V52" s="64"/>
      <c r="W52" s="64"/>
      <c r="X52" s="64"/>
      <c r="Y52" s="64"/>
      <c r="Z52" s="64"/>
      <c r="AA52" s="64"/>
      <c r="AB52" s="64"/>
      <c r="AC52" s="64"/>
      <c r="AD52" s="64"/>
      <c r="AE52" s="64"/>
      <c r="AF52" s="64"/>
      <c r="AG52" s="64"/>
      <c r="AH52" s="64"/>
      <c r="AI52" s="64"/>
      <c r="AJ52" s="64"/>
      <c r="AK52" s="64"/>
      <c r="AL52" s="64"/>
      <c r="AM52" s="64"/>
      <c r="AN52" s="64"/>
      <c r="AO52" s="64"/>
      <c r="AP52" s="64"/>
    </row>
    <row r="53" spans="1:52" ht="15" customHeight="1" thickBot="1" x14ac:dyDescent="0.35">
      <c r="C53" s="95"/>
      <c r="D53" s="95"/>
      <c r="E53" s="95"/>
      <c r="F53" s="328"/>
      <c r="G53" s="329"/>
      <c r="H53" s="329"/>
      <c r="I53" s="329"/>
      <c r="J53" s="329"/>
      <c r="K53" s="329"/>
      <c r="L53" s="329"/>
      <c r="M53" s="330"/>
      <c r="N53" s="95"/>
      <c r="O53" s="96"/>
      <c r="P53" s="97"/>
      <c r="Q53" s="61"/>
      <c r="R53" s="64"/>
      <c r="S53" s="64"/>
      <c r="T53" s="64"/>
      <c r="U53" s="64"/>
      <c r="V53" s="64"/>
      <c r="W53" s="64"/>
      <c r="X53" s="64"/>
      <c r="Y53" s="64"/>
      <c r="Z53" s="64"/>
      <c r="AA53" s="64"/>
      <c r="AB53" s="64"/>
      <c r="AC53" s="64"/>
      <c r="AD53" s="64"/>
      <c r="AE53" s="64"/>
      <c r="AF53" s="64"/>
      <c r="AG53" s="64"/>
      <c r="AH53" s="64"/>
      <c r="AI53" s="64"/>
      <c r="AJ53" s="64"/>
      <c r="AK53" s="64"/>
      <c r="AL53" s="64"/>
      <c r="AM53" s="64"/>
      <c r="AN53" s="64"/>
      <c r="AO53" s="64"/>
      <c r="AP53" s="64"/>
    </row>
    <row r="54" spans="1:52" ht="15" customHeight="1" x14ac:dyDescent="0.3">
      <c r="C54" s="95"/>
      <c r="D54" s="95"/>
      <c r="E54" s="95"/>
      <c r="F54" s="392" t="s">
        <v>92</v>
      </c>
      <c r="G54" s="374" t="s">
        <v>93</v>
      </c>
      <c r="H54" s="375"/>
      <c r="I54" s="375"/>
      <c r="J54" s="375"/>
      <c r="K54" s="375"/>
      <c r="L54" s="375"/>
      <c r="M54" s="376"/>
      <c r="N54" s="95"/>
      <c r="O54" s="96"/>
      <c r="P54" s="97"/>
      <c r="Q54" s="61"/>
      <c r="R54" s="64"/>
      <c r="S54" s="64"/>
      <c r="T54" s="64"/>
      <c r="U54" s="64"/>
      <c r="V54" s="64"/>
      <c r="W54" s="64"/>
      <c r="X54" s="64"/>
      <c r="Y54" s="64"/>
      <c r="Z54" s="64"/>
      <c r="AA54" s="64"/>
      <c r="AB54" s="64"/>
      <c r="AC54" s="64"/>
      <c r="AD54" s="64"/>
      <c r="AE54" s="64"/>
      <c r="AF54" s="64"/>
      <c r="AG54" s="64"/>
      <c r="AH54" s="64"/>
      <c r="AI54" s="64"/>
      <c r="AJ54" s="64"/>
      <c r="AK54" s="64"/>
      <c r="AL54" s="64"/>
      <c r="AM54" s="64"/>
      <c r="AN54" s="64"/>
      <c r="AO54" s="64"/>
      <c r="AP54" s="64"/>
    </row>
    <row r="55" spans="1:52" ht="15" customHeight="1" x14ac:dyDescent="0.3">
      <c r="C55" s="95"/>
      <c r="D55" s="95"/>
      <c r="E55" s="95"/>
      <c r="F55" s="373"/>
      <c r="G55" s="374"/>
      <c r="H55" s="375"/>
      <c r="I55" s="375"/>
      <c r="J55" s="375"/>
      <c r="K55" s="375"/>
      <c r="L55" s="375"/>
      <c r="M55" s="376"/>
      <c r="N55" s="95"/>
      <c r="O55" s="96"/>
      <c r="P55" s="97"/>
      <c r="Q55" s="61"/>
      <c r="R55" s="64"/>
      <c r="S55" s="64"/>
      <c r="T55" s="64"/>
      <c r="U55" s="64"/>
      <c r="V55" s="64"/>
      <c r="W55" s="64"/>
      <c r="X55" s="64"/>
      <c r="Y55" s="64"/>
      <c r="Z55" s="64"/>
      <c r="AA55" s="64"/>
      <c r="AB55" s="64"/>
      <c r="AC55" s="64"/>
      <c r="AD55" s="64"/>
      <c r="AE55" s="64"/>
      <c r="AF55" s="64"/>
      <c r="AG55" s="64"/>
      <c r="AH55" s="64"/>
      <c r="AI55" s="64"/>
      <c r="AJ55" s="64"/>
      <c r="AK55" s="64"/>
      <c r="AL55" s="64"/>
      <c r="AM55" s="64"/>
      <c r="AN55" s="64"/>
      <c r="AO55" s="64"/>
      <c r="AP55" s="64"/>
    </row>
    <row r="56" spans="1:52" ht="15" customHeight="1" x14ac:dyDescent="0.3">
      <c r="C56" s="95"/>
      <c r="D56" s="95"/>
      <c r="E56" s="95"/>
      <c r="F56" s="373" t="s">
        <v>6</v>
      </c>
      <c r="G56" s="374" t="s">
        <v>142</v>
      </c>
      <c r="H56" s="375"/>
      <c r="I56" s="375"/>
      <c r="J56" s="375"/>
      <c r="K56" s="375"/>
      <c r="L56" s="375"/>
      <c r="M56" s="376"/>
      <c r="N56" s="95"/>
      <c r="O56" s="96"/>
      <c r="P56" s="97"/>
      <c r="Q56" s="61"/>
      <c r="R56" s="64"/>
      <c r="S56" s="64"/>
      <c r="T56" s="64"/>
      <c r="U56" s="64"/>
      <c r="V56" s="64"/>
      <c r="W56" s="64"/>
      <c r="X56" s="64"/>
      <c r="Y56" s="64"/>
      <c r="Z56" s="64"/>
      <c r="AA56" s="64"/>
      <c r="AB56" s="64"/>
      <c r="AC56" s="64"/>
      <c r="AD56" s="64"/>
      <c r="AE56" s="64"/>
      <c r="AF56" s="64"/>
      <c r="AG56" s="64"/>
      <c r="AH56" s="64"/>
      <c r="AI56" s="64"/>
      <c r="AJ56" s="64"/>
      <c r="AK56" s="64"/>
      <c r="AL56" s="64"/>
      <c r="AM56" s="64"/>
      <c r="AN56" s="64"/>
      <c r="AO56" s="64"/>
      <c r="AP56" s="64"/>
    </row>
    <row r="57" spans="1:52" ht="15" customHeight="1" x14ac:dyDescent="0.3">
      <c r="C57" s="95"/>
      <c r="D57" s="95"/>
      <c r="E57" s="95"/>
      <c r="F57" s="373"/>
      <c r="G57" s="374"/>
      <c r="H57" s="375"/>
      <c r="I57" s="375"/>
      <c r="J57" s="375"/>
      <c r="K57" s="375"/>
      <c r="L57" s="375"/>
      <c r="M57" s="376"/>
      <c r="N57" s="95"/>
      <c r="O57" s="96"/>
      <c r="P57" s="97"/>
      <c r="Q57" s="61"/>
      <c r="R57" s="64"/>
      <c r="S57" s="64"/>
      <c r="T57" s="64"/>
      <c r="U57" s="64"/>
      <c r="V57" s="64"/>
      <c r="W57" s="64"/>
      <c r="X57" s="64"/>
      <c r="Y57" s="64"/>
      <c r="Z57" s="64"/>
      <c r="AA57" s="64"/>
      <c r="AB57" s="64"/>
      <c r="AC57" s="64"/>
      <c r="AD57" s="64"/>
      <c r="AE57" s="64"/>
      <c r="AF57" s="64"/>
      <c r="AG57" s="64"/>
      <c r="AH57" s="64"/>
      <c r="AI57" s="64"/>
      <c r="AJ57" s="64"/>
      <c r="AK57" s="64"/>
      <c r="AL57" s="64"/>
      <c r="AM57" s="64"/>
      <c r="AN57" s="64"/>
      <c r="AO57" s="64"/>
      <c r="AP57" s="64"/>
    </row>
    <row r="58" spans="1:52" ht="15" customHeight="1" x14ac:dyDescent="0.3">
      <c r="C58" s="95"/>
      <c r="D58" s="95"/>
      <c r="E58" s="95"/>
      <c r="F58" s="373" t="s">
        <v>10</v>
      </c>
      <c r="G58" s="374" t="s">
        <v>94</v>
      </c>
      <c r="H58" s="375"/>
      <c r="I58" s="375"/>
      <c r="J58" s="375"/>
      <c r="K58" s="375"/>
      <c r="L58" s="375"/>
      <c r="M58" s="376"/>
      <c r="N58" s="95"/>
      <c r="O58" s="96"/>
      <c r="P58" s="97"/>
      <c r="Q58" s="61"/>
      <c r="R58" s="64"/>
      <c r="S58" s="64"/>
      <c r="T58" s="64"/>
      <c r="U58" s="64"/>
      <c r="V58" s="64"/>
      <c r="W58" s="64"/>
      <c r="X58" s="64"/>
      <c r="Y58" s="64"/>
      <c r="Z58" s="355" t="s">
        <v>155</v>
      </c>
      <c r="AA58" s="355"/>
      <c r="AB58" s="355"/>
      <c r="AC58" s="355"/>
      <c r="AD58" s="355"/>
      <c r="AE58" s="355"/>
      <c r="AF58" s="355"/>
      <c r="AG58" s="355"/>
      <c r="AH58" s="355"/>
      <c r="AI58" s="355"/>
      <c r="AJ58" s="64"/>
      <c r="AK58" s="64"/>
      <c r="AL58" s="64"/>
      <c r="AM58" s="64"/>
      <c r="AN58" s="64"/>
      <c r="AO58" s="64"/>
      <c r="AP58" s="64"/>
    </row>
    <row r="59" spans="1:52" ht="15" customHeight="1" x14ac:dyDescent="0.3">
      <c r="C59" s="95"/>
      <c r="D59" s="95"/>
      <c r="E59" s="95"/>
      <c r="F59" s="373"/>
      <c r="G59" s="374"/>
      <c r="H59" s="375"/>
      <c r="I59" s="375"/>
      <c r="J59" s="375"/>
      <c r="K59" s="375"/>
      <c r="L59" s="375"/>
      <c r="M59" s="376"/>
      <c r="N59" s="95"/>
      <c r="O59" s="96"/>
      <c r="P59" s="97"/>
      <c r="Q59" s="61"/>
      <c r="R59" s="64"/>
      <c r="S59" s="64"/>
      <c r="T59" s="64"/>
      <c r="U59" s="64"/>
      <c r="V59" s="64"/>
      <c r="W59" s="64"/>
      <c r="X59" s="64"/>
      <c r="Y59" s="64"/>
      <c r="Z59" s="355"/>
      <c r="AA59" s="355"/>
      <c r="AB59" s="355"/>
      <c r="AC59" s="355"/>
      <c r="AD59" s="355"/>
      <c r="AE59" s="355"/>
      <c r="AF59" s="355"/>
      <c r="AG59" s="355"/>
      <c r="AH59" s="355"/>
      <c r="AI59" s="355"/>
      <c r="AJ59" s="64"/>
      <c r="AK59" s="64"/>
      <c r="AL59" s="64"/>
      <c r="AM59" s="64"/>
      <c r="AN59" s="64"/>
      <c r="AO59" s="64"/>
      <c r="AP59" s="64"/>
    </row>
    <row r="60" spans="1:52" ht="15" customHeight="1" x14ac:dyDescent="0.3">
      <c r="C60" s="95"/>
      <c r="D60" s="95"/>
      <c r="E60" s="95"/>
      <c r="F60" s="373" t="s">
        <v>5</v>
      </c>
      <c r="G60" s="374" t="s">
        <v>96</v>
      </c>
      <c r="H60" s="375"/>
      <c r="I60" s="375"/>
      <c r="J60" s="375"/>
      <c r="K60" s="375"/>
      <c r="L60" s="375"/>
      <c r="M60" s="376"/>
      <c r="N60" s="95"/>
      <c r="O60" s="96"/>
      <c r="P60" s="97"/>
      <c r="Q60" s="61"/>
      <c r="R60" s="64"/>
      <c r="S60" s="64"/>
      <c r="T60" s="64"/>
      <c r="U60" s="64"/>
      <c r="V60" s="64"/>
      <c r="W60" s="64"/>
      <c r="X60" s="64"/>
      <c r="Y60" s="64"/>
      <c r="Z60" s="355"/>
      <c r="AA60" s="355"/>
      <c r="AB60" s="355"/>
      <c r="AC60" s="355"/>
      <c r="AD60" s="355"/>
      <c r="AE60" s="355"/>
      <c r="AF60" s="355"/>
      <c r="AG60" s="355"/>
      <c r="AH60" s="355"/>
      <c r="AI60" s="355"/>
      <c r="AJ60" s="64"/>
      <c r="AK60" s="64"/>
      <c r="AL60" s="64"/>
      <c r="AM60" s="64"/>
      <c r="AN60" s="64"/>
      <c r="AO60" s="64"/>
      <c r="AP60" s="64"/>
    </row>
    <row r="61" spans="1:52" ht="15" customHeight="1" x14ac:dyDescent="0.3">
      <c r="C61" s="95"/>
      <c r="D61" s="95"/>
      <c r="E61" s="95"/>
      <c r="F61" s="373"/>
      <c r="G61" s="374"/>
      <c r="H61" s="375"/>
      <c r="I61" s="375"/>
      <c r="J61" s="375"/>
      <c r="K61" s="375"/>
      <c r="L61" s="375"/>
      <c r="M61" s="376"/>
      <c r="N61" s="95"/>
      <c r="O61" s="96"/>
      <c r="P61" s="97"/>
      <c r="Q61" s="61"/>
      <c r="R61" s="64"/>
      <c r="S61" s="64"/>
      <c r="T61" s="64"/>
      <c r="U61" s="64"/>
      <c r="V61" s="64"/>
      <c r="W61" s="64"/>
      <c r="X61" s="64"/>
      <c r="Y61" s="64"/>
      <c r="Z61" s="355"/>
      <c r="AA61" s="355"/>
      <c r="AB61" s="355"/>
      <c r="AC61" s="355"/>
      <c r="AD61" s="355"/>
      <c r="AE61" s="355"/>
      <c r="AF61" s="355"/>
      <c r="AG61" s="355"/>
      <c r="AH61" s="355"/>
      <c r="AI61" s="355"/>
      <c r="AJ61" s="64"/>
      <c r="AK61" s="64"/>
      <c r="AL61" s="64"/>
      <c r="AM61" s="64"/>
      <c r="AN61" s="64"/>
      <c r="AO61" s="64"/>
      <c r="AP61" s="64"/>
    </row>
    <row r="62" spans="1:52" ht="15" customHeight="1" x14ac:dyDescent="0.3">
      <c r="C62" s="95"/>
      <c r="D62" s="95"/>
      <c r="E62" s="95"/>
      <c r="F62" s="373" t="s">
        <v>9</v>
      </c>
      <c r="G62" s="374" t="s">
        <v>98</v>
      </c>
      <c r="H62" s="375"/>
      <c r="I62" s="375"/>
      <c r="J62" s="375"/>
      <c r="K62" s="375"/>
      <c r="L62" s="375"/>
      <c r="M62" s="376"/>
      <c r="N62" s="95"/>
      <c r="O62" s="96"/>
      <c r="P62" s="97"/>
      <c r="Q62" s="61"/>
      <c r="R62" s="64"/>
      <c r="S62" s="64"/>
      <c r="T62" s="64"/>
      <c r="U62" s="64"/>
      <c r="V62" s="64"/>
      <c r="W62" s="64"/>
      <c r="X62" s="64"/>
      <c r="Y62" s="64"/>
      <c r="Z62" s="355"/>
      <c r="AA62" s="355"/>
      <c r="AB62" s="355"/>
      <c r="AC62" s="355"/>
      <c r="AD62" s="355"/>
      <c r="AE62" s="355"/>
      <c r="AF62" s="355"/>
      <c r="AG62" s="355"/>
      <c r="AH62" s="355"/>
      <c r="AI62" s="355"/>
      <c r="AJ62" s="64"/>
      <c r="AK62" s="64"/>
      <c r="AL62" s="64"/>
      <c r="AM62" s="64"/>
      <c r="AN62" s="64"/>
      <c r="AO62" s="64"/>
      <c r="AP62" s="64"/>
    </row>
    <row r="63" spans="1:52" ht="15" customHeight="1" x14ac:dyDescent="0.3">
      <c r="C63" s="95"/>
      <c r="D63" s="95"/>
      <c r="E63" s="95"/>
      <c r="F63" s="373"/>
      <c r="G63" s="374"/>
      <c r="H63" s="375"/>
      <c r="I63" s="375"/>
      <c r="J63" s="375"/>
      <c r="K63" s="375"/>
      <c r="L63" s="375"/>
      <c r="M63" s="376"/>
      <c r="N63" s="95"/>
      <c r="O63" s="96"/>
      <c r="P63" s="97"/>
      <c r="Q63" s="61"/>
      <c r="R63" s="64"/>
      <c r="S63" s="64"/>
      <c r="T63" s="64"/>
      <c r="U63" s="64"/>
      <c r="V63" s="64"/>
      <c r="W63" s="64"/>
      <c r="X63" s="64"/>
      <c r="Y63" s="64"/>
      <c r="Z63" s="355"/>
      <c r="AA63" s="355"/>
      <c r="AB63" s="355"/>
      <c r="AC63" s="355"/>
      <c r="AD63" s="355"/>
      <c r="AE63" s="355"/>
      <c r="AF63" s="355"/>
      <c r="AG63" s="355"/>
      <c r="AH63" s="355"/>
      <c r="AI63" s="355"/>
      <c r="AJ63" s="64"/>
      <c r="AK63" s="64"/>
      <c r="AL63" s="64"/>
      <c r="AM63" s="64"/>
      <c r="AN63" s="64"/>
      <c r="AO63" s="64"/>
      <c r="AP63" s="64"/>
    </row>
    <row r="64" spans="1:52" ht="15" customHeight="1" x14ac:dyDescent="0.3">
      <c r="C64" s="98"/>
      <c r="D64" s="95"/>
      <c r="E64" s="95"/>
      <c r="F64" s="377" t="s">
        <v>3</v>
      </c>
      <c r="G64" s="374" t="s">
        <v>95</v>
      </c>
      <c r="H64" s="375"/>
      <c r="I64" s="375"/>
      <c r="J64" s="375"/>
      <c r="K64" s="375"/>
      <c r="L64" s="375"/>
      <c r="M64" s="376"/>
      <c r="N64" s="95"/>
      <c r="O64" s="96"/>
      <c r="P64" s="97"/>
      <c r="Q64" s="61"/>
      <c r="R64" s="64"/>
      <c r="S64" s="64"/>
      <c r="T64" s="64"/>
      <c r="U64" s="64"/>
      <c r="V64" s="64"/>
      <c r="W64" s="64"/>
      <c r="X64" s="64"/>
      <c r="Y64" s="64"/>
      <c r="Z64" s="355"/>
      <c r="AA64" s="355"/>
      <c r="AB64" s="355"/>
      <c r="AC64" s="355"/>
      <c r="AD64" s="355"/>
      <c r="AE64" s="355"/>
      <c r="AF64" s="355"/>
      <c r="AG64" s="355"/>
      <c r="AH64" s="355"/>
      <c r="AI64" s="355"/>
      <c r="AJ64" s="64"/>
      <c r="AK64" s="64"/>
      <c r="AL64" s="64"/>
      <c r="AM64" s="64"/>
      <c r="AN64" s="64"/>
      <c r="AO64" s="64"/>
      <c r="AP64" s="64"/>
    </row>
    <row r="65" spans="3:42" ht="15" customHeight="1" x14ac:dyDescent="0.3">
      <c r="C65" s="98"/>
      <c r="D65" s="95"/>
      <c r="E65" s="95"/>
      <c r="F65" s="377"/>
      <c r="G65" s="374"/>
      <c r="H65" s="375"/>
      <c r="I65" s="375"/>
      <c r="J65" s="375"/>
      <c r="K65" s="375"/>
      <c r="L65" s="375"/>
      <c r="M65" s="376"/>
      <c r="N65" s="95"/>
      <c r="O65" s="96"/>
      <c r="P65" s="97"/>
      <c r="Q65" s="61"/>
      <c r="R65" s="64"/>
      <c r="S65" s="64"/>
      <c r="T65" s="64"/>
      <c r="U65" s="64"/>
      <c r="V65" s="64"/>
      <c r="W65" s="64"/>
      <c r="X65" s="64"/>
      <c r="Y65" s="64"/>
      <c r="Z65" s="355"/>
      <c r="AA65" s="355"/>
      <c r="AB65" s="355"/>
      <c r="AC65" s="355"/>
      <c r="AD65" s="355"/>
      <c r="AE65" s="355"/>
      <c r="AF65" s="355"/>
      <c r="AG65" s="355"/>
      <c r="AH65" s="355"/>
      <c r="AI65" s="355"/>
      <c r="AJ65" s="64"/>
      <c r="AK65" s="64"/>
      <c r="AL65" s="64"/>
      <c r="AM65" s="64"/>
      <c r="AN65" s="64"/>
      <c r="AO65" s="64"/>
      <c r="AP65" s="64"/>
    </row>
    <row r="66" spans="3:42" ht="15" customHeight="1" x14ac:dyDescent="0.3">
      <c r="C66" s="95"/>
      <c r="D66" s="95"/>
      <c r="E66" s="95"/>
      <c r="F66" s="373" t="s">
        <v>8</v>
      </c>
      <c r="G66" s="374" t="s">
        <v>143</v>
      </c>
      <c r="H66" s="375"/>
      <c r="I66" s="375"/>
      <c r="J66" s="375"/>
      <c r="K66" s="375"/>
      <c r="L66" s="375"/>
      <c r="M66" s="376"/>
      <c r="N66" s="95"/>
      <c r="O66" s="96"/>
      <c r="P66" s="97"/>
      <c r="Q66" s="61"/>
      <c r="R66" s="64"/>
      <c r="S66" s="64"/>
      <c r="T66" s="64"/>
      <c r="U66" s="64"/>
      <c r="V66" s="64"/>
      <c r="W66" s="64"/>
      <c r="X66" s="64"/>
      <c r="Y66" s="64"/>
      <c r="Z66" s="355"/>
      <c r="AA66" s="355"/>
      <c r="AB66" s="355"/>
      <c r="AC66" s="355"/>
      <c r="AD66" s="355"/>
      <c r="AE66" s="355"/>
      <c r="AF66" s="355"/>
      <c r="AG66" s="355"/>
      <c r="AH66" s="355"/>
      <c r="AI66" s="355"/>
      <c r="AJ66" s="64"/>
      <c r="AK66" s="64"/>
      <c r="AL66" s="64"/>
      <c r="AM66" s="64"/>
      <c r="AN66" s="64"/>
      <c r="AO66" s="64"/>
      <c r="AP66" s="64"/>
    </row>
    <row r="67" spans="3:42" ht="15" customHeight="1" x14ac:dyDescent="0.3">
      <c r="C67" s="95"/>
      <c r="D67" s="95"/>
      <c r="E67" s="95"/>
      <c r="F67" s="373"/>
      <c r="G67" s="374"/>
      <c r="H67" s="375"/>
      <c r="I67" s="375"/>
      <c r="J67" s="375"/>
      <c r="K67" s="375"/>
      <c r="L67" s="375"/>
      <c r="M67" s="376"/>
      <c r="N67" s="95"/>
      <c r="O67" s="96"/>
      <c r="P67" s="97"/>
      <c r="Q67" s="61"/>
      <c r="R67" s="64"/>
      <c r="S67" s="64"/>
      <c r="T67" s="64"/>
      <c r="U67" s="64"/>
      <c r="V67" s="64"/>
      <c r="W67" s="64"/>
      <c r="X67" s="64"/>
      <c r="Y67" s="64"/>
      <c r="Z67" s="355"/>
      <c r="AA67" s="355"/>
      <c r="AB67" s="355"/>
      <c r="AC67" s="355"/>
      <c r="AD67" s="355"/>
      <c r="AE67" s="355"/>
      <c r="AF67" s="355"/>
      <c r="AG67" s="355"/>
      <c r="AH67" s="355"/>
      <c r="AI67" s="355"/>
      <c r="AJ67" s="64"/>
      <c r="AK67" s="64"/>
      <c r="AL67" s="64"/>
      <c r="AM67" s="64"/>
      <c r="AN67" s="64"/>
      <c r="AO67" s="64"/>
      <c r="AP67" s="64"/>
    </row>
    <row r="68" spans="3:42" ht="15" customHeight="1" x14ac:dyDescent="0.3">
      <c r="C68" s="95"/>
      <c r="D68" s="95"/>
      <c r="E68" s="95"/>
      <c r="F68" s="373" t="s">
        <v>2</v>
      </c>
      <c r="G68" s="374" t="s">
        <v>97</v>
      </c>
      <c r="H68" s="375"/>
      <c r="I68" s="375"/>
      <c r="J68" s="375"/>
      <c r="K68" s="375"/>
      <c r="L68" s="375"/>
      <c r="M68" s="376"/>
      <c r="N68" s="95"/>
      <c r="O68" s="96"/>
      <c r="P68" s="97"/>
      <c r="Q68" s="61"/>
      <c r="R68" s="64"/>
      <c r="S68" s="64"/>
      <c r="T68" s="64"/>
      <c r="U68" s="64"/>
      <c r="V68" s="64"/>
      <c r="W68" s="64"/>
      <c r="X68" s="64"/>
      <c r="Y68" s="64"/>
      <c r="Z68" s="355"/>
      <c r="AA68" s="355"/>
      <c r="AB68" s="355"/>
      <c r="AC68" s="355"/>
      <c r="AD68" s="355"/>
      <c r="AE68" s="355"/>
      <c r="AF68" s="355"/>
      <c r="AG68" s="355"/>
      <c r="AH68" s="355"/>
      <c r="AI68" s="355"/>
      <c r="AJ68" s="64"/>
      <c r="AK68" s="64"/>
      <c r="AL68" s="64"/>
      <c r="AM68" s="64"/>
      <c r="AN68" s="64"/>
      <c r="AO68" s="64"/>
      <c r="AP68" s="64"/>
    </row>
    <row r="69" spans="3:42" ht="15" customHeight="1" x14ac:dyDescent="0.3">
      <c r="C69" s="95"/>
      <c r="D69" s="95"/>
      <c r="E69" s="95"/>
      <c r="F69" s="373"/>
      <c r="G69" s="374"/>
      <c r="H69" s="375"/>
      <c r="I69" s="375"/>
      <c r="J69" s="375"/>
      <c r="K69" s="375"/>
      <c r="L69" s="375"/>
      <c r="M69" s="376"/>
      <c r="N69" s="95"/>
      <c r="O69" s="96"/>
      <c r="P69" s="97"/>
      <c r="Q69" s="61"/>
      <c r="R69" s="64"/>
      <c r="S69" s="64"/>
      <c r="T69" s="64"/>
      <c r="U69" s="64"/>
      <c r="V69" s="64"/>
      <c r="W69" s="64"/>
      <c r="X69" s="64"/>
      <c r="Y69" s="64"/>
      <c r="Z69" s="355"/>
      <c r="AA69" s="355"/>
      <c r="AB69" s="355"/>
      <c r="AC69" s="355"/>
      <c r="AD69" s="355"/>
      <c r="AE69" s="355"/>
      <c r="AF69" s="355"/>
      <c r="AG69" s="355"/>
      <c r="AH69" s="355"/>
      <c r="AI69" s="355"/>
      <c r="AJ69" s="64"/>
      <c r="AK69" s="64"/>
      <c r="AL69" s="64"/>
      <c r="AM69" s="64"/>
      <c r="AN69" s="64"/>
      <c r="AO69" s="64"/>
      <c r="AP69" s="64"/>
    </row>
    <row r="70" spans="3:42" ht="15" customHeight="1" x14ac:dyDescent="0.3">
      <c r="C70" s="95"/>
      <c r="D70" s="95"/>
      <c r="E70" s="95"/>
      <c r="F70" s="373" t="s">
        <v>7</v>
      </c>
      <c r="G70" s="374" t="s">
        <v>144</v>
      </c>
      <c r="H70" s="375"/>
      <c r="I70" s="375"/>
      <c r="J70" s="375"/>
      <c r="K70" s="375"/>
      <c r="L70" s="375"/>
      <c r="M70" s="376"/>
      <c r="N70" s="95"/>
      <c r="O70" s="96"/>
      <c r="P70" s="97"/>
      <c r="Q70" s="61"/>
      <c r="R70" s="64"/>
      <c r="S70" s="64"/>
      <c r="T70" s="64"/>
      <c r="U70" s="64"/>
      <c r="V70" s="64"/>
      <c r="W70" s="64"/>
      <c r="X70" s="64"/>
      <c r="Y70" s="64"/>
      <c r="Z70" s="355"/>
      <c r="AA70" s="355"/>
      <c r="AB70" s="355"/>
      <c r="AC70" s="355"/>
      <c r="AD70" s="355"/>
      <c r="AE70" s="355"/>
      <c r="AF70" s="355"/>
      <c r="AG70" s="355"/>
      <c r="AH70" s="355"/>
      <c r="AI70" s="355"/>
      <c r="AJ70" s="64"/>
      <c r="AK70" s="64"/>
      <c r="AL70" s="64"/>
      <c r="AM70" s="64"/>
      <c r="AN70" s="64"/>
      <c r="AO70" s="64"/>
      <c r="AP70" s="64"/>
    </row>
    <row r="71" spans="3:42" ht="15" customHeight="1" x14ac:dyDescent="0.3">
      <c r="C71" s="95"/>
      <c r="D71" s="95"/>
      <c r="E71" s="95"/>
      <c r="F71" s="373"/>
      <c r="G71" s="374"/>
      <c r="H71" s="375"/>
      <c r="I71" s="375"/>
      <c r="J71" s="375"/>
      <c r="K71" s="375"/>
      <c r="L71" s="375"/>
      <c r="M71" s="376"/>
      <c r="N71" s="95"/>
      <c r="O71" s="96"/>
      <c r="P71" s="97"/>
      <c r="Q71" s="61"/>
      <c r="R71" s="64"/>
      <c r="S71" s="64"/>
      <c r="T71" s="64"/>
      <c r="U71" s="64"/>
      <c r="V71" s="64"/>
      <c r="W71" s="64"/>
      <c r="X71" s="64"/>
      <c r="Y71" s="64"/>
      <c r="Z71" s="355"/>
      <c r="AA71" s="355"/>
      <c r="AB71" s="355"/>
      <c r="AC71" s="355"/>
      <c r="AD71" s="355"/>
      <c r="AE71" s="355"/>
      <c r="AF71" s="355"/>
      <c r="AG71" s="355"/>
      <c r="AH71" s="355"/>
      <c r="AI71" s="355"/>
      <c r="AJ71" s="64"/>
      <c r="AK71" s="64"/>
      <c r="AL71" s="64"/>
      <c r="AM71" s="64"/>
      <c r="AN71" s="64"/>
      <c r="AO71" s="64"/>
      <c r="AP71" s="64"/>
    </row>
    <row r="72" spans="3:42" ht="15" customHeight="1" x14ac:dyDescent="0.3">
      <c r="C72" s="95"/>
      <c r="D72" s="95"/>
      <c r="E72" s="95"/>
      <c r="F72" s="373" t="s">
        <v>1</v>
      </c>
      <c r="G72" s="374" t="s">
        <v>146</v>
      </c>
      <c r="H72" s="375"/>
      <c r="I72" s="375"/>
      <c r="J72" s="375"/>
      <c r="K72" s="375"/>
      <c r="L72" s="375"/>
      <c r="M72" s="376"/>
      <c r="N72" s="95"/>
      <c r="O72" s="96"/>
      <c r="P72" s="97"/>
      <c r="Q72" s="61"/>
      <c r="R72" s="64"/>
      <c r="S72" s="64"/>
      <c r="T72" s="64"/>
      <c r="U72" s="64"/>
      <c r="V72" s="64"/>
      <c r="W72" s="64"/>
      <c r="X72" s="64"/>
      <c r="Y72" s="64"/>
      <c r="Z72" s="355"/>
      <c r="AA72" s="355"/>
      <c r="AB72" s="355"/>
      <c r="AC72" s="355"/>
      <c r="AD72" s="355"/>
      <c r="AE72" s="355"/>
      <c r="AF72" s="355"/>
      <c r="AG72" s="355"/>
      <c r="AH72" s="355"/>
      <c r="AI72" s="355"/>
      <c r="AJ72" s="64"/>
      <c r="AK72" s="64"/>
      <c r="AL72" s="64"/>
      <c r="AM72" s="64"/>
      <c r="AN72" s="64"/>
      <c r="AO72" s="64"/>
      <c r="AP72" s="64"/>
    </row>
    <row r="73" spans="3:42" ht="15" customHeight="1" thickBot="1" x14ac:dyDescent="0.35">
      <c r="C73" s="95"/>
      <c r="D73" s="95"/>
      <c r="E73" s="95"/>
      <c r="F73" s="378"/>
      <c r="G73" s="379"/>
      <c r="H73" s="380"/>
      <c r="I73" s="380"/>
      <c r="J73" s="380"/>
      <c r="K73" s="380"/>
      <c r="L73" s="380"/>
      <c r="M73" s="381"/>
      <c r="N73" s="95"/>
      <c r="O73" s="96"/>
      <c r="P73" s="97"/>
      <c r="Q73" s="61"/>
      <c r="R73" s="64"/>
      <c r="S73" s="64"/>
      <c r="T73" s="64"/>
      <c r="U73" s="64"/>
      <c r="V73" s="64"/>
      <c r="W73" s="64"/>
      <c r="X73" s="64"/>
      <c r="Y73" s="64"/>
      <c r="Z73" s="64"/>
      <c r="AA73" s="64"/>
      <c r="AB73" s="64"/>
      <c r="AC73" s="64"/>
      <c r="AD73" s="64"/>
      <c r="AE73" s="64"/>
      <c r="AF73" s="64"/>
      <c r="AG73" s="64"/>
      <c r="AH73" s="64"/>
      <c r="AI73" s="64"/>
      <c r="AJ73" s="64"/>
      <c r="AK73" s="64"/>
      <c r="AL73" s="64"/>
      <c r="AM73" s="64"/>
      <c r="AN73" s="64"/>
      <c r="AO73" s="64"/>
      <c r="AP73" s="64"/>
    </row>
    <row r="74" spans="3:42" ht="15" customHeight="1" x14ac:dyDescent="0.3">
      <c r="J74" s="99"/>
      <c r="K74" s="99"/>
      <c r="L74" s="99"/>
      <c r="M74" s="99"/>
      <c r="N74" s="99"/>
      <c r="O74" s="100"/>
      <c r="P74" s="101"/>
      <c r="Q74" s="61"/>
      <c r="R74" s="64"/>
      <c r="S74" s="64"/>
      <c r="T74" s="64"/>
      <c r="U74" s="64"/>
      <c r="V74" s="64"/>
      <c r="W74" s="64"/>
      <c r="X74" s="64"/>
      <c r="Y74" s="64"/>
      <c r="Z74" s="102"/>
      <c r="AA74" s="102"/>
      <c r="AB74" s="102"/>
      <c r="AC74" s="102"/>
      <c r="AD74" s="102"/>
      <c r="AE74" s="102"/>
      <c r="AF74" s="102"/>
      <c r="AG74" s="102"/>
      <c r="AH74" s="102"/>
      <c r="AI74" s="102"/>
      <c r="AJ74" s="64"/>
      <c r="AK74" s="64"/>
      <c r="AL74" s="64"/>
      <c r="AM74" s="64"/>
      <c r="AN74" s="64"/>
      <c r="AO74" s="64"/>
      <c r="AP74" s="64"/>
    </row>
    <row r="75" spans="3:42" ht="15" customHeight="1" thickBot="1" x14ac:dyDescent="0.35">
      <c r="O75" s="91"/>
      <c r="P75" s="61"/>
      <c r="Q75" s="61"/>
      <c r="R75" s="64"/>
      <c r="S75" s="64"/>
      <c r="T75" s="64"/>
      <c r="U75" s="64"/>
      <c r="V75" s="64"/>
      <c r="W75" s="64"/>
      <c r="X75" s="64"/>
      <c r="Y75" s="64"/>
      <c r="Z75" s="102"/>
      <c r="AA75" s="102"/>
      <c r="AB75" s="102"/>
      <c r="AC75" s="102"/>
      <c r="AD75" s="102"/>
      <c r="AE75" s="102"/>
      <c r="AF75" s="102"/>
      <c r="AG75" s="102"/>
      <c r="AH75" s="102"/>
      <c r="AI75" s="102"/>
      <c r="AJ75" s="64"/>
      <c r="AK75" s="64"/>
      <c r="AL75" s="64"/>
      <c r="AM75" s="64"/>
      <c r="AN75" s="64"/>
      <c r="AO75" s="64"/>
      <c r="AP75" s="64"/>
    </row>
    <row r="76" spans="3:42" ht="15" customHeight="1" x14ac:dyDescent="0.3">
      <c r="E76" s="356" t="s">
        <v>156</v>
      </c>
      <c r="F76" s="357"/>
      <c r="G76" s="357"/>
      <c r="H76" s="357"/>
      <c r="I76" s="357"/>
      <c r="J76" s="357"/>
      <c r="K76" s="357"/>
      <c r="L76" s="357"/>
      <c r="M76" s="357"/>
      <c r="N76" s="358"/>
      <c r="O76" s="91"/>
      <c r="P76" s="61"/>
      <c r="Q76" s="61"/>
      <c r="R76" s="64"/>
      <c r="S76" s="64"/>
      <c r="T76" s="64"/>
      <c r="U76" s="64"/>
      <c r="V76" s="64"/>
      <c r="W76" s="64"/>
      <c r="X76" s="64"/>
      <c r="Y76" s="64"/>
      <c r="Z76" s="362" t="s">
        <v>157</v>
      </c>
      <c r="AA76" s="362"/>
      <c r="AB76" s="362"/>
      <c r="AC76" s="362"/>
      <c r="AD76" s="362"/>
      <c r="AE76" s="362"/>
      <c r="AF76" s="362"/>
      <c r="AG76" s="362"/>
      <c r="AH76" s="362"/>
      <c r="AI76" s="362"/>
      <c r="AJ76" s="64"/>
      <c r="AK76" s="64"/>
      <c r="AL76" s="64"/>
      <c r="AM76" s="64"/>
      <c r="AN76" s="64"/>
      <c r="AO76" s="64"/>
      <c r="AP76" s="64"/>
    </row>
    <row r="77" spans="3:42" ht="15" customHeight="1" thickBot="1" x14ac:dyDescent="0.35">
      <c r="E77" s="359"/>
      <c r="F77" s="360"/>
      <c r="G77" s="360"/>
      <c r="H77" s="360"/>
      <c r="I77" s="360"/>
      <c r="J77" s="360"/>
      <c r="K77" s="360"/>
      <c r="L77" s="360"/>
      <c r="M77" s="360"/>
      <c r="N77" s="361"/>
      <c r="O77" s="91"/>
      <c r="P77" s="61"/>
      <c r="Q77" s="61"/>
      <c r="R77" s="64"/>
      <c r="S77" s="64"/>
      <c r="T77" s="64"/>
      <c r="U77" s="64"/>
      <c r="V77" s="64"/>
      <c r="W77" s="64"/>
      <c r="X77" s="64"/>
      <c r="Y77" s="64"/>
      <c r="Z77" s="362"/>
      <c r="AA77" s="362"/>
      <c r="AB77" s="362"/>
      <c r="AC77" s="362"/>
      <c r="AD77" s="362"/>
      <c r="AE77" s="362"/>
      <c r="AF77" s="362"/>
      <c r="AG77" s="362"/>
      <c r="AH77" s="362"/>
      <c r="AI77" s="362"/>
      <c r="AJ77" s="64"/>
      <c r="AK77" s="64"/>
      <c r="AL77" s="64"/>
      <c r="AM77" s="64"/>
      <c r="AN77" s="64"/>
      <c r="AO77" s="64"/>
      <c r="AP77" s="64"/>
    </row>
    <row r="78" spans="3:42" ht="15" customHeight="1" x14ac:dyDescent="0.3">
      <c r="E78" s="363" t="str">
        <f>IF(E76=T79,Z58,IF(E76=T80,Z76,IF(E76=T81,Z94,IF(E76=T82,Z111,))))</f>
        <v>Besoin d'aide? Sélectionnez le sujet qui vous intéresse dans la liste déroulante.</v>
      </c>
      <c r="F78" s="364"/>
      <c r="G78" s="364"/>
      <c r="H78" s="364"/>
      <c r="I78" s="364"/>
      <c r="J78" s="364"/>
      <c r="K78" s="364"/>
      <c r="L78" s="364"/>
      <c r="M78" s="364"/>
      <c r="N78" s="365"/>
      <c r="O78" s="91"/>
      <c r="P78" s="61"/>
      <c r="Q78" s="61"/>
      <c r="R78" s="64"/>
      <c r="S78" s="64"/>
      <c r="T78" s="64"/>
      <c r="U78" s="64"/>
      <c r="V78" s="64"/>
      <c r="W78" s="64"/>
      <c r="X78" s="64"/>
      <c r="Y78" s="64"/>
      <c r="Z78" s="362"/>
      <c r="AA78" s="362"/>
      <c r="AB78" s="362"/>
      <c r="AC78" s="362"/>
      <c r="AD78" s="362"/>
      <c r="AE78" s="362"/>
      <c r="AF78" s="362"/>
      <c r="AG78" s="362"/>
      <c r="AH78" s="362"/>
      <c r="AI78" s="362"/>
      <c r="AJ78" s="64"/>
      <c r="AK78" s="64"/>
      <c r="AL78" s="64"/>
      <c r="AM78" s="64"/>
      <c r="AN78" s="64"/>
      <c r="AO78" s="64"/>
      <c r="AP78" s="64"/>
    </row>
    <row r="79" spans="3:42" ht="15" customHeight="1" x14ac:dyDescent="0.3">
      <c r="E79" s="366"/>
      <c r="F79" s="367"/>
      <c r="G79" s="367"/>
      <c r="H79" s="367"/>
      <c r="I79" s="367"/>
      <c r="J79" s="367"/>
      <c r="K79" s="367"/>
      <c r="L79" s="367"/>
      <c r="M79" s="367"/>
      <c r="N79" s="368"/>
      <c r="O79" s="91"/>
      <c r="P79" s="61"/>
      <c r="Q79" s="61"/>
      <c r="R79" s="64"/>
      <c r="S79" s="64"/>
      <c r="T79" s="64" t="s">
        <v>156</v>
      </c>
      <c r="U79" s="64"/>
      <c r="V79" s="64"/>
      <c r="W79" s="64"/>
      <c r="X79" s="64"/>
      <c r="Y79" s="64"/>
      <c r="Z79" s="362"/>
      <c r="AA79" s="362"/>
      <c r="AB79" s="362"/>
      <c r="AC79" s="362"/>
      <c r="AD79" s="362"/>
      <c r="AE79" s="362"/>
      <c r="AF79" s="362"/>
      <c r="AG79" s="362"/>
      <c r="AH79" s="362"/>
      <c r="AI79" s="362"/>
      <c r="AJ79" s="64"/>
      <c r="AK79" s="64"/>
      <c r="AL79" s="64"/>
      <c r="AM79" s="64"/>
      <c r="AN79" s="64"/>
      <c r="AO79" s="64"/>
      <c r="AP79" s="64"/>
    </row>
    <row r="80" spans="3:42" ht="15" customHeight="1" x14ac:dyDescent="0.3">
      <c r="E80" s="366"/>
      <c r="F80" s="367"/>
      <c r="G80" s="367"/>
      <c r="H80" s="367"/>
      <c r="I80" s="367"/>
      <c r="J80" s="367"/>
      <c r="K80" s="367"/>
      <c r="L80" s="367"/>
      <c r="M80" s="367"/>
      <c r="N80" s="368"/>
      <c r="O80" s="91"/>
      <c r="P80" s="61"/>
      <c r="Q80" s="61"/>
      <c r="R80" s="64"/>
      <c r="S80" s="64"/>
      <c r="T80" s="64" t="s">
        <v>140</v>
      </c>
      <c r="U80" s="64"/>
      <c r="V80" s="64"/>
      <c r="W80" s="64"/>
      <c r="X80" s="64"/>
      <c r="Y80" s="64"/>
      <c r="Z80" s="362"/>
      <c r="AA80" s="362"/>
      <c r="AB80" s="362"/>
      <c r="AC80" s="362"/>
      <c r="AD80" s="362"/>
      <c r="AE80" s="362"/>
      <c r="AF80" s="362"/>
      <c r="AG80" s="362"/>
      <c r="AH80" s="362"/>
      <c r="AI80" s="362"/>
      <c r="AJ80" s="64"/>
      <c r="AK80" s="64"/>
      <c r="AL80" s="64"/>
      <c r="AM80" s="64"/>
      <c r="AN80" s="64"/>
      <c r="AO80" s="64"/>
      <c r="AP80" s="64"/>
    </row>
    <row r="81" spans="3:42" ht="15" customHeight="1" x14ac:dyDescent="0.3">
      <c r="E81" s="366"/>
      <c r="F81" s="367"/>
      <c r="G81" s="367"/>
      <c r="H81" s="367"/>
      <c r="I81" s="367"/>
      <c r="J81" s="367"/>
      <c r="K81" s="367"/>
      <c r="L81" s="367"/>
      <c r="M81" s="367"/>
      <c r="N81" s="368"/>
      <c r="O81" s="91"/>
      <c r="P81" s="61"/>
      <c r="Q81" s="61"/>
      <c r="R81" s="64"/>
      <c r="S81" s="64"/>
      <c r="T81" s="64" t="s">
        <v>158</v>
      </c>
      <c r="U81" s="64"/>
      <c r="V81" s="64"/>
      <c r="W81" s="64"/>
      <c r="X81" s="64"/>
      <c r="Y81" s="64"/>
      <c r="Z81" s="362"/>
      <c r="AA81" s="362"/>
      <c r="AB81" s="362"/>
      <c r="AC81" s="362"/>
      <c r="AD81" s="362"/>
      <c r="AE81" s="362"/>
      <c r="AF81" s="362"/>
      <c r="AG81" s="362"/>
      <c r="AH81" s="362"/>
      <c r="AI81" s="362"/>
      <c r="AJ81" s="64"/>
      <c r="AK81" s="64"/>
      <c r="AL81" s="64"/>
      <c r="AM81" s="64"/>
      <c r="AN81" s="64"/>
      <c r="AO81" s="64"/>
      <c r="AP81" s="64"/>
    </row>
    <row r="82" spans="3:42" ht="15" customHeight="1" x14ac:dyDescent="0.3">
      <c r="E82" s="366"/>
      <c r="F82" s="367"/>
      <c r="G82" s="367"/>
      <c r="H82" s="367"/>
      <c r="I82" s="367"/>
      <c r="J82" s="367"/>
      <c r="K82" s="367"/>
      <c r="L82" s="367"/>
      <c r="M82" s="367"/>
      <c r="N82" s="368"/>
      <c r="O82" s="91"/>
      <c r="P82" s="61"/>
      <c r="Q82" s="61"/>
      <c r="R82" s="64"/>
      <c r="S82" s="64"/>
      <c r="T82" s="64" t="s">
        <v>99</v>
      </c>
      <c r="U82" s="64"/>
      <c r="V82" s="64"/>
      <c r="W82" s="64"/>
      <c r="X82" s="64"/>
      <c r="Y82" s="64"/>
      <c r="Z82" s="362"/>
      <c r="AA82" s="362"/>
      <c r="AB82" s="362"/>
      <c r="AC82" s="362"/>
      <c r="AD82" s="362"/>
      <c r="AE82" s="362"/>
      <c r="AF82" s="362"/>
      <c r="AG82" s="362"/>
      <c r="AH82" s="362"/>
      <c r="AI82" s="362"/>
      <c r="AJ82" s="64"/>
      <c r="AK82" s="64"/>
      <c r="AL82" s="64"/>
      <c r="AM82" s="64"/>
      <c r="AN82" s="64"/>
      <c r="AO82" s="64"/>
      <c r="AP82" s="64"/>
    </row>
    <row r="83" spans="3:42" ht="15" customHeight="1" x14ac:dyDescent="0.3">
      <c r="E83" s="366"/>
      <c r="F83" s="367"/>
      <c r="G83" s="367"/>
      <c r="H83" s="367"/>
      <c r="I83" s="367"/>
      <c r="J83" s="367"/>
      <c r="K83" s="367"/>
      <c r="L83" s="367"/>
      <c r="M83" s="367"/>
      <c r="N83" s="368"/>
      <c r="O83" s="91"/>
      <c r="P83" s="61"/>
      <c r="Q83" s="61"/>
      <c r="R83" s="64"/>
      <c r="S83" s="64"/>
      <c r="T83" s="64"/>
      <c r="U83" s="64"/>
      <c r="V83" s="64"/>
      <c r="W83" s="64"/>
      <c r="X83" s="64"/>
      <c r="Y83" s="64"/>
      <c r="Z83" s="362"/>
      <c r="AA83" s="362"/>
      <c r="AB83" s="362"/>
      <c r="AC83" s="362"/>
      <c r="AD83" s="362"/>
      <c r="AE83" s="362"/>
      <c r="AF83" s="362"/>
      <c r="AG83" s="362"/>
      <c r="AH83" s="362"/>
      <c r="AI83" s="362"/>
      <c r="AJ83" s="64"/>
      <c r="AK83" s="64"/>
      <c r="AL83" s="64"/>
      <c r="AM83" s="64"/>
      <c r="AN83" s="64"/>
      <c r="AO83" s="64"/>
      <c r="AP83" s="64"/>
    </row>
    <row r="84" spans="3:42" ht="15" customHeight="1" x14ac:dyDescent="0.3">
      <c r="E84" s="366"/>
      <c r="F84" s="367"/>
      <c r="G84" s="367"/>
      <c r="H84" s="367"/>
      <c r="I84" s="367"/>
      <c r="J84" s="367"/>
      <c r="K84" s="367"/>
      <c r="L84" s="367"/>
      <c r="M84" s="367"/>
      <c r="N84" s="368"/>
      <c r="O84" s="91"/>
      <c r="P84" s="61"/>
      <c r="Q84" s="61"/>
      <c r="R84" s="103"/>
      <c r="S84" s="103"/>
      <c r="T84" s="103"/>
      <c r="U84" s="103"/>
      <c r="V84" s="103"/>
      <c r="W84" s="103"/>
      <c r="X84" s="103"/>
      <c r="Y84" s="103"/>
      <c r="Z84" s="362"/>
      <c r="AA84" s="362"/>
      <c r="AB84" s="362"/>
      <c r="AC84" s="362"/>
      <c r="AD84" s="362"/>
      <c r="AE84" s="362"/>
      <c r="AF84" s="362"/>
      <c r="AG84" s="362"/>
      <c r="AH84" s="362"/>
      <c r="AI84" s="362"/>
      <c r="AJ84" s="64"/>
      <c r="AK84" s="64"/>
      <c r="AL84" s="64"/>
      <c r="AM84" s="64"/>
      <c r="AN84" s="64"/>
      <c r="AO84" s="64"/>
      <c r="AP84" s="64"/>
    </row>
    <row r="85" spans="3:42" ht="15" customHeight="1" x14ac:dyDescent="0.3">
      <c r="E85" s="366"/>
      <c r="F85" s="367"/>
      <c r="G85" s="367"/>
      <c r="H85" s="367"/>
      <c r="I85" s="367"/>
      <c r="J85" s="367"/>
      <c r="K85" s="367"/>
      <c r="L85" s="367"/>
      <c r="M85" s="367"/>
      <c r="N85" s="368"/>
      <c r="O85" s="91"/>
      <c r="P85" s="61"/>
      <c r="Q85" s="61"/>
      <c r="R85" s="103"/>
      <c r="S85" s="103"/>
      <c r="T85" s="103"/>
      <c r="U85" s="103"/>
      <c r="V85" s="103"/>
      <c r="W85" s="103"/>
      <c r="X85" s="103"/>
      <c r="Y85" s="103"/>
      <c r="Z85" s="362"/>
      <c r="AA85" s="362"/>
      <c r="AB85" s="362"/>
      <c r="AC85" s="362"/>
      <c r="AD85" s="362"/>
      <c r="AE85" s="362"/>
      <c r="AF85" s="362"/>
      <c r="AG85" s="362"/>
      <c r="AH85" s="362"/>
      <c r="AI85" s="362"/>
      <c r="AJ85" s="64"/>
      <c r="AK85" s="64"/>
      <c r="AL85" s="64"/>
      <c r="AM85" s="64"/>
      <c r="AN85" s="64"/>
      <c r="AO85" s="64"/>
      <c r="AP85" s="64"/>
    </row>
    <row r="86" spans="3:42" ht="15" customHeight="1" x14ac:dyDescent="0.3">
      <c r="E86" s="366"/>
      <c r="F86" s="367"/>
      <c r="G86" s="367"/>
      <c r="H86" s="367"/>
      <c r="I86" s="367"/>
      <c r="J86" s="367"/>
      <c r="K86" s="367"/>
      <c r="L86" s="367"/>
      <c r="M86" s="367"/>
      <c r="N86" s="368"/>
      <c r="O86" s="91"/>
      <c r="P86" s="61"/>
      <c r="Q86" s="61"/>
      <c r="R86" s="103"/>
      <c r="S86" s="103"/>
      <c r="T86" s="103"/>
      <c r="U86" s="103"/>
      <c r="V86" s="103"/>
      <c r="W86" s="103"/>
      <c r="X86" s="103"/>
      <c r="Y86" s="103"/>
      <c r="Z86" s="362"/>
      <c r="AA86" s="362"/>
      <c r="AB86" s="362"/>
      <c r="AC86" s="362"/>
      <c r="AD86" s="362"/>
      <c r="AE86" s="362"/>
      <c r="AF86" s="362"/>
      <c r="AG86" s="362"/>
      <c r="AH86" s="362"/>
      <c r="AI86" s="362"/>
      <c r="AJ86" s="64"/>
      <c r="AK86" s="64"/>
      <c r="AL86" s="64"/>
      <c r="AM86" s="64"/>
      <c r="AN86" s="64"/>
      <c r="AO86" s="64"/>
      <c r="AP86" s="64"/>
    </row>
    <row r="87" spans="3:42" ht="15" customHeight="1" x14ac:dyDescent="0.3">
      <c r="E87" s="366"/>
      <c r="F87" s="367"/>
      <c r="G87" s="367"/>
      <c r="H87" s="367"/>
      <c r="I87" s="367"/>
      <c r="J87" s="367"/>
      <c r="K87" s="367"/>
      <c r="L87" s="367"/>
      <c r="M87" s="367"/>
      <c r="N87" s="368"/>
      <c r="O87" s="91"/>
      <c r="P87" s="61"/>
      <c r="Q87" s="61"/>
      <c r="R87" s="103"/>
      <c r="S87" s="103"/>
      <c r="T87" s="103"/>
      <c r="U87" s="103"/>
      <c r="V87" s="103"/>
      <c r="W87" s="103"/>
      <c r="X87" s="103"/>
      <c r="Y87" s="103"/>
      <c r="Z87" s="362"/>
      <c r="AA87" s="362"/>
      <c r="AB87" s="362"/>
      <c r="AC87" s="362"/>
      <c r="AD87" s="362"/>
      <c r="AE87" s="362"/>
      <c r="AF87" s="362"/>
      <c r="AG87" s="362"/>
      <c r="AH87" s="362"/>
      <c r="AI87" s="362"/>
      <c r="AJ87" s="64"/>
      <c r="AK87" s="64"/>
      <c r="AL87" s="64"/>
      <c r="AM87" s="64"/>
      <c r="AN87" s="64"/>
      <c r="AO87" s="64"/>
      <c r="AP87" s="64"/>
    </row>
    <row r="88" spans="3:42" ht="15" customHeight="1" x14ac:dyDescent="0.3">
      <c r="E88" s="366"/>
      <c r="F88" s="367"/>
      <c r="G88" s="367"/>
      <c r="H88" s="367"/>
      <c r="I88" s="367"/>
      <c r="J88" s="367"/>
      <c r="K88" s="367"/>
      <c r="L88" s="367"/>
      <c r="M88" s="367"/>
      <c r="N88" s="368"/>
      <c r="O88" s="91"/>
      <c r="P88" s="61"/>
      <c r="Q88" s="61"/>
      <c r="R88" s="103"/>
      <c r="S88" s="103"/>
      <c r="T88" s="103"/>
      <c r="U88" s="103"/>
      <c r="V88" s="103"/>
      <c r="W88" s="103"/>
      <c r="X88" s="103"/>
      <c r="Y88" s="103"/>
      <c r="Z88" s="362"/>
      <c r="AA88" s="362"/>
      <c r="AB88" s="362"/>
      <c r="AC88" s="362"/>
      <c r="AD88" s="362"/>
      <c r="AE88" s="362"/>
      <c r="AF88" s="362"/>
      <c r="AG88" s="362"/>
      <c r="AH88" s="362"/>
      <c r="AI88" s="362"/>
      <c r="AJ88" s="64"/>
      <c r="AK88" s="64"/>
      <c r="AL88" s="64"/>
      <c r="AM88" s="64"/>
      <c r="AN88" s="64"/>
      <c r="AO88" s="64"/>
      <c r="AP88" s="64"/>
    </row>
    <row r="89" spans="3:42" ht="15" customHeight="1" x14ac:dyDescent="0.3">
      <c r="E89" s="366"/>
      <c r="F89" s="367"/>
      <c r="G89" s="367"/>
      <c r="H89" s="367"/>
      <c r="I89" s="367"/>
      <c r="J89" s="367"/>
      <c r="K89" s="367"/>
      <c r="L89" s="367"/>
      <c r="M89" s="367"/>
      <c r="N89" s="368"/>
      <c r="O89" s="91"/>
      <c r="P89" s="61"/>
      <c r="Q89" s="61"/>
      <c r="R89" s="103"/>
      <c r="S89" s="103"/>
      <c r="T89" s="103"/>
      <c r="U89" s="103"/>
      <c r="V89" s="103"/>
      <c r="W89" s="103"/>
      <c r="X89" s="103"/>
      <c r="Y89" s="103"/>
      <c r="Z89" s="362"/>
      <c r="AA89" s="362"/>
      <c r="AB89" s="362"/>
      <c r="AC89" s="362"/>
      <c r="AD89" s="362"/>
      <c r="AE89" s="362"/>
      <c r="AF89" s="362"/>
      <c r="AG89" s="362"/>
      <c r="AH89" s="362"/>
      <c r="AI89" s="362"/>
      <c r="AJ89" s="64"/>
      <c r="AK89" s="64"/>
      <c r="AL89" s="64"/>
      <c r="AM89" s="64"/>
      <c r="AN89" s="64"/>
      <c r="AO89" s="64"/>
      <c r="AP89" s="64"/>
    </row>
    <row r="90" spans="3:42" ht="15" customHeight="1" x14ac:dyDescent="0.3">
      <c r="E90" s="366"/>
      <c r="F90" s="367"/>
      <c r="G90" s="367"/>
      <c r="H90" s="367"/>
      <c r="I90" s="367"/>
      <c r="J90" s="367"/>
      <c r="K90" s="367"/>
      <c r="L90" s="367"/>
      <c r="M90" s="367"/>
      <c r="N90" s="368"/>
      <c r="O90" s="91"/>
      <c r="P90" s="61"/>
      <c r="Q90" s="61"/>
      <c r="R90" s="103"/>
      <c r="S90" s="103"/>
      <c r="T90" s="103"/>
      <c r="U90" s="103"/>
      <c r="V90" s="103"/>
      <c r="W90" s="103"/>
      <c r="X90" s="103"/>
      <c r="Y90" s="103"/>
      <c r="Z90" s="362"/>
      <c r="AA90" s="362"/>
      <c r="AB90" s="362"/>
      <c r="AC90" s="362"/>
      <c r="AD90" s="362"/>
      <c r="AE90" s="362"/>
      <c r="AF90" s="362"/>
      <c r="AG90" s="362"/>
      <c r="AH90" s="362"/>
      <c r="AI90" s="362"/>
      <c r="AJ90" s="64"/>
      <c r="AK90" s="64"/>
      <c r="AL90" s="64"/>
      <c r="AM90" s="64"/>
      <c r="AN90" s="64"/>
      <c r="AO90" s="64"/>
      <c r="AP90" s="64"/>
    </row>
    <row r="91" spans="3:42" ht="15" customHeight="1" x14ac:dyDescent="0.3">
      <c r="E91" s="366"/>
      <c r="F91" s="367"/>
      <c r="G91" s="367"/>
      <c r="H91" s="367"/>
      <c r="I91" s="367"/>
      <c r="J91" s="367"/>
      <c r="K91" s="367"/>
      <c r="L91" s="367"/>
      <c r="M91" s="367"/>
      <c r="N91" s="368"/>
      <c r="O91" s="91"/>
      <c r="P91" s="61"/>
      <c r="Q91" s="61"/>
      <c r="R91" s="103"/>
      <c r="S91" s="103"/>
      <c r="T91" s="103"/>
      <c r="U91" s="103"/>
      <c r="V91" s="103"/>
      <c r="W91" s="103"/>
      <c r="X91" s="103"/>
      <c r="Y91" s="103"/>
      <c r="Z91" s="103"/>
      <c r="AA91" s="103"/>
      <c r="AB91" s="103"/>
      <c r="AC91" s="64"/>
      <c r="AD91" s="64"/>
      <c r="AE91" s="64"/>
      <c r="AF91" s="64"/>
      <c r="AG91" s="64"/>
      <c r="AH91" s="64"/>
      <c r="AI91" s="64"/>
      <c r="AJ91" s="64"/>
      <c r="AK91" s="64"/>
      <c r="AL91" s="64"/>
      <c r="AM91" s="64"/>
      <c r="AN91" s="64"/>
      <c r="AO91" s="64"/>
      <c r="AP91" s="64"/>
    </row>
    <row r="92" spans="3:42" ht="15" customHeight="1" thickBot="1" x14ac:dyDescent="0.35">
      <c r="E92" s="369"/>
      <c r="F92" s="370"/>
      <c r="G92" s="370"/>
      <c r="H92" s="370"/>
      <c r="I92" s="370"/>
      <c r="J92" s="370"/>
      <c r="K92" s="370"/>
      <c r="L92" s="370"/>
      <c r="M92" s="370"/>
      <c r="N92" s="371"/>
      <c r="O92" s="91"/>
      <c r="P92" s="61"/>
      <c r="Q92" s="61"/>
      <c r="R92" s="103"/>
      <c r="S92" s="103"/>
      <c r="T92" s="103"/>
      <c r="U92" s="103"/>
      <c r="V92" s="103"/>
      <c r="W92" s="103"/>
      <c r="X92" s="103"/>
      <c r="Y92" s="103"/>
      <c r="Z92" s="102"/>
      <c r="AA92" s="102"/>
      <c r="AB92" s="102"/>
      <c r="AC92" s="102"/>
      <c r="AD92" s="102"/>
      <c r="AE92" s="102"/>
      <c r="AF92" s="102"/>
      <c r="AG92" s="102"/>
      <c r="AH92" s="102"/>
      <c r="AI92" s="102"/>
      <c r="AJ92" s="64"/>
      <c r="AK92" s="64"/>
      <c r="AL92" s="64"/>
      <c r="AM92" s="64"/>
      <c r="AN92" s="64"/>
      <c r="AO92" s="64"/>
      <c r="AP92" s="64"/>
    </row>
    <row r="93" spans="3:42" ht="15" customHeight="1" x14ac:dyDescent="0.3">
      <c r="O93" s="91"/>
      <c r="P93" s="61"/>
      <c r="Q93" s="61"/>
      <c r="R93" s="103"/>
      <c r="S93" s="103"/>
      <c r="T93" s="103"/>
      <c r="U93" s="103"/>
      <c r="V93" s="103"/>
      <c r="W93" s="103"/>
      <c r="X93" s="103"/>
      <c r="Y93" s="103"/>
      <c r="Z93" s="102"/>
      <c r="AA93" s="102"/>
      <c r="AB93" s="102"/>
      <c r="AC93" s="102"/>
      <c r="AD93" s="102"/>
      <c r="AE93" s="102"/>
      <c r="AF93" s="102"/>
      <c r="AG93" s="102"/>
      <c r="AH93" s="102"/>
      <c r="AI93" s="102"/>
      <c r="AJ93" s="64"/>
      <c r="AK93" s="64"/>
      <c r="AL93" s="64"/>
      <c r="AM93" s="64"/>
      <c r="AN93" s="64"/>
      <c r="AO93" s="64"/>
      <c r="AP93" s="64"/>
    </row>
    <row r="94" spans="3:42" ht="15" customHeight="1" x14ac:dyDescent="0.3">
      <c r="C94" s="104"/>
      <c r="D94" s="104"/>
      <c r="E94" s="104"/>
      <c r="F94" s="104"/>
      <c r="G94" s="104"/>
      <c r="H94" s="104"/>
      <c r="I94" s="104"/>
      <c r="J94" s="104"/>
      <c r="K94" s="104"/>
      <c r="L94" s="104"/>
      <c r="M94" s="104"/>
      <c r="N94" s="104"/>
      <c r="O94" s="105"/>
      <c r="P94" s="106"/>
      <c r="Q94" s="106"/>
      <c r="R94" s="103"/>
      <c r="S94" s="103"/>
      <c r="T94" s="103"/>
      <c r="U94" s="103"/>
      <c r="V94" s="103"/>
      <c r="W94" s="103"/>
      <c r="X94" s="103"/>
      <c r="Y94" s="103"/>
      <c r="Z94" s="355" t="s">
        <v>159</v>
      </c>
      <c r="AA94" s="355"/>
      <c r="AB94" s="355"/>
      <c r="AC94" s="355"/>
      <c r="AD94" s="355"/>
      <c r="AE94" s="355"/>
      <c r="AF94" s="355"/>
      <c r="AG94" s="355"/>
      <c r="AH94" s="355"/>
      <c r="AI94" s="355"/>
      <c r="AJ94" s="64"/>
      <c r="AK94" s="64"/>
      <c r="AL94" s="64"/>
      <c r="AM94" s="64"/>
      <c r="AN94" s="64"/>
      <c r="AO94" s="64"/>
      <c r="AP94" s="64"/>
    </row>
    <row r="95" spans="3:42" ht="15" customHeight="1" x14ac:dyDescent="0.3">
      <c r="C95" s="104"/>
      <c r="D95" s="104"/>
      <c r="E95" s="104"/>
      <c r="F95" s="104"/>
      <c r="G95" s="104"/>
      <c r="H95" s="104"/>
      <c r="I95" s="104"/>
      <c r="J95" s="104"/>
      <c r="K95" s="104"/>
      <c r="L95" s="104"/>
      <c r="M95" s="104"/>
      <c r="N95" s="104"/>
      <c r="O95" s="105"/>
      <c r="P95" s="106"/>
      <c r="Q95" s="106"/>
      <c r="R95" s="103"/>
      <c r="S95" s="103"/>
      <c r="T95" s="103"/>
      <c r="U95" s="103"/>
      <c r="V95" s="103"/>
      <c r="W95" s="103"/>
      <c r="X95" s="103"/>
      <c r="Y95" s="103"/>
      <c r="Z95" s="355"/>
      <c r="AA95" s="355"/>
      <c r="AB95" s="355"/>
      <c r="AC95" s="355"/>
      <c r="AD95" s="355"/>
      <c r="AE95" s="355"/>
      <c r="AF95" s="355"/>
      <c r="AG95" s="355"/>
      <c r="AH95" s="355"/>
      <c r="AI95" s="355"/>
      <c r="AJ95" s="64"/>
      <c r="AK95" s="64"/>
      <c r="AL95" s="64"/>
      <c r="AM95" s="64"/>
      <c r="AN95" s="64"/>
      <c r="AO95" s="64"/>
      <c r="AP95" s="64"/>
    </row>
    <row r="96" spans="3:42" ht="15" customHeight="1" x14ac:dyDescent="0.3">
      <c r="C96" s="104"/>
      <c r="D96" s="104"/>
      <c r="E96" s="104"/>
      <c r="F96" s="104"/>
      <c r="G96" s="104"/>
      <c r="H96" s="104"/>
      <c r="I96" s="104"/>
      <c r="J96" s="104"/>
      <c r="K96" s="104"/>
      <c r="L96" s="104"/>
      <c r="M96" s="104"/>
      <c r="N96" s="104"/>
      <c r="O96" s="105"/>
      <c r="P96" s="106"/>
      <c r="Q96" s="106"/>
      <c r="R96" s="103"/>
      <c r="S96" s="103"/>
      <c r="T96" s="103"/>
      <c r="U96" s="103"/>
      <c r="V96" s="103"/>
      <c r="W96" s="103"/>
      <c r="X96" s="103"/>
      <c r="Y96" s="103"/>
      <c r="Z96" s="355"/>
      <c r="AA96" s="355"/>
      <c r="AB96" s="355"/>
      <c r="AC96" s="355"/>
      <c r="AD96" s="355"/>
      <c r="AE96" s="355"/>
      <c r="AF96" s="355"/>
      <c r="AG96" s="355"/>
      <c r="AH96" s="355"/>
      <c r="AI96" s="355"/>
      <c r="AJ96" s="64"/>
      <c r="AK96" s="64"/>
      <c r="AL96" s="64"/>
      <c r="AM96" s="64"/>
      <c r="AN96" s="64"/>
      <c r="AO96" s="64"/>
      <c r="AP96" s="64"/>
    </row>
    <row r="97" spans="3:42" ht="15" customHeight="1" x14ac:dyDescent="0.3">
      <c r="C97" s="104"/>
      <c r="D97" s="104"/>
      <c r="E97" s="104"/>
      <c r="F97" s="104"/>
      <c r="G97" s="104"/>
      <c r="H97" s="104"/>
      <c r="I97" s="104"/>
      <c r="J97" s="104"/>
      <c r="K97" s="104"/>
      <c r="L97" s="104"/>
      <c r="M97" s="104"/>
      <c r="N97" s="104"/>
      <c r="O97" s="105"/>
      <c r="P97" s="106"/>
      <c r="Q97" s="106"/>
      <c r="R97" s="103"/>
      <c r="S97" s="103"/>
      <c r="T97" s="103"/>
      <c r="U97" s="103"/>
      <c r="V97" s="103"/>
      <c r="W97" s="103"/>
      <c r="X97" s="103"/>
      <c r="Y97" s="103"/>
      <c r="Z97" s="355"/>
      <c r="AA97" s="355"/>
      <c r="AB97" s="355"/>
      <c r="AC97" s="355"/>
      <c r="AD97" s="355"/>
      <c r="AE97" s="355"/>
      <c r="AF97" s="355"/>
      <c r="AG97" s="355"/>
      <c r="AH97" s="355"/>
      <c r="AI97" s="355"/>
      <c r="AJ97" s="64"/>
      <c r="AK97" s="64"/>
      <c r="AL97" s="64"/>
      <c r="AM97" s="64"/>
      <c r="AN97" s="64"/>
      <c r="AO97" s="64"/>
      <c r="AP97" s="64"/>
    </row>
    <row r="98" spans="3:42" ht="15" customHeight="1" x14ac:dyDescent="0.3">
      <c r="C98" s="104"/>
      <c r="D98" s="104"/>
      <c r="E98" s="104"/>
      <c r="F98" s="104"/>
      <c r="G98" s="104"/>
      <c r="H98" s="104"/>
      <c r="I98" s="104"/>
      <c r="J98" s="104"/>
      <c r="K98" s="104"/>
      <c r="L98" s="104"/>
      <c r="M98" s="104"/>
      <c r="N98" s="104"/>
      <c r="O98" s="105"/>
      <c r="P98" s="106"/>
      <c r="Q98" s="106"/>
      <c r="R98" s="103"/>
      <c r="S98" s="103"/>
      <c r="T98" s="103"/>
      <c r="U98" s="103"/>
      <c r="V98" s="103"/>
      <c r="W98" s="103"/>
      <c r="X98" s="103"/>
      <c r="Y98" s="103"/>
      <c r="Z98" s="355"/>
      <c r="AA98" s="355"/>
      <c r="AB98" s="355"/>
      <c r="AC98" s="355"/>
      <c r="AD98" s="355"/>
      <c r="AE98" s="355"/>
      <c r="AF98" s="355"/>
      <c r="AG98" s="355"/>
      <c r="AH98" s="355"/>
      <c r="AI98" s="355"/>
      <c r="AJ98" s="64"/>
      <c r="AK98" s="64"/>
      <c r="AL98" s="64"/>
      <c r="AM98" s="64"/>
      <c r="AN98" s="64"/>
      <c r="AO98" s="64"/>
      <c r="AP98" s="64"/>
    </row>
    <row r="99" spans="3:42" ht="15" customHeight="1" x14ac:dyDescent="0.3">
      <c r="C99" s="104"/>
      <c r="D99" s="104"/>
      <c r="E99" s="104"/>
      <c r="F99" s="104"/>
      <c r="G99" s="104"/>
      <c r="H99" s="104"/>
      <c r="I99" s="104"/>
      <c r="J99" s="104"/>
      <c r="K99" s="104"/>
      <c r="L99" s="104"/>
      <c r="M99" s="104"/>
      <c r="N99" s="104"/>
      <c r="O99" s="105"/>
      <c r="P99" s="106"/>
      <c r="Q99" s="106"/>
      <c r="R99" s="103"/>
      <c r="S99" s="103"/>
      <c r="T99" s="103"/>
      <c r="U99" s="103"/>
      <c r="V99" s="103"/>
      <c r="W99" s="103"/>
      <c r="X99" s="103"/>
      <c r="Y99" s="103"/>
      <c r="Z99" s="355"/>
      <c r="AA99" s="355"/>
      <c r="AB99" s="355"/>
      <c r="AC99" s="355"/>
      <c r="AD99" s="355"/>
      <c r="AE99" s="355"/>
      <c r="AF99" s="355"/>
      <c r="AG99" s="355"/>
      <c r="AH99" s="355"/>
      <c r="AI99" s="355"/>
      <c r="AJ99" s="64"/>
      <c r="AK99" s="64"/>
      <c r="AL99" s="64"/>
      <c r="AM99" s="64"/>
      <c r="AN99" s="64"/>
      <c r="AO99" s="64"/>
      <c r="AP99" s="64"/>
    </row>
    <row r="100" spans="3:42" ht="15" customHeight="1" x14ac:dyDescent="0.3">
      <c r="C100" s="104"/>
      <c r="D100" s="104"/>
      <c r="E100" s="104"/>
      <c r="F100" s="104"/>
      <c r="G100" s="104"/>
      <c r="H100" s="104"/>
      <c r="I100" s="104"/>
      <c r="J100" s="104"/>
      <c r="K100" s="104"/>
      <c r="L100" s="104"/>
      <c r="M100" s="104"/>
      <c r="N100" s="104"/>
      <c r="O100" s="105"/>
      <c r="P100" s="106"/>
      <c r="Q100" s="106"/>
      <c r="R100" s="103"/>
      <c r="S100" s="103"/>
      <c r="T100" s="103"/>
      <c r="U100" s="103"/>
      <c r="V100" s="103"/>
      <c r="W100" s="103"/>
      <c r="X100" s="103"/>
      <c r="Y100" s="103"/>
      <c r="Z100" s="355"/>
      <c r="AA100" s="355"/>
      <c r="AB100" s="355"/>
      <c r="AC100" s="355"/>
      <c r="AD100" s="355"/>
      <c r="AE100" s="355"/>
      <c r="AF100" s="355"/>
      <c r="AG100" s="355"/>
      <c r="AH100" s="355"/>
      <c r="AI100" s="355"/>
      <c r="AJ100" s="64"/>
      <c r="AK100" s="64"/>
      <c r="AL100" s="64"/>
      <c r="AM100" s="64"/>
      <c r="AN100" s="64"/>
      <c r="AO100" s="64"/>
      <c r="AP100" s="64"/>
    </row>
    <row r="101" spans="3:42" ht="15" customHeight="1" x14ac:dyDescent="0.3">
      <c r="C101" s="104"/>
      <c r="D101" s="104"/>
      <c r="E101" s="104"/>
      <c r="F101" s="104"/>
      <c r="G101" s="104"/>
      <c r="H101" s="104"/>
      <c r="I101" s="104"/>
      <c r="J101" s="104"/>
      <c r="K101" s="104"/>
      <c r="L101" s="104"/>
      <c r="M101" s="104"/>
      <c r="N101" s="104"/>
      <c r="O101" s="105"/>
      <c r="P101" s="106"/>
      <c r="Q101" s="106"/>
      <c r="R101" s="103"/>
      <c r="S101" s="103"/>
      <c r="T101" s="103"/>
      <c r="U101" s="103"/>
      <c r="V101" s="103"/>
      <c r="W101" s="103"/>
      <c r="X101" s="103"/>
      <c r="Y101" s="103"/>
      <c r="Z101" s="355"/>
      <c r="AA101" s="355"/>
      <c r="AB101" s="355"/>
      <c r="AC101" s="355"/>
      <c r="AD101" s="355"/>
      <c r="AE101" s="355"/>
      <c r="AF101" s="355"/>
      <c r="AG101" s="355"/>
      <c r="AH101" s="355"/>
      <c r="AI101" s="355"/>
      <c r="AJ101" s="64"/>
      <c r="AK101" s="64"/>
      <c r="AL101" s="64"/>
      <c r="AM101" s="64"/>
      <c r="AN101" s="64"/>
      <c r="AO101" s="64"/>
      <c r="AP101" s="64"/>
    </row>
    <row r="102" spans="3:42" ht="15" customHeight="1" x14ac:dyDescent="0.3">
      <c r="C102" s="104"/>
      <c r="D102" s="104"/>
      <c r="E102" s="104"/>
      <c r="F102" s="104"/>
      <c r="G102" s="104"/>
      <c r="H102" s="104"/>
      <c r="I102" s="104"/>
      <c r="J102" s="104"/>
      <c r="K102" s="104"/>
      <c r="L102" s="104"/>
      <c r="M102" s="104"/>
      <c r="N102" s="104"/>
      <c r="O102" s="105"/>
      <c r="P102" s="106"/>
      <c r="Q102" s="106"/>
      <c r="R102" s="103"/>
      <c r="S102" s="103"/>
      <c r="T102" s="103"/>
      <c r="U102" s="103"/>
      <c r="V102" s="103"/>
      <c r="W102" s="103"/>
      <c r="X102" s="103"/>
      <c r="Y102" s="103"/>
      <c r="Z102" s="355"/>
      <c r="AA102" s="355"/>
      <c r="AB102" s="355"/>
      <c r="AC102" s="355"/>
      <c r="AD102" s="355"/>
      <c r="AE102" s="355"/>
      <c r="AF102" s="355"/>
      <c r="AG102" s="355"/>
      <c r="AH102" s="355"/>
      <c r="AI102" s="355"/>
      <c r="AJ102" s="64"/>
      <c r="AK102" s="64"/>
      <c r="AL102" s="64"/>
      <c r="AM102" s="64"/>
      <c r="AN102" s="64"/>
      <c r="AO102" s="64"/>
      <c r="AP102" s="64"/>
    </row>
    <row r="103" spans="3:42" ht="15" customHeight="1" x14ac:dyDescent="0.3">
      <c r="C103" s="104"/>
      <c r="D103" s="104"/>
      <c r="E103" s="104"/>
      <c r="F103" s="104"/>
      <c r="G103" s="104"/>
      <c r="H103" s="104"/>
      <c r="I103" s="104"/>
      <c r="J103" s="104"/>
      <c r="K103" s="104"/>
      <c r="L103" s="104"/>
      <c r="M103" s="104"/>
      <c r="N103" s="104"/>
      <c r="O103" s="105"/>
      <c r="P103" s="106"/>
      <c r="Q103" s="106"/>
      <c r="R103" s="103"/>
      <c r="S103" s="103"/>
      <c r="T103" s="103"/>
      <c r="U103" s="103"/>
      <c r="V103" s="103"/>
      <c r="W103" s="103"/>
      <c r="X103" s="103"/>
      <c r="Y103" s="103"/>
      <c r="Z103" s="355"/>
      <c r="AA103" s="355"/>
      <c r="AB103" s="355"/>
      <c r="AC103" s="355"/>
      <c r="AD103" s="355"/>
      <c r="AE103" s="355"/>
      <c r="AF103" s="355"/>
      <c r="AG103" s="355"/>
      <c r="AH103" s="355"/>
      <c r="AI103" s="355"/>
      <c r="AJ103" s="64"/>
      <c r="AK103" s="64"/>
      <c r="AL103" s="64"/>
      <c r="AM103" s="64"/>
      <c r="AN103" s="64"/>
      <c r="AO103" s="64"/>
      <c r="AP103" s="64"/>
    </row>
    <row r="104" spans="3:42" ht="15" customHeight="1" x14ac:dyDescent="0.3">
      <c r="C104" s="104"/>
      <c r="D104" s="104"/>
      <c r="E104" s="104"/>
      <c r="F104" s="104"/>
      <c r="G104" s="104"/>
      <c r="H104" s="104"/>
      <c r="I104" s="104"/>
      <c r="J104" s="104"/>
      <c r="K104" s="104"/>
      <c r="L104" s="104"/>
      <c r="M104" s="104"/>
      <c r="N104" s="104"/>
      <c r="O104" s="105"/>
      <c r="P104" s="106"/>
      <c r="Q104" s="106"/>
      <c r="R104" s="103"/>
      <c r="S104" s="103"/>
      <c r="T104" s="103"/>
      <c r="U104" s="103"/>
      <c r="V104" s="103"/>
      <c r="W104" s="103"/>
      <c r="X104" s="103"/>
      <c r="Y104" s="103"/>
      <c r="Z104" s="355"/>
      <c r="AA104" s="355"/>
      <c r="AB104" s="355"/>
      <c r="AC104" s="355"/>
      <c r="AD104" s="355"/>
      <c r="AE104" s="355"/>
      <c r="AF104" s="355"/>
      <c r="AG104" s="355"/>
      <c r="AH104" s="355"/>
      <c r="AI104" s="355"/>
      <c r="AJ104" s="64"/>
      <c r="AK104" s="64"/>
      <c r="AL104" s="64"/>
      <c r="AM104" s="64"/>
      <c r="AN104" s="64"/>
      <c r="AO104" s="64"/>
      <c r="AP104" s="64"/>
    </row>
    <row r="105" spans="3:42" ht="15" customHeight="1" x14ac:dyDescent="0.3">
      <c r="C105" s="104"/>
      <c r="D105" s="104"/>
      <c r="E105" s="104"/>
      <c r="F105" s="104"/>
      <c r="G105" s="104"/>
      <c r="H105" s="104"/>
      <c r="I105" s="104"/>
      <c r="J105" s="104"/>
      <c r="K105" s="104"/>
      <c r="L105" s="104"/>
      <c r="M105" s="104"/>
      <c r="N105" s="104"/>
      <c r="O105" s="105"/>
      <c r="P105" s="106"/>
      <c r="Q105" s="106"/>
      <c r="R105" s="103"/>
      <c r="S105" s="103"/>
      <c r="T105" s="103"/>
      <c r="U105" s="103"/>
      <c r="V105" s="103"/>
      <c r="W105" s="103"/>
      <c r="X105" s="103"/>
      <c r="Y105" s="103"/>
      <c r="Z105" s="355"/>
      <c r="AA105" s="355"/>
      <c r="AB105" s="355"/>
      <c r="AC105" s="355"/>
      <c r="AD105" s="355"/>
      <c r="AE105" s="355"/>
      <c r="AF105" s="355"/>
      <c r="AG105" s="355"/>
      <c r="AH105" s="355"/>
      <c r="AI105" s="355"/>
      <c r="AJ105" s="64"/>
      <c r="AK105" s="64"/>
      <c r="AL105" s="64"/>
      <c r="AM105" s="64"/>
      <c r="AN105" s="64"/>
      <c r="AO105" s="64"/>
      <c r="AP105" s="64"/>
    </row>
    <row r="106" spans="3:42" ht="15" customHeight="1" x14ac:dyDescent="0.3">
      <c r="C106" s="104"/>
      <c r="D106" s="104"/>
      <c r="E106" s="104"/>
      <c r="F106" s="104"/>
      <c r="G106" s="104"/>
      <c r="H106" s="104"/>
      <c r="I106" s="104"/>
      <c r="J106" s="104"/>
      <c r="K106" s="104"/>
      <c r="L106" s="104"/>
      <c r="M106" s="104"/>
      <c r="N106" s="104"/>
      <c r="O106" s="105"/>
      <c r="P106" s="106"/>
      <c r="Q106" s="106"/>
      <c r="R106" s="103"/>
      <c r="S106" s="103"/>
      <c r="T106" s="103"/>
      <c r="U106" s="103"/>
      <c r="V106" s="103"/>
      <c r="W106" s="103"/>
      <c r="X106" s="103"/>
      <c r="Y106" s="103"/>
      <c r="Z106" s="355"/>
      <c r="AA106" s="355"/>
      <c r="AB106" s="355"/>
      <c r="AC106" s="355"/>
      <c r="AD106" s="355"/>
      <c r="AE106" s="355"/>
      <c r="AF106" s="355"/>
      <c r="AG106" s="355"/>
      <c r="AH106" s="355"/>
      <c r="AI106" s="355"/>
      <c r="AJ106" s="64"/>
      <c r="AK106" s="64"/>
      <c r="AL106" s="64"/>
      <c r="AM106" s="64"/>
      <c r="AN106" s="64"/>
      <c r="AO106" s="64"/>
      <c r="AP106" s="64"/>
    </row>
    <row r="107" spans="3:42" ht="15" customHeight="1" x14ac:dyDescent="0.3">
      <c r="C107" s="104"/>
      <c r="D107" s="104"/>
      <c r="E107" s="104"/>
      <c r="F107" s="104"/>
      <c r="G107" s="104"/>
      <c r="H107" s="104"/>
      <c r="I107" s="104"/>
      <c r="J107" s="104"/>
      <c r="K107" s="104"/>
      <c r="L107" s="104"/>
      <c r="M107" s="104"/>
      <c r="N107" s="104"/>
      <c r="O107" s="105"/>
      <c r="P107" s="106"/>
      <c r="Q107" s="106"/>
      <c r="R107" s="103"/>
      <c r="S107" s="103"/>
      <c r="T107" s="103"/>
      <c r="U107" s="103"/>
      <c r="V107" s="103"/>
      <c r="W107" s="103"/>
      <c r="X107" s="103"/>
      <c r="Y107" s="103"/>
      <c r="Z107" s="355"/>
      <c r="AA107" s="355"/>
      <c r="AB107" s="355"/>
      <c r="AC107" s="355"/>
      <c r="AD107" s="355"/>
      <c r="AE107" s="355"/>
      <c r="AF107" s="355"/>
      <c r="AG107" s="355"/>
      <c r="AH107" s="355"/>
      <c r="AI107" s="355"/>
      <c r="AJ107" s="64"/>
      <c r="AK107" s="64"/>
      <c r="AL107" s="64"/>
      <c r="AM107" s="64"/>
      <c r="AN107" s="64"/>
      <c r="AO107" s="64"/>
      <c r="AP107" s="64"/>
    </row>
    <row r="108" spans="3:42" ht="15" customHeight="1" x14ac:dyDescent="0.3">
      <c r="C108" s="104"/>
      <c r="D108" s="104"/>
      <c r="E108" s="104"/>
      <c r="F108" s="104"/>
      <c r="G108" s="104"/>
      <c r="H108" s="104"/>
      <c r="I108" s="104"/>
      <c r="J108" s="104"/>
      <c r="K108" s="104"/>
      <c r="L108" s="104"/>
      <c r="M108" s="104"/>
      <c r="N108" s="104"/>
      <c r="O108" s="105"/>
      <c r="P108" s="106"/>
      <c r="Q108" s="106"/>
      <c r="R108" s="103"/>
      <c r="S108" s="103"/>
      <c r="T108" s="103"/>
      <c r="U108" s="103"/>
      <c r="V108" s="103"/>
      <c r="W108" s="103"/>
      <c r="X108" s="103"/>
      <c r="Y108" s="103"/>
      <c r="Z108" s="355"/>
      <c r="AA108" s="355"/>
      <c r="AB108" s="355"/>
      <c r="AC108" s="355"/>
      <c r="AD108" s="355"/>
      <c r="AE108" s="355"/>
      <c r="AF108" s="355"/>
      <c r="AG108" s="355"/>
      <c r="AH108" s="355"/>
      <c r="AI108" s="355"/>
      <c r="AJ108" s="64"/>
      <c r="AK108" s="64"/>
      <c r="AL108" s="64"/>
      <c r="AM108" s="64"/>
      <c r="AN108" s="64"/>
      <c r="AO108" s="64"/>
      <c r="AP108" s="64"/>
    </row>
    <row r="109" spans="3:42" ht="15" customHeight="1" x14ac:dyDescent="0.3">
      <c r="C109" s="104"/>
      <c r="D109" s="104"/>
      <c r="E109" s="104"/>
      <c r="F109" s="104"/>
      <c r="G109" s="104"/>
      <c r="H109" s="104"/>
      <c r="I109" s="104"/>
      <c r="J109" s="104"/>
      <c r="K109" s="104"/>
      <c r="L109" s="104"/>
      <c r="M109" s="104"/>
      <c r="N109" s="104"/>
      <c r="O109" s="105"/>
      <c r="P109" s="106"/>
      <c r="Q109" s="106"/>
      <c r="R109" s="103"/>
      <c r="S109" s="103"/>
      <c r="T109" s="103"/>
      <c r="U109" s="103"/>
      <c r="V109" s="103"/>
      <c r="W109" s="103"/>
      <c r="X109" s="103"/>
      <c r="Y109" s="103"/>
      <c r="Z109" s="372"/>
      <c r="AA109" s="372"/>
      <c r="AB109" s="372"/>
      <c r="AC109" s="372"/>
      <c r="AD109" s="372"/>
      <c r="AE109" s="372"/>
      <c r="AF109" s="372"/>
      <c r="AG109" s="372"/>
      <c r="AH109" s="372"/>
      <c r="AI109" s="372"/>
      <c r="AJ109" s="64"/>
      <c r="AK109" s="64"/>
      <c r="AL109" s="64"/>
      <c r="AM109" s="64"/>
      <c r="AN109" s="64"/>
      <c r="AO109" s="64"/>
      <c r="AP109" s="64"/>
    </row>
    <row r="110" spans="3:42" ht="15" customHeight="1" x14ac:dyDescent="0.3">
      <c r="C110" s="104"/>
      <c r="D110" s="104"/>
      <c r="E110" s="104"/>
      <c r="F110" s="104"/>
      <c r="G110" s="104"/>
      <c r="H110" s="104"/>
      <c r="I110" s="104"/>
      <c r="J110" s="104"/>
      <c r="K110" s="104"/>
      <c r="L110" s="104"/>
      <c r="M110" s="104"/>
      <c r="N110" s="104"/>
      <c r="O110" s="105"/>
      <c r="P110" s="106"/>
      <c r="Q110" s="106"/>
      <c r="R110" s="103"/>
      <c r="S110" s="103"/>
      <c r="T110" s="103"/>
      <c r="U110" s="103"/>
      <c r="V110" s="103"/>
      <c r="W110" s="103"/>
      <c r="X110" s="103"/>
      <c r="Y110" s="103"/>
      <c r="Z110" s="372"/>
      <c r="AA110" s="372"/>
      <c r="AB110" s="372"/>
      <c r="AC110" s="372"/>
      <c r="AD110" s="372"/>
      <c r="AE110" s="372"/>
      <c r="AF110" s="372"/>
      <c r="AG110" s="372"/>
      <c r="AH110" s="372"/>
      <c r="AI110" s="372"/>
      <c r="AJ110" s="64"/>
      <c r="AK110" s="64"/>
      <c r="AL110" s="64"/>
      <c r="AM110" s="64"/>
      <c r="AN110" s="64"/>
      <c r="AO110" s="64"/>
      <c r="AP110" s="64"/>
    </row>
    <row r="111" spans="3:42" ht="15" customHeight="1" x14ac:dyDescent="0.3">
      <c r="C111" s="104"/>
      <c r="D111" s="104"/>
      <c r="E111" s="104"/>
      <c r="F111" s="104"/>
      <c r="G111" s="104"/>
      <c r="H111" s="104"/>
      <c r="I111" s="104"/>
      <c r="J111" s="104"/>
      <c r="K111" s="104"/>
      <c r="L111" s="104"/>
      <c r="M111" s="104"/>
      <c r="N111" s="104"/>
      <c r="O111" s="105"/>
      <c r="P111" s="106"/>
      <c r="Q111" s="106"/>
      <c r="R111" s="103"/>
      <c r="S111" s="103"/>
      <c r="T111" s="103"/>
      <c r="U111" s="103"/>
      <c r="V111" s="103"/>
      <c r="W111" s="103"/>
      <c r="X111" s="103"/>
      <c r="Y111" s="103"/>
      <c r="Z111" s="355" t="s">
        <v>160</v>
      </c>
      <c r="AA111" s="355"/>
      <c r="AB111" s="355"/>
      <c r="AC111" s="355"/>
      <c r="AD111" s="355"/>
      <c r="AE111" s="355"/>
      <c r="AF111" s="355"/>
      <c r="AG111" s="355"/>
      <c r="AH111" s="355"/>
      <c r="AI111" s="355"/>
      <c r="AJ111" s="64"/>
      <c r="AK111" s="64"/>
      <c r="AL111" s="64"/>
      <c r="AM111" s="64"/>
      <c r="AN111" s="64"/>
      <c r="AO111" s="64"/>
      <c r="AP111" s="64"/>
    </row>
    <row r="112" spans="3:42" ht="15" customHeight="1" x14ac:dyDescent="0.3">
      <c r="C112" s="104"/>
      <c r="D112" s="104"/>
      <c r="E112" s="104"/>
      <c r="F112" s="104"/>
      <c r="G112" s="104"/>
      <c r="H112" s="104"/>
      <c r="I112" s="104"/>
      <c r="J112" s="104"/>
      <c r="K112" s="104"/>
      <c r="L112" s="104"/>
      <c r="M112" s="104"/>
      <c r="N112" s="104"/>
      <c r="O112" s="105"/>
      <c r="P112" s="106"/>
      <c r="Q112" s="106"/>
      <c r="R112" s="103"/>
      <c r="S112" s="64"/>
      <c r="T112" s="64"/>
      <c r="U112" s="64"/>
      <c r="V112" s="64"/>
      <c r="W112" s="64"/>
      <c r="X112" s="64"/>
      <c r="Y112" s="64"/>
      <c r="Z112" s="355"/>
      <c r="AA112" s="355"/>
      <c r="AB112" s="355"/>
      <c r="AC112" s="355"/>
      <c r="AD112" s="355"/>
      <c r="AE112" s="355"/>
      <c r="AF112" s="355"/>
      <c r="AG112" s="355"/>
      <c r="AH112" s="355"/>
      <c r="AI112" s="355"/>
      <c r="AJ112" s="64"/>
      <c r="AK112" s="64"/>
      <c r="AL112" s="64"/>
      <c r="AM112" s="64"/>
      <c r="AN112" s="64"/>
      <c r="AO112" s="64"/>
      <c r="AP112" s="64"/>
    </row>
    <row r="113" spans="3:42" ht="15" customHeight="1" x14ac:dyDescent="0.3">
      <c r="C113" s="104"/>
      <c r="D113" s="104"/>
      <c r="E113" s="104"/>
      <c r="F113" s="104"/>
      <c r="G113" s="104"/>
      <c r="H113" s="104"/>
      <c r="I113" s="104"/>
      <c r="J113" s="104"/>
      <c r="K113" s="104"/>
      <c r="L113" s="104"/>
      <c r="M113" s="104"/>
      <c r="N113" s="104"/>
      <c r="O113" s="105"/>
      <c r="P113" s="106"/>
      <c r="Q113" s="106"/>
      <c r="R113" s="103"/>
      <c r="S113" s="64"/>
      <c r="T113" s="64"/>
      <c r="U113" s="64"/>
      <c r="V113" s="64"/>
      <c r="W113" s="64"/>
      <c r="X113" s="64"/>
      <c r="Y113" s="64"/>
      <c r="Z113" s="355"/>
      <c r="AA113" s="355"/>
      <c r="AB113" s="355"/>
      <c r="AC113" s="355"/>
      <c r="AD113" s="355"/>
      <c r="AE113" s="355"/>
      <c r="AF113" s="355"/>
      <c r="AG113" s="355"/>
      <c r="AH113" s="355"/>
      <c r="AI113" s="355"/>
      <c r="AJ113" s="64"/>
      <c r="AK113" s="64"/>
      <c r="AL113" s="64"/>
      <c r="AM113" s="64"/>
      <c r="AN113" s="64"/>
      <c r="AO113" s="64"/>
      <c r="AP113" s="64"/>
    </row>
    <row r="114" spans="3:42" ht="15" customHeight="1" x14ac:dyDescent="0.3">
      <c r="C114" s="104"/>
      <c r="D114" s="104"/>
      <c r="E114" s="104"/>
      <c r="F114" s="104"/>
      <c r="G114" s="104"/>
      <c r="H114" s="104"/>
      <c r="I114" s="104"/>
      <c r="J114" s="104"/>
      <c r="K114" s="104"/>
      <c r="L114" s="104"/>
      <c r="M114" s="104"/>
      <c r="N114" s="104"/>
      <c r="O114" s="105"/>
      <c r="P114" s="106"/>
      <c r="Q114" s="106"/>
      <c r="R114" s="103"/>
      <c r="S114" s="64"/>
      <c r="T114" s="64"/>
      <c r="U114" s="64"/>
      <c r="V114" s="64"/>
      <c r="W114" s="64"/>
      <c r="X114" s="64"/>
      <c r="Y114" s="64"/>
      <c r="Z114" s="355"/>
      <c r="AA114" s="355"/>
      <c r="AB114" s="355"/>
      <c r="AC114" s="355"/>
      <c r="AD114" s="355"/>
      <c r="AE114" s="355"/>
      <c r="AF114" s="355"/>
      <c r="AG114" s="355"/>
      <c r="AH114" s="355"/>
      <c r="AI114" s="355"/>
      <c r="AJ114" s="64"/>
      <c r="AK114" s="64"/>
      <c r="AL114" s="64"/>
      <c r="AM114" s="64"/>
      <c r="AN114" s="64"/>
      <c r="AO114" s="64"/>
      <c r="AP114" s="64"/>
    </row>
    <row r="115" spans="3:42" ht="15" customHeight="1" x14ac:dyDescent="0.3">
      <c r="C115" s="104"/>
      <c r="D115" s="104"/>
      <c r="E115" s="104"/>
      <c r="F115" s="104"/>
      <c r="G115" s="104"/>
      <c r="H115" s="104"/>
      <c r="I115" s="104"/>
      <c r="J115" s="104"/>
      <c r="K115" s="104"/>
      <c r="L115" s="104"/>
      <c r="M115" s="104"/>
      <c r="N115" s="104"/>
      <c r="O115" s="105"/>
      <c r="P115" s="106"/>
      <c r="Q115" s="106"/>
      <c r="R115" s="103"/>
      <c r="S115" s="64"/>
      <c r="T115" s="64"/>
      <c r="U115" s="64"/>
      <c r="V115" s="64"/>
      <c r="W115" s="64"/>
      <c r="X115" s="64"/>
      <c r="Y115" s="64"/>
      <c r="Z115" s="355"/>
      <c r="AA115" s="355"/>
      <c r="AB115" s="355"/>
      <c r="AC115" s="355"/>
      <c r="AD115" s="355"/>
      <c r="AE115" s="355"/>
      <c r="AF115" s="355"/>
      <c r="AG115" s="355"/>
      <c r="AH115" s="355"/>
      <c r="AI115" s="355"/>
      <c r="AJ115" s="64"/>
      <c r="AK115" s="64"/>
      <c r="AL115" s="64"/>
      <c r="AM115" s="64"/>
      <c r="AN115" s="64"/>
      <c r="AO115" s="64"/>
      <c r="AP115" s="64"/>
    </row>
    <row r="116" spans="3:42" ht="15" customHeight="1" x14ac:dyDescent="0.3">
      <c r="C116" s="104"/>
      <c r="D116" s="104"/>
      <c r="E116" s="104"/>
      <c r="F116" s="104"/>
      <c r="G116" s="104"/>
      <c r="H116" s="104"/>
      <c r="I116" s="104"/>
      <c r="J116" s="104"/>
      <c r="K116" s="104"/>
      <c r="L116" s="104"/>
      <c r="M116" s="104"/>
      <c r="N116" s="104"/>
      <c r="O116" s="105"/>
      <c r="P116" s="106"/>
      <c r="Q116" s="106"/>
      <c r="R116" s="103"/>
      <c r="S116" s="64"/>
      <c r="T116" s="64"/>
      <c r="U116" s="64"/>
      <c r="V116" s="64"/>
      <c r="W116" s="64"/>
      <c r="X116" s="64"/>
      <c r="Y116" s="64"/>
      <c r="Z116" s="355"/>
      <c r="AA116" s="355"/>
      <c r="AB116" s="355"/>
      <c r="AC116" s="355"/>
      <c r="AD116" s="355"/>
      <c r="AE116" s="355"/>
      <c r="AF116" s="355"/>
      <c r="AG116" s="355"/>
      <c r="AH116" s="355"/>
      <c r="AI116" s="355"/>
      <c r="AJ116" s="64"/>
      <c r="AK116" s="64"/>
      <c r="AL116" s="64"/>
      <c r="AM116" s="64"/>
      <c r="AN116" s="64"/>
      <c r="AO116" s="64"/>
      <c r="AP116" s="64"/>
    </row>
    <row r="117" spans="3:42" ht="15" customHeight="1" x14ac:dyDescent="0.3">
      <c r="C117" s="104"/>
      <c r="D117" s="104"/>
      <c r="E117" s="104"/>
      <c r="F117" s="104"/>
      <c r="G117" s="104"/>
      <c r="H117" s="104"/>
      <c r="I117" s="104"/>
      <c r="J117" s="104"/>
      <c r="K117" s="104"/>
      <c r="L117" s="104"/>
      <c r="M117" s="104"/>
      <c r="N117" s="104"/>
      <c r="O117" s="105"/>
      <c r="P117" s="106"/>
      <c r="Q117" s="106"/>
      <c r="R117" s="103"/>
      <c r="S117" s="64"/>
      <c r="T117" s="64"/>
      <c r="U117" s="64"/>
      <c r="V117" s="64"/>
      <c r="W117" s="64"/>
      <c r="X117" s="64"/>
      <c r="Y117" s="64"/>
      <c r="Z117" s="355"/>
      <c r="AA117" s="355"/>
      <c r="AB117" s="355"/>
      <c r="AC117" s="355"/>
      <c r="AD117" s="355"/>
      <c r="AE117" s="355"/>
      <c r="AF117" s="355"/>
      <c r="AG117" s="355"/>
      <c r="AH117" s="355"/>
      <c r="AI117" s="355"/>
      <c r="AJ117" s="64"/>
      <c r="AK117" s="64"/>
      <c r="AL117" s="64"/>
      <c r="AM117" s="64"/>
      <c r="AN117" s="64"/>
      <c r="AO117" s="64"/>
      <c r="AP117" s="64"/>
    </row>
    <row r="118" spans="3:42" ht="15" customHeight="1" x14ac:dyDescent="0.3">
      <c r="C118" s="104"/>
      <c r="D118" s="104"/>
      <c r="E118" s="104"/>
      <c r="F118" s="104"/>
      <c r="G118" s="104"/>
      <c r="H118" s="104"/>
      <c r="I118" s="104"/>
      <c r="J118" s="104"/>
      <c r="K118" s="104"/>
      <c r="L118" s="104"/>
      <c r="M118" s="104"/>
      <c r="N118" s="104"/>
      <c r="O118" s="105"/>
      <c r="P118" s="106"/>
      <c r="Q118" s="106"/>
      <c r="R118" s="103"/>
      <c r="S118" s="64"/>
      <c r="T118" s="64"/>
      <c r="U118" s="64"/>
      <c r="V118" s="64"/>
      <c r="W118" s="64"/>
      <c r="X118" s="64"/>
      <c r="Y118" s="64"/>
      <c r="Z118" s="355"/>
      <c r="AA118" s="355"/>
      <c r="AB118" s="355"/>
      <c r="AC118" s="355"/>
      <c r="AD118" s="355"/>
      <c r="AE118" s="355"/>
      <c r="AF118" s="355"/>
      <c r="AG118" s="355"/>
      <c r="AH118" s="355"/>
      <c r="AI118" s="355"/>
      <c r="AJ118" s="64"/>
      <c r="AK118" s="64"/>
      <c r="AL118" s="64"/>
      <c r="AM118" s="64"/>
      <c r="AN118" s="64"/>
      <c r="AO118" s="64"/>
      <c r="AP118" s="64"/>
    </row>
    <row r="119" spans="3:42" ht="15" customHeight="1" x14ac:dyDescent="0.3">
      <c r="C119" s="104"/>
      <c r="D119" s="104"/>
      <c r="E119" s="104"/>
      <c r="F119" s="104"/>
      <c r="G119" s="104"/>
      <c r="H119" s="104"/>
      <c r="I119" s="104"/>
      <c r="J119" s="104"/>
      <c r="K119" s="104"/>
      <c r="L119" s="104"/>
      <c r="M119" s="104"/>
      <c r="N119" s="104"/>
      <c r="O119" s="105"/>
      <c r="P119" s="106"/>
      <c r="Q119" s="106"/>
      <c r="R119" s="103"/>
      <c r="S119" s="64"/>
      <c r="T119" s="64"/>
      <c r="U119" s="64"/>
      <c r="V119" s="64"/>
      <c r="W119" s="64"/>
      <c r="X119" s="64"/>
      <c r="Y119" s="64"/>
      <c r="Z119" s="355"/>
      <c r="AA119" s="355"/>
      <c r="AB119" s="355"/>
      <c r="AC119" s="355"/>
      <c r="AD119" s="355"/>
      <c r="AE119" s="355"/>
      <c r="AF119" s="355"/>
      <c r="AG119" s="355"/>
      <c r="AH119" s="355"/>
      <c r="AI119" s="355"/>
      <c r="AJ119" s="64"/>
      <c r="AK119" s="64"/>
      <c r="AL119" s="64"/>
      <c r="AM119" s="64"/>
      <c r="AN119" s="64"/>
      <c r="AO119" s="64"/>
      <c r="AP119" s="64"/>
    </row>
    <row r="120" spans="3:42" ht="15" customHeight="1" x14ac:dyDescent="0.3">
      <c r="C120" s="104"/>
      <c r="D120" s="104"/>
      <c r="E120" s="104"/>
      <c r="F120" s="104"/>
      <c r="G120" s="104"/>
      <c r="H120" s="104"/>
      <c r="I120" s="104"/>
      <c r="J120" s="104"/>
      <c r="K120" s="104"/>
      <c r="L120" s="104"/>
      <c r="M120" s="104"/>
      <c r="N120" s="104"/>
      <c r="O120" s="105"/>
      <c r="P120" s="106"/>
      <c r="Q120" s="106"/>
      <c r="R120" s="103"/>
      <c r="S120" s="64"/>
      <c r="T120" s="64"/>
      <c r="U120" s="64"/>
      <c r="V120" s="64"/>
      <c r="W120" s="64"/>
      <c r="X120" s="64"/>
      <c r="Y120" s="64"/>
      <c r="Z120" s="355"/>
      <c r="AA120" s="355"/>
      <c r="AB120" s="355"/>
      <c r="AC120" s="355"/>
      <c r="AD120" s="355"/>
      <c r="AE120" s="355"/>
      <c r="AF120" s="355"/>
      <c r="AG120" s="355"/>
      <c r="AH120" s="355"/>
      <c r="AI120" s="355"/>
      <c r="AJ120" s="64"/>
      <c r="AK120" s="64"/>
      <c r="AL120" s="64"/>
      <c r="AM120" s="64"/>
      <c r="AN120" s="64"/>
      <c r="AO120" s="64"/>
      <c r="AP120" s="64"/>
    </row>
    <row r="121" spans="3:42" ht="15" customHeight="1" x14ac:dyDescent="0.3">
      <c r="C121" s="104"/>
      <c r="D121" s="104"/>
      <c r="E121" s="104"/>
      <c r="F121" s="104"/>
      <c r="G121" s="104"/>
      <c r="H121" s="104"/>
      <c r="I121" s="104"/>
      <c r="J121" s="104"/>
      <c r="K121" s="104"/>
      <c r="L121" s="104"/>
      <c r="M121" s="104"/>
      <c r="N121" s="104"/>
      <c r="O121" s="105"/>
      <c r="P121" s="106"/>
      <c r="Q121" s="106"/>
      <c r="R121" s="103"/>
      <c r="S121" s="64"/>
      <c r="T121" s="64"/>
      <c r="U121" s="64"/>
      <c r="V121" s="64"/>
      <c r="W121" s="64"/>
      <c r="X121" s="64"/>
      <c r="Y121" s="64"/>
      <c r="Z121" s="355"/>
      <c r="AA121" s="355"/>
      <c r="AB121" s="355"/>
      <c r="AC121" s="355"/>
      <c r="AD121" s="355"/>
      <c r="AE121" s="355"/>
      <c r="AF121" s="355"/>
      <c r="AG121" s="355"/>
      <c r="AH121" s="355"/>
      <c r="AI121" s="355"/>
      <c r="AJ121" s="64"/>
      <c r="AK121" s="64"/>
      <c r="AL121" s="64"/>
      <c r="AM121" s="64"/>
      <c r="AN121" s="64"/>
      <c r="AO121" s="64"/>
      <c r="AP121" s="64"/>
    </row>
    <row r="122" spans="3:42" ht="15" customHeight="1" x14ac:dyDescent="0.3">
      <c r="C122" s="104"/>
      <c r="D122" s="104"/>
      <c r="E122" s="104"/>
      <c r="F122" s="104"/>
      <c r="G122" s="104"/>
      <c r="H122" s="104"/>
      <c r="I122" s="104"/>
      <c r="J122" s="104"/>
      <c r="K122" s="104"/>
      <c r="L122" s="104"/>
      <c r="M122" s="104"/>
      <c r="N122" s="104"/>
      <c r="O122" s="105"/>
      <c r="P122" s="106"/>
      <c r="Q122" s="106"/>
      <c r="R122" s="103"/>
      <c r="S122" s="64"/>
      <c r="T122" s="64"/>
      <c r="U122" s="64"/>
      <c r="V122" s="64"/>
      <c r="W122" s="64"/>
      <c r="X122" s="64"/>
      <c r="Y122" s="64"/>
      <c r="Z122" s="355"/>
      <c r="AA122" s="355"/>
      <c r="AB122" s="355"/>
      <c r="AC122" s="355"/>
      <c r="AD122" s="355"/>
      <c r="AE122" s="355"/>
      <c r="AF122" s="355"/>
      <c r="AG122" s="355"/>
      <c r="AH122" s="355"/>
      <c r="AI122" s="355"/>
      <c r="AJ122" s="64"/>
      <c r="AK122" s="64"/>
      <c r="AL122" s="64"/>
      <c r="AM122" s="64"/>
      <c r="AN122" s="64"/>
      <c r="AO122" s="64"/>
      <c r="AP122" s="64"/>
    </row>
    <row r="123" spans="3:42" ht="15" customHeight="1" x14ac:dyDescent="0.3">
      <c r="C123" s="104"/>
      <c r="D123" s="104"/>
      <c r="E123" s="104"/>
      <c r="F123" s="104"/>
      <c r="G123" s="104"/>
      <c r="H123" s="104"/>
      <c r="I123" s="104"/>
      <c r="J123" s="104"/>
      <c r="K123" s="104"/>
      <c r="L123" s="104"/>
      <c r="M123" s="104"/>
      <c r="N123" s="104"/>
      <c r="O123" s="105"/>
      <c r="P123" s="106"/>
      <c r="Q123" s="106"/>
      <c r="R123" s="103"/>
      <c r="S123" s="64"/>
      <c r="T123" s="64"/>
      <c r="U123" s="64"/>
      <c r="V123" s="64"/>
      <c r="W123" s="64"/>
      <c r="X123" s="64"/>
      <c r="Y123" s="64"/>
      <c r="Z123" s="355"/>
      <c r="AA123" s="355"/>
      <c r="AB123" s="355"/>
      <c r="AC123" s="355"/>
      <c r="AD123" s="355"/>
      <c r="AE123" s="355"/>
      <c r="AF123" s="355"/>
      <c r="AG123" s="355"/>
      <c r="AH123" s="355"/>
      <c r="AI123" s="355"/>
      <c r="AJ123" s="64"/>
      <c r="AK123" s="64"/>
      <c r="AL123" s="64"/>
      <c r="AM123" s="64"/>
      <c r="AN123" s="64"/>
      <c r="AO123" s="64"/>
      <c r="AP123" s="64"/>
    </row>
    <row r="124" spans="3:42" ht="15" customHeight="1" x14ac:dyDescent="0.3">
      <c r="C124" s="104"/>
      <c r="D124" s="104"/>
      <c r="E124" s="104"/>
      <c r="F124" s="104"/>
      <c r="G124" s="104"/>
      <c r="H124" s="104"/>
      <c r="I124" s="104"/>
      <c r="J124" s="104"/>
      <c r="K124" s="104"/>
      <c r="L124" s="104"/>
      <c r="M124" s="104"/>
      <c r="N124" s="104"/>
      <c r="O124" s="105"/>
      <c r="P124" s="106"/>
      <c r="Q124" s="106"/>
      <c r="R124" s="103"/>
      <c r="S124" s="64"/>
      <c r="T124" s="64"/>
      <c r="U124" s="64"/>
      <c r="V124" s="64"/>
      <c r="W124" s="64"/>
      <c r="X124" s="64"/>
      <c r="Y124" s="64"/>
      <c r="Z124" s="355"/>
      <c r="AA124" s="355"/>
      <c r="AB124" s="355"/>
      <c r="AC124" s="355"/>
      <c r="AD124" s="355"/>
      <c r="AE124" s="355"/>
      <c r="AF124" s="355"/>
      <c r="AG124" s="355"/>
      <c r="AH124" s="355"/>
      <c r="AI124" s="355"/>
      <c r="AJ124" s="64"/>
      <c r="AK124" s="64"/>
      <c r="AL124" s="64"/>
      <c r="AM124" s="64"/>
      <c r="AN124" s="64"/>
      <c r="AO124" s="64"/>
      <c r="AP124" s="64"/>
    </row>
    <row r="125" spans="3:42" ht="15" customHeight="1" x14ac:dyDescent="0.3">
      <c r="C125" s="104"/>
      <c r="D125" s="104"/>
      <c r="E125" s="104"/>
      <c r="F125" s="104"/>
      <c r="G125" s="104"/>
      <c r="H125" s="104"/>
      <c r="I125" s="104"/>
      <c r="J125" s="104"/>
      <c r="K125" s="104"/>
      <c r="L125" s="104"/>
      <c r="M125" s="104"/>
      <c r="N125" s="104"/>
      <c r="O125" s="105"/>
      <c r="P125" s="106"/>
      <c r="Q125" s="106"/>
      <c r="R125" s="103"/>
      <c r="S125" s="64"/>
      <c r="T125" s="64"/>
      <c r="U125" s="64"/>
      <c r="V125" s="64"/>
      <c r="W125" s="64"/>
      <c r="X125" s="64"/>
      <c r="Y125" s="64"/>
      <c r="Z125" s="355"/>
      <c r="AA125" s="355"/>
      <c r="AB125" s="355"/>
      <c r="AC125" s="355"/>
      <c r="AD125" s="355"/>
      <c r="AE125" s="355"/>
      <c r="AF125" s="355"/>
      <c r="AG125" s="355"/>
      <c r="AH125" s="355"/>
      <c r="AI125" s="355"/>
      <c r="AJ125" s="64"/>
      <c r="AK125" s="64"/>
      <c r="AL125" s="64"/>
      <c r="AM125" s="64"/>
      <c r="AN125" s="64"/>
      <c r="AO125" s="64"/>
      <c r="AP125" s="64"/>
    </row>
    <row r="126" spans="3:42" ht="15" customHeight="1" x14ac:dyDescent="0.3">
      <c r="C126" s="104"/>
      <c r="D126" s="104"/>
      <c r="E126" s="104"/>
      <c r="F126" s="104"/>
      <c r="G126" s="104"/>
      <c r="H126" s="104"/>
      <c r="I126" s="104"/>
      <c r="J126" s="104"/>
      <c r="K126" s="104"/>
      <c r="L126" s="104"/>
      <c r="M126" s="104"/>
      <c r="N126" s="104"/>
      <c r="O126" s="105"/>
      <c r="P126" s="106"/>
      <c r="Q126" s="106"/>
      <c r="R126" s="103"/>
      <c r="S126" s="64"/>
      <c r="T126" s="64"/>
      <c r="U126" s="64"/>
      <c r="V126" s="64"/>
      <c r="W126" s="64"/>
      <c r="X126" s="64"/>
      <c r="Y126" s="64"/>
      <c r="Z126" s="107"/>
      <c r="AA126" s="107"/>
      <c r="AB126" s="107"/>
      <c r="AC126" s="107"/>
      <c r="AD126" s="107"/>
      <c r="AE126" s="107"/>
      <c r="AF126" s="107"/>
      <c r="AG126" s="107"/>
      <c r="AH126" s="107"/>
      <c r="AI126" s="107"/>
      <c r="AJ126" s="64"/>
      <c r="AK126" s="64"/>
      <c r="AL126" s="64"/>
      <c r="AM126" s="64"/>
      <c r="AN126" s="64"/>
      <c r="AO126" s="64"/>
      <c r="AP126" s="64"/>
    </row>
    <row r="127" spans="3:42" ht="15" customHeight="1" x14ac:dyDescent="0.3">
      <c r="C127" s="104"/>
      <c r="D127" s="104"/>
      <c r="E127" s="104"/>
      <c r="F127" s="104"/>
      <c r="G127" s="104"/>
      <c r="H127" s="104"/>
      <c r="I127" s="104"/>
      <c r="J127" s="104"/>
      <c r="K127" s="104"/>
      <c r="L127" s="104"/>
      <c r="M127" s="104"/>
      <c r="N127" s="104"/>
      <c r="O127" s="105"/>
      <c r="P127" s="106"/>
      <c r="Q127" s="106"/>
      <c r="R127" s="103"/>
      <c r="S127" s="64"/>
      <c r="T127" s="64"/>
      <c r="U127" s="64"/>
      <c r="V127" s="64"/>
      <c r="W127" s="64"/>
      <c r="X127" s="64"/>
      <c r="Y127" s="64"/>
      <c r="Z127" s="64"/>
      <c r="AA127" s="64"/>
      <c r="AB127" s="64"/>
      <c r="AC127" s="64"/>
      <c r="AD127" s="64"/>
      <c r="AE127" s="64"/>
      <c r="AF127" s="64"/>
      <c r="AG127" s="64"/>
      <c r="AH127" s="64"/>
      <c r="AI127" s="64"/>
      <c r="AJ127" s="64"/>
      <c r="AK127" s="64"/>
      <c r="AL127" s="64"/>
      <c r="AM127" s="64"/>
      <c r="AN127" s="64"/>
      <c r="AO127" s="64"/>
      <c r="AP127" s="64"/>
    </row>
    <row r="128" spans="3:42" ht="15" customHeight="1" x14ac:dyDescent="0.3">
      <c r="C128" s="104"/>
      <c r="D128" s="104"/>
      <c r="E128" s="104"/>
      <c r="F128" s="104"/>
      <c r="G128" s="104"/>
      <c r="H128" s="104"/>
      <c r="I128" s="104"/>
      <c r="J128" s="104"/>
      <c r="K128" s="104"/>
      <c r="L128" s="104"/>
      <c r="M128" s="104"/>
      <c r="N128" s="104"/>
      <c r="O128" s="105"/>
      <c r="P128" s="106"/>
      <c r="Q128" s="106"/>
      <c r="R128" s="103"/>
      <c r="S128" s="64"/>
      <c r="T128" s="64"/>
      <c r="U128" s="64"/>
      <c r="V128" s="64"/>
      <c r="W128" s="64"/>
      <c r="X128" s="64"/>
      <c r="Y128" s="64"/>
      <c r="Z128" s="64"/>
      <c r="AA128" s="64"/>
      <c r="AB128" s="64"/>
      <c r="AC128" s="64"/>
      <c r="AD128" s="64"/>
      <c r="AE128" s="64"/>
      <c r="AF128" s="64"/>
      <c r="AG128" s="64"/>
      <c r="AH128" s="64"/>
      <c r="AI128" s="64"/>
      <c r="AJ128" s="64"/>
      <c r="AK128" s="64"/>
      <c r="AL128" s="64"/>
      <c r="AM128" s="64"/>
      <c r="AN128" s="64"/>
      <c r="AO128" s="64"/>
      <c r="AP128" s="64"/>
    </row>
    <row r="129" spans="3:42" ht="15" customHeight="1" x14ac:dyDescent="0.3">
      <c r="C129" s="104"/>
      <c r="D129" s="104"/>
      <c r="E129" s="104"/>
      <c r="F129" s="104"/>
      <c r="G129" s="104"/>
      <c r="H129" s="104"/>
      <c r="I129" s="104"/>
      <c r="J129" s="104"/>
      <c r="K129" s="104"/>
      <c r="L129" s="104"/>
      <c r="M129" s="104"/>
      <c r="N129" s="104"/>
      <c r="O129" s="105"/>
      <c r="P129" s="106"/>
      <c r="Q129" s="106"/>
      <c r="R129" s="103"/>
      <c r="S129" s="64"/>
      <c r="T129" s="64"/>
      <c r="U129" s="64"/>
      <c r="V129" s="64"/>
      <c r="W129" s="64"/>
      <c r="X129" s="64"/>
      <c r="Y129" s="64"/>
      <c r="Z129" s="64"/>
      <c r="AA129" s="64"/>
      <c r="AB129" s="64"/>
      <c r="AC129" s="64"/>
      <c r="AD129" s="64"/>
      <c r="AE129" s="64"/>
      <c r="AF129" s="64"/>
      <c r="AG129" s="64"/>
      <c r="AH129" s="64"/>
      <c r="AI129" s="64"/>
      <c r="AJ129" s="64"/>
      <c r="AK129" s="64"/>
      <c r="AL129" s="64"/>
      <c r="AM129" s="64"/>
      <c r="AN129" s="64"/>
      <c r="AO129" s="64"/>
      <c r="AP129" s="64"/>
    </row>
    <row r="130" spans="3:42" ht="15" customHeight="1" x14ac:dyDescent="0.3">
      <c r="C130" s="104"/>
      <c r="D130" s="104"/>
      <c r="E130" s="104"/>
      <c r="F130" s="104"/>
      <c r="G130" s="104"/>
      <c r="H130" s="104"/>
      <c r="I130" s="104"/>
      <c r="J130" s="104"/>
      <c r="K130" s="104"/>
      <c r="L130" s="104"/>
      <c r="M130" s="104"/>
      <c r="N130" s="104"/>
      <c r="O130" s="105"/>
      <c r="P130" s="106"/>
      <c r="Q130" s="106"/>
      <c r="R130" s="103"/>
      <c r="S130" s="64"/>
      <c r="T130" s="64"/>
      <c r="U130" s="64"/>
      <c r="V130" s="64"/>
      <c r="W130" s="64"/>
      <c r="X130" s="64"/>
      <c r="Y130" s="64"/>
      <c r="Z130" s="64"/>
      <c r="AA130" s="64"/>
      <c r="AB130" s="64"/>
      <c r="AC130" s="64"/>
      <c r="AD130" s="64"/>
      <c r="AE130" s="64"/>
      <c r="AF130" s="64"/>
      <c r="AG130" s="64"/>
      <c r="AH130" s="64"/>
      <c r="AI130" s="64"/>
      <c r="AJ130" s="64"/>
      <c r="AK130" s="64"/>
      <c r="AL130" s="64"/>
      <c r="AM130" s="64"/>
      <c r="AN130" s="64"/>
      <c r="AO130" s="64"/>
      <c r="AP130" s="64"/>
    </row>
    <row r="131" spans="3:42" ht="15" customHeight="1" x14ac:dyDescent="0.3">
      <c r="C131" s="104"/>
      <c r="D131" s="104"/>
      <c r="E131" s="104"/>
      <c r="F131" s="104"/>
      <c r="G131" s="104"/>
      <c r="H131" s="104"/>
      <c r="I131" s="104"/>
      <c r="J131" s="104"/>
      <c r="K131" s="104"/>
      <c r="L131" s="104"/>
      <c r="M131" s="104"/>
      <c r="N131" s="104"/>
      <c r="O131" s="105"/>
      <c r="P131" s="106"/>
      <c r="Q131" s="106"/>
      <c r="R131" s="103"/>
      <c r="S131" s="64"/>
      <c r="T131" s="64"/>
      <c r="U131" s="64"/>
      <c r="V131" s="64"/>
      <c r="W131" s="64"/>
      <c r="X131" s="64"/>
      <c r="Y131" s="64"/>
      <c r="Z131" s="64"/>
      <c r="AA131" s="64"/>
      <c r="AB131" s="64"/>
      <c r="AC131" s="64"/>
      <c r="AD131" s="64"/>
      <c r="AE131" s="64"/>
      <c r="AF131" s="64"/>
      <c r="AG131" s="64"/>
      <c r="AH131" s="64"/>
      <c r="AI131" s="64"/>
      <c r="AJ131" s="64"/>
      <c r="AK131" s="64"/>
      <c r="AL131" s="64"/>
      <c r="AM131" s="64"/>
      <c r="AN131" s="64"/>
      <c r="AO131" s="64"/>
      <c r="AP131" s="64"/>
    </row>
    <row r="132" spans="3:42" ht="15" customHeight="1" x14ac:dyDescent="0.3">
      <c r="C132" s="104"/>
      <c r="D132" s="104"/>
      <c r="E132" s="104"/>
      <c r="F132" s="104"/>
      <c r="G132" s="104"/>
      <c r="H132" s="104"/>
      <c r="I132" s="104"/>
      <c r="J132" s="104"/>
      <c r="K132" s="104"/>
      <c r="L132" s="104"/>
      <c r="M132" s="104"/>
      <c r="N132" s="104"/>
      <c r="O132" s="105"/>
      <c r="P132" s="106"/>
      <c r="Q132" s="106"/>
      <c r="R132" s="103"/>
      <c r="S132" s="64"/>
      <c r="T132" s="64"/>
      <c r="U132" s="64"/>
      <c r="V132" s="64"/>
      <c r="W132" s="64"/>
      <c r="X132" s="64"/>
      <c r="Y132" s="64"/>
      <c r="Z132" s="64"/>
      <c r="AA132" s="64"/>
      <c r="AB132" s="64"/>
      <c r="AC132" s="64"/>
      <c r="AD132" s="64"/>
      <c r="AE132" s="64"/>
      <c r="AF132" s="64"/>
      <c r="AG132" s="64"/>
      <c r="AH132" s="64"/>
      <c r="AI132" s="64"/>
      <c r="AJ132" s="64"/>
      <c r="AK132" s="64"/>
      <c r="AL132" s="64"/>
      <c r="AM132" s="64"/>
      <c r="AN132" s="64"/>
      <c r="AO132" s="64"/>
      <c r="AP132" s="64"/>
    </row>
    <row r="133" spans="3:42" ht="15" customHeight="1" x14ac:dyDescent="0.3">
      <c r="C133" s="104"/>
      <c r="D133" s="104"/>
      <c r="E133" s="104"/>
      <c r="F133" s="104"/>
      <c r="G133" s="104"/>
      <c r="H133" s="104"/>
      <c r="I133" s="104"/>
      <c r="J133" s="104"/>
      <c r="K133" s="104"/>
      <c r="L133" s="104"/>
      <c r="M133" s="104"/>
      <c r="N133" s="104"/>
      <c r="O133" s="105"/>
      <c r="P133" s="106"/>
      <c r="Q133" s="106"/>
      <c r="R133" s="103"/>
      <c r="S133" s="64"/>
      <c r="T133" s="64"/>
      <c r="U133" s="64"/>
      <c r="V133" s="64"/>
      <c r="W133" s="64"/>
      <c r="X133" s="64"/>
      <c r="Y133" s="64"/>
      <c r="Z133" s="64"/>
      <c r="AA133" s="64"/>
      <c r="AB133" s="64"/>
      <c r="AC133" s="64"/>
      <c r="AD133" s="64"/>
      <c r="AE133" s="64"/>
      <c r="AF133" s="64"/>
      <c r="AG133" s="64"/>
      <c r="AH133" s="64"/>
      <c r="AI133" s="64"/>
      <c r="AJ133" s="64"/>
      <c r="AK133" s="64"/>
      <c r="AL133" s="64"/>
      <c r="AM133" s="64"/>
      <c r="AN133" s="64"/>
      <c r="AO133" s="64"/>
      <c r="AP133" s="64"/>
    </row>
    <row r="134" spans="3:42" ht="15" customHeight="1" x14ac:dyDescent="0.3">
      <c r="D134" s="76"/>
      <c r="E134" s="76"/>
      <c r="F134" s="76"/>
      <c r="G134" s="76"/>
      <c r="H134" s="76"/>
      <c r="I134" s="76"/>
      <c r="J134" s="76"/>
      <c r="K134" s="76"/>
      <c r="L134" s="76"/>
      <c r="M134" s="76"/>
      <c r="N134" s="76"/>
      <c r="O134" s="108"/>
      <c r="P134" s="61"/>
      <c r="Q134" s="61"/>
      <c r="R134" s="64"/>
      <c r="S134" s="64"/>
      <c r="T134" s="64"/>
      <c r="U134" s="64"/>
      <c r="V134" s="64"/>
      <c r="W134" s="64"/>
      <c r="X134" s="64"/>
      <c r="Y134" s="64"/>
      <c r="Z134" s="64"/>
      <c r="AA134" s="64"/>
      <c r="AB134" s="64"/>
      <c r="AC134" s="64"/>
      <c r="AD134" s="64"/>
      <c r="AE134" s="64"/>
      <c r="AF134" s="64"/>
      <c r="AG134" s="64"/>
      <c r="AH134" s="64"/>
      <c r="AI134" s="64"/>
      <c r="AJ134" s="64"/>
      <c r="AK134" s="64"/>
      <c r="AL134" s="64"/>
      <c r="AM134" s="64"/>
      <c r="AN134" s="64"/>
      <c r="AO134" s="64"/>
      <c r="AP134" s="64"/>
    </row>
    <row r="135" spans="3:42" ht="15" customHeight="1" x14ac:dyDescent="0.3">
      <c r="D135" s="76"/>
      <c r="E135" s="76"/>
      <c r="F135" s="76"/>
      <c r="G135" s="76"/>
      <c r="H135" s="76"/>
      <c r="I135" s="76"/>
      <c r="J135" s="76"/>
      <c r="K135" s="76"/>
      <c r="L135" s="76"/>
      <c r="M135" s="76"/>
      <c r="N135" s="76"/>
      <c r="O135" s="108"/>
      <c r="P135" s="61"/>
      <c r="Q135" s="61"/>
      <c r="R135" s="64"/>
      <c r="S135" s="64"/>
      <c r="T135" s="64"/>
      <c r="U135" s="64"/>
      <c r="V135" s="64"/>
      <c r="W135" s="64"/>
      <c r="X135" s="64"/>
      <c r="Y135" s="64"/>
      <c r="Z135" s="64"/>
      <c r="AA135" s="64"/>
      <c r="AB135" s="64"/>
      <c r="AC135" s="64"/>
      <c r="AD135" s="64"/>
      <c r="AE135" s="64"/>
      <c r="AF135" s="64"/>
      <c r="AG135" s="64"/>
      <c r="AH135" s="64"/>
      <c r="AI135" s="64"/>
      <c r="AJ135" s="64"/>
      <c r="AK135" s="64"/>
      <c r="AL135" s="64"/>
      <c r="AM135" s="64"/>
      <c r="AN135" s="64"/>
      <c r="AO135" s="64"/>
      <c r="AP135" s="64"/>
    </row>
    <row r="136" spans="3:42" ht="15" customHeight="1" x14ac:dyDescent="0.3">
      <c r="D136" s="76"/>
      <c r="E136" s="76"/>
      <c r="F136" s="76"/>
      <c r="G136" s="76"/>
      <c r="H136" s="76"/>
      <c r="I136" s="76"/>
      <c r="J136" s="76"/>
      <c r="K136" s="76"/>
      <c r="L136" s="76"/>
      <c r="M136" s="76"/>
      <c r="N136" s="76"/>
      <c r="O136" s="108"/>
      <c r="P136" s="61"/>
      <c r="Q136" s="61"/>
      <c r="R136" s="64"/>
      <c r="S136" s="64"/>
      <c r="T136" s="64"/>
      <c r="U136" s="64"/>
      <c r="V136" s="64"/>
      <c r="W136" s="64"/>
      <c r="X136" s="64"/>
      <c r="Y136" s="64"/>
      <c r="Z136" s="64"/>
      <c r="AA136" s="64"/>
      <c r="AB136" s="64"/>
      <c r="AC136" s="64"/>
      <c r="AD136" s="64"/>
      <c r="AE136" s="64"/>
      <c r="AF136" s="64"/>
      <c r="AG136" s="64"/>
      <c r="AH136" s="64"/>
      <c r="AI136" s="64"/>
      <c r="AJ136" s="64"/>
      <c r="AK136" s="64"/>
      <c r="AL136" s="64"/>
      <c r="AM136" s="64"/>
      <c r="AN136" s="64"/>
      <c r="AO136" s="64"/>
      <c r="AP136" s="64"/>
    </row>
    <row r="137" spans="3:42" ht="15" customHeight="1" x14ac:dyDescent="0.3">
      <c r="D137" s="76"/>
      <c r="E137" s="76"/>
      <c r="F137" s="76"/>
      <c r="G137" s="76"/>
      <c r="H137" s="76"/>
      <c r="I137" s="76"/>
      <c r="J137" s="76"/>
      <c r="K137" s="76"/>
      <c r="L137" s="76"/>
      <c r="M137" s="76"/>
      <c r="N137" s="76"/>
      <c r="O137" s="108"/>
      <c r="P137" s="61"/>
      <c r="Q137" s="61"/>
      <c r="R137" s="64"/>
      <c r="S137" s="64"/>
      <c r="T137" s="64"/>
      <c r="U137" s="64"/>
      <c r="V137" s="64"/>
      <c r="W137" s="64"/>
      <c r="X137" s="64"/>
      <c r="Y137" s="64"/>
      <c r="Z137" s="64"/>
      <c r="AA137" s="64"/>
      <c r="AB137" s="64"/>
      <c r="AC137" s="64"/>
      <c r="AD137" s="64"/>
      <c r="AE137" s="64"/>
      <c r="AF137" s="64"/>
      <c r="AG137" s="64"/>
      <c r="AH137" s="64"/>
      <c r="AI137" s="64"/>
      <c r="AJ137" s="64"/>
      <c r="AK137" s="64"/>
      <c r="AL137" s="64"/>
      <c r="AM137" s="64"/>
      <c r="AN137" s="64"/>
      <c r="AO137" s="64"/>
      <c r="AP137" s="64"/>
    </row>
    <row r="138" spans="3:42" ht="15" customHeight="1" x14ac:dyDescent="0.3">
      <c r="D138" s="76"/>
      <c r="E138" s="76"/>
      <c r="F138" s="76"/>
      <c r="G138" s="76"/>
      <c r="H138" s="76"/>
      <c r="I138" s="76"/>
      <c r="J138" s="76"/>
      <c r="K138" s="76"/>
      <c r="L138" s="76"/>
      <c r="M138" s="76"/>
      <c r="N138" s="76"/>
      <c r="O138" s="108"/>
      <c r="P138" s="61"/>
      <c r="Q138" s="61"/>
      <c r="R138" s="61"/>
      <c r="S138" s="61"/>
      <c r="T138" s="61"/>
      <c r="U138" s="61"/>
      <c r="V138" s="61"/>
      <c r="W138" s="61"/>
      <c r="X138" s="61"/>
      <c r="Y138" s="61"/>
      <c r="Z138" s="61"/>
      <c r="AA138" s="61"/>
      <c r="AB138" s="61"/>
      <c r="AC138" s="61"/>
      <c r="AD138" s="61"/>
      <c r="AE138" s="61"/>
      <c r="AF138" s="61"/>
      <c r="AG138" s="61"/>
      <c r="AH138" s="61"/>
      <c r="AI138" s="61"/>
      <c r="AJ138" s="61"/>
      <c r="AK138" s="91"/>
    </row>
    <row r="139" spans="3:42" x14ac:dyDescent="0.3">
      <c r="D139" s="76"/>
      <c r="E139" s="76"/>
      <c r="F139" s="76"/>
      <c r="G139" s="76"/>
      <c r="H139" s="76"/>
      <c r="I139" s="76"/>
      <c r="J139" s="76"/>
      <c r="K139" s="76"/>
      <c r="L139" s="76"/>
      <c r="M139" s="76"/>
      <c r="N139" s="76"/>
      <c r="O139" s="108"/>
      <c r="P139" s="61"/>
      <c r="Q139" s="61"/>
      <c r="R139" s="61"/>
      <c r="S139" s="61"/>
      <c r="T139" s="61"/>
      <c r="U139" s="61"/>
      <c r="V139" s="61"/>
      <c r="W139" s="61"/>
      <c r="X139" s="61"/>
      <c r="Y139" s="61"/>
      <c r="Z139" s="61"/>
      <c r="AA139" s="61"/>
      <c r="AB139" s="61"/>
      <c r="AC139" s="61"/>
      <c r="AD139" s="61"/>
      <c r="AE139" s="61"/>
      <c r="AF139" s="61"/>
      <c r="AG139" s="61"/>
      <c r="AH139" s="61"/>
      <c r="AI139" s="61"/>
      <c r="AJ139" s="61"/>
      <c r="AK139" s="91"/>
    </row>
    <row r="140" spans="3:42" x14ac:dyDescent="0.3">
      <c r="O140" s="91"/>
      <c r="P140" s="61"/>
      <c r="Q140" s="61"/>
      <c r="R140" s="61"/>
      <c r="S140" s="61"/>
      <c r="T140" s="61"/>
      <c r="U140" s="61"/>
      <c r="V140" s="61"/>
      <c r="W140" s="61"/>
      <c r="X140" s="61"/>
      <c r="Y140" s="61"/>
      <c r="Z140" s="61"/>
      <c r="AA140" s="61"/>
      <c r="AB140" s="61"/>
      <c r="AC140" s="61"/>
      <c r="AD140" s="61"/>
      <c r="AE140" s="61"/>
      <c r="AF140" s="61"/>
      <c r="AG140" s="61"/>
      <c r="AH140" s="61"/>
      <c r="AI140" s="61"/>
      <c r="AJ140" s="61"/>
      <c r="AK140" s="91"/>
    </row>
    <row r="141" spans="3:42" x14ac:dyDescent="0.3">
      <c r="O141" s="91"/>
      <c r="P141" s="61"/>
      <c r="Q141" s="61"/>
      <c r="R141" s="61"/>
      <c r="S141" s="61"/>
      <c r="T141" s="61"/>
      <c r="U141" s="61"/>
      <c r="V141" s="61"/>
      <c r="W141" s="61"/>
      <c r="X141" s="61"/>
      <c r="Y141" s="61"/>
      <c r="Z141" s="61"/>
      <c r="AA141" s="61"/>
      <c r="AB141" s="61"/>
      <c r="AC141" s="61"/>
      <c r="AD141" s="61"/>
      <c r="AE141" s="61"/>
      <c r="AF141" s="61"/>
      <c r="AG141" s="61"/>
      <c r="AH141" s="61"/>
      <c r="AI141" s="61"/>
      <c r="AJ141" s="61"/>
      <c r="AK141" s="91"/>
    </row>
    <row r="142" spans="3:42" x14ac:dyDescent="0.3">
      <c r="O142" s="91"/>
      <c r="P142" s="61"/>
      <c r="Q142" s="61"/>
      <c r="R142" s="61"/>
      <c r="S142" s="61"/>
      <c r="T142" s="61"/>
      <c r="U142" s="61"/>
      <c r="V142" s="61"/>
      <c r="W142" s="61"/>
      <c r="X142" s="61"/>
      <c r="Y142" s="61"/>
      <c r="Z142" s="61"/>
      <c r="AA142" s="61"/>
      <c r="AB142" s="61"/>
      <c r="AC142" s="61"/>
      <c r="AD142" s="61"/>
      <c r="AE142" s="61"/>
      <c r="AF142" s="61"/>
      <c r="AG142" s="61"/>
      <c r="AH142" s="61"/>
      <c r="AI142" s="61"/>
      <c r="AJ142" s="61"/>
      <c r="AK142" s="91"/>
    </row>
    <row r="143" spans="3:42" x14ac:dyDescent="0.3">
      <c r="O143" s="91"/>
      <c r="P143" s="61"/>
      <c r="Q143" s="61"/>
      <c r="R143" s="61"/>
      <c r="S143" s="61"/>
      <c r="T143" s="61"/>
      <c r="U143" s="61"/>
      <c r="V143" s="61"/>
      <c r="W143" s="61"/>
      <c r="X143" s="61"/>
      <c r="Y143" s="61"/>
      <c r="Z143" s="61"/>
      <c r="AA143" s="61"/>
      <c r="AB143" s="61"/>
      <c r="AC143" s="61"/>
      <c r="AD143" s="61"/>
      <c r="AE143" s="61"/>
      <c r="AF143" s="61"/>
      <c r="AG143" s="61"/>
      <c r="AH143" s="61"/>
      <c r="AI143" s="61"/>
      <c r="AJ143" s="61"/>
      <c r="AK143" s="91"/>
    </row>
    <row r="144" spans="3:42" x14ac:dyDescent="0.3">
      <c r="O144" s="91"/>
      <c r="P144" s="61"/>
      <c r="Q144" s="61"/>
      <c r="R144" s="61"/>
      <c r="S144" s="61"/>
      <c r="T144" s="61"/>
      <c r="U144" s="61"/>
      <c r="V144" s="61"/>
      <c r="W144" s="61"/>
      <c r="X144" s="61"/>
      <c r="Y144" s="61"/>
      <c r="Z144" s="61"/>
      <c r="AA144" s="61"/>
      <c r="AB144" s="61"/>
      <c r="AC144" s="61"/>
      <c r="AD144" s="61"/>
      <c r="AE144" s="61"/>
      <c r="AF144" s="61"/>
      <c r="AG144" s="61"/>
      <c r="AH144" s="61"/>
      <c r="AI144" s="61"/>
      <c r="AJ144" s="61"/>
      <c r="AK144" s="91"/>
    </row>
    <row r="145" spans="15:37" x14ac:dyDescent="0.3">
      <c r="O145" s="91"/>
      <c r="P145" s="61"/>
      <c r="Q145" s="61"/>
      <c r="R145" s="61"/>
      <c r="S145" s="61"/>
      <c r="T145" s="61"/>
      <c r="U145" s="61"/>
      <c r="V145" s="61"/>
      <c r="W145" s="61"/>
      <c r="X145" s="61"/>
      <c r="Y145" s="61"/>
      <c r="Z145" s="61"/>
      <c r="AA145" s="61"/>
      <c r="AB145" s="61"/>
      <c r="AC145" s="61"/>
      <c r="AD145" s="61"/>
      <c r="AE145" s="61"/>
      <c r="AF145" s="61"/>
      <c r="AG145" s="61"/>
      <c r="AH145" s="61"/>
      <c r="AI145" s="61"/>
      <c r="AJ145" s="61"/>
      <c r="AK145" s="91"/>
    </row>
    <row r="146" spans="15:37" x14ac:dyDescent="0.3">
      <c r="O146" s="91"/>
      <c r="P146" s="61"/>
      <c r="Q146" s="61"/>
      <c r="R146" s="61"/>
      <c r="S146" s="61"/>
      <c r="T146" s="61"/>
      <c r="U146" s="61"/>
      <c r="V146" s="61"/>
      <c r="W146" s="61"/>
      <c r="X146" s="61"/>
      <c r="Y146" s="61"/>
      <c r="Z146" s="61"/>
      <c r="AA146" s="61"/>
      <c r="AB146" s="61"/>
      <c r="AC146" s="61"/>
      <c r="AD146" s="61"/>
      <c r="AE146" s="61"/>
      <c r="AF146" s="61"/>
      <c r="AG146" s="61"/>
      <c r="AH146" s="61"/>
      <c r="AI146" s="61"/>
      <c r="AJ146" s="61"/>
      <c r="AK146" s="91"/>
    </row>
    <row r="147" spans="15:37" x14ac:dyDescent="0.3">
      <c r="P147" s="61"/>
      <c r="Q147" s="61"/>
      <c r="R147" s="61"/>
      <c r="S147" s="61"/>
      <c r="T147" s="61"/>
      <c r="U147" s="61"/>
      <c r="V147" s="61"/>
      <c r="W147" s="61"/>
      <c r="X147" s="61"/>
      <c r="Y147" s="61"/>
      <c r="Z147" s="61"/>
      <c r="AA147" s="61"/>
      <c r="AB147" s="61"/>
      <c r="AC147" s="61"/>
      <c r="AD147" s="61"/>
      <c r="AE147" s="61"/>
      <c r="AF147" s="61"/>
      <c r="AG147" s="61"/>
      <c r="AH147" s="61"/>
      <c r="AI147" s="61"/>
      <c r="AJ147" s="61"/>
      <c r="AK147" s="61"/>
    </row>
    <row r="148" spans="15:37" x14ac:dyDescent="0.3">
      <c r="P148" s="61"/>
      <c r="Q148" s="61"/>
      <c r="R148" s="61"/>
      <c r="S148" s="61"/>
      <c r="T148" s="61"/>
      <c r="U148" s="61"/>
      <c r="V148" s="61"/>
      <c r="W148" s="61"/>
      <c r="X148" s="61"/>
      <c r="Y148" s="61"/>
      <c r="Z148" s="61"/>
      <c r="AA148" s="61"/>
      <c r="AB148" s="61"/>
      <c r="AC148" s="61"/>
      <c r="AD148" s="61"/>
      <c r="AE148" s="61"/>
      <c r="AF148" s="61"/>
      <c r="AG148" s="61"/>
      <c r="AH148" s="61"/>
      <c r="AI148" s="61"/>
      <c r="AJ148" s="61"/>
      <c r="AK148" s="61"/>
    </row>
  </sheetData>
  <mergeCells count="56">
    <mergeCell ref="G31:P33"/>
    <mergeCell ref="C34:F36"/>
    <mergeCell ref="G34:P36"/>
    <mergeCell ref="G22:P24"/>
    <mergeCell ref="C25:F27"/>
    <mergeCell ref="G25:P27"/>
    <mergeCell ref="C28:F30"/>
    <mergeCell ref="G28:P30"/>
    <mergeCell ref="A48:R49"/>
    <mergeCell ref="F52:M53"/>
    <mergeCell ref="F54:F55"/>
    <mergeCell ref="A3:S4"/>
    <mergeCell ref="C7:F9"/>
    <mergeCell ref="G7:P9"/>
    <mergeCell ref="C10:F12"/>
    <mergeCell ref="G10:P12"/>
    <mergeCell ref="C13:F15"/>
    <mergeCell ref="G13:P15"/>
    <mergeCell ref="C16:F18"/>
    <mergeCell ref="G16:P18"/>
    <mergeCell ref="C19:F21"/>
    <mergeCell ref="G19:P21"/>
    <mergeCell ref="C22:F24"/>
    <mergeCell ref="C31:F33"/>
    <mergeCell ref="C37:F39"/>
    <mergeCell ref="G37:P39"/>
    <mergeCell ref="C40:F42"/>
    <mergeCell ref="G40:P42"/>
    <mergeCell ref="C43:F45"/>
    <mergeCell ref="G43:P45"/>
    <mergeCell ref="G54:M55"/>
    <mergeCell ref="F56:F57"/>
    <mergeCell ref="G56:M57"/>
    <mergeCell ref="F58:F59"/>
    <mergeCell ref="G58:M59"/>
    <mergeCell ref="Z58:AI72"/>
    <mergeCell ref="F60:F61"/>
    <mergeCell ref="G60:M61"/>
    <mergeCell ref="F62:F63"/>
    <mergeCell ref="G62:M63"/>
    <mergeCell ref="F64:F65"/>
    <mergeCell ref="G64:M65"/>
    <mergeCell ref="F66:F67"/>
    <mergeCell ref="G66:M67"/>
    <mergeCell ref="F68:F69"/>
    <mergeCell ref="G68:M69"/>
    <mergeCell ref="F70:F71"/>
    <mergeCell ref="G70:M71"/>
    <mergeCell ref="F72:F73"/>
    <mergeCell ref="G72:M73"/>
    <mergeCell ref="Z111:AI125"/>
    <mergeCell ref="E76:N77"/>
    <mergeCell ref="Z76:AI90"/>
    <mergeCell ref="E78:N92"/>
    <mergeCell ref="Z94:AI108"/>
    <mergeCell ref="Z109:AI110"/>
  </mergeCells>
  <dataValidations count="2">
    <dataValidation type="list" allowBlank="1" showInputMessage="1" showErrorMessage="1" sqref="E76:N77">
      <formula1>$T$79:$T$82</formula1>
    </dataValidation>
    <dataValidation type="list" allowBlank="1" showInputMessage="1" showErrorMessage="1" sqref="C10:F45">
      <formula1>$X$14:$X$25</formula1>
    </dataValidation>
  </dataValidations>
  <pageMargins left="0.7" right="0.7" top="0.75" bottom="0.75" header="0.3" footer="0.3"/>
  <pageSetup paperSize="9" scale="10" fitToWidth="0" fitToHeight="0"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Z224"/>
  <sheetViews>
    <sheetView showGridLines="0" showZeros="0" topLeftCell="A97" zoomScaleNormal="100" workbookViewId="0">
      <selection activeCell="V104" sqref="V104"/>
    </sheetView>
  </sheetViews>
  <sheetFormatPr baseColWidth="10" defaultRowHeight="13.8" x14ac:dyDescent="0.3"/>
  <cols>
    <col min="1" max="1" width="2.77734375" style="159" customWidth="1"/>
    <col min="2" max="4" width="10.77734375" style="159" customWidth="1"/>
    <col min="5" max="11" width="9.77734375" style="159" customWidth="1"/>
    <col min="12" max="12" width="4.77734375" style="159" customWidth="1"/>
    <col min="13" max="14" width="8.77734375" style="159" customWidth="1"/>
    <col min="15" max="22" width="9.77734375" style="159" customWidth="1"/>
    <col min="23" max="23" width="3.33203125" style="159" customWidth="1"/>
    <col min="24" max="27" width="10.77734375" style="159" customWidth="1"/>
    <col min="28" max="16384" width="11.5546875" style="159"/>
  </cols>
  <sheetData>
    <row r="1" spans="1:52" ht="15" customHeight="1" x14ac:dyDescent="0.3">
      <c r="A1" s="158"/>
      <c r="B1" s="158"/>
      <c r="C1" s="158"/>
      <c r="D1" s="158"/>
      <c r="E1" s="158"/>
      <c r="F1" s="158"/>
      <c r="G1" s="158"/>
      <c r="H1" s="158"/>
      <c r="I1" s="158"/>
      <c r="J1" s="158"/>
      <c r="K1" s="158"/>
      <c r="L1" s="158"/>
      <c r="M1" s="158"/>
      <c r="N1" s="158"/>
      <c r="O1" s="158"/>
      <c r="P1" s="158"/>
      <c r="Q1" s="158"/>
      <c r="R1" s="158"/>
      <c r="S1" s="158"/>
      <c r="T1" s="158"/>
      <c r="U1" s="158"/>
      <c r="V1" s="158"/>
      <c r="W1" s="158"/>
      <c r="X1" s="158"/>
      <c r="Y1" s="158"/>
      <c r="Z1" s="158"/>
      <c r="AA1" s="158"/>
      <c r="AB1" s="158"/>
      <c r="AC1" s="158"/>
      <c r="AD1" s="158"/>
      <c r="AE1" s="158"/>
      <c r="AF1" s="158"/>
      <c r="AG1" s="158"/>
      <c r="AH1" s="158"/>
      <c r="AI1" s="158"/>
      <c r="AJ1" s="158"/>
      <c r="AK1" s="158"/>
      <c r="AL1" s="158"/>
      <c r="AM1" s="158"/>
      <c r="AN1" s="158"/>
      <c r="AO1" s="158"/>
      <c r="AP1" s="158"/>
      <c r="AQ1" s="158"/>
      <c r="AR1" s="158"/>
      <c r="AS1" s="158"/>
      <c r="AT1" s="158"/>
      <c r="AU1" s="158"/>
      <c r="AV1" s="158"/>
      <c r="AW1" s="158"/>
    </row>
    <row r="2" spans="1:52" ht="15" customHeight="1" x14ac:dyDescent="0.3">
      <c r="A2" s="158"/>
      <c r="B2" s="158"/>
      <c r="C2" s="158"/>
      <c r="D2" s="158"/>
      <c r="E2" s="158"/>
      <c r="F2" s="158"/>
      <c r="G2" s="158"/>
      <c r="H2" s="158"/>
      <c r="I2" s="158"/>
      <c r="J2" s="158"/>
      <c r="K2" s="158"/>
      <c r="L2" s="158"/>
      <c r="M2" s="158"/>
      <c r="N2" s="158"/>
      <c r="O2" s="158"/>
      <c r="P2" s="158"/>
      <c r="Q2" s="158"/>
      <c r="R2" s="158"/>
      <c r="S2" s="158"/>
      <c r="T2" s="158"/>
      <c r="U2" s="158"/>
      <c r="V2" s="158"/>
      <c r="W2" s="158"/>
      <c r="X2" s="158"/>
      <c r="Y2" s="158"/>
      <c r="Z2" s="158"/>
      <c r="AA2" s="158"/>
      <c r="AB2" s="158"/>
      <c r="AC2" s="158"/>
      <c r="AD2" s="158"/>
      <c r="AE2" s="158"/>
      <c r="AF2" s="158"/>
      <c r="AG2" s="158"/>
      <c r="AH2" s="158"/>
      <c r="AI2" s="158"/>
      <c r="AJ2" s="158"/>
      <c r="AK2" s="158"/>
      <c r="AL2" s="158"/>
      <c r="AM2" s="158"/>
      <c r="AN2" s="158"/>
      <c r="AO2" s="158"/>
      <c r="AP2" s="158"/>
      <c r="AQ2" s="158"/>
      <c r="AR2" s="158"/>
      <c r="AS2" s="158"/>
      <c r="AT2" s="158"/>
      <c r="AU2" s="158"/>
      <c r="AV2" s="158"/>
      <c r="AW2" s="158"/>
    </row>
    <row r="3" spans="1:52" ht="15" customHeight="1" x14ac:dyDescent="0.3">
      <c r="A3" s="391" t="s">
        <v>171</v>
      </c>
      <c r="B3" s="391"/>
      <c r="C3" s="391"/>
      <c r="D3" s="391"/>
      <c r="E3" s="391"/>
      <c r="F3" s="391"/>
      <c r="G3" s="391"/>
      <c r="H3" s="391"/>
      <c r="I3" s="391"/>
      <c r="J3" s="391"/>
      <c r="K3" s="391"/>
      <c r="L3" s="391"/>
      <c r="M3" s="391"/>
      <c r="N3" s="391"/>
      <c r="O3" s="391"/>
      <c r="P3" s="391"/>
      <c r="Q3" s="391"/>
      <c r="R3" s="391"/>
      <c r="S3" s="391"/>
      <c r="T3" s="391"/>
      <c r="U3" s="391"/>
      <c r="V3" s="391"/>
      <c r="W3" s="160"/>
      <c r="X3" s="160"/>
      <c r="Y3" s="160"/>
      <c r="Z3" s="161"/>
      <c r="AA3" s="161"/>
      <c r="AB3" s="161"/>
      <c r="AC3" s="161"/>
      <c r="AD3" s="161"/>
      <c r="AE3" s="161"/>
      <c r="AF3" s="161"/>
      <c r="AG3" s="161"/>
      <c r="AH3" s="161"/>
      <c r="AI3" s="161"/>
      <c r="AJ3" s="161"/>
      <c r="AK3" s="161"/>
      <c r="AL3" s="161"/>
      <c r="AM3" s="161"/>
      <c r="AN3" s="161"/>
      <c r="AO3" s="161"/>
      <c r="AP3" s="161"/>
      <c r="AQ3" s="161"/>
      <c r="AR3" s="161"/>
      <c r="AS3" s="161"/>
      <c r="AT3" s="161"/>
      <c r="AU3" s="161"/>
      <c r="AV3" s="161"/>
      <c r="AW3" s="161"/>
      <c r="AX3" s="162"/>
      <c r="AY3" s="162"/>
      <c r="AZ3" s="162"/>
    </row>
    <row r="4" spans="1:52" ht="15" customHeight="1" x14ac:dyDescent="0.3">
      <c r="A4" s="391"/>
      <c r="B4" s="391"/>
      <c r="C4" s="391"/>
      <c r="D4" s="391"/>
      <c r="E4" s="391"/>
      <c r="F4" s="391"/>
      <c r="G4" s="391"/>
      <c r="H4" s="391"/>
      <c r="I4" s="391"/>
      <c r="J4" s="391"/>
      <c r="K4" s="391"/>
      <c r="L4" s="391"/>
      <c r="M4" s="391"/>
      <c r="N4" s="391"/>
      <c r="O4" s="391"/>
      <c r="P4" s="391"/>
      <c r="Q4" s="391"/>
      <c r="R4" s="391"/>
      <c r="S4" s="391"/>
      <c r="T4" s="391"/>
      <c r="U4" s="391"/>
      <c r="V4" s="391"/>
      <c r="W4" s="160"/>
      <c r="X4" s="160"/>
      <c r="Y4" s="160"/>
      <c r="Z4" s="161"/>
      <c r="AA4" s="161"/>
      <c r="AB4" s="161"/>
      <c r="AC4" s="161"/>
      <c r="AD4" s="161"/>
      <c r="AE4" s="161"/>
      <c r="AF4" s="161"/>
      <c r="AG4" s="161"/>
      <c r="AH4" s="161"/>
      <c r="AI4" s="161"/>
      <c r="AJ4" s="161"/>
      <c r="AK4" s="161"/>
      <c r="AL4" s="161"/>
      <c r="AM4" s="161"/>
      <c r="AN4" s="161"/>
      <c r="AO4" s="161"/>
      <c r="AP4" s="161"/>
      <c r="AQ4" s="161"/>
      <c r="AR4" s="161"/>
      <c r="AS4" s="161"/>
      <c r="AT4" s="161"/>
      <c r="AU4" s="161"/>
      <c r="AV4" s="161"/>
      <c r="AW4" s="161"/>
      <c r="AX4" s="162"/>
      <c r="AY4" s="162"/>
      <c r="AZ4" s="162"/>
    </row>
    <row r="5" spans="1:52" ht="15" customHeight="1" x14ac:dyDescent="0.3">
      <c r="A5" s="163"/>
      <c r="B5" s="163"/>
      <c r="C5" s="163"/>
      <c r="D5" s="163"/>
      <c r="E5" s="163"/>
      <c r="F5" s="163"/>
      <c r="G5" s="163"/>
      <c r="H5" s="163"/>
      <c r="I5" s="163"/>
      <c r="J5" s="163"/>
      <c r="K5" s="163"/>
      <c r="L5" s="163"/>
      <c r="M5" s="163"/>
      <c r="N5" s="163"/>
      <c r="O5" s="163"/>
      <c r="P5" s="163"/>
      <c r="Q5" s="163"/>
      <c r="R5" s="163"/>
      <c r="S5" s="163"/>
      <c r="T5" s="163"/>
      <c r="U5" s="163"/>
      <c r="V5" s="163"/>
      <c r="W5" s="163"/>
      <c r="X5" s="163"/>
      <c r="Y5" s="163"/>
      <c r="Z5" s="158"/>
      <c r="AA5" s="158"/>
      <c r="AB5" s="158"/>
      <c r="AC5" s="158"/>
      <c r="AD5" s="158"/>
      <c r="AE5" s="158"/>
      <c r="AF5" s="158"/>
      <c r="AG5" s="158"/>
      <c r="AH5" s="158"/>
      <c r="AI5" s="158"/>
      <c r="AJ5" s="158"/>
      <c r="AK5" s="158"/>
      <c r="AL5" s="158"/>
      <c r="AM5" s="158"/>
      <c r="AN5" s="158"/>
      <c r="AO5" s="158"/>
      <c r="AP5" s="158"/>
      <c r="AQ5" s="158"/>
      <c r="AR5" s="158"/>
      <c r="AS5" s="158"/>
      <c r="AT5" s="158"/>
      <c r="AU5" s="158"/>
      <c r="AV5" s="158"/>
      <c r="AW5" s="158"/>
    </row>
    <row r="6" spans="1:52" ht="15" customHeight="1" x14ac:dyDescent="0.3">
      <c r="A6" s="158"/>
      <c r="B6" s="158"/>
      <c r="C6" s="158"/>
      <c r="D6" s="158"/>
      <c r="E6" s="158"/>
      <c r="F6" s="158"/>
      <c r="G6" s="158"/>
      <c r="H6" s="158"/>
      <c r="I6" s="158"/>
      <c r="J6" s="158"/>
      <c r="K6" s="158"/>
      <c r="L6" s="158"/>
      <c r="M6" s="158"/>
      <c r="N6" s="158"/>
      <c r="O6" s="158"/>
      <c r="P6" s="158"/>
      <c r="Q6" s="158"/>
      <c r="R6" s="158"/>
      <c r="S6" s="158"/>
      <c r="T6" s="158"/>
      <c r="U6" s="158"/>
      <c r="V6" s="158"/>
      <c r="W6" s="158"/>
      <c r="X6" s="158"/>
      <c r="Y6" s="158"/>
      <c r="Z6" s="158"/>
      <c r="AA6" s="158"/>
      <c r="AB6" s="158"/>
      <c r="AC6" s="158"/>
      <c r="AD6" s="158"/>
      <c r="AE6" s="158"/>
      <c r="AF6" s="158"/>
      <c r="AG6" s="158"/>
      <c r="AH6" s="158"/>
      <c r="AI6" s="158"/>
      <c r="AJ6" s="158"/>
      <c r="AK6" s="158"/>
      <c r="AL6" s="158"/>
      <c r="AM6" s="158"/>
      <c r="AN6" s="158"/>
      <c r="AO6" s="158"/>
      <c r="AP6" s="158"/>
      <c r="AQ6" s="158"/>
      <c r="AR6" s="158"/>
      <c r="AS6" s="158"/>
      <c r="AT6" s="158"/>
      <c r="AU6" s="158"/>
      <c r="AV6" s="158"/>
      <c r="AW6" s="158"/>
    </row>
    <row r="7" spans="1:52" ht="15" customHeight="1" x14ac:dyDescent="0.3">
      <c r="A7" s="158"/>
      <c r="B7" s="514" t="str">
        <f>IF('Training Plan'!B12="","",'Training Plan'!B12)</f>
        <v>Low Stress</v>
      </c>
      <c r="C7" s="515"/>
      <c r="D7" s="516"/>
      <c r="E7" s="514" t="s">
        <v>52</v>
      </c>
      <c r="F7" s="515"/>
      <c r="G7" s="515"/>
      <c r="H7" s="515"/>
      <c r="I7" s="515"/>
      <c r="J7" s="515"/>
      <c r="K7" s="515"/>
      <c r="L7" s="515"/>
      <c r="M7" s="515"/>
      <c r="N7" s="515"/>
      <c r="O7" s="515"/>
      <c r="P7" s="515"/>
      <c r="Q7" s="515"/>
      <c r="R7" s="515"/>
      <c r="S7" s="515"/>
      <c r="T7" s="515"/>
      <c r="U7" s="515"/>
      <c r="V7" s="516"/>
      <c r="W7" s="163"/>
      <c r="X7" s="158"/>
      <c r="Y7" s="158"/>
      <c r="Z7" s="158"/>
      <c r="AA7" s="158"/>
      <c r="AB7" s="158"/>
      <c r="AC7" s="158"/>
      <c r="AD7" s="158"/>
      <c r="AE7" s="158"/>
      <c r="AF7" s="158"/>
      <c r="AG7" s="158"/>
      <c r="AH7" s="158"/>
      <c r="AI7" s="158"/>
      <c r="AJ7" s="158"/>
      <c r="AK7" s="158"/>
      <c r="AL7" s="158"/>
      <c r="AM7" s="158"/>
      <c r="AN7" s="158"/>
      <c r="AO7" s="158"/>
      <c r="AP7" s="158"/>
      <c r="AQ7" s="158"/>
      <c r="AR7" s="158"/>
      <c r="AS7" s="158"/>
      <c r="AT7" s="158"/>
      <c r="AU7" s="158"/>
      <c r="AV7" s="158"/>
      <c r="AW7" s="158"/>
    </row>
    <row r="8" spans="1:52" ht="15" customHeight="1" x14ac:dyDescent="0.3">
      <c r="A8" s="158"/>
      <c r="B8" s="517"/>
      <c r="C8" s="518"/>
      <c r="D8" s="519"/>
      <c r="E8" s="517"/>
      <c r="F8" s="518"/>
      <c r="G8" s="518"/>
      <c r="H8" s="518"/>
      <c r="I8" s="518"/>
      <c r="J8" s="518"/>
      <c r="K8" s="518"/>
      <c r="L8" s="518"/>
      <c r="M8" s="518"/>
      <c r="N8" s="518"/>
      <c r="O8" s="518"/>
      <c r="P8" s="518"/>
      <c r="Q8" s="518"/>
      <c r="R8" s="518"/>
      <c r="S8" s="518"/>
      <c r="T8" s="518"/>
      <c r="U8" s="518"/>
      <c r="V8" s="519"/>
      <c r="W8" s="163"/>
      <c r="X8" s="158"/>
      <c r="Y8" s="158"/>
      <c r="Z8" s="158"/>
      <c r="AA8" s="158"/>
      <c r="AB8" s="158"/>
      <c r="AC8" s="158"/>
      <c r="AD8" s="158"/>
      <c r="AE8" s="158"/>
      <c r="AF8" s="158"/>
      <c r="AG8" s="158"/>
      <c r="AH8" s="158"/>
      <c r="AI8" s="158"/>
      <c r="AJ8" s="158"/>
      <c r="AK8" s="158"/>
      <c r="AL8" s="158"/>
      <c r="AM8" s="158"/>
      <c r="AN8" s="158"/>
      <c r="AO8" s="158"/>
      <c r="AP8" s="158"/>
      <c r="AQ8" s="158"/>
      <c r="AR8" s="158"/>
      <c r="AS8" s="158"/>
      <c r="AT8" s="158"/>
      <c r="AU8" s="158"/>
      <c r="AV8" s="158"/>
      <c r="AW8" s="158"/>
    </row>
    <row r="9" spans="1:52" ht="15" customHeight="1" x14ac:dyDescent="0.3">
      <c r="A9" s="158"/>
      <c r="B9" s="158"/>
      <c r="C9" s="158"/>
      <c r="D9" s="158"/>
      <c r="E9" s="158"/>
      <c r="F9" s="158"/>
      <c r="G9" s="158"/>
      <c r="H9" s="158"/>
      <c r="I9" s="158"/>
      <c r="J9" s="158"/>
      <c r="K9" s="158"/>
      <c r="L9" s="158"/>
      <c r="M9" s="158"/>
      <c r="N9" s="158"/>
      <c r="O9" s="158"/>
      <c r="P9" s="158"/>
      <c r="Q9" s="158"/>
      <c r="R9" s="158"/>
      <c r="S9" s="158"/>
      <c r="T9" s="158"/>
      <c r="U9" s="158"/>
      <c r="V9" s="158"/>
      <c r="W9" s="158"/>
      <c r="X9" s="158"/>
      <c r="Y9" s="158"/>
      <c r="Z9" s="158"/>
      <c r="AA9" s="158"/>
      <c r="AB9" s="158"/>
      <c r="AC9" s="158"/>
      <c r="AD9" s="158"/>
      <c r="AE9" s="158"/>
      <c r="AF9" s="158"/>
      <c r="AG9" s="158"/>
      <c r="AH9" s="158"/>
      <c r="AI9" s="158"/>
      <c r="AJ9" s="158"/>
      <c r="AK9" s="158"/>
      <c r="AL9" s="158"/>
      <c r="AM9" s="158"/>
      <c r="AN9" s="158"/>
      <c r="AO9" s="158"/>
      <c r="AP9" s="158"/>
      <c r="AQ9" s="158"/>
      <c r="AR9" s="158"/>
      <c r="AS9" s="158"/>
      <c r="AT9" s="158"/>
      <c r="AU9" s="158"/>
      <c r="AV9" s="158"/>
      <c r="AW9" s="158"/>
    </row>
    <row r="10" spans="1:52" ht="15" customHeight="1" thickBot="1" x14ac:dyDescent="0.35">
      <c r="A10" s="158"/>
      <c r="B10" s="158"/>
      <c r="C10" s="158"/>
      <c r="D10" s="158"/>
      <c r="E10" s="158"/>
      <c r="F10" s="158"/>
      <c r="G10" s="158"/>
      <c r="H10" s="158"/>
      <c r="I10" s="158"/>
      <c r="J10" s="158"/>
      <c r="K10" s="158"/>
      <c r="L10" s="158"/>
      <c r="M10" s="158"/>
      <c r="N10" s="158"/>
      <c r="O10" s="158"/>
      <c r="P10" s="158"/>
      <c r="Q10" s="158"/>
      <c r="R10" s="158"/>
      <c r="S10" s="158"/>
      <c r="T10" s="158"/>
      <c r="U10" s="158"/>
      <c r="V10" s="158"/>
      <c r="W10" s="158"/>
      <c r="X10" s="158"/>
      <c r="Y10" s="158"/>
      <c r="Z10" s="158"/>
      <c r="AA10" s="158"/>
      <c r="AB10" s="158"/>
      <c r="AC10" s="158"/>
      <c r="AD10" s="158"/>
      <c r="AE10" s="158"/>
      <c r="AF10" s="158"/>
      <c r="AG10" s="158"/>
      <c r="AH10" s="158"/>
      <c r="AI10" s="158"/>
      <c r="AJ10" s="158"/>
      <c r="AK10" s="158"/>
      <c r="AL10" s="158"/>
      <c r="AM10" s="158"/>
      <c r="AN10" s="158"/>
      <c r="AO10" s="158"/>
      <c r="AP10" s="158"/>
      <c r="AQ10" s="158"/>
      <c r="AR10" s="158"/>
      <c r="AS10" s="158"/>
      <c r="AT10" s="158"/>
      <c r="AU10" s="158"/>
      <c r="AV10" s="158"/>
      <c r="AW10" s="158"/>
    </row>
    <row r="11" spans="1:52" ht="15" customHeight="1" x14ac:dyDescent="0.3">
      <c r="A11" s="158"/>
      <c r="B11" s="356" t="s">
        <v>77</v>
      </c>
      <c r="C11" s="357"/>
      <c r="D11" s="357"/>
      <c r="E11" s="357"/>
      <c r="F11" s="357"/>
      <c r="G11" s="357"/>
      <c r="H11" s="357"/>
      <c r="I11" s="357"/>
      <c r="J11" s="357"/>
      <c r="K11" s="358"/>
      <c r="L11" s="158"/>
      <c r="M11" s="356" t="s">
        <v>170</v>
      </c>
      <c r="N11" s="357"/>
      <c r="O11" s="357"/>
      <c r="P11" s="357"/>
      <c r="Q11" s="357"/>
      <c r="R11" s="357"/>
      <c r="S11" s="357"/>
      <c r="T11" s="357"/>
      <c r="U11" s="357"/>
      <c r="V11" s="358"/>
      <c r="W11" s="119"/>
      <c r="X11" s="158"/>
      <c r="Y11" s="158"/>
      <c r="Z11" s="158"/>
      <c r="AA11" s="158"/>
      <c r="AB11" s="158"/>
      <c r="AC11" s="158"/>
      <c r="AD11" s="158"/>
      <c r="AE11" s="158"/>
      <c r="AF11" s="158"/>
      <c r="AG11" s="158"/>
      <c r="AH11" s="158"/>
      <c r="AI11" s="158"/>
      <c r="AJ11" s="158"/>
      <c r="AK11" s="158"/>
      <c r="AL11" s="158"/>
      <c r="AM11" s="158"/>
      <c r="AN11" s="158"/>
      <c r="AO11" s="158"/>
      <c r="AP11" s="158"/>
      <c r="AQ11" s="158"/>
      <c r="AR11" s="158"/>
      <c r="AS11" s="158"/>
      <c r="AT11" s="158"/>
      <c r="AU11" s="158"/>
      <c r="AV11" s="158"/>
      <c r="AW11" s="158"/>
    </row>
    <row r="12" spans="1:52" ht="15" customHeight="1" thickBot="1" x14ac:dyDescent="0.35">
      <c r="A12" s="158"/>
      <c r="B12" s="359"/>
      <c r="C12" s="360"/>
      <c r="D12" s="360"/>
      <c r="E12" s="360"/>
      <c r="F12" s="360"/>
      <c r="G12" s="360"/>
      <c r="H12" s="360"/>
      <c r="I12" s="360"/>
      <c r="J12" s="360"/>
      <c r="K12" s="361"/>
      <c r="L12" s="158"/>
      <c r="M12" s="359"/>
      <c r="N12" s="360"/>
      <c r="O12" s="360"/>
      <c r="P12" s="360"/>
      <c r="Q12" s="360"/>
      <c r="R12" s="360"/>
      <c r="S12" s="360"/>
      <c r="T12" s="360"/>
      <c r="U12" s="360"/>
      <c r="V12" s="361"/>
      <c r="W12" s="119"/>
      <c r="X12" s="158"/>
      <c r="Y12" s="158"/>
      <c r="Z12" s="158"/>
      <c r="AA12" s="158"/>
      <c r="AB12" s="158"/>
      <c r="AC12" s="158"/>
      <c r="AD12" s="158"/>
      <c r="AE12" s="158"/>
      <c r="AF12" s="158"/>
      <c r="AG12" s="158"/>
      <c r="AH12" s="158"/>
      <c r="AI12" s="158"/>
      <c r="AJ12" s="158"/>
      <c r="AK12" s="158"/>
      <c r="AL12" s="158"/>
      <c r="AM12" s="158"/>
      <c r="AN12" s="158"/>
      <c r="AO12" s="158"/>
      <c r="AP12" s="158"/>
      <c r="AQ12" s="158"/>
      <c r="AR12" s="158"/>
      <c r="AS12" s="158"/>
      <c r="AT12" s="158"/>
      <c r="AU12" s="158"/>
      <c r="AV12" s="158"/>
      <c r="AW12" s="158"/>
    </row>
    <row r="13" spans="1:52" ht="15" customHeight="1" x14ac:dyDescent="0.3">
      <c r="A13" s="158"/>
      <c r="B13" s="520" t="s">
        <v>69</v>
      </c>
      <c r="C13" s="521"/>
      <c r="D13" s="522"/>
      <c r="E13" s="526" t="s">
        <v>163</v>
      </c>
      <c r="F13" s="532" t="s">
        <v>162</v>
      </c>
      <c r="G13" s="526" t="s">
        <v>44</v>
      </c>
      <c r="H13" s="528" t="s">
        <v>90</v>
      </c>
      <c r="I13" s="528" t="s">
        <v>70</v>
      </c>
      <c r="J13" s="528" t="s">
        <v>87</v>
      </c>
      <c r="K13" s="526" t="s">
        <v>4</v>
      </c>
      <c r="L13" s="158"/>
      <c r="M13" s="530" t="s">
        <v>192</v>
      </c>
      <c r="N13" s="531"/>
      <c r="O13" s="526" t="s">
        <v>163</v>
      </c>
      <c r="P13" s="532" t="s">
        <v>162</v>
      </c>
      <c r="Q13" s="526" t="s">
        <v>44</v>
      </c>
      <c r="R13" s="528" t="s">
        <v>90</v>
      </c>
      <c r="S13" s="528" t="s">
        <v>70</v>
      </c>
      <c r="T13" s="528" t="s">
        <v>87</v>
      </c>
      <c r="U13" s="533" t="s">
        <v>106</v>
      </c>
      <c r="V13" s="528" t="s">
        <v>91</v>
      </c>
      <c r="W13" s="164"/>
      <c r="X13" s="158"/>
      <c r="Y13" s="158"/>
      <c r="Z13" s="158"/>
      <c r="AA13" s="158"/>
      <c r="AB13" s="158"/>
      <c r="AC13" s="158"/>
      <c r="AD13" s="158"/>
      <c r="AE13" s="158"/>
      <c r="AF13" s="158"/>
      <c r="AG13" s="158"/>
      <c r="AH13" s="158"/>
      <c r="AI13" s="158"/>
      <c r="AJ13" s="158"/>
      <c r="AK13" s="158"/>
      <c r="AL13" s="158"/>
      <c r="AM13" s="158"/>
      <c r="AN13" s="158"/>
      <c r="AO13" s="158"/>
      <c r="AP13" s="158"/>
      <c r="AQ13" s="158"/>
      <c r="AR13" s="158"/>
      <c r="AS13" s="158"/>
      <c r="AT13" s="158"/>
      <c r="AU13" s="158"/>
      <c r="AV13" s="158"/>
      <c r="AW13" s="158"/>
    </row>
    <row r="14" spans="1:52" ht="15" customHeight="1" thickBot="1" x14ac:dyDescent="0.35">
      <c r="A14" s="158"/>
      <c r="B14" s="523"/>
      <c r="C14" s="524"/>
      <c r="D14" s="525"/>
      <c r="E14" s="527"/>
      <c r="F14" s="523"/>
      <c r="G14" s="527"/>
      <c r="H14" s="527"/>
      <c r="I14" s="529"/>
      <c r="J14" s="529"/>
      <c r="K14" s="527"/>
      <c r="L14" s="158"/>
      <c r="M14" s="523"/>
      <c r="N14" s="525"/>
      <c r="O14" s="527"/>
      <c r="P14" s="523"/>
      <c r="Q14" s="527"/>
      <c r="R14" s="527"/>
      <c r="S14" s="529"/>
      <c r="T14" s="529"/>
      <c r="U14" s="524"/>
      <c r="V14" s="529"/>
      <c r="W14" s="164"/>
      <c r="X14" s="158"/>
      <c r="Y14" s="158"/>
      <c r="Z14" s="158"/>
      <c r="AA14" s="158"/>
      <c r="AB14" s="158"/>
      <c r="AC14" s="158"/>
      <c r="AD14" s="158"/>
      <c r="AE14" s="158"/>
      <c r="AF14" s="158"/>
      <c r="AG14" s="158"/>
      <c r="AH14" s="158"/>
      <c r="AI14" s="158"/>
      <c r="AJ14" s="158"/>
      <c r="AK14" s="158"/>
      <c r="AL14" s="158"/>
      <c r="AM14" s="158"/>
      <c r="AN14" s="158"/>
      <c r="AO14" s="158"/>
      <c r="AP14" s="158"/>
      <c r="AQ14" s="158"/>
      <c r="AR14" s="158"/>
      <c r="AS14" s="158"/>
      <c r="AT14" s="158"/>
      <c r="AU14" s="158"/>
      <c r="AV14" s="158"/>
      <c r="AW14" s="158"/>
    </row>
    <row r="15" spans="1:52" ht="30" customHeight="1" thickBot="1" x14ac:dyDescent="0.35">
      <c r="A15" s="158"/>
      <c r="B15" s="506" t="str">
        <f>IF('Week 1'!C23="","",'Week 1'!C13)</f>
        <v>Competition Squat</v>
      </c>
      <c r="C15" s="507"/>
      <c r="D15" s="508"/>
      <c r="E15" s="165">
        <f>COUNTIF('Week 1'!C23:C32,"&gt;0")</f>
        <v>3</v>
      </c>
      <c r="F15" s="166">
        <f>IF('Week 1'!D35=0,0,'Week 1'!D35)</f>
        <v>15</v>
      </c>
      <c r="G15" s="167">
        <f>IF('Week 1'!F35=0,0,'Week 1'!F35)</f>
        <v>2325</v>
      </c>
      <c r="H15" s="166">
        <f>IFERROR(AVERAGE('Week 1'!C23:C32),0)</f>
        <v>5</v>
      </c>
      <c r="I15" s="168">
        <f>IF('Week 1'!E33=0,0,'Week 1'!E33)</f>
        <v>0.79081632653061229</v>
      </c>
      <c r="J15" s="169">
        <f>IFERROR(AVERAGE('Week 1'!E23:E32),0)</f>
        <v>7</v>
      </c>
      <c r="K15" s="167">
        <f>IF('Week 1'!B35=0,0,'Week 1'!B35)</f>
        <v>196</v>
      </c>
      <c r="L15" s="170"/>
      <c r="M15" s="506" t="s">
        <v>43</v>
      </c>
      <c r="N15" s="508"/>
      <c r="O15" s="165">
        <f>SUMPRODUCT((NOT(ISERROR(FIND(M15,B15:D26))))*(E15:E26))</f>
        <v>9</v>
      </c>
      <c r="P15" s="166">
        <f>SUMPRODUCT((NOT(ISERROR(FIND(M15,B15:D26))))*(F15:F26))</f>
        <v>51</v>
      </c>
      <c r="Q15" s="167">
        <f>SUMPRODUCT((NOT(ISERROR(FIND(M15,B15:D26))))*(G15:G26))</f>
        <v>6805</v>
      </c>
      <c r="R15" s="171">
        <f>IFERROR(SUMPRODUCT((NOT(ISERROR(FIND(M15,B15:D26))))*((H15:H26)/U15)),0)</f>
        <v>5.6666666666666661</v>
      </c>
      <c r="S15" s="168">
        <f>IFERROR(SUMPRODUCT((NOT(ISERROR(FIND(M15,B15:D26))))*((I15:I26)/U15)),0)</f>
        <v>0.748973625275559</v>
      </c>
      <c r="T15" s="169">
        <f>IFERROR(SUMPRODUCT((NOT(ISERROR(FIND(M15,B15:D26))))*((J15:J26)/U15)),0)</f>
        <v>7.5555555555555554</v>
      </c>
      <c r="U15" s="172">
        <f>COUNTIF(B15:D26,"*Squat*")</f>
        <v>3</v>
      </c>
      <c r="V15" s="173">
        <f t="array" ref="V15">MAX(IF("Competition Squat"=LEFT(B15:D26,17),K15:K26,0))</f>
        <v>196</v>
      </c>
      <c r="W15" s="164"/>
      <c r="X15" s="158"/>
      <c r="Y15" s="158"/>
      <c r="Z15" s="158"/>
      <c r="AA15" s="158"/>
      <c r="AB15" s="158"/>
      <c r="AC15" s="158"/>
      <c r="AD15" s="158"/>
      <c r="AE15" s="158"/>
      <c r="AF15" s="158"/>
      <c r="AG15" s="158"/>
      <c r="AH15" s="158"/>
      <c r="AI15" s="158"/>
      <c r="AJ15" s="158"/>
      <c r="AK15" s="158"/>
      <c r="AL15" s="158"/>
      <c r="AM15" s="158"/>
      <c r="AN15" s="158"/>
      <c r="AO15" s="158"/>
      <c r="AP15" s="158"/>
      <c r="AQ15" s="158"/>
      <c r="AR15" s="158"/>
      <c r="AS15" s="158"/>
      <c r="AT15" s="158"/>
      <c r="AU15" s="158"/>
      <c r="AV15" s="158"/>
      <c r="AW15" s="158"/>
    </row>
    <row r="16" spans="1:52" ht="30" customHeight="1" thickBot="1" x14ac:dyDescent="0.35">
      <c r="A16" s="158"/>
      <c r="B16" s="506" t="s">
        <v>267</v>
      </c>
      <c r="C16" s="507"/>
      <c r="D16" s="508"/>
      <c r="E16" s="165">
        <f>COUNTIF('Week 1'!I23:I32,"&gt;0")</f>
        <v>3</v>
      </c>
      <c r="F16" s="166">
        <f>IF('Week 1'!J35=0,0,'Week 1'!J35)</f>
        <v>16</v>
      </c>
      <c r="G16" s="167">
        <f>IF('Week 1'!L35=0,0,'Week 1'!L35)</f>
        <v>1610</v>
      </c>
      <c r="H16" s="166">
        <f>IFERROR(AVERAGE('Week 1'!I23:I32),0)</f>
        <v>5.333333333333333</v>
      </c>
      <c r="I16" s="168">
        <f>IF('Week 1'!K33=0,0,'Week 1'!K33)</f>
        <v>0.74074074074074081</v>
      </c>
      <c r="J16" s="169">
        <f>IFERROR(AVERAGE('Week 1'!K23:K32),0)</f>
        <v>6.333333333333333</v>
      </c>
      <c r="K16" s="167">
        <f>IF('Week 1'!H35=0,0,'Week 1'!H35)</f>
        <v>135</v>
      </c>
      <c r="L16" s="158"/>
      <c r="M16" s="506" t="s">
        <v>45</v>
      </c>
      <c r="N16" s="508"/>
      <c r="O16" s="165">
        <f>SUMPRODUCT((NOT(ISERROR(FIND(M16,B15:D26))))*(E15:E26))</f>
        <v>15</v>
      </c>
      <c r="P16" s="166">
        <f>SUMPRODUCT((NOT(ISERROR(FIND(M16,B15:D26))))*(F15:F26))</f>
        <v>75</v>
      </c>
      <c r="Q16" s="167">
        <f>SUMPRODUCT((NOT(ISERROR(FIND(M16,B15:D26))))*(G15:G26))</f>
        <v>7560</v>
      </c>
      <c r="R16" s="171">
        <f>IFERROR(SUMPRODUCT((NOT(ISERROR(FIND(M16,B15:D26))))*(H15:H26)/U16),0)</f>
        <v>5</v>
      </c>
      <c r="S16" s="168">
        <f>IFERROR(SUMPRODUCT((NOT(ISERROR(FIND(M16,B15:D26))))*(I15:I26)/U16),0)</f>
        <v>0.7927185935621941</v>
      </c>
      <c r="T16" s="169">
        <f>IFERROR(SUMPRODUCT((NOT(ISERROR(FIND(M16,B15:D26))))*(J15:J26)/U16),0)</f>
        <v>7.4333333333333336</v>
      </c>
      <c r="U16" s="174">
        <f>COUNTIF(B15:D26,"*Bench*")</f>
        <v>5</v>
      </c>
      <c r="V16" s="173">
        <f t="array" ref="V16">MAX(IF("Competition Bench"=B15:D26,K15:K26,0))</f>
        <v>135</v>
      </c>
      <c r="W16" s="164"/>
      <c r="X16" s="158"/>
      <c r="Y16" s="158"/>
      <c r="Z16" s="158"/>
      <c r="AA16" s="158"/>
      <c r="AB16" s="158"/>
      <c r="AC16" s="158"/>
      <c r="AD16" s="158"/>
      <c r="AE16" s="158"/>
      <c r="AF16" s="158"/>
      <c r="AG16" s="158"/>
      <c r="AH16" s="158"/>
      <c r="AI16" s="158"/>
      <c r="AJ16" s="158"/>
      <c r="AK16" s="158"/>
      <c r="AL16" s="158"/>
      <c r="AM16" s="158"/>
      <c r="AN16" s="158"/>
      <c r="AO16" s="158"/>
      <c r="AP16" s="158"/>
      <c r="AQ16" s="158"/>
      <c r="AR16" s="158"/>
      <c r="AS16" s="158"/>
      <c r="AT16" s="158"/>
      <c r="AU16" s="158"/>
      <c r="AV16" s="158"/>
      <c r="AW16" s="158"/>
    </row>
    <row r="17" spans="1:49" ht="30" customHeight="1" thickBot="1" x14ac:dyDescent="0.35">
      <c r="A17" s="158"/>
      <c r="B17" s="506" t="str">
        <f>IF('Week 1'!O23="","",'Week 1'!O13)</f>
        <v>Strict Pendlay Row</v>
      </c>
      <c r="C17" s="507"/>
      <c r="D17" s="508"/>
      <c r="E17" s="165">
        <f>COUNTIF('Week 1'!O23:O32,"&gt;0")</f>
        <v>2</v>
      </c>
      <c r="F17" s="166">
        <f>IF('Week 1'!P35=0,0,'Week 1'!P35)</f>
        <v>20</v>
      </c>
      <c r="G17" s="167">
        <f>IF('Week 1'!R35=0,0,'Week 1'!R35)</f>
        <v>1750</v>
      </c>
      <c r="H17" s="166">
        <f>IFERROR(AVERAGE('Week 1'!O23:O32),0)</f>
        <v>10</v>
      </c>
      <c r="I17" s="168">
        <f>IF('Week 1'!P33=0,0,'Week 1'!P33)</f>
        <v>0.67307692307692313</v>
      </c>
      <c r="J17" s="169">
        <f>IFERROR(AVERAGE('Week 1'!Q23:Q32),0)</f>
        <v>7</v>
      </c>
      <c r="K17" s="167">
        <f>IF('Week 1'!N35=0,0,'Week 1'!N35)</f>
        <v>130</v>
      </c>
      <c r="L17" s="158"/>
      <c r="M17" s="506" t="s">
        <v>46</v>
      </c>
      <c r="N17" s="508"/>
      <c r="O17" s="175">
        <f>SUMPRODUCT((NOT(ISERROR(FIND(M17,B15:D26))))*(E15:E26))</f>
        <v>9</v>
      </c>
      <c r="P17" s="176">
        <f>SUMPRODUCT((NOT(ISERROR(FIND(M17,B15:D26))))*(F15:F26))</f>
        <v>45</v>
      </c>
      <c r="Q17" s="173">
        <f>SUMPRODUCT((NOT(ISERROR(FIND(M17,B15:D26))))*(G15:G26))</f>
        <v>8100</v>
      </c>
      <c r="R17" s="177">
        <f>IFERROR(SUMPRODUCT((NOT(ISERROR(FIND(M17,B15:D26))))*(H15:H26)/U17),0)</f>
        <v>5</v>
      </c>
      <c r="S17" s="178">
        <f>IFERROR(SUMPRODUCT((NOT(ISERROR(FIND(M17,B15:D26))))*(I15:I26)/U17),0)</f>
        <v>0.77980273423148905</v>
      </c>
      <c r="T17" s="179">
        <f>IFERROR(SUMPRODUCT((NOT(ISERROR(FIND(M17,B15:D26))))*(J15:J26)/U17),0)</f>
        <v>6.4444444444444446</v>
      </c>
      <c r="U17" s="180">
        <f>COUNTIF(B15:D26,"*Deadlift*")</f>
        <v>3</v>
      </c>
      <c r="V17" s="181">
        <f t="array" ref="V17">MAX(IF("Competition Deadlift"=B15:D26,K15:K26,0))</f>
        <v>297</v>
      </c>
      <c r="W17" s="164"/>
      <c r="X17" s="158"/>
      <c r="Y17" s="158"/>
      <c r="Z17" s="158"/>
      <c r="AA17" s="158"/>
      <c r="AB17" s="158"/>
      <c r="AC17" s="158"/>
      <c r="AD17" s="158"/>
      <c r="AE17" s="158"/>
      <c r="AF17" s="158"/>
      <c r="AG17" s="158"/>
      <c r="AH17" s="158"/>
      <c r="AI17" s="158"/>
      <c r="AJ17" s="158"/>
      <c r="AK17" s="158"/>
      <c r="AL17" s="158"/>
      <c r="AM17" s="158"/>
      <c r="AN17" s="158"/>
      <c r="AO17" s="158"/>
      <c r="AP17" s="158"/>
      <c r="AQ17" s="158"/>
      <c r="AR17" s="158"/>
      <c r="AS17" s="158"/>
      <c r="AT17" s="158"/>
      <c r="AU17" s="158"/>
      <c r="AV17" s="158"/>
      <c r="AW17" s="158"/>
    </row>
    <row r="18" spans="1:49" ht="30" customHeight="1" thickBot="1" x14ac:dyDescent="0.35">
      <c r="A18" s="158"/>
      <c r="B18" s="506" t="str">
        <f>IF('Week 1'!C53="","",'Week 1'!C43)</f>
        <v>Competition Deadlift</v>
      </c>
      <c r="C18" s="507"/>
      <c r="D18" s="508"/>
      <c r="E18" s="165">
        <f>COUNTIF('Week 1'!C53:C62,"&gt;0")</f>
        <v>3</v>
      </c>
      <c r="F18" s="166">
        <f>IF('Week 1'!D65=0,0,'Week 1'!D65)</f>
        <v>15</v>
      </c>
      <c r="G18" s="167">
        <f>IF('Week 1'!F65=0,0,'Week 1'!F65)</f>
        <v>3150</v>
      </c>
      <c r="H18" s="166">
        <f>IFERROR(AVERAGE('Week 1'!C53:C62),0)</f>
        <v>5</v>
      </c>
      <c r="I18" s="168">
        <f>IF('Week 1'!E63=0,0,'Week 1'!E63)</f>
        <v>0.70707070707070707</v>
      </c>
      <c r="J18" s="169">
        <f>IFERROR(AVERAGE('Week 1'!E53:E62),0)</f>
        <v>3.3333333333333335</v>
      </c>
      <c r="K18" s="167">
        <f>IF('Week 1'!B65=0,0,'Week 1'!B65)</f>
        <v>297</v>
      </c>
      <c r="L18" s="158"/>
      <c r="M18" s="512" t="s">
        <v>89</v>
      </c>
      <c r="N18" s="513"/>
      <c r="O18" s="182">
        <f>SUM(O15:O17)</f>
        <v>33</v>
      </c>
      <c r="P18" s="183">
        <f>SUM(P15:P17)</f>
        <v>171</v>
      </c>
      <c r="Q18" s="184">
        <f>SUM(Q15:Q17)</f>
        <v>22465</v>
      </c>
      <c r="R18" s="185">
        <f>IFERROR(AVERAGEIF(R15:R17,"&gt;0"),0)</f>
        <v>5.2222222222222223</v>
      </c>
      <c r="S18" s="186">
        <f>IFERROR(AVERAGEIF(S15:S17,"&gt;0"),0)</f>
        <v>0.77383165102308071</v>
      </c>
      <c r="T18" s="187">
        <f>IFERROR(AVERAGEIF(T15:T17,"&gt;0"),0)</f>
        <v>7.1444444444444448</v>
      </c>
      <c r="U18" s="188">
        <f>SUM(U15:U17)</f>
        <v>11</v>
      </c>
      <c r="V18" s="184">
        <f>SUM(V15:V17)</f>
        <v>628</v>
      </c>
      <c r="W18" s="164"/>
      <c r="X18" s="158"/>
      <c r="Y18" s="158"/>
      <c r="Z18" s="158"/>
      <c r="AA18" s="158"/>
      <c r="AB18" s="158"/>
      <c r="AC18" s="158"/>
      <c r="AD18" s="158"/>
      <c r="AE18" s="158"/>
      <c r="AF18" s="158"/>
      <c r="AG18" s="158"/>
      <c r="AH18" s="158"/>
      <c r="AI18" s="158"/>
      <c r="AJ18" s="158"/>
      <c r="AK18" s="158"/>
      <c r="AL18" s="158"/>
      <c r="AM18" s="158"/>
      <c r="AN18" s="158"/>
      <c r="AO18" s="158"/>
      <c r="AP18" s="158"/>
      <c r="AQ18" s="158"/>
      <c r="AR18" s="158"/>
      <c r="AS18" s="158"/>
      <c r="AT18" s="158"/>
      <c r="AU18" s="158"/>
      <c r="AV18" s="158"/>
      <c r="AW18" s="158"/>
    </row>
    <row r="19" spans="1:49" ht="30" customHeight="1" thickBot="1" x14ac:dyDescent="0.35">
      <c r="A19" s="158"/>
      <c r="B19" s="506" t="str">
        <f>IF('Week 1'!I53="","",'Week 1'!I43)</f>
        <v>2ct Paused Bench</v>
      </c>
      <c r="C19" s="507"/>
      <c r="D19" s="508"/>
      <c r="E19" s="165">
        <f>COUNTIF('Week 1'!I53:I62,"&gt;0")</f>
        <v>3</v>
      </c>
      <c r="F19" s="166">
        <f>IF('Week 1'!J65=0,0,'Week 1'!J65)</f>
        <v>12</v>
      </c>
      <c r="G19" s="167">
        <f>IF('Week 1'!L65=0,0,'Week 1'!L65)</f>
        <v>1230</v>
      </c>
      <c r="H19" s="166">
        <f>IFERROR(AVERAGE('Week 1'!I53:I62),0)</f>
        <v>4</v>
      </c>
      <c r="I19" s="168">
        <f>IF('Week 1'!K63=0,0,'Week 1'!K63)</f>
        <v>0.85416666666666663</v>
      </c>
      <c r="J19" s="169">
        <f>IFERROR(AVERAGE('Week 1'!K53:K62),0)</f>
        <v>8</v>
      </c>
      <c r="K19" s="167">
        <f>IF('Week 1'!H65=0,0,'Week 1'!H65)</f>
        <v>120</v>
      </c>
      <c r="L19" s="158"/>
      <c r="M19" s="119"/>
      <c r="N19" s="119"/>
      <c r="O19" s="119"/>
      <c r="P19" s="119"/>
      <c r="Q19" s="119"/>
      <c r="R19" s="119"/>
      <c r="S19" s="119"/>
      <c r="T19" s="119"/>
      <c r="U19" s="158"/>
      <c r="V19" s="158"/>
      <c r="W19" s="158"/>
      <c r="X19" s="158"/>
      <c r="Y19" s="158"/>
      <c r="Z19" s="158"/>
      <c r="AA19" s="158"/>
      <c r="AB19" s="158"/>
      <c r="AC19" s="158"/>
      <c r="AD19" s="158"/>
      <c r="AE19" s="158"/>
      <c r="AF19" s="158"/>
      <c r="AG19" s="158"/>
      <c r="AH19" s="158"/>
      <c r="AI19" s="158"/>
      <c r="AJ19" s="158"/>
      <c r="AK19" s="158"/>
      <c r="AL19" s="158"/>
      <c r="AM19" s="158"/>
      <c r="AN19" s="158"/>
      <c r="AO19" s="158"/>
      <c r="AP19" s="158"/>
      <c r="AQ19" s="158"/>
      <c r="AR19" s="158"/>
      <c r="AS19" s="158"/>
      <c r="AT19" s="158"/>
      <c r="AU19" s="158"/>
      <c r="AV19" s="158"/>
      <c r="AW19" s="158"/>
    </row>
    <row r="20" spans="1:49" ht="30" customHeight="1" thickBot="1" x14ac:dyDescent="0.35">
      <c r="A20" s="158"/>
      <c r="B20" s="506" t="str">
        <f>IF('Week 1'!O53="","",'Week 1'!O43)</f>
        <v>3-0-3 Squat</v>
      </c>
      <c r="C20" s="507"/>
      <c r="D20" s="508"/>
      <c r="E20" s="165">
        <f>COUNTIF('Week 1'!O53:O62,"&gt;0")</f>
        <v>3</v>
      </c>
      <c r="F20" s="166">
        <f>IF('Week 1'!P65=0,0,'Week 1'!P65)</f>
        <v>24</v>
      </c>
      <c r="G20" s="167">
        <f>IF('Week 1'!R65=0,0,'Week 1'!R65)</f>
        <v>2560</v>
      </c>
      <c r="H20" s="166">
        <f>IFERROR(AVERAGE('Week 1'!O53:O62),0)</f>
        <v>8</v>
      </c>
      <c r="I20" s="168">
        <f>IF('Week 1'!P63=0,0,'Week 1'!P63)</f>
        <v>0.67940552016985134</v>
      </c>
      <c r="J20" s="169">
        <f>IFERROR(AVERAGE('Week 1'!Q53:Q62),0)</f>
        <v>8.3333333333333339</v>
      </c>
      <c r="K20" s="167">
        <f>IF('Week 1'!N65=0,0,'Week 1'!N65)</f>
        <v>157</v>
      </c>
      <c r="L20" s="158"/>
      <c r="M20" s="509" t="s">
        <v>172</v>
      </c>
      <c r="N20" s="510"/>
      <c r="O20" s="510"/>
      <c r="P20" s="510"/>
      <c r="Q20" s="510"/>
      <c r="R20" s="510"/>
      <c r="S20" s="510"/>
      <c r="T20" s="510"/>
      <c r="U20" s="510"/>
      <c r="V20" s="511"/>
      <c r="W20" s="158"/>
      <c r="X20" s="158"/>
      <c r="Y20" s="158"/>
      <c r="Z20" s="158"/>
      <c r="AA20" s="158"/>
      <c r="AB20" s="158"/>
      <c r="AC20" s="158"/>
      <c r="AD20" s="158"/>
      <c r="AE20" s="158"/>
      <c r="AF20" s="158"/>
      <c r="AG20" s="158"/>
      <c r="AH20" s="158"/>
      <c r="AI20" s="158"/>
      <c r="AJ20" s="158"/>
      <c r="AK20" s="158"/>
      <c r="AL20" s="158"/>
      <c r="AM20" s="158"/>
      <c r="AN20" s="158"/>
      <c r="AO20" s="158"/>
      <c r="AP20" s="158"/>
      <c r="AQ20" s="158"/>
      <c r="AR20" s="158"/>
      <c r="AS20" s="158"/>
      <c r="AT20" s="158"/>
      <c r="AU20" s="158"/>
      <c r="AV20" s="158"/>
      <c r="AW20" s="158"/>
    </row>
    <row r="21" spans="1:49" ht="30" customHeight="1" thickBot="1" x14ac:dyDescent="0.35">
      <c r="A21" s="158"/>
      <c r="B21" s="506" t="str">
        <f>IF('Week 1'!C98="","",'Week 1'!C88)</f>
        <v>Squat, No Sleeves</v>
      </c>
      <c r="C21" s="507"/>
      <c r="D21" s="508"/>
      <c r="E21" s="165">
        <f>COUNTIF('Week 1'!C98:C107,"&gt;0")</f>
        <v>3</v>
      </c>
      <c r="F21" s="166">
        <f>IF('Week 1'!D110=0,0,'Week 1'!D110)</f>
        <v>12</v>
      </c>
      <c r="G21" s="167">
        <f>IF('Week 1'!F110=0,0,'Week 1'!F110)</f>
        <v>1920</v>
      </c>
      <c r="H21" s="166">
        <f>IFERROR(AVERAGE('Week 1'!C98:C107),0)</f>
        <v>4</v>
      </c>
      <c r="I21" s="168">
        <f>IF('Week 1'!E108=0,0,'Week 1'!E108)</f>
        <v>0.77669902912621358</v>
      </c>
      <c r="J21" s="169">
        <f>IFERROR(AVERAGE('Week 1'!E98:E107),0)</f>
        <v>7.333333333333333</v>
      </c>
      <c r="K21" s="167">
        <f>IF('Week 1'!B110=0,0,'Week 1'!B110)</f>
        <v>206</v>
      </c>
      <c r="L21" s="158"/>
      <c r="M21" s="506"/>
      <c r="N21" s="508"/>
      <c r="O21" s="189" t="s">
        <v>174</v>
      </c>
      <c r="P21" s="190" t="s">
        <v>163</v>
      </c>
      <c r="Q21" s="190" t="s">
        <v>162</v>
      </c>
      <c r="R21" s="190" t="s">
        <v>44</v>
      </c>
      <c r="S21" s="191" t="s">
        <v>90</v>
      </c>
      <c r="T21" s="191" t="s">
        <v>70</v>
      </c>
      <c r="U21" s="191" t="s">
        <v>87</v>
      </c>
      <c r="V21" s="192" t="s">
        <v>109</v>
      </c>
      <c r="W21" s="158"/>
      <c r="X21" s="158"/>
      <c r="Y21" s="158"/>
      <c r="Z21" s="158"/>
      <c r="AA21" s="158"/>
      <c r="AB21" s="158"/>
      <c r="AC21" s="158"/>
      <c r="AD21" s="158"/>
      <c r="AE21" s="158"/>
      <c r="AF21" s="158"/>
      <c r="AG21" s="158"/>
      <c r="AH21" s="158"/>
      <c r="AI21" s="158"/>
      <c r="AJ21" s="158"/>
      <c r="AK21" s="158"/>
      <c r="AL21" s="158"/>
      <c r="AM21" s="158"/>
      <c r="AN21" s="158"/>
      <c r="AO21" s="158"/>
      <c r="AP21" s="158"/>
      <c r="AQ21" s="158"/>
      <c r="AR21" s="158"/>
      <c r="AS21" s="158"/>
      <c r="AT21" s="158"/>
      <c r="AU21" s="158"/>
      <c r="AV21" s="158"/>
      <c r="AW21" s="158"/>
    </row>
    <row r="22" spans="1:49" ht="30" customHeight="1" thickBot="1" x14ac:dyDescent="0.35">
      <c r="A22" s="158"/>
      <c r="B22" s="506" t="str">
        <f>IF('Week 1'!I98="","",'Week 1'!I88)</f>
        <v>Low Spoto Bench (1ct)</v>
      </c>
      <c r="C22" s="507"/>
      <c r="D22" s="508"/>
      <c r="E22" s="165">
        <f>COUNTIF('Week 1'!I98:I107,"&gt;0")</f>
        <v>3</v>
      </c>
      <c r="F22" s="166">
        <f>IF('Week 1'!J110=0,0,'Week 1'!J110)</f>
        <v>12</v>
      </c>
      <c r="G22" s="167">
        <f>IF('Week 1'!L110=0,0,'Week 1'!L110)</f>
        <v>1340</v>
      </c>
      <c r="H22" s="166">
        <f>IFERROR(AVERAGE('Week 1'!I98:I107),0)</f>
        <v>4</v>
      </c>
      <c r="I22" s="168">
        <f>IF('Week 1'!K108=0,0,'Week 1'!K108)</f>
        <v>0.8091787439613527</v>
      </c>
      <c r="J22" s="169">
        <f>IFERROR(AVERAGE('Week 1'!K98:K107),0)</f>
        <v>8</v>
      </c>
      <c r="K22" s="167">
        <f>IF('Week 1'!H110=0,0,'Week 1'!H110)</f>
        <v>138</v>
      </c>
      <c r="L22" s="158"/>
      <c r="M22" s="506" t="s">
        <v>47</v>
      </c>
      <c r="N22" s="508"/>
      <c r="O22" s="193">
        <f>COUNTIF(F15:F17,"&gt;0")</f>
        <v>3</v>
      </c>
      <c r="P22" s="194">
        <f>SUM(E15:E17)</f>
        <v>8</v>
      </c>
      <c r="Q22" s="176">
        <f>SUM(F15:F17)</f>
        <v>51</v>
      </c>
      <c r="R22" s="173">
        <f>SUM(G15:G17)</f>
        <v>5685</v>
      </c>
      <c r="S22" s="177">
        <f>IFERROR(AVERAGEIF(H15:H17,"&gt;0"),0)</f>
        <v>6.7777777777777777</v>
      </c>
      <c r="T22" s="195">
        <f>IFERROR(AVERAGEIF(I15:I17,"&gt;0"),0)</f>
        <v>0.73487799678275889</v>
      </c>
      <c r="U22" s="196">
        <f>IFERROR(AVERAGEIF(J15:J17,"&gt;0"),0)</f>
        <v>6.7777777777777777</v>
      </c>
      <c r="V22" s="197">
        <f>IF('Week 1'!R33="",0,'Week 1'!R33)</f>
        <v>345.66666666666669</v>
      </c>
      <c r="W22" s="158"/>
      <c r="X22" s="158"/>
      <c r="Y22" s="158"/>
      <c r="Z22" s="158"/>
      <c r="AA22" s="158"/>
      <c r="AB22" s="158"/>
      <c r="AC22" s="158"/>
      <c r="AD22" s="158"/>
      <c r="AE22" s="158"/>
      <c r="AF22" s="158"/>
      <c r="AG22" s="158"/>
      <c r="AH22" s="158"/>
      <c r="AI22" s="158"/>
      <c r="AJ22" s="158"/>
      <c r="AK22" s="158"/>
      <c r="AL22" s="158"/>
      <c r="AM22" s="158"/>
      <c r="AN22" s="158"/>
      <c r="AO22" s="158"/>
      <c r="AP22" s="158"/>
      <c r="AQ22" s="158"/>
      <c r="AR22" s="158"/>
      <c r="AS22" s="158"/>
      <c r="AT22" s="158"/>
      <c r="AU22" s="158"/>
      <c r="AV22" s="158"/>
      <c r="AW22" s="158"/>
    </row>
    <row r="23" spans="1:49" ht="30" customHeight="1" thickBot="1" x14ac:dyDescent="0.35">
      <c r="A23" s="158"/>
      <c r="B23" s="506" t="str">
        <f>IF('Week 1'!O98="","",'Week 1'!O88)</f>
        <v>TnG Feet-Up Bench</v>
      </c>
      <c r="C23" s="507"/>
      <c r="D23" s="508"/>
      <c r="E23" s="165">
        <f>COUNTIF('Week 1'!O98:O107,"&gt;0")</f>
        <v>3</v>
      </c>
      <c r="F23" s="166">
        <f>IF('Week 1'!P110=0,0,'Week 1'!P110)</f>
        <v>23</v>
      </c>
      <c r="G23" s="167">
        <f>IF('Week 1'!R110=0,0,'Week 1'!R110)</f>
        <v>2100</v>
      </c>
      <c r="H23" s="166">
        <f>IFERROR(AVERAGE('Week 1'!O98:O107),0)</f>
        <v>7.666666666666667</v>
      </c>
      <c r="I23" s="168">
        <f>IF('Week 1'!P108=0,0,'Week 1'!P108)</f>
        <v>0.7452574525745258</v>
      </c>
      <c r="J23" s="169">
        <f>IFERROR(AVERAGE('Week 1'!Q98:Q107),0)</f>
        <v>7.666666666666667</v>
      </c>
      <c r="K23" s="167">
        <f>IF('Week 1'!N110=0,0,'Week 1'!N110)</f>
        <v>123</v>
      </c>
      <c r="L23" s="158"/>
      <c r="M23" s="506" t="s">
        <v>48</v>
      </c>
      <c r="N23" s="508"/>
      <c r="O23" s="193">
        <f>COUNTIF(F18:F20,"&gt;0")</f>
        <v>3</v>
      </c>
      <c r="P23" s="194">
        <f>SUM(E18:E20)</f>
        <v>9</v>
      </c>
      <c r="Q23" s="176">
        <f>SUM(F18:F20)</f>
        <v>51</v>
      </c>
      <c r="R23" s="173">
        <f>SUM(G18:G20)</f>
        <v>6940</v>
      </c>
      <c r="S23" s="177">
        <f>IFERROR(AVERAGEIF(H18:H20,"&gt;0"),0)</f>
        <v>5.666666666666667</v>
      </c>
      <c r="T23" s="195">
        <f>IFERROR(AVERAGEIF(I18:I20,"&gt;0"),0)</f>
        <v>0.74688096463574161</v>
      </c>
      <c r="U23" s="196">
        <f>IFERROR(AVERAGEIF(J18:J20,"&gt;0"),0)</f>
        <v>6.5555555555555562</v>
      </c>
      <c r="V23" s="197">
        <f>IF('Week 1'!R63="",0,'Week 1'!R63)</f>
        <v>334.33333333333337</v>
      </c>
      <c r="W23" s="158"/>
      <c r="X23" s="158"/>
      <c r="Y23" s="158"/>
      <c r="Z23" s="158"/>
      <c r="AA23" s="158"/>
      <c r="AB23" s="158"/>
      <c r="AC23" s="158"/>
      <c r="AD23" s="158"/>
      <c r="AE23" s="158"/>
      <c r="AF23" s="158"/>
      <c r="AG23" s="158"/>
      <c r="AH23" s="158"/>
      <c r="AI23" s="158"/>
      <c r="AJ23" s="158"/>
      <c r="AK23" s="158"/>
      <c r="AL23" s="158"/>
      <c r="AM23" s="158"/>
      <c r="AN23" s="158"/>
      <c r="AO23" s="158"/>
      <c r="AP23" s="158"/>
      <c r="AQ23" s="158"/>
      <c r="AR23" s="158"/>
      <c r="AS23" s="158"/>
      <c r="AT23" s="158"/>
      <c r="AU23" s="158"/>
      <c r="AV23" s="158"/>
      <c r="AW23" s="158"/>
    </row>
    <row r="24" spans="1:49" ht="30" customHeight="1" thickBot="1" x14ac:dyDescent="0.35">
      <c r="A24" s="158"/>
      <c r="B24" s="506" t="str">
        <f>IF('Week 1'!C128="","",'Week 1'!C118)</f>
        <v>6-0-0 Deadlift</v>
      </c>
      <c r="C24" s="507"/>
      <c r="D24" s="508"/>
      <c r="E24" s="165">
        <f>COUNTIF('Week 1'!C128:C137,"&gt;0")</f>
        <v>3</v>
      </c>
      <c r="F24" s="166">
        <f>IF('Week 1'!D140=0,0,'Week 1'!D140)</f>
        <v>6</v>
      </c>
      <c r="G24" s="167">
        <f>IF('Week 1'!F140=0,0,'Week 1'!F140)</f>
        <v>1350</v>
      </c>
      <c r="H24" s="166">
        <f>IFERROR(AVERAGE('Week 1'!C128:C137),0)</f>
        <v>2</v>
      </c>
      <c r="I24" s="168">
        <f>IF('Week 1'!E138=0,0,'Week 1'!E138)</f>
        <v>0.91463414634146345</v>
      </c>
      <c r="J24" s="169">
        <f>IFERROR(AVERAGE('Week 1'!E128:E137),0)</f>
        <v>8</v>
      </c>
      <c r="K24" s="167">
        <f>IF('Week 1'!B140=0,0,'Week 1'!B140)</f>
        <v>246</v>
      </c>
      <c r="L24" s="158"/>
      <c r="M24" s="506" t="s">
        <v>49</v>
      </c>
      <c r="N24" s="508"/>
      <c r="O24" s="198">
        <f>COUNTIF(F21:F23,"&gt;0")</f>
        <v>3</v>
      </c>
      <c r="P24" s="199">
        <f>SUM(E21:E23)</f>
        <v>9</v>
      </c>
      <c r="Q24" s="200">
        <f>SUM(F21:F23)</f>
        <v>47</v>
      </c>
      <c r="R24" s="201">
        <f>SUM(G21:G23)</f>
        <v>5360</v>
      </c>
      <c r="S24" s="202">
        <f>IFERROR(AVERAGEIF(H21:H23,"&gt;0"),0)</f>
        <v>5.2222222222222223</v>
      </c>
      <c r="T24" s="203">
        <f>IFERROR(AVERAGEIF(I21:I23,"&gt;0"),0)</f>
        <v>0.77704507522069743</v>
      </c>
      <c r="U24" s="204">
        <f>IFERROR(AVERAGEIF(J21:J23,"&gt;0"),0)</f>
        <v>7.666666666666667</v>
      </c>
      <c r="V24" s="205">
        <f>IF('Week 1'!R108="",0,'Week 1'!R108)</f>
        <v>360.33333333333337</v>
      </c>
      <c r="W24" s="158"/>
      <c r="X24" s="158"/>
      <c r="Y24" s="158"/>
      <c r="Z24" s="158"/>
      <c r="AA24" s="158"/>
      <c r="AB24" s="158"/>
      <c r="AC24" s="158"/>
      <c r="AD24" s="158"/>
      <c r="AE24" s="158"/>
      <c r="AF24" s="158"/>
      <c r="AG24" s="158"/>
      <c r="AH24" s="158"/>
      <c r="AI24" s="158"/>
      <c r="AJ24" s="158"/>
      <c r="AK24" s="158"/>
      <c r="AL24" s="158"/>
      <c r="AM24" s="158"/>
      <c r="AN24" s="158"/>
      <c r="AO24" s="158"/>
      <c r="AP24" s="158"/>
      <c r="AQ24" s="158"/>
      <c r="AR24" s="158"/>
      <c r="AS24" s="158"/>
      <c r="AT24" s="158"/>
      <c r="AU24" s="158"/>
      <c r="AV24" s="158"/>
      <c r="AW24" s="158"/>
    </row>
    <row r="25" spans="1:49" ht="30" customHeight="1" thickBot="1" x14ac:dyDescent="0.35">
      <c r="A25" s="158"/>
      <c r="B25" s="506" t="str">
        <f>IF('Week 1'!I128="","",'Week 1'!I118)</f>
        <v>Soft Pause Bench</v>
      </c>
      <c r="C25" s="507"/>
      <c r="D25" s="508"/>
      <c r="E25" s="165">
        <f>COUNTIF('Week 1'!I128:I137,"&gt;0")</f>
        <v>3</v>
      </c>
      <c r="F25" s="166">
        <f>IF('Week 1'!J140=0,0,'Week 1'!J140)</f>
        <v>12</v>
      </c>
      <c r="G25" s="167">
        <f>IF('Week 1'!L140=0,0,'Week 1'!L140)</f>
        <v>1280</v>
      </c>
      <c r="H25" s="166">
        <f>IFERROR(AVERAGE('Week 1'!I128:I137),0)</f>
        <v>4</v>
      </c>
      <c r="I25" s="168">
        <f>IF('Week 1'!K138=0,0,'Week 1'!K138)</f>
        <v>0.81424936386768454</v>
      </c>
      <c r="J25" s="169">
        <f>IFERROR(AVERAGE('Week 1'!K128:K137),0)</f>
        <v>7.166666666666667</v>
      </c>
      <c r="K25" s="167">
        <f>IF('Week 1'!H140=0,0,'Week 1'!H140)</f>
        <v>131</v>
      </c>
      <c r="L25" s="158"/>
      <c r="M25" s="506" t="s">
        <v>50</v>
      </c>
      <c r="N25" s="508"/>
      <c r="O25" s="193">
        <f>COUNTIF(F24:F26,"&gt;0")</f>
        <v>3</v>
      </c>
      <c r="P25" s="194">
        <f>SUM(E24:E26)</f>
        <v>9</v>
      </c>
      <c r="Q25" s="176">
        <f>SUM(F24:F26)</f>
        <v>42</v>
      </c>
      <c r="R25" s="173">
        <f>SUM(G24:G26)</f>
        <v>6230</v>
      </c>
      <c r="S25" s="177">
        <f>IFERROR(AVERAGEIF(H24:H26,"&gt;0"),0)</f>
        <v>4.666666666666667</v>
      </c>
      <c r="T25" s="195">
        <f>IFERROR(AVERAGEIF(I24:I26,"&gt;0"),0)</f>
        <v>0.81552895316381491</v>
      </c>
      <c r="U25" s="196">
        <f>IFERROR(AVERAGEIF(J24:J26,"&gt;0"),0)</f>
        <v>7.7222222222222223</v>
      </c>
      <c r="V25" s="197">
        <f>IF('Week 1'!R138="",0,'Week 1'!R138)</f>
        <v>324.33333333333331</v>
      </c>
      <c r="W25" s="158"/>
      <c r="X25" s="158"/>
      <c r="Y25" s="158"/>
      <c r="Z25" s="158"/>
      <c r="AA25" s="158"/>
      <c r="AB25" s="158"/>
      <c r="AC25" s="158"/>
      <c r="AD25" s="158"/>
      <c r="AE25" s="158"/>
      <c r="AF25" s="158"/>
      <c r="AG25" s="158"/>
      <c r="AH25" s="158"/>
      <c r="AI25" s="158"/>
      <c r="AJ25" s="158"/>
      <c r="AK25" s="158"/>
      <c r="AL25" s="158"/>
      <c r="AM25" s="158"/>
      <c r="AN25" s="158"/>
      <c r="AO25" s="158"/>
      <c r="AP25" s="158"/>
      <c r="AQ25" s="158"/>
      <c r="AR25" s="158"/>
      <c r="AS25" s="158"/>
      <c r="AT25" s="158"/>
      <c r="AU25" s="158"/>
      <c r="AV25" s="158"/>
      <c r="AW25" s="158"/>
    </row>
    <row r="26" spans="1:49" ht="30" customHeight="1" thickBot="1" x14ac:dyDescent="0.35">
      <c r="A26" s="158"/>
      <c r="B26" s="506" t="str">
        <f>IF('Week 1'!O128="","",'Week 1'!O118)</f>
        <v>Romanian Deadlift</v>
      </c>
      <c r="C26" s="507"/>
      <c r="D26" s="508"/>
      <c r="E26" s="175">
        <f>COUNTIF('Week 1'!O128:O137,"&gt;0")</f>
        <v>3</v>
      </c>
      <c r="F26" s="176">
        <f>IF('Week 1'!P140=0,0,'Week 1'!P140)</f>
        <v>24</v>
      </c>
      <c r="G26" s="173">
        <f>IF('Week 1'!R140=0,0,'Week 1'!R140)</f>
        <v>3600</v>
      </c>
      <c r="H26" s="176">
        <f>IFERROR(AVERAGE('Week 1'!O128:O137),0)</f>
        <v>8</v>
      </c>
      <c r="I26" s="178">
        <f>IF('Week 1'!P138=0,0,'Week 1'!P138)</f>
        <v>0.71770334928229662</v>
      </c>
      <c r="J26" s="179">
        <f>IFERROR(AVERAGE('Week 1'!Q128:Q137),0)</f>
        <v>8</v>
      </c>
      <c r="K26" s="173">
        <f>IF('Week 1'!N140=0,0,'Week 1'!N140)</f>
        <v>209</v>
      </c>
      <c r="L26" s="158"/>
      <c r="M26" s="607"/>
      <c r="N26" s="119"/>
      <c r="O26" s="119"/>
      <c r="P26" s="119"/>
      <c r="Q26" s="119"/>
      <c r="R26" s="119"/>
      <c r="S26" s="119"/>
      <c r="T26" s="119"/>
      <c r="U26" s="119"/>
      <c r="V26" s="119"/>
      <c r="W26" s="158"/>
      <c r="X26" s="158"/>
      <c r="Y26" s="158"/>
      <c r="Z26" s="158"/>
      <c r="AA26" s="158"/>
      <c r="AB26" s="158"/>
      <c r="AC26" s="158"/>
      <c r="AD26" s="158"/>
      <c r="AE26" s="158"/>
      <c r="AF26" s="158"/>
      <c r="AG26" s="158"/>
      <c r="AH26" s="158"/>
      <c r="AI26" s="158"/>
      <c r="AJ26" s="158"/>
      <c r="AK26" s="158"/>
      <c r="AL26" s="158"/>
      <c r="AM26" s="158"/>
      <c r="AN26" s="158"/>
      <c r="AO26" s="158"/>
      <c r="AP26" s="158"/>
      <c r="AQ26" s="158"/>
      <c r="AR26" s="158"/>
      <c r="AS26" s="158"/>
      <c r="AT26" s="158"/>
      <c r="AU26" s="158"/>
      <c r="AV26" s="158"/>
      <c r="AW26" s="158"/>
    </row>
    <row r="27" spans="1:49" ht="15" customHeight="1" x14ac:dyDescent="0.3">
      <c r="A27" s="158"/>
      <c r="B27" s="119"/>
      <c r="C27" s="119"/>
      <c r="D27" s="206"/>
      <c r="E27" s="206"/>
      <c r="F27" s="207"/>
      <c r="G27" s="208"/>
      <c r="H27" s="208"/>
      <c r="I27" s="209"/>
      <c r="J27" s="210"/>
      <c r="K27" s="206"/>
      <c r="L27" s="158"/>
      <c r="M27" s="211"/>
      <c r="N27" s="211"/>
      <c r="O27" s="211"/>
      <c r="P27" s="211"/>
      <c r="Q27" s="211"/>
      <c r="R27" s="211"/>
      <c r="S27" s="211"/>
      <c r="T27" s="211"/>
      <c r="U27" s="211"/>
      <c r="V27" s="211"/>
      <c r="W27" s="158"/>
      <c r="X27" s="158"/>
      <c r="Y27" s="158"/>
      <c r="Z27" s="158"/>
      <c r="AA27" s="158"/>
      <c r="AB27" s="158"/>
      <c r="AC27" s="158"/>
      <c r="AD27" s="158"/>
      <c r="AE27" s="158"/>
      <c r="AF27" s="158"/>
      <c r="AG27" s="158"/>
      <c r="AH27" s="158"/>
      <c r="AI27" s="158"/>
      <c r="AJ27" s="158"/>
      <c r="AK27" s="158"/>
      <c r="AL27" s="158"/>
      <c r="AM27" s="158"/>
      <c r="AN27" s="158"/>
      <c r="AO27" s="158"/>
      <c r="AP27" s="158"/>
      <c r="AQ27" s="158"/>
      <c r="AR27" s="158"/>
      <c r="AS27" s="158"/>
      <c r="AT27" s="158"/>
      <c r="AU27" s="158"/>
      <c r="AV27" s="158"/>
      <c r="AW27" s="158"/>
    </row>
    <row r="28" spans="1:49" ht="15" customHeight="1" x14ac:dyDescent="0.3">
      <c r="A28" s="158"/>
      <c r="B28" s="211"/>
      <c r="C28" s="211"/>
      <c r="D28" s="158"/>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8"/>
      <c r="AN28" s="158"/>
      <c r="AO28" s="158"/>
      <c r="AP28" s="158"/>
      <c r="AQ28" s="158"/>
      <c r="AR28" s="158"/>
      <c r="AS28" s="158"/>
      <c r="AT28" s="158"/>
      <c r="AU28" s="158"/>
      <c r="AV28" s="158"/>
      <c r="AW28" s="158"/>
    </row>
    <row r="29" spans="1:49" ht="15" customHeight="1" x14ac:dyDescent="0.3">
      <c r="A29" s="158"/>
      <c r="B29" s="514" t="str">
        <f>IF('Training Plan'!B41="","",'Training Plan'!B41)</f>
        <v>Developmental</v>
      </c>
      <c r="C29" s="515"/>
      <c r="D29" s="516"/>
      <c r="E29" s="514" t="s">
        <v>55</v>
      </c>
      <c r="F29" s="515"/>
      <c r="G29" s="515"/>
      <c r="H29" s="515"/>
      <c r="I29" s="515"/>
      <c r="J29" s="515"/>
      <c r="K29" s="515"/>
      <c r="L29" s="515"/>
      <c r="M29" s="515"/>
      <c r="N29" s="515"/>
      <c r="O29" s="515"/>
      <c r="P29" s="515"/>
      <c r="Q29" s="515"/>
      <c r="R29" s="515"/>
      <c r="S29" s="515"/>
      <c r="T29" s="515"/>
      <c r="U29" s="515"/>
      <c r="V29" s="516"/>
      <c r="W29" s="158"/>
      <c r="X29" s="158"/>
      <c r="Y29" s="158"/>
      <c r="Z29" s="158"/>
      <c r="AA29" s="158"/>
      <c r="AB29" s="158"/>
      <c r="AC29" s="158"/>
      <c r="AD29" s="158"/>
      <c r="AE29" s="158"/>
      <c r="AF29" s="158"/>
      <c r="AG29" s="158"/>
      <c r="AH29" s="158"/>
      <c r="AI29" s="158"/>
      <c r="AJ29" s="158"/>
      <c r="AK29" s="158"/>
      <c r="AL29" s="158"/>
      <c r="AM29" s="158"/>
      <c r="AN29" s="158"/>
      <c r="AO29" s="158"/>
      <c r="AP29" s="158"/>
      <c r="AQ29" s="158"/>
      <c r="AR29" s="158"/>
      <c r="AS29" s="158"/>
      <c r="AT29" s="158"/>
      <c r="AU29" s="158"/>
      <c r="AV29" s="158"/>
      <c r="AW29" s="158"/>
    </row>
    <row r="30" spans="1:49" ht="15" customHeight="1" x14ac:dyDescent="0.3">
      <c r="A30" s="158"/>
      <c r="B30" s="517"/>
      <c r="C30" s="518"/>
      <c r="D30" s="519"/>
      <c r="E30" s="517"/>
      <c r="F30" s="518"/>
      <c r="G30" s="518"/>
      <c r="H30" s="518"/>
      <c r="I30" s="518"/>
      <c r="J30" s="518"/>
      <c r="K30" s="518"/>
      <c r="L30" s="518"/>
      <c r="M30" s="518"/>
      <c r="N30" s="518"/>
      <c r="O30" s="518"/>
      <c r="P30" s="518"/>
      <c r="Q30" s="518"/>
      <c r="R30" s="518"/>
      <c r="S30" s="518"/>
      <c r="T30" s="518"/>
      <c r="U30" s="518"/>
      <c r="V30" s="519"/>
      <c r="W30" s="158"/>
      <c r="X30" s="158"/>
      <c r="Y30" s="158"/>
      <c r="Z30" s="158"/>
      <c r="AA30" s="158"/>
      <c r="AB30" s="158"/>
      <c r="AC30" s="158"/>
      <c r="AD30" s="158"/>
      <c r="AE30" s="158"/>
      <c r="AF30" s="158"/>
      <c r="AG30" s="158"/>
      <c r="AH30" s="158"/>
      <c r="AI30" s="158"/>
      <c r="AJ30" s="158"/>
      <c r="AK30" s="158"/>
      <c r="AL30" s="158"/>
      <c r="AM30" s="158"/>
      <c r="AN30" s="158"/>
      <c r="AO30" s="158"/>
      <c r="AP30" s="158"/>
      <c r="AQ30" s="158"/>
      <c r="AR30" s="158"/>
      <c r="AS30" s="158"/>
      <c r="AT30" s="158"/>
      <c r="AU30" s="158"/>
      <c r="AV30" s="158"/>
      <c r="AW30" s="158"/>
    </row>
    <row r="31" spans="1:49" ht="15" customHeight="1" x14ac:dyDescent="0.3">
      <c r="A31" s="158"/>
      <c r="B31" s="158"/>
      <c r="C31" s="158"/>
      <c r="D31" s="158"/>
      <c r="E31" s="158"/>
      <c r="F31" s="158"/>
      <c r="G31" s="158"/>
      <c r="H31" s="158"/>
      <c r="I31" s="158"/>
      <c r="J31" s="158"/>
      <c r="K31" s="158"/>
      <c r="L31" s="158"/>
      <c r="M31" s="158"/>
      <c r="N31" s="158"/>
      <c r="O31" s="158"/>
      <c r="P31" s="158"/>
      <c r="Q31" s="158"/>
      <c r="R31" s="158"/>
      <c r="S31" s="158"/>
      <c r="T31" s="158"/>
      <c r="U31" s="158"/>
      <c r="V31" s="158"/>
      <c r="W31" s="158"/>
      <c r="X31" s="158"/>
      <c r="Y31" s="158"/>
      <c r="Z31" s="158"/>
      <c r="AA31" s="158"/>
      <c r="AB31" s="158"/>
      <c r="AC31" s="158"/>
      <c r="AD31" s="158"/>
      <c r="AE31" s="158"/>
      <c r="AF31" s="158"/>
      <c r="AG31" s="158"/>
      <c r="AH31" s="158"/>
      <c r="AI31" s="158"/>
      <c r="AJ31" s="158"/>
      <c r="AK31" s="158"/>
      <c r="AL31" s="158"/>
      <c r="AM31" s="158"/>
      <c r="AN31" s="158"/>
      <c r="AO31" s="158"/>
      <c r="AP31" s="158"/>
      <c r="AQ31" s="158"/>
      <c r="AR31" s="158"/>
      <c r="AS31" s="158"/>
      <c r="AT31" s="158"/>
      <c r="AU31" s="158"/>
      <c r="AV31" s="158"/>
      <c r="AW31" s="158"/>
    </row>
    <row r="32" spans="1:49" ht="15" customHeight="1" thickBot="1" x14ac:dyDescent="0.35">
      <c r="A32" s="158"/>
      <c r="B32" s="158"/>
      <c r="C32" s="158"/>
      <c r="D32" s="158"/>
      <c r="E32" s="158"/>
      <c r="F32" s="158"/>
      <c r="G32" s="158"/>
      <c r="H32" s="158"/>
      <c r="I32" s="158"/>
      <c r="J32" s="158"/>
      <c r="K32" s="158"/>
      <c r="L32" s="158"/>
      <c r="M32" s="158"/>
      <c r="N32" s="158"/>
      <c r="O32" s="158"/>
      <c r="P32" s="158"/>
      <c r="Q32" s="158"/>
      <c r="R32" s="158"/>
      <c r="S32" s="158"/>
      <c r="T32" s="158"/>
      <c r="U32" s="158"/>
      <c r="V32" s="158"/>
      <c r="W32" s="158"/>
      <c r="X32" s="158"/>
      <c r="Y32" s="158"/>
      <c r="Z32" s="158"/>
      <c r="AA32" s="158"/>
      <c r="AB32" s="158"/>
      <c r="AC32" s="158"/>
      <c r="AD32" s="158"/>
      <c r="AE32" s="158"/>
      <c r="AF32" s="158"/>
      <c r="AG32" s="158"/>
      <c r="AH32" s="158"/>
      <c r="AI32" s="158"/>
      <c r="AJ32" s="158"/>
      <c r="AK32" s="158"/>
      <c r="AL32" s="158"/>
      <c r="AM32" s="158"/>
      <c r="AN32" s="158"/>
      <c r="AO32" s="158"/>
      <c r="AP32" s="158"/>
      <c r="AQ32" s="158"/>
      <c r="AR32" s="158"/>
      <c r="AS32" s="158"/>
      <c r="AT32" s="158"/>
      <c r="AU32" s="158"/>
      <c r="AV32" s="158"/>
      <c r="AW32" s="158"/>
    </row>
    <row r="33" spans="1:49" ht="15" customHeight="1" x14ac:dyDescent="0.3">
      <c r="A33" s="158"/>
      <c r="B33" s="356" t="s">
        <v>77</v>
      </c>
      <c r="C33" s="357"/>
      <c r="D33" s="357"/>
      <c r="E33" s="357"/>
      <c r="F33" s="357"/>
      <c r="G33" s="357"/>
      <c r="H33" s="357"/>
      <c r="I33" s="357"/>
      <c r="J33" s="357"/>
      <c r="K33" s="358"/>
      <c r="L33" s="158"/>
      <c r="M33" s="356" t="s">
        <v>170</v>
      </c>
      <c r="N33" s="357"/>
      <c r="O33" s="357"/>
      <c r="P33" s="357"/>
      <c r="Q33" s="357"/>
      <c r="R33" s="357"/>
      <c r="S33" s="357"/>
      <c r="T33" s="357"/>
      <c r="U33" s="357"/>
      <c r="V33" s="358"/>
      <c r="W33" s="158"/>
      <c r="X33" s="158"/>
      <c r="Y33" s="158"/>
      <c r="Z33" s="158"/>
      <c r="AA33" s="158"/>
      <c r="AB33" s="158"/>
      <c r="AC33" s="158"/>
      <c r="AD33" s="158"/>
      <c r="AE33" s="158"/>
      <c r="AF33" s="158"/>
      <c r="AG33" s="158"/>
      <c r="AH33" s="158"/>
      <c r="AI33" s="158"/>
      <c r="AJ33" s="158"/>
      <c r="AK33" s="158"/>
      <c r="AL33" s="158"/>
      <c r="AM33" s="158"/>
      <c r="AN33" s="158"/>
      <c r="AO33" s="158"/>
      <c r="AP33" s="158"/>
      <c r="AQ33" s="158"/>
      <c r="AR33" s="158"/>
      <c r="AS33" s="158"/>
      <c r="AT33" s="158"/>
      <c r="AU33" s="158"/>
      <c r="AV33" s="158"/>
      <c r="AW33" s="158"/>
    </row>
    <row r="34" spans="1:49" ht="15" customHeight="1" thickBot="1" x14ac:dyDescent="0.35">
      <c r="A34" s="158"/>
      <c r="B34" s="359"/>
      <c r="C34" s="360"/>
      <c r="D34" s="360"/>
      <c r="E34" s="360"/>
      <c r="F34" s="360"/>
      <c r="G34" s="360"/>
      <c r="H34" s="360"/>
      <c r="I34" s="360"/>
      <c r="J34" s="360"/>
      <c r="K34" s="361"/>
      <c r="L34" s="158"/>
      <c r="M34" s="359"/>
      <c r="N34" s="360"/>
      <c r="O34" s="360"/>
      <c r="P34" s="360"/>
      <c r="Q34" s="360"/>
      <c r="R34" s="360"/>
      <c r="S34" s="360"/>
      <c r="T34" s="360"/>
      <c r="U34" s="360"/>
      <c r="V34" s="361"/>
      <c r="W34" s="158"/>
      <c r="X34" s="158"/>
      <c r="Y34" s="158"/>
      <c r="Z34" s="158"/>
      <c r="AA34" s="158"/>
      <c r="AB34" s="158"/>
      <c r="AC34" s="158"/>
      <c r="AD34" s="158"/>
      <c r="AE34" s="158"/>
      <c r="AF34" s="158"/>
      <c r="AG34" s="158"/>
      <c r="AH34" s="158"/>
      <c r="AI34" s="158"/>
      <c r="AJ34" s="158"/>
      <c r="AK34" s="158"/>
      <c r="AL34" s="158"/>
      <c r="AM34" s="158"/>
      <c r="AN34" s="158"/>
      <c r="AO34" s="158"/>
      <c r="AP34" s="158"/>
      <c r="AQ34" s="158"/>
      <c r="AR34" s="158"/>
      <c r="AS34" s="158"/>
      <c r="AT34" s="158"/>
      <c r="AU34" s="158"/>
      <c r="AV34" s="158"/>
      <c r="AW34" s="158"/>
    </row>
    <row r="35" spans="1:49" ht="15" customHeight="1" x14ac:dyDescent="0.3">
      <c r="A35" s="158"/>
      <c r="B35" s="520" t="s">
        <v>69</v>
      </c>
      <c r="C35" s="521"/>
      <c r="D35" s="522"/>
      <c r="E35" s="526" t="s">
        <v>163</v>
      </c>
      <c r="F35" s="532" t="s">
        <v>162</v>
      </c>
      <c r="G35" s="526" t="s">
        <v>44</v>
      </c>
      <c r="H35" s="528" t="s">
        <v>90</v>
      </c>
      <c r="I35" s="528" t="s">
        <v>70</v>
      </c>
      <c r="J35" s="528" t="s">
        <v>87</v>
      </c>
      <c r="K35" s="526" t="s">
        <v>4</v>
      </c>
      <c r="L35" s="158"/>
      <c r="M35" s="530" t="s">
        <v>192</v>
      </c>
      <c r="N35" s="531"/>
      <c r="O35" s="526" t="s">
        <v>163</v>
      </c>
      <c r="P35" s="532" t="s">
        <v>162</v>
      </c>
      <c r="Q35" s="526" t="s">
        <v>44</v>
      </c>
      <c r="R35" s="528" t="s">
        <v>90</v>
      </c>
      <c r="S35" s="528" t="s">
        <v>70</v>
      </c>
      <c r="T35" s="528" t="s">
        <v>87</v>
      </c>
      <c r="U35" s="533" t="s">
        <v>106</v>
      </c>
      <c r="V35" s="528" t="s">
        <v>91</v>
      </c>
      <c r="W35" s="158"/>
      <c r="X35" s="158"/>
      <c r="Y35" s="158"/>
      <c r="Z35" s="158"/>
      <c r="AA35" s="158"/>
      <c r="AB35" s="158"/>
      <c r="AC35" s="158"/>
      <c r="AD35" s="158"/>
      <c r="AE35" s="158"/>
      <c r="AF35" s="158"/>
      <c r="AG35" s="158"/>
      <c r="AH35" s="158"/>
      <c r="AI35" s="158"/>
      <c r="AJ35" s="158"/>
      <c r="AK35" s="158"/>
      <c r="AL35" s="158"/>
      <c r="AM35" s="158"/>
      <c r="AN35" s="158"/>
      <c r="AO35" s="158"/>
      <c r="AP35" s="158"/>
      <c r="AQ35" s="158"/>
      <c r="AR35" s="158"/>
      <c r="AS35" s="158"/>
      <c r="AT35" s="158"/>
      <c r="AU35" s="158"/>
      <c r="AV35" s="158"/>
      <c r="AW35" s="158"/>
    </row>
    <row r="36" spans="1:49" ht="15" customHeight="1" thickBot="1" x14ac:dyDescent="0.35">
      <c r="A36" s="158"/>
      <c r="B36" s="523"/>
      <c r="C36" s="524"/>
      <c r="D36" s="525"/>
      <c r="E36" s="527"/>
      <c r="F36" s="523"/>
      <c r="G36" s="527"/>
      <c r="H36" s="527"/>
      <c r="I36" s="529"/>
      <c r="J36" s="529"/>
      <c r="K36" s="527"/>
      <c r="L36" s="158"/>
      <c r="M36" s="523"/>
      <c r="N36" s="525"/>
      <c r="O36" s="527"/>
      <c r="P36" s="523"/>
      <c r="Q36" s="527"/>
      <c r="R36" s="527"/>
      <c r="S36" s="529"/>
      <c r="T36" s="529"/>
      <c r="U36" s="524"/>
      <c r="V36" s="529"/>
      <c r="W36" s="158"/>
      <c r="X36" s="158"/>
      <c r="Y36" s="158"/>
      <c r="Z36" s="158"/>
      <c r="AA36" s="158"/>
      <c r="AB36" s="158"/>
      <c r="AC36" s="158"/>
      <c r="AD36" s="158"/>
      <c r="AE36" s="158"/>
      <c r="AF36" s="158"/>
      <c r="AG36" s="158"/>
      <c r="AH36" s="158"/>
      <c r="AI36" s="158"/>
      <c r="AJ36" s="158"/>
      <c r="AK36" s="158"/>
      <c r="AL36" s="158"/>
      <c r="AM36" s="158"/>
      <c r="AN36" s="158"/>
      <c r="AO36" s="158"/>
      <c r="AP36" s="158"/>
      <c r="AQ36" s="158"/>
      <c r="AR36" s="158"/>
      <c r="AS36" s="158"/>
      <c r="AT36" s="158"/>
      <c r="AU36" s="158"/>
      <c r="AV36" s="158"/>
      <c r="AW36" s="158"/>
    </row>
    <row r="37" spans="1:49" ht="30" customHeight="1" thickBot="1" x14ac:dyDescent="0.35">
      <c r="A37" s="158"/>
      <c r="B37" s="506" t="str">
        <f>IF('Week 2'!C23="","",'Week 2'!C13)</f>
        <v>Competition Squat</v>
      </c>
      <c r="C37" s="507"/>
      <c r="D37" s="508"/>
      <c r="E37" s="165">
        <f>COUNTIF('Week 2'!C23:C32,"&gt;0")</f>
        <v>6</v>
      </c>
      <c r="F37" s="166">
        <f>IF('Week 2'!D35=0,0,'Week 2'!D35)</f>
        <v>26</v>
      </c>
      <c r="G37" s="167">
        <f>IF('Week 2'!F35=0,0,'Week 2'!F35)</f>
        <v>4095</v>
      </c>
      <c r="H37" s="166">
        <f>IFERROR(AVERAGE('Week 2'!C23:C32),0)</f>
        <v>4.333333333333333</v>
      </c>
      <c r="I37" s="168">
        <f>IF('Week 2'!E33=0,0,'Week 2'!E33)</f>
        <v>0.75231481481481477</v>
      </c>
      <c r="J37" s="169">
        <f>IFERROR(AVERAGE('Week 2'!E23:E32),0)</f>
        <v>6.666666666666667</v>
      </c>
      <c r="K37" s="167">
        <f>IF('Week 2'!B35=0,0,'Week 2'!B35)</f>
        <v>216</v>
      </c>
      <c r="L37" s="158"/>
      <c r="M37" s="506" t="s">
        <v>43</v>
      </c>
      <c r="N37" s="508"/>
      <c r="O37" s="165">
        <f>SUMPRODUCT((NOT(ISERROR(FIND(M37,B37:D48))))*(E37:E48))</f>
        <v>17</v>
      </c>
      <c r="P37" s="166">
        <f>SUMPRODUCT((NOT(ISERROR(FIND(M37,B37:D48))))*(F37:F48))</f>
        <v>86</v>
      </c>
      <c r="Q37" s="167">
        <f>SUMPRODUCT((NOT(ISERROR(FIND(M37,B37:D48))))*(G37:G48))</f>
        <v>13815</v>
      </c>
      <c r="R37" s="171">
        <f>IFERROR(SUMPRODUCT((NOT(ISERROR(FIND(M37,B37:D48))))*((H37:H48)/U37)),0)</f>
        <v>5.4444444444444438</v>
      </c>
      <c r="S37" s="168">
        <f>IFERROR(SUMPRODUCT((NOT(ISERROR(FIND(M37,B37:D48))))*((I37:I48)/U37)),0)</f>
        <v>0.73727868529648477</v>
      </c>
      <c r="T37" s="169">
        <f>IFERROR(SUMPRODUCT((NOT(ISERROR(FIND(M37,B37:D48))))*((J37:J48)/U37)),0)</f>
        <v>7.174603174603174</v>
      </c>
      <c r="U37" s="172">
        <f>COUNTIF(B37:D48,"*Squat*")</f>
        <v>3</v>
      </c>
      <c r="V37" s="173">
        <f t="array" ref="V37">MAX(IF("Competition Squat"=LEFT(B37:D48,17),K37:K48,0))</f>
        <v>216</v>
      </c>
      <c r="W37" s="158"/>
      <c r="X37" s="158"/>
      <c r="Y37" s="158"/>
      <c r="Z37" s="158"/>
      <c r="AA37" s="158"/>
      <c r="AB37" s="158"/>
      <c r="AC37" s="158"/>
      <c r="AD37" s="158"/>
      <c r="AE37" s="158"/>
      <c r="AF37" s="158"/>
      <c r="AG37" s="158"/>
      <c r="AH37" s="158"/>
      <c r="AI37" s="158"/>
      <c r="AJ37" s="158"/>
      <c r="AK37" s="158"/>
      <c r="AL37" s="158"/>
      <c r="AM37" s="158"/>
      <c r="AN37" s="158"/>
      <c r="AO37" s="158"/>
      <c r="AP37" s="158"/>
      <c r="AQ37" s="158"/>
      <c r="AR37" s="158"/>
      <c r="AS37" s="158"/>
      <c r="AT37" s="158"/>
      <c r="AU37" s="158"/>
      <c r="AV37" s="158"/>
      <c r="AW37" s="158"/>
    </row>
    <row r="38" spans="1:49" ht="30" customHeight="1" thickBot="1" x14ac:dyDescent="0.35">
      <c r="A38" s="158"/>
      <c r="B38" s="506" t="str">
        <f>IF('Week 2'!I23="","",'Week 2'!I13)</f>
        <v>Competition Bench</v>
      </c>
      <c r="C38" s="507"/>
      <c r="D38" s="508"/>
      <c r="E38" s="165">
        <f>COUNTIF('Week 2'!I23:I32,"&gt;0")</f>
        <v>5</v>
      </c>
      <c r="F38" s="166">
        <f>IF('Week 2'!J35=0,0,'Week 2'!J35)</f>
        <v>21</v>
      </c>
      <c r="G38" s="167">
        <f>IF('Week 2'!L35=0,0,'Week 2'!L35)</f>
        <v>2230</v>
      </c>
      <c r="H38" s="166">
        <f>IFERROR(AVERAGE('Week 2'!I23:I32),0)</f>
        <v>4.2</v>
      </c>
      <c r="I38" s="168">
        <f>IF('Week 2'!K33=0,0,'Week 2'!K33)</f>
        <v>0.77464788732394374</v>
      </c>
      <c r="J38" s="169">
        <f>IFERROR(AVERAGE('Week 2'!K23:K32),0)</f>
        <v>6.9</v>
      </c>
      <c r="K38" s="167">
        <f>IF('Week 2'!H35=0,0,'Week 2'!H35)</f>
        <v>142</v>
      </c>
      <c r="L38" s="158"/>
      <c r="M38" s="506" t="s">
        <v>45</v>
      </c>
      <c r="N38" s="508"/>
      <c r="O38" s="165">
        <f>SUMPRODUCT((NOT(ISERROR(FIND(M38,B37:D48))))*(E37:E48))</f>
        <v>25</v>
      </c>
      <c r="P38" s="166">
        <f>SUMPRODUCT((NOT(ISERROR(FIND(M38,B37:D48))))*(F37:F48))</f>
        <v>117</v>
      </c>
      <c r="Q38" s="167">
        <f>SUMPRODUCT((NOT(ISERROR(FIND(M38,B37:D48))))*(G37:G48))</f>
        <v>11980</v>
      </c>
      <c r="R38" s="171">
        <f>IFERROR(SUMPRODUCT((NOT(ISERROR(FIND(M38,B37:D48))))*(H37:H48)/U38),0)</f>
        <v>4.8400000000000007</v>
      </c>
      <c r="S38" s="168">
        <f>IFERROR(SUMPRODUCT((NOT(ISERROR(FIND(M38,B37:D48))))*(I37:I48)/U38),0)</f>
        <v>0.79214210503442861</v>
      </c>
      <c r="T38" s="169">
        <f>IFERROR(SUMPRODUCT((NOT(ISERROR(FIND(M38,B37:D48))))*(J37:J48)/U38),0)</f>
        <v>7.6883333333333326</v>
      </c>
      <c r="U38" s="174">
        <f>COUNTIF(B37:D48,"*Bench*")</f>
        <v>5</v>
      </c>
      <c r="V38" s="173">
        <f t="array" ref="V38">MAX(IF("Competition Bench"=B37:D48,K37:K48,0))</f>
        <v>142</v>
      </c>
      <c r="W38" s="158"/>
      <c r="X38" s="158"/>
      <c r="Y38" s="158"/>
      <c r="Z38" s="158"/>
      <c r="AA38" s="158"/>
      <c r="AB38" s="158"/>
      <c r="AC38" s="158"/>
      <c r="AD38" s="158"/>
      <c r="AE38" s="158"/>
      <c r="AF38" s="158"/>
      <c r="AG38" s="158"/>
      <c r="AH38" s="158"/>
      <c r="AI38" s="158"/>
      <c r="AJ38" s="158"/>
      <c r="AK38" s="158"/>
      <c r="AL38" s="158"/>
      <c r="AM38" s="158"/>
      <c r="AN38" s="158"/>
      <c r="AO38" s="158"/>
      <c r="AP38" s="158"/>
      <c r="AQ38" s="158"/>
      <c r="AR38" s="158"/>
      <c r="AS38" s="158"/>
      <c r="AT38" s="158"/>
      <c r="AU38" s="158"/>
      <c r="AV38" s="158"/>
      <c r="AW38" s="158"/>
    </row>
    <row r="39" spans="1:49" ht="30" customHeight="1" thickBot="1" x14ac:dyDescent="0.35">
      <c r="A39" s="158"/>
      <c r="B39" s="506" t="str">
        <f>IF('Week 2'!O23="","",'Week 2'!O13)</f>
        <v>Strict Pendlay Row</v>
      </c>
      <c r="C39" s="507"/>
      <c r="D39" s="508"/>
      <c r="E39" s="165">
        <f>COUNTIF('Week 2'!O23:O32,"&gt;0")</f>
        <v>4</v>
      </c>
      <c r="F39" s="166">
        <f>IF('Week 2'!P35=0,0,'Week 2'!P35)</f>
        <v>40</v>
      </c>
      <c r="G39" s="167">
        <f>IF('Week 2'!R35=0,0,'Week 2'!R35)</f>
        <v>3500</v>
      </c>
      <c r="H39" s="166">
        <f>IFERROR(AVERAGE('Week 2'!O23:O32),0)</f>
        <v>10</v>
      </c>
      <c r="I39" s="168">
        <f>IF('Week 2'!P33=0,0,'Week 2'!P33)</f>
        <v>0.67307692307692313</v>
      </c>
      <c r="J39" s="169">
        <f>IFERROR(AVERAGE('Week 2'!Q23:Q32),0)</f>
        <v>7.5</v>
      </c>
      <c r="K39" s="167">
        <f>IF('Week 2'!N35=0,0,'Week 2'!N35)</f>
        <v>130</v>
      </c>
      <c r="L39" s="158"/>
      <c r="M39" s="506" t="s">
        <v>46</v>
      </c>
      <c r="N39" s="508"/>
      <c r="O39" s="175">
        <f>SUMPRODUCT((NOT(ISERROR(FIND(M39,B37:D48))))*(E37:E48))</f>
        <v>17</v>
      </c>
      <c r="P39" s="176">
        <f>SUMPRODUCT((NOT(ISERROR(FIND(M39,B37:D48))))*(F37:F48))</f>
        <v>72</v>
      </c>
      <c r="Q39" s="173">
        <f>SUMPRODUCT((NOT(ISERROR(FIND(M39,B37:D48))))*(G37:G48))</f>
        <v>13745</v>
      </c>
      <c r="R39" s="177">
        <f>IFERROR(SUMPRODUCT((NOT(ISERROR(FIND(M39,B37:D48))))*(H37:H48)/U39),0)</f>
        <v>4.7777777777777777</v>
      </c>
      <c r="S39" s="178">
        <f>IFERROR(SUMPRODUCT((NOT(ISERROR(FIND(M39,B37:D48))))*(I37:I48)/U39),0)</f>
        <v>0.78926927141212866</v>
      </c>
      <c r="T39" s="179">
        <f>IFERROR(SUMPRODUCT((NOT(ISERROR(FIND(M39,B37:D48))))*(J37:J48)/U39),0)</f>
        <v>6.7380952380952372</v>
      </c>
      <c r="U39" s="180">
        <f>COUNTIF(B37:D48,"*Deadlift*")</f>
        <v>3</v>
      </c>
      <c r="V39" s="181">
        <f t="array" ref="V39">MAX(IF("Competition Deadlift"=B37:D48,K37:K48,0))</f>
        <v>286</v>
      </c>
      <c r="W39" s="158"/>
      <c r="X39" s="158"/>
      <c r="Y39" s="158"/>
      <c r="Z39" s="158"/>
      <c r="AA39" s="158"/>
      <c r="AB39" s="158"/>
      <c r="AC39" s="158"/>
      <c r="AD39" s="158"/>
      <c r="AE39" s="158"/>
      <c r="AF39" s="158"/>
      <c r="AG39" s="158"/>
      <c r="AH39" s="158"/>
      <c r="AI39" s="158"/>
      <c r="AJ39" s="158"/>
      <c r="AK39" s="158"/>
      <c r="AL39" s="158"/>
      <c r="AM39" s="158"/>
      <c r="AN39" s="158"/>
      <c r="AO39" s="158"/>
      <c r="AP39" s="158"/>
      <c r="AQ39" s="158"/>
      <c r="AR39" s="158"/>
      <c r="AS39" s="158"/>
      <c r="AT39" s="158"/>
      <c r="AU39" s="158"/>
      <c r="AV39" s="158"/>
      <c r="AW39" s="158"/>
    </row>
    <row r="40" spans="1:49" ht="30" customHeight="1" thickBot="1" x14ac:dyDescent="0.35">
      <c r="A40" s="211"/>
      <c r="B40" s="506" t="str">
        <f>IF('Week 2'!C53="","",'Week 2'!C43)</f>
        <v>Competition Deadlift</v>
      </c>
      <c r="C40" s="507"/>
      <c r="D40" s="508"/>
      <c r="E40" s="165">
        <f>COUNTIF('Week 2'!C53:C62,"&gt;0")</f>
        <v>6</v>
      </c>
      <c r="F40" s="166">
        <f>IF('Week 2'!D65=0,0,'Week 2'!D65)</f>
        <v>26</v>
      </c>
      <c r="G40" s="167">
        <f>IF('Week 2'!F65=0,0,'Week 2'!F65)</f>
        <v>5375</v>
      </c>
      <c r="H40" s="166">
        <f>IFERROR(AVERAGE('Week 2'!C53:C62),0)</f>
        <v>4.333333333333333</v>
      </c>
      <c r="I40" s="168">
        <f>IF('Week 2'!E63=0,0,'Week 2'!E63)</f>
        <v>0.74300699300699291</v>
      </c>
      <c r="J40" s="169">
        <f>IFERROR(AVERAGE('Week 2'!E53:E62),0)</f>
        <v>4.5</v>
      </c>
      <c r="K40" s="167">
        <f>IF('Week 2'!B65=0,0,'Week 2'!B65)</f>
        <v>286</v>
      </c>
      <c r="L40" s="158"/>
      <c r="M40" s="512" t="s">
        <v>89</v>
      </c>
      <c r="N40" s="513"/>
      <c r="O40" s="182">
        <f>SUM(O37:O39)</f>
        <v>59</v>
      </c>
      <c r="P40" s="183">
        <f>SUM(P37:P39)</f>
        <v>275</v>
      </c>
      <c r="Q40" s="184">
        <f>SUM(Q37:Q39)</f>
        <v>39540</v>
      </c>
      <c r="R40" s="185">
        <f>IFERROR(AVERAGEIF(R37:R39,"&gt;0"),0)</f>
        <v>5.0207407407407407</v>
      </c>
      <c r="S40" s="186">
        <f>IFERROR(AVERAGEIF(S37:S39,"&gt;0"),0)</f>
        <v>0.77289668724768068</v>
      </c>
      <c r="T40" s="187">
        <f>IFERROR(AVERAGEIF(T37:T39,"&gt;0"),0)</f>
        <v>7.2003439153439146</v>
      </c>
      <c r="U40" s="188">
        <f>SUM(U37:U39)</f>
        <v>11</v>
      </c>
      <c r="V40" s="184">
        <f>SUM(V37:V39)</f>
        <v>644</v>
      </c>
      <c r="W40" s="158"/>
      <c r="X40" s="158"/>
      <c r="Y40" s="158"/>
      <c r="Z40" s="158"/>
      <c r="AA40" s="158"/>
      <c r="AB40" s="158"/>
      <c r="AC40" s="158"/>
      <c r="AD40" s="158"/>
      <c r="AE40" s="158"/>
      <c r="AF40" s="158"/>
      <c r="AG40" s="158"/>
      <c r="AH40" s="158"/>
      <c r="AI40" s="158"/>
      <c r="AJ40" s="158"/>
      <c r="AK40" s="158"/>
      <c r="AL40" s="158"/>
      <c r="AM40" s="158"/>
      <c r="AN40" s="158"/>
      <c r="AO40" s="158"/>
      <c r="AP40" s="158"/>
      <c r="AQ40" s="158"/>
      <c r="AR40" s="158"/>
      <c r="AS40" s="158"/>
      <c r="AT40" s="158"/>
      <c r="AU40" s="158"/>
      <c r="AV40" s="158"/>
      <c r="AW40" s="158"/>
    </row>
    <row r="41" spans="1:49" ht="30" customHeight="1" thickBot="1" x14ac:dyDescent="0.35">
      <c r="A41" s="158"/>
      <c r="B41" s="506" t="str">
        <f>IF('Week 2'!I53="","",'Week 2'!I43)</f>
        <v>2ct Paused Bench</v>
      </c>
      <c r="C41" s="507"/>
      <c r="D41" s="508"/>
      <c r="E41" s="165">
        <f>COUNTIF('Week 2'!I53:I62,"&gt;0")</f>
        <v>4</v>
      </c>
      <c r="F41" s="166">
        <f>IF('Week 2'!J65=0,0,'Week 2'!J65)</f>
        <v>16</v>
      </c>
      <c r="G41" s="167">
        <f>IF('Week 2'!L65=0,0,'Week 2'!L65)</f>
        <v>1690</v>
      </c>
      <c r="H41" s="166">
        <f>IFERROR(AVERAGE('Week 2'!I53:I62),0)</f>
        <v>4</v>
      </c>
      <c r="I41" s="168">
        <f>IF('Week 2'!K63=0,0,'Week 2'!K63)</f>
        <v>0.8251953125</v>
      </c>
      <c r="J41" s="169">
        <f>IFERROR(AVERAGE('Week 2'!K53:K62),0)</f>
        <v>7.625</v>
      </c>
      <c r="K41" s="167">
        <f>IF('Week 2'!H65=0,0,'Week 2'!H65)</f>
        <v>128</v>
      </c>
      <c r="L41" s="158"/>
      <c r="M41" s="119"/>
      <c r="N41" s="119"/>
      <c r="O41" s="119"/>
      <c r="P41" s="119"/>
      <c r="Q41" s="119"/>
      <c r="R41" s="119"/>
      <c r="S41" s="119"/>
      <c r="T41" s="119"/>
      <c r="U41" s="158"/>
      <c r="V41" s="158"/>
      <c r="W41" s="158"/>
      <c r="X41" s="158"/>
      <c r="Y41" s="158"/>
      <c r="Z41" s="158"/>
      <c r="AA41" s="158"/>
      <c r="AB41" s="158"/>
      <c r="AC41" s="158"/>
      <c r="AD41" s="158"/>
      <c r="AE41" s="158"/>
      <c r="AF41" s="158"/>
      <c r="AG41" s="158"/>
      <c r="AH41" s="158"/>
      <c r="AI41" s="158"/>
      <c r="AJ41" s="158"/>
      <c r="AK41" s="158"/>
      <c r="AL41" s="158"/>
      <c r="AM41" s="158"/>
      <c r="AN41" s="158"/>
      <c r="AO41" s="158"/>
      <c r="AP41" s="158"/>
      <c r="AQ41" s="158"/>
      <c r="AR41" s="158"/>
      <c r="AS41" s="158"/>
      <c r="AT41" s="158"/>
      <c r="AU41" s="158"/>
      <c r="AV41" s="158"/>
      <c r="AW41" s="158"/>
    </row>
    <row r="42" spans="1:49" ht="30" customHeight="1" thickBot="1" x14ac:dyDescent="0.35">
      <c r="A42" s="158"/>
      <c r="B42" s="506" t="str">
        <f>IF('Week 2'!O53="","",'Week 2'!O43)</f>
        <v>3-0-3 Hack Squat</v>
      </c>
      <c r="C42" s="507"/>
      <c r="D42" s="508"/>
      <c r="E42" s="165">
        <f>COUNTIF('Week 2'!O53:O62,"&gt;0")</f>
        <v>4</v>
      </c>
      <c r="F42" s="166">
        <f>IF('Week 2'!P65=0,0,'Week 2'!P65)</f>
        <v>32</v>
      </c>
      <c r="G42" s="167">
        <f>IF('Week 2'!R65=0,0,'Week 2'!R65)</f>
        <v>5040</v>
      </c>
      <c r="H42" s="166">
        <f>IFERROR(AVERAGE('Week 2'!O53:O62),0)</f>
        <v>8</v>
      </c>
      <c r="I42" s="168">
        <f>IF('Week 2'!P63=0,0,'Week 2'!P63)</f>
        <v>0.64814814814814814</v>
      </c>
      <c r="J42" s="169">
        <f>IFERROR(AVERAGE('Week 2'!Q53:Q62),0)</f>
        <v>7</v>
      </c>
      <c r="K42" s="167">
        <f>IF('Week 2'!N65=0,0,'Week 2'!N65)</f>
        <v>243</v>
      </c>
      <c r="L42" s="158"/>
      <c r="M42" s="509" t="s">
        <v>172</v>
      </c>
      <c r="N42" s="510"/>
      <c r="O42" s="510"/>
      <c r="P42" s="510"/>
      <c r="Q42" s="510"/>
      <c r="R42" s="510"/>
      <c r="S42" s="510"/>
      <c r="T42" s="510"/>
      <c r="U42" s="510"/>
      <c r="V42" s="511"/>
      <c r="W42" s="158"/>
      <c r="X42" s="158"/>
      <c r="Y42" s="158"/>
      <c r="Z42" s="158"/>
      <c r="AA42" s="158"/>
      <c r="AB42" s="158"/>
      <c r="AC42" s="158"/>
      <c r="AD42" s="158"/>
      <c r="AE42" s="158"/>
      <c r="AF42" s="158"/>
      <c r="AG42" s="158"/>
      <c r="AH42" s="158"/>
      <c r="AI42" s="158"/>
      <c r="AJ42" s="158"/>
      <c r="AK42" s="158"/>
      <c r="AL42" s="158"/>
      <c r="AM42" s="158"/>
      <c r="AN42" s="158"/>
      <c r="AO42" s="158"/>
      <c r="AP42" s="158"/>
      <c r="AQ42" s="158"/>
      <c r="AR42" s="158"/>
      <c r="AS42" s="158"/>
      <c r="AT42" s="158"/>
      <c r="AU42" s="158"/>
      <c r="AV42" s="158"/>
      <c r="AW42" s="158"/>
    </row>
    <row r="43" spans="1:49" ht="30" customHeight="1" thickBot="1" x14ac:dyDescent="0.35">
      <c r="A43" s="158"/>
      <c r="B43" s="506" t="str">
        <f>IF('Week 2'!C98="","",'Week 2'!C88)</f>
        <v>Squat, No Sleeves</v>
      </c>
      <c r="C43" s="507"/>
      <c r="D43" s="508"/>
      <c r="E43" s="165">
        <f>COUNTIF('Week 2'!C98:C107,"&gt;0")</f>
        <v>7</v>
      </c>
      <c r="F43" s="166">
        <f>IF('Week 2'!D110=0,0,'Week 2'!D110)</f>
        <v>28</v>
      </c>
      <c r="G43" s="167">
        <f>IF('Week 2'!F110=0,0,'Week 2'!F110)</f>
        <v>4680</v>
      </c>
      <c r="H43" s="166">
        <f>IFERROR(AVERAGE('Week 2'!C98:C107),0)</f>
        <v>4</v>
      </c>
      <c r="I43" s="168">
        <f>IF('Week 2'!E108=0,0,'Week 2'!E108)</f>
        <v>0.81137309292649107</v>
      </c>
      <c r="J43" s="169">
        <f>IFERROR(AVERAGE('Week 2'!E98:E107),0)</f>
        <v>7.8571428571428568</v>
      </c>
      <c r="K43" s="167">
        <f>IF('Week 2'!B110=0,0,'Week 2'!B110)</f>
        <v>206</v>
      </c>
      <c r="L43" s="158"/>
      <c r="M43" s="506"/>
      <c r="N43" s="508"/>
      <c r="O43" s="189" t="s">
        <v>174</v>
      </c>
      <c r="P43" s="190" t="s">
        <v>163</v>
      </c>
      <c r="Q43" s="190" t="s">
        <v>162</v>
      </c>
      <c r="R43" s="190" t="s">
        <v>44</v>
      </c>
      <c r="S43" s="191" t="s">
        <v>90</v>
      </c>
      <c r="T43" s="191" t="s">
        <v>70</v>
      </c>
      <c r="U43" s="191" t="s">
        <v>87</v>
      </c>
      <c r="V43" s="192" t="s">
        <v>109</v>
      </c>
      <c r="W43" s="158"/>
      <c r="X43" s="158"/>
      <c r="Y43" s="158"/>
      <c r="Z43" s="158"/>
      <c r="AA43" s="158"/>
      <c r="AB43" s="158"/>
      <c r="AC43" s="158"/>
      <c r="AD43" s="158"/>
      <c r="AE43" s="158"/>
      <c r="AF43" s="158"/>
      <c r="AG43" s="158"/>
      <c r="AH43" s="158"/>
      <c r="AI43" s="158"/>
      <c r="AJ43" s="158"/>
      <c r="AK43" s="158"/>
      <c r="AL43" s="158"/>
      <c r="AM43" s="158"/>
      <c r="AN43" s="158"/>
      <c r="AO43" s="158"/>
      <c r="AP43" s="158"/>
      <c r="AQ43" s="158"/>
      <c r="AR43" s="158"/>
      <c r="AS43" s="158"/>
      <c r="AT43" s="158"/>
      <c r="AU43" s="158"/>
      <c r="AV43" s="158"/>
      <c r="AW43" s="158"/>
    </row>
    <row r="44" spans="1:49" ht="30" customHeight="1" thickBot="1" x14ac:dyDescent="0.35">
      <c r="A44" s="158"/>
      <c r="B44" s="506" t="str">
        <f>IF('Week 2'!I98="","",'Week 2'!I88)</f>
        <v>Low Spoto Bench (1ct)</v>
      </c>
      <c r="C44" s="507"/>
      <c r="D44" s="508"/>
      <c r="E44" s="165">
        <f>COUNTIF('Week 2'!I98:I107,"&gt;0")</f>
        <v>6</v>
      </c>
      <c r="F44" s="166">
        <f>IF('Week 2'!J110=0,0,'Week 2'!J110)</f>
        <v>24</v>
      </c>
      <c r="G44" s="167">
        <f>IF('Week 2'!L110=0,0,'Week 2'!L110)</f>
        <v>2720</v>
      </c>
      <c r="H44" s="166">
        <f>IFERROR(AVERAGE('Week 2'!I98:I107),0)</f>
        <v>4</v>
      </c>
      <c r="I44" s="168">
        <f>IF('Week 2'!K108=0,0,'Week 2'!K108)</f>
        <v>0.83950617283950624</v>
      </c>
      <c r="J44" s="169">
        <f>IFERROR(AVERAGE('Week 2'!K98:K107),0)</f>
        <v>8.4166666666666661</v>
      </c>
      <c r="K44" s="167">
        <f>IF('Week 2'!H110=0,0,'Week 2'!H110)</f>
        <v>135</v>
      </c>
      <c r="L44" s="158"/>
      <c r="M44" s="506" t="s">
        <v>47</v>
      </c>
      <c r="N44" s="508"/>
      <c r="O44" s="193">
        <f>COUNTIF(F37:F39,"&gt;0")</f>
        <v>3</v>
      </c>
      <c r="P44" s="194">
        <f>SUM(E37:E39)</f>
        <v>15</v>
      </c>
      <c r="Q44" s="176">
        <f>SUM(F37:F39)</f>
        <v>87</v>
      </c>
      <c r="R44" s="173">
        <f>SUM(G37:G39)</f>
        <v>9825</v>
      </c>
      <c r="S44" s="177">
        <f>IFERROR(AVERAGEIF(H37:H39,"&gt;0"),0)</f>
        <v>6.1777777777777771</v>
      </c>
      <c r="T44" s="195">
        <f>IFERROR(AVERAGEIF(I37:I39,"&gt;0"),0)</f>
        <v>0.7333465417385604</v>
      </c>
      <c r="U44" s="196">
        <f>IFERROR(AVERAGEIF(J37:J39,"&gt;0"),0)</f>
        <v>7.0222222222222221</v>
      </c>
      <c r="V44" s="197">
        <f>IF('Week 2'!R33="",0,'Week 2'!R33)</f>
        <v>610.93333333333328</v>
      </c>
      <c r="W44" s="158"/>
      <c r="X44" s="158"/>
      <c r="Y44" s="158"/>
      <c r="Z44" s="158"/>
      <c r="AA44" s="158"/>
      <c r="AB44" s="158"/>
      <c r="AC44" s="158"/>
      <c r="AD44" s="158"/>
      <c r="AE44" s="158"/>
      <c r="AF44" s="158"/>
      <c r="AG44" s="158"/>
      <c r="AH44" s="158"/>
      <c r="AI44" s="158"/>
      <c r="AJ44" s="158"/>
      <c r="AK44" s="158"/>
      <c r="AL44" s="158"/>
      <c r="AM44" s="158"/>
      <c r="AN44" s="158"/>
      <c r="AO44" s="158"/>
      <c r="AP44" s="158"/>
      <c r="AQ44" s="158"/>
      <c r="AR44" s="158"/>
      <c r="AS44" s="158"/>
      <c r="AT44" s="158"/>
      <c r="AU44" s="158"/>
      <c r="AV44" s="158"/>
      <c r="AW44" s="158"/>
    </row>
    <row r="45" spans="1:49" ht="30" customHeight="1" thickBot="1" x14ac:dyDescent="0.35">
      <c r="A45" s="158"/>
      <c r="B45" s="506" t="str">
        <f>IF('Week 2'!O98="","",'Week 2'!O88)</f>
        <v>TnG Feet-Up Bench</v>
      </c>
      <c r="C45" s="507"/>
      <c r="D45" s="508"/>
      <c r="E45" s="165">
        <f>COUNTIF('Week 2'!O98:O107,"&gt;0")</f>
        <v>4</v>
      </c>
      <c r="F45" s="166">
        <f>IF('Week 2'!P110=0,0,'Week 2'!P110)</f>
        <v>32</v>
      </c>
      <c r="G45" s="167">
        <f>IF('Week 2'!R110=0,0,'Week 2'!R110)</f>
        <v>2760</v>
      </c>
      <c r="H45" s="166">
        <f>IFERROR(AVERAGE('Week 2'!O98:O107),0)</f>
        <v>8</v>
      </c>
      <c r="I45" s="168">
        <f>IF('Week 2'!P108=0,0,'Week 2'!P108)</f>
        <v>0.70696721311475419</v>
      </c>
      <c r="J45" s="169">
        <f>IFERROR(AVERAGE('Week 2'!Q98:Q107),0)</f>
        <v>7.5</v>
      </c>
      <c r="K45" s="167">
        <f>IF('Week 2'!N110=0,0,'Week 2'!N110)</f>
        <v>122</v>
      </c>
      <c r="L45" s="158"/>
      <c r="M45" s="506" t="s">
        <v>48</v>
      </c>
      <c r="N45" s="508"/>
      <c r="O45" s="193">
        <f>COUNTIF(F40:F42,"&gt;0")</f>
        <v>3</v>
      </c>
      <c r="P45" s="194">
        <f>SUM(E40:E42)</f>
        <v>14</v>
      </c>
      <c r="Q45" s="176">
        <f>SUM(F40:F42)</f>
        <v>74</v>
      </c>
      <c r="R45" s="173">
        <f>SUM(G40:G42)</f>
        <v>12105</v>
      </c>
      <c r="S45" s="177">
        <f>IFERROR(AVERAGEIF(H40:H42,"&gt;0"),0)</f>
        <v>5.4444444444444438</v>
      </c>
      <c r="T45" s="195">
        <f>IFERROR(AVERAGEIF(I40:I42,"&gt;0"),0)</f>
        <v>0.73878348455171372</v>
      </c>
      <c r="U45" s="196">
        <f>IFERROR(AVERAGEIF(J40:J42,"&gt;0"),0)</f>
        <v>6.375</v>
      </c>
      <c r="V45" s="197">
        <f>IF('Week 2'!R63="",0,'Week 2'!R63)</f>
        <v>471.75</v>
      </c>
      <c r="W45" s="158"/>
      <c r="X45" s="158"/>
      <c r="Y45" s="158"/>
      <c r="Z45" s="158"/>
      <c r="AA45" s="158"/>
      <c r="AB45" s="158"/>
      <c r="AC45" s="158"/>
      <c r="AD45" s="158"/>
      <c r="AE45" s="158"/>
      <c r="AF45" s="158"/>
      <c r="AG45" s="158"/>
      <c r="AH45" s="158"/>
      <c r="AI45" s="158"/>
      <c r="AJ45" s="158"/>
      <c r="AK45" s="158"/>
      <c r="AL45" s="158"/>
      <c r="AM45" s="158"/>
      <c r="AN45" s="158"/>
      <c r="AO45" s="158"/>
      <c r="AP45" s="158"/>
      <c r="AQ45" s="158"/>
      <c r="AR45" s="158"/>
      <c r="AS45" s="158"/>
      <c r="AT45" s="158"/>
      <c r="AU45" s="158"/>
      <c r="AV45" s="158"/>
      <c r="AW45" s="158"/>
    </row>
    <row r="46" spans="1:49" ht="30" customHeight="1" thickBot="1" x14ac:dyDescent="0.35">
      <c r="A46" s="158"/>
      <c r="B46" s="506" t="str">
        <f>IF('Week 2'!C128="","",'Week 2'!C118)</f>
        <v>6-0-0 Deadlift</v>
      </c>
      <c r="C46" s="507"/>
      <c r="D46" s="508"/>
      <c r="E46" s="165">
        <f>COUNTIF('Week 2'!C128:C137,"&gt;0")</f>
        <v>7</v>
      </c>
      <c r="F46" s="166">
        <f>IF('Week 2'!D140=0,0,'Week 2'!D140)</f>
        <v>14</v>
      </c>
      <c r="G46" s="167">
        <f>IF('Week 2'!F140=0,0,'Week 2'!F140)</f>
        <v>3130</v>
      </c>
      <c r="H46" s="166">
        <f>IFERROR(AVERAGE('Week 2'!C128:C137),0)</f>
        <v>2</v>
      </c>
      <c r="I46" s="168">
        <f>IF('Week 2'!E138=0,0,'Week 2'!E138)</f>
        <v>0.88718820861678016</v>
      </c>
      <c r="J46" s="169">
        <f>IFERROR(AVERAGE('Week 2'!E128:E137),0)</f>
        <v>7.7142857142857144</v>
      </c>
      <c r="K46" s="167">
        <f>IF('Week 2'!B140=0,0,'Week 2'!B140)</f>
        <v>252</v>
      </c>
      <c r="L46" s="158"/>
      <c r="M46" s="506" t="s">
        <v>49</v>
      </c>
      <c r="N46" s="508"/>
      <c r="O46" s="198">
        <f>COUNTIF(F43:F45,"&gt;0")</f>
        <v>3</v>
      </c>
      <c r="P46" s="199">
        <f>SUM(E43:E45)</f>
        <v>17</v>
      </c>
      <c r="Q46" s="200">
        <f>SUM(F43:F45)</f>
        <v>84</v>
      </c>
      <c r="R46" s="201">
        <f>SUM(G43:G45)</f>
        <v>10160</v>
      </c>
      <c r="S46" s="202">
        <f>IFERROR(AVERAGEIF(H43:H45,"&gt;0"),0)</f>
        <v>5.333333333333333</v>
      </c>
      <c r="T46" s="203">
        <f>IFERROR(AVERAGEIF(I43:I45,"&gt;0"),0)</f>
        <v>0.78594882629358376</v>
      </c>
      <c r="U46" s="204">
        <f>IFERROR(AVERAGEIF(J43:J45,"&gt;0"),0)</f>
        <v>7.924603174603174</v>
      </c>
      <c r="V46" s="205">
        <f>IF('Week 2'!R108="",0,'Week 2'!R108)</f>
        <v>665.66666666666663</v>
      </c>
      <c r="W46" s="158"/>
      <c r="X46" s="158"/>
      <c r="Y46" s="158"/>
      <c r="Z46" s="158"/>
      <c r="AA46" s="158"/>
      <c r="AB46" s="158"/>
      <c r="AC46" s="158"/>
      <c r="AD46" s="158"/>
      <c r="AE46" s="158"/>
      <c r="AF46" s="158"/>
      <c r="AG46" s="158"/>
      <c r="AH46" s="158"/>
      <c r="AI46" s="158"/>
      <c r="AJ46" s="158"/>
      <c r="AK46" s="158"/>
      <c r="AL46" s="158"/>
      <c r="AM46" s="158"/>
      <c r="AN46" s="158"/>
      <c r="AO46" s="158"/>
      <c r="AP46" s="158"/>
      <c r="AQ46" s="158"/>
      <c r="AR46" s="158"/>
      <c r="AS46" s="158"/>
      <c r="AT46" s="158"/>
      <c r="AU46" s="158"/>
      <c r="AV46" s="158"/>
      <c r="AW46" s="158"/>
    </row>
    <row r="47" spans="1:49" ht="30" customHeight="1" thickBot="1" x14ac:dyDescent="0.35">
      <c r="A47" s="158"/>
      <c r="B47" s="506" t="str">
        <f>IF('Week 2'!I128="","",'Week 2'!I118)</f>
        <v>Soft Pause Bench</v>
      </c>
      <c r="C47" s="507"/>
      <c r="D47" s="508"/>
      <c r="E47" s="165">
        <f>COUNTIF('Week 2'!I128:I137,"&gt;0")</f>
        <v>6</v>
      </c>
      <c r="F47" s="166">
        <f>IF('Week 2'!J140=0,0,'Week 2'!J140)</f>
        <v>24</v>
      </c>
      <c r="G47" s="167">
        <f>IF('Week 2'!L140=0,0,'Week 2'!L140)</f>
        <v>2580</v>
      </c>
      <c r="H47" s="166">
        <f>IFERROR(AVERAGE('Week 2'!I128:I137),0)</f>
        <v>4</v>
      </c>
      <c r="I47" s="168">
        <f>IF('Week 2'!K138=0,0,'Week 2'!K138)</f>
        <v>0.81439393939393934</v>
      </c>
      <c r="J47" s="169">
        <f>IFERROR(AVERAGE('Week 2'!K128:K137),0)</f>
        <v>8</v>
      </c>
      <c r="K47" s="167">
        <f>IF('Week 2'!H140=0,0,'Week 2'!H140)</f>
        <v>132</v>
      </c>
      <c r="L47" s="158"/>
      <c r="M47" s="506" t="s">
        <v>50</v>
      </c>
      <c r="N47" s="508"/>
      <c r="O47" s="193">
        <f>COUNTIF(F46:F48,"&gt;0")</f>
        <v>3</v>
      </c>
      <c r="P47" s="194">
        <f>SUM(E46:E48)</f>
        <v>17</v>
      </c>
      <c r="Q47" s="176">
        <f>SUM(F46:F48)</f>
        <v>70</v>
      </c>
      <c r="R47" s="173">
        <f>SUM(G46:G48)</f>
        <v>10950</v>
      </c>
      <c r="S47" s="177">
        <f>IFERROR(AVERAGEIF(H46:H48,"&gt;0"),0)</f>
        <v>4.666666666666667</v>
      </c>
      <c r="T47" s="195">
        <f>IFERROR(AVERAGEIF(I46:I48,"&gt;0"),0)</f>
        <v>0.81306492020777732</v>
      </c>
      <c r="U47" s="196">
        <f>IFERROR(AVERAGEIF(J46:J48,"&gt;0"),0)</f>
        <v>7.9047619047619051</v>
      </c>
      <c r="V47" s="197">
        <f>IF('Week 2'!R138="",0,'Week 2'!R138)</f>
        <v>553.33333333333337</v>
      </c>
      <c r="W47" s="158"/>
      <c r="X47" s="158"/>
      <c r="Y47" s="158"/>
      <c r="Z47" s="158"/>
      <c r="AA47" s="158"/>
      <c r="AB47" s="158"/>
      <c r="AC47" s="158"/>
      <c r="AD47" s="158"/>
      <c r="AE47" s="158"/>
      <c r="AF47" s="158"/>
      <c r="AG47" s="158"/>
      <c r="AH47" s="158"/>
      <c r="AI47" s="158"/>
      <c r="AJ47" s="158"/>
      <c r="AK47" s="158"/>
      <c r="AL47" s="158"/>
      <c r="AM47" s="158"/>
      <c r="AN47" s="158"/>
      <c r="AO47" s="158"/>
      <c r="AP47" s="158"/>
      <c r="AQ47" s="158"/>
      <c r="AR47" s="158"/>
      <c r="AS47" s="158"/>
      <c r="AT47" s="158"/>
      <c r="AU47" s="158"/>
      <c r="AV47" s="158"/>
      <c r="AW47" s="158"/>
    </row>
    <row r="48" spans="1:49" ht="30" customHeight="1" thickBot="1" x14ac:dyDescent="0.35">
      <c r="A48" s="158"/>
      <c r="B48" s="506" t="str">
        <f>IF('Week 2'!O128="","",'Week 2'!O118)</f>
        <v>Romanian Deadlift</v>
      </c>
      <c r="C48" s="507"/>
      <c r="D48" s="508"/>
      <c r="E48" s="175">
        <f>COUNTIF('Week 2'!O128:O137,"&gt;0")</f>
        <v>4</v>
      </c>
      <c r="F48" s="176">
        <f>IF('Week 2'!P140=0,0,'Week 2'!P140)</f>
        <v>32</v>
      </c>
      <c r="G48" s="173">
        <f>IF('Week 2'!R140=0,0,'Week 2'!R140)</f>
        <v>5240</v>
      </c>
      <c r="H48" s="176">
        <f>IFERROR(AVERAGE('Week 2'!O128:O137),0)</f>
        <v>8</v>
      </c>
      <c r="I48" s="178">
        <f>IF('Week 2'!P138=0,0,'Week 2'!P138)</f>
        <v>0.73761261261261257</v>
      </c>
      <c r="J48" s="179">
        <f>IFERROR(AVERAGE('Week 2'!Q128:Q137),0)</f>
        <v>8</v>
      </c>
      <c r="K48" s="173">
        <f>IF('Week 2'!N140=0,0,'Week 2'!N140)</f>
        <v>222</v>
      </c>
      <c r="L48" s="158"/>
      <c r="M48" s="119"/>
      <c r="N48" s="119"/>
      <c r="O48" s="119"/>
      <c r="P48" s="119"/>
      <c r="Q48" s="119"/>
      <c r="R48" s="119"/>
      <c r="S48" s="119"/>
      <c r="T48" s="119"/>
      <c r="U48" s="119"/>
      <c r="V48" s="119"/>
      <c r="W48" s="158"/>
      <c r="X48" s="158"/>
      <c r="Y48" s="158"/>
      <c r="Z48" s="158"/>
      <c r="AA48" s="158"/>
      <c r="AB48" s="158"/>
      <c r="AC48" s="158"/>
      <c r="AD48" s="158"/>
      <c r="AE48" s="158"/>
      <c r="AF48" s="158"/>
      <c r="AG48" s="158"/>
      <c r="AH48" s="158"/>
      <c r="AI48" s="158"/>
      <c r="AJ48" s="158"/>
      <c r="AK48" s="158"/>
      <c r="AL48" s="158"/>
      <c r="AM48" s="158"/>
      <c r="AN48" s="158"/>
      <c r="AO48" s="158"/>
      <c r="AP48" s="158"/>
      <c r="AQ48" s="158"/>
      <c r="AR48" s="158"/>
      <c r="AS48" s="158"/>
      <c r="AT48" s="158"/>
      <c r="AU48" s="158"/>
      <c r="AV48" s="158"/>
      <c r="AW48" s="158"/>
    </row>
    <row r="49" spans="1:49" ht="15" customHeight="1" x14ac:dyDescent="0.3">
      <c r="A49" s="158"/>
      <c r="B49" s="119"/>
      <c r="C49" s="119"/>
      <c r="D49" s="206"/>
      <c r="E49" s="206"/>
      <c r="F49" s="207"/>
      <c r="G49" s="208"/>
      <c r="H49" s="208"/>
      <c r="I49" s="209"/>
      <c r="J49" s="210"/>
      <c r="K49" s="206"/>
      <c r="L49" s="158"/>
      <c r="M49" s="158"/>
      <c r="N49" s="158"/>
      <c r="O49" s="158"/>
      <c r="P49" s="158"/>
      <c r="Q49" s="158"/>
      <c r="R49" s="158"/>
      <c r="S49" s="158"/>
      <c r="T49" s="158"/>
      <c r="U49" s="158"/>
      <c r="V49" s="158"/>
      <c r="W49" s="158"/>
      <c r="X49" s="158"/>
      <c r="Y49" s="158"/>
      <c r="Z49" s="158"/>
      <c r="AA49" s="158"/>
      <c r="AB49" s="158"/>
      <c r="AC49" s="158"/>
      <c r="AD49" s="158"/>
      <c r="AE49" s="158"/>
      <c r="AF49" s="158"/>
      <c r="AG49" s="158"/>
      <c r="AH49" s="158"/>
      <c r="AI49" s="158"/>
      <c r="AJ49" s="158"/>
      <c r="AK49" s="158"/>
      <c r="AL49" s="158"/>
      <c r="AM49" s="158"/>
      <c r="AN49" s="158"/>
      <c r="AO49" s="158"/>
      <c r="AP49" s="158"/>
      <c r="AQ49" s="158"/>
      <c r="AR49" s="158"/>
      <c r="AS49" s="158"/>
      <c r="AT49" s="158"/>
      <c r="AU49" s="158"/>
      <c r="AV49" s="158"/>
      <c r="AW49" s="158"/>
    </row>
    <row r="50" spans="1:49" ht="15" customHeight="1" x14ac:dyDescent="0.3">
      <c r="A50" s="158"/>
      <c r="B50" s="158"/>
      <c r="C50" s="158"/>
      <c r="D50" s="158"/>
      <c r="E50" s="158"/>
      <c r="F50" s="158"/>
      <c r="G50" s="158"/>
      <c r="H50" s="158"/>
      <c r="I50" s="158"/>
      <c r="J50" s="158"/>
      <c r="K50" s="158"/>
      <c r="L50" s="158"/>
      <c r="M50" s="158"/>
      <c r="N50" s="158"/>
      <c r="O50" s="158"/>
      <c r="P50" s="158"/>
      <c r="Q50" s="158"/>
      <c r="R50" s="158"/>
      <c r="S50" s="158"/>
      <c r="T50" s="158"/>
      <c r="U50" s="158"/>
      <c r="V50" s="158"/>
      <c r="W50" s="158"/>
      <c r="X50" s="158"/>
      <c r="Y50" s="158"/>
      <c r="Z50" s="158"/>
      <c r="AA50" s="158"/>
      <c r="AB50" s="158"/>
      <c r="AC50" s="158"/>
      <c r="AD50" s="158"/>
      <c r="AE50" s="158"/>
      <c r="AF50" s="158"/>
      <c r="AG50" s="158"/>
      <c r="AH50" s="158"/>
      <c r="AI50" s="158"/>
      <c r="AJ50" s="158"/>
      <c r="AK50" s="158"/>
      <c r="AL50" s="158"/>
      <c r="AM50" s="158"/>
      <c r="AN50" s="158"/>
      <c r="AO50" s="158"/>
      <c r="AP50" s="158"/>
      <c r="AQ50" s="158"/>
      <c r="AR50" s="158"/>
      <c r="AS50" s="158"/>
      <c r="AT50" s="158"/>
      <c r="AU50" s="158"/>
      <c r="AV50" s="158"/>
      <c r="AW50" s="158"/>
    </row>
    <row r="51" spans="1:49" ht="15" customHeight="1" x14ac:dyDescent="0.3">
      <c r="A51" s="158"/>
      <c r="B51" s="514" t="str">
        <f>IF('Training Plan'!B70="","",'Training Plan'!B70)</f>
        <v>Developmental</v>
      </c>
      <c r="C51" s="515"/>
      <c r="D51" s="516"/>
      <c r="E51" s="514" t="s">
        <v>53</v>
      </c>
      <c r="F51" s="515"/>
      <c r="G51" s="515"/>
      <c r="H51" s="515"/>
      <c r="I51" s="515"/>
      <c r="J51" s="515"/>
      <c r="K51" s="515"/>
      <c r="L51" s="515"/>
      <c r="M51" s="515"/>
      <c r="N51" s="515"/>
      <c r="O51" s="515"/>
      <c r="P51" s="515"/>
      <c r="Q51" s="515"/>
      <c r="R51" s="515"/>
      <c r="S51" s="515"/>
      <c r="T51" s="515"/>
      <c r="U51" s="515"/>
      <c r="V51" s="516"/>
      <c r="W51" s="158"/>
      <c r="X51" s="158"/>
      <c r="Y51" s="158"/>
      <c r="Z51" s="158"/>
      <c r="AA51" s="158"/>
      <c r="AB51" s="158"/>
      <c r="AC51" s="158"/>
      <c r="AD51" s="158"/>
      <c r="AE51" s="158"/>
      <c r="AF51" s="158"/>
      <c r="AG51" s="158"/>
      <c r="AH51" s="158"/>
      <c r="AI51" s="158"/>
      <c r="AJ51" s="158"/>
      <c r="AK51" s="158"/>
      <c r="AL51" s="158"/>
      <c r="AM51" s="158"/>
      <c r="AN51" s="158"/>
      <c r="AO51" s="158"/>
      <c r="AP51" s="158"/>
      <c r="AQ51" s="158"/>
      <c r="AR51" s="158"/>
      <c r="AS51" s="158"/>
      <c r="AT51" s="158"/>
      <c r="AU51" s="158"/>
      <c r="AV51" s="158"/>
      <c r="AW51" s="158"/>
    </row>
    <row r="52" spans="1:49" ht="15" customHeight="1" x14ac:dyDescent="0.3">
      <c r="A52" s="158"/>
      <c r="B52" s="517"/>
      <c r="C52" s="518"/>
      <c r="D52" s="519"/>
      <c r="E52" s="517"/>
      <c r="F52" s="518"/>
      <c r="G52" s="518"/>
      <c r="H52" s="518"/>
      <c r="I52" s="518"/>
      <c r="J52" s="518"/>
      <c r="K52" s="518"/>
      <c r="L52" s="518"/>
      <c r="M52" s="518"/>
      <c r="N52" s="518"/>
      <c r="O52" s="518"/>
      <c r="P52" s="518"/>
      <c r="Q52" s="518"/>
      <c r="R52" s="518"/>
      <c r="S52" s="518"/>
      <c r="T52" s="518"/>
      <c r="U52" s="518"/>
      <c r="V52" s="519"/>
      <c r="W52" s="158"/>
      <c r="X52" s="158"/>
      <c r="Y52" s="158"/>
      <c r="Z52" s="158"/>
      <c r="AA52" s="158"/>
      <c r="AB52" s="158"/>
      <c r="AC52" s="158"/>
      <c r="AD52" s="158"/>
      <c r="AE52" s="158"/>
      <c r="AF52" s="158"/>
      <c r="AG52" s="158"/>
      <c r="AH52" s="158"/>
      <c r="AI52" s="158"/>
      <c r="AJ52" s="158"/>
      <c r="AK52" s="158"/>
      <c r="AL52" s="158"/>
      <c r="AM52" s="158"/>
      <c r="AN52" s="158"/>
      <c r="AO52" s="158"/>
      <c r="AP52" s="158"/>
      <c r="AQ52" s="158"/>
      <c r="AR52" s="158"/>
      <c r="AS52" s="158"/>
      <c r="AT52" s="158"/>
      <c r="AU52" s="158"/>
      <c r="AV52" s="158"/>
      <c r="AW52" s="158"/>
    </row>
    <row r="53" spans="1:49" ht="15" customHeight="1" x14ac:dyDescent="0.3">
      <c r="A53" s="158"/>
      <c r="B53" s="158"/>
      <c r="C53" s="158"/>
      <c r="D53" s="158"/>
      <c r="E53" s="158"/>
      <c r="F53" s="158"/>
      <c r="G53" s="158"/>
      <c r="H53" s="158"/>
      <c r="I53" s="158"/>
      <c r="J53" s="158"/>
      <c r="K53" s="158"/>
      <c r="L53" s="158"/>
      <c r="M53" s="158"/>
      <c r="N53" s="158"/>
      <c r="O53" s="158"/>
      <c r="P53" s="158"/>
      <c r="Q53" s="158"/>
      <c r="R53" s="158"/>
      <c r="S53" s="158"/>
      <c r="T53" s="158"/>
      <c r="U53" s="158"/>
      <c r="V53" s="158"/>
      <c r="W53" s="158"/>
      <c r="X53" s="158"/>
      <c r="Y53" s="158"/>
      <c r="Z53" s="158"/>
      <c r="AA53" s="158"/>
      <c r="AB53" s="158"/>
      <c r="AC53" s="158"/>
      <c r="AD53" s="158"/>
      <c r="AE53" s="158"/>
      <c r="AF53" s="158"/>
      <c r="AG53" s="158"/>
      <c r="AH53" s="158"/>
      <c r="AI53" s="158"/>
      <c r="AJ53" s="158"/>
      <c r="AK53" s="158"/>
      <c r="AL53" s="158"/>
      <c r="AM53" s="158"/>
      <c r="AN53" s="158"/>
      <c r="AO53" s="158"/>
      <c r="AP53" s="158"/>
      <c r="AQ53" s="158"/>
      <c r="AR53" s="158"/>
      <c r="AS53" s="158"/>
      <c r="AT53" s="158"/>
      <c r="AU53" s="158"/>
      <c r="AV53" s="158"/>
      <c r="AW53" s="158"/>
    </row>
    <row r="54" spans="1:49" ht="15" customHeight="1" thickBot="1" x14ac:dyDescent="0.35">
      <c r="A54" s="158"/>
      <c r="B54" s="158"/>
      <c r="C54" s="158"/>
      <c r="D54" s="158"/>
      <c r="E54" s="158"/>
      <c r="F54" s="158"/>
      <c r="G54" s="158"/>
      <c r="H54" s="158"/>
      <c r="I54" s="158"/>
      <c r="J54" s="158"/>
      <c r="K54" s="158"/>
      <c r="L54" s="158"/>
      <c r="M54" s="158"/>
      <c r="N54" s="158"/>
      <c r="O54" s="158"/>
      <c r="P54" s="158"/>
      <c r="Q54" s="158"/>
      <c r="R54" s="158"/>
      <c r="S54" s="158"/>
      <c r="T54" s="158"/>
      <c r="U54" s="158"/>
      <c r="V54" s="158"/>
      <c r="W54" s="158"/>
      <c r="X54" s="158"/>
      <c r="Y54" s="158"/>
      <c r="Z54" s="158"/>
      <c r="AA54" s="158"/>
      <c r="AB54" s="158"/>
      <c r="AC54" s="158"/>
      <c r="AD54" s="158"/>
      <c r="AE54" s="158"/>
      <c r="AF54" s="158"/>
      <c r="AG54" s="158"/>
      <c r="AH54" s="158"/>
      <c r="AI54" s="158"/>
      <c r="AJ54" s="158"/>
      <c r="AK54" s="158"/>
      <c r="AL54" s="158"/>
      <c r="AM54" s="158"/>
      <c r="AN54" s="158"/>
      <c r="AO54" s="158"/>
      <c r="AP54" s="158"/>
      <c r="AQ54" s="158"/>
      <c r="AR54" s="158"/>
      <c r="AS54" s="158"/>
      <c r="AT54" s="158"/>
      <c r="AU54" s="158"/>
      <c r="AV54" s="158"/>
      <c r="AW54" s="158"/>
    </row>
    <row r="55" spans="1:49" ht="15" customHeight="1" x14ac:dyDescent="0.3">
      <c r="A55" s="158"/>
      <c r="B55" s="356" t="s">
        <v>77</v>
      </c>
      <c r="C55" s="357"/>
      <c r="D55" s="357"/>
      <c r="E55" s="357"/>
      <c r="F55" s="357"/>
      <c r="G55" s="357"/>
      <c r="H55" s="357"/>
      <c r="I55" s="357"/>
      <c r="J55" s="357"/>
      <c r="K55" s="358"/>
      <c r="L55" s="158"/>
      <c r="M55" s="356" t="s">
        <v>170</v>
      </c>
      <c r="N55" s="357"/>
      <c r="O55" s="357"/>
      <c r="P55" s="357"/>
      <c r="Q55" s="357"/>
      <c r="R55" s="357"/>
      <c r="S55" s="357"/>
      <c r="T55" s="357"/>
      <c r="U55" s="357"/>
      <c r="V55" s="358"/>
      <c r="W55" s="158"/>
      <c r="X55" s="158"/>
      <c r="Y55" s="158"/>
      <c r="Z55" s="158"/>
      <c r="AA55" s="158"/>
      <c r="AB55" s="158"/>
      <c r="AC55" s="158"/>
      <c r="AD55" s="158"/>
      <c r="AE55" s="158"/>
      <c r="AF55" s="158"/>
      <c r="AG55" s="158"/>
      <c r="AH55" s="158"/>
      <c r="AI55" s="158"/>
      <c r="AJ55" s="158"/>
      <c r="AK55" s="158"/>
      <c r="AL55" s="158"/>
      <c r="AM55" s="158"/>
      <c r="AN55" s="158"/>
      <c r="AO55" s="158"/>
      <c r="AP55" s="158"/>
      <c r="AQ55" s="158"/>
      <c r="AR55" s="158"/>
      <c r="AS55" s="158"/>
      <c r="AT55" s="158"/>
      <c r="AU55" s="158"/>
      <c r="AV55" s="158"/>
      <c r="AW55" s="158"/>
    </row>
    <row r="56" spans="1:49" ht="15" customHeight="1" thickBot="1" x14ac:dyDescent="0.35">
      <c r="A56" s="158"/>
      <c r="B56" s="359"/>
      <c r="C56" s="360"/>
      <c r="D56" s="360"/>
      <c r="E56" s="360"/>
      <c r="F56" s="360"/>
      <c r="G56" s="360"/>
      <c r="H56" s="360"/>
      <c r="I56" s="360"/>
      <c r="J56" s="360"/>
      <c r="K56" s="361"/>
      <c r="L56" s="158"/>
      <c r="M56" s="359"/>
      <c r="N56" s="360"/>
      <c r="O56" s="360"/>
      <c r="P56" s="360"/>
      <c r="Q56" s="360"/>
      <c r="R56" s="360"/>
      <c r="S56" s="360"/>
      <c r="T56" s="360"/>
      <c r="U56" s="360"/>
      <c r="V56" s="361"/>
      <c r="W56" s="158"/>
      <c r="X56" s="158"/>
      <c r="Y56" s="158"/>
      <c r="Z56" s="158"/>
      <c r="AA56" s="158"/>
      <c r="AB56" s="158"/>
      <c r="AC56" s="158"/>
      <c r="AD56" s="158"/>
      <c r="AE56" s="158"/>
      <c r="AF56" s="158"/>
      <c r="AG56" s="158"/>
      <c r="AH56" s="158"/>
      <c r="AI56" s="158"/>
      <c r="AJ56" s="158"/>
      <c r="AK56" s="158"/>
      <c r="AL56" s="158"/>
      <c r="AM56" s="158"/>
      <c r="AN56" s="158"/>
      <c r="AO56" s="158"/>
      <c r="AP56" s="158"/>
      <c r="AQ56" s="158"/>
      <c r="AR56" s="158"/>
      <c r="AS56" s="158"/>
      <c r="AT56" s="158"/>
      <c r="AU56" s="158"/>
      <c r="AV56" s="158"/>
      <c r="AW56" s="158"/>
    </row>
    <row r="57" spans="1:49" ht="15" customHeight="1" x14ac:dyDescent="0.3">
      <c r="A57" s="158"/>
      <c r="B57" s="520" t="s">
        <v>69</v>
      </c>
      <c r="C57" s="521"/>
      <c r="D57" s="522"/>
      <c r="E57" s="526" t="s">
        <v>163</v>
      </c>
      <c r="F57" s="532" t="s">
        <v>162</v>
      </c>
      <c r="G57" s="526" t="s">
        <v>44</v>
      </c>
      <c r="H57" s="528" t="s">
        <v>90</v>
      </c>
      <c r="I57" s="528" t="s">
        <v>70</v>
      </c>
      <c r="J57" s="528" t="s">
        <v>87</v>
      </c>
      <c r="K57" s="526" t="s">
        <v>4</v>
      </c>
      <c r="L57" s="158"/>
      <c r="M57" s="530" t="s">
        <v>192</v>
      </c>
      <c r="N57" s="531"/>
      <c r="O57" s="526" t="s">
        <v>163</v>
      </c>
      <c r="P57" s="532" t="s">
        <v>162</v>
      </c>
      <c r="Q57" s="526" t="s">
        <v>44</v>
      </c>
      <c r="R57" s="528" t="s">
        <v>90</v>
      </c>
      <c r="S57" s="528" t="s">
        <v>70</v>
      </c>
      <c r="T57" s="528" t="s">
        <v>87</v>
      </c>
      <c r="U57" s="533" t="s">
        <v>106</v>
      </c>
      <c r="V57" s="528" t="s">
        <v>91</v>
      </c>
      <c r="W57" s="158"/>
      <c r="X57" s="158"/>
      <c r="Y57" s="158"/>
      <c r="Z57" s="158"/>
      <c r="AA57" s="158"/>
      <c r="AB57" s="158"/>
      <c r="AC57" s="158"/>
      <c r="AD57" s="158"/>
      <c r="AE57" s="158"/>
      <c r="AF57" s="158"/>
      <c r="AG57" s="158"/>
      <c r="AH57" s="158"/>
      <c r="AI57" s="158"/>
      <c r="AJ57" s="158"/>
      <c r="AK57" s="158"/>
      <c r="AL57" s="158"/>
      <c r="AM57" s="158"/>
      <c r="AN57" s="158"/>
      <c r="AO57" s="158"/>
      <c r="AP57" s="158"/>
      <c r="AQ57" s="158"/>
      <c r="AR57" s="158"/>
      <c r="AS57" s="158"/>
      <c r="AT57" s="158"/>
      <c r="AU57" s="158"/>
      <c r="AV57" s="158"/>
      <c r="AW57" s="158"/>
    </row>
    <row r="58" spans="1:49" ht="15" customHeight="1" thickBot="1" x14ac:dyDescent="0.35">
      <c r="A58" s="158"/>
      <c r="B58" s="523"/>
      <c r="C58" s="524"/>
      <c r="D58" s="525"/>
      <c r="E58" s="527"/>
      <c r="F58" s="523"/>
      <c r="G58" s="527"/>
      <c r="H58" s="527"/>
      <c r="I58" s="529"/>
      <c r="J58" s="529"/>
      <c r="K58" s="527"/>
      <c r="L58" s="158"/>
      <c r="M58" s="523"/>
      <c r="N58" s="525"/>
      <c r="O58" s="527"/>
      <c r="P58" s="523"/>
      <c r="Q58" s="527"/>
      <c r="R58" s="527"/>
      <c r="S58" s="529"/>
      <c r="T58" s="529"/>
      <c r="U58" s="524"/>
      <c r="V58" s="529"/>
      <c r="W58" s="158"/>
      <c r="X58" s="158"/>
      <c r="Y58" s="158"/>
      <c r="Z58" s="158"/>
      <c r="AA58" s="158"/>
      <c r="AB58" s="158"/>
      <c r="AC58" s="158"/>
      <c r="AD58" s="158"/>
      <c r="AE58" s="158"/>
      <c r="AF58" s="158"/>
      <c r="AG58" s="158"/>
      <c r="AH58" s="158"/>
      <c r="AI58" s="158"/>
      <c r="AJ58" s="158"/>
      <c r="AK58" s="158"/>
      <c r="AL58" s="158"/>
      <c r="AM58" s="158"/>
      <c r="AN58" s="158"/>
      <c r="AO58" s="158"/>
      <c r="AP58" s="158"/>
      <c r="AQ58" s="158"/>
      <c r="AR58" s="158"/>
      <c r="AS58" s="158"/>
      <c r="AT58" s="158"/>
      <c r="AU58" s="158"/>
      <c r="AV58" s="158"/>
      <c r="AW58" s="158"/>
    </row>
    <row r="59" spans="1:49" ht="30" customHeight="1" thickBot="1" x14ac:dyDescent="0.35">
      <c r="A59" s="158"/>
      <c r="B59" s="506" t="str">
        <f>IF('Week 3'!C23="","",'Week 3'!C13)</f>
        <v>Competition Squat</v>
      </c>
      <c r="C59" s="507"/>
      <c r="D59" s="508"/>
      <c r="E59" s="165">
        <f>COUNTIF('Week 3'!C23:C32,"&gt;0")</f>
        <v>6</v>
      </c>
      <c r="F59" s="166">
        <f>IF('Week 3'!D35=0,0,'Week 3'!D35)</f>
        <v>26</v>
      </c>
      <c r="G59" s="167">
        <f>IF('Week 3'!F35=0,0,'Week 3'!F35)</f>
        <v>4262.5</v>
      </c>
      <c r="H59" s="166">
        <f>IFERROR(AVERAGE('Week 3'!C23:C32),0)</f>
        <v>4.333333333333333</v>
      </c>
      <c r="I59" s="168">
        <f>IF('Week 3'!E33=0,0,'Week 3'!E33)</f>
        <v>0.79976303317535546</v>
      </c>
      <c r="J59" s="169">
        <f>IFERROR(AVERAGE('Week 3'!E23:E32),0)</f>
        <v>7.5</v>
      </c>
      <c r="K59" s="167">
        <f>IF('Week 3'!B35=0,0,'Week 3'!B35)</f>
        <v>211</v>
      </c>
      <c r="L59" s="158"/>
      <c r="M59" s="506" t="s">
        <v>43</v>
      </c>
      <c r="N59" s="508"/>
      <c r="O59" s="165">
        <f>SUMPRODUCT((NOT(ISERROR(FIND(M59,B59:D70))))*(E59:E70))</f>
        <v>11</v>
      </c>
      <c r="P59" s="166">
        <f>SUMPRODUCT((NOT(ISERROR(FIND(M59,B59:D70))))*(F59:F70))</f>
        <v>46</v>
      </c>
      <c r="Q59" s="167">
        <f>SUMPRODUCT((NOT(ISERROR(FIND(M59,B59:D70))))*(G59:G70))</f>
        <v>7652.5</v>
      </c>
      <c r="R59" s="171">
        <f>IFERROR(SUMPRODUCT((NOT(ISERROR(FIND(M59,B59:D70))))*((H59:H70)/U59)),0)</f>
        <v>4.1666666666666661</v>
      </c>
      <c r="S59" s="168">
        <f>IFERROR(SUMPRODUCT((NOT(ISERROR(FIND(M59,B59:D70))))*((I59:I70)/U59)),0)</f>
        <v>0.79964566753107391</v>
      </c>
      <c r="T59" s="169">
        <f>IFERROR(SUMPRODUCT((NOT(ISERROR(FIND(M59,B59:D70))))*((J59:J70)/U59)),0)</f>
        <v>7.9</v>
      </c>
      <c r="U59" s="172">
        <f>COUNTIF(B59:D70,"*Squat*")</f>
        <v>2</v>
      </c>
      <c r="V59" s="173">
        <f t="array" ref="V59">MAX(IF("Competition Squat"=LEFT(B59:D70,17),K59:K70,0))</f>
        <v>211</v>
      </c>
      <c r="W59" s="158"/>
      <c r="X59" s="158"/>
      <c r="Y59" s="158"/>
      <c r="Z59" s="158"/>
      <c r="AA59" s="158"/>
      <c r="AB59" s="158"/>
      <c r="AC59" s="158"/>
      <c r="AD59" s="158"/>
      <c r="AE59" s="158"/>
      <c r="AF59" s="158"/>
      <c r="AG59" s="158"/>
      <c r="AH59" s="158"/>
      <c r="AI59" s="158"/>
      <c r="AJ59" s="158"/>
      <c r="AK59" s="158"/>
      <c r="AL59" s="158"/>
      <c r="AM59" s="158"/>
      <c r="AN59" s="158"/>
      <c r="AO59" s="158"/>
      <c r="AP59" s="158"/>
      <c r="AQ59" s="158"/>
      <c r="AR59" s="158"/>
      <c r="AS59" s="158"/>
      <c r="AT59" s="158"/>
      <c r="AU59" s="158"/>
      <c r="AV59" s="158"/>
      <c r="AW59" s="158"/>
    </row>
    <row r="60" spans="1:49" ht="30" customHeight="1" thickBot="1" x14ac:dyDescent="0.35">
      <c r="A60" s="158"/>
      <c r="B60" s="506" t="str">
        <f>IF('Week 3'!I23="","",'Week 3'!I13)</f>
        <v>Competition Bench</v>
      </c>
      <c r="C60" s="507"/>
      <c r="D60" s="508"/>
      <c r="E60" s="165">
        <f>COUNTIF('Week 3'!I23:I32,"&gt;0")</f>
        <v>5</v>
      </c>
      <c r="F60" s="166">
        <f>IF('Week 3'!J35=0,0,'Week 3'!J35)</f>
        <v>21</v>
      </c>
      <c r="G60" s="167">
        <f>IF('Week 3'!L35=0,0,'Week 3'!L35)</f>
        <v>2290</v>
      </c>
      <c r="H60" s="166">
        <f>IFERROR(AVERAGE('Week 3'!I23:I32),0)</f>
        <v>4.2</v>
      </c>
      <c r="I60" s="168">
        <f>IF('Week 3'!K33=0,0,'Week 3'!K33)</f>
        <v>0.79720279720279719</v>
      </c>
      <c r="J60" s="169">
        <f>IFERROR(AVERAGE('Week 3'!K23:K32),0)</f>
        <v>7.5</v>
      </c>
      <c r="K60" s="167">
        <f>IF('Week 3'!H35=0,0,'Week 3'!H35)</f>
        <v>143</v>
      </c>
      <c r="L60" s="158"/>
      <c r="M60" s="506" t="s">
        <v>45</v>
      </c>
      <c r="N60" s="508"/>
      <c r="O60" s="165">
        <f>SUMPRODUCT((NOT(ISERROR(FIND(M60,B59:D70))))*(E59:E70))</f>
        <v>26</v>
      </c>
      <c r="P60" s="166">
        <f>SUMPRODUCT((NOT(ISERROR(FIND(M60,B59:D70))))*(F59:F70))</f>
        <v>120</v>
      </c>
      <c r="Q60" s="167">
        <f>SUMPRODUCT((NOT(ISERROR(FIND(M60,B59:D70))))*(G59:G70))</f>
        <v>12675</v>
      </c>
      <c r="R60" s="171">
        <f>IFERROR(SUMPRODUCT((NOT(ISERROR(FIND(M60,B59:D70))))*(H59:H70)/U60),0)</f>
        <v>4.8066666666666666</v>
      </c>
      <c r="S60" s="168">
        <f>IFERROR(SUMPRODUCT((NOT(ISERROR(FIND(M60,B59:D70))))*(I59:I70)/U60),0)</f>
        <v>0.78771404847003845</v>
      </c>
      <c r="T60" s="169">
        <f>IFERROR(SUMPRODUCT((NOT(ISERROR(FIND(M60,B59:D70))))*(J59:J70)/U60),0)</f>
        <v>7.7583333333333329</v>
      </c>
      <c r="U60" s="174">
        <f>COUNTIF(B59:D70,"*Bench*")</f>
        <v>5</v>
      </c>
      <c r="V60" s="173">
        <f t="array" ref="V60">MAX(IF("Competition Bench"=LEFT(B60:D71,17),K60:K71,0))</f>
        <v>143</v>
      </c>
      <c r="W60" s="158"/>
      <c r="X60" s="158"/>
      <c r="Y60" s="158"/>
      <c r="Z60" s="158"/>
      <c r="AA60" s="158"/>
      <c r="AB60" s="158"/>
      <c r="AC60" s="158"/>
      <c r="AD60" s="158"/>
      <c r="AE60" s="158"/>
      <c r="AF60" s="158"/>
      <c r="AG60" s="158"/>
      <c r="AH60" s="158"/>
      <c r="AI60" s="158"/>
      <c r="AJ60" s="158"/>
      <c r="AK60" s="158"/>
      <c r="AL60" s="158"/>
      <c r="AM60" s="158"/>
      <c r="AN60" s="158"/>
      <c r="AO60" s="158"/>
      <c r="AP60" s="158"/>
      <c r="AQ60" s="158"/>
      <c r="AR60" s="158"/>
      <c r="AS60" s="158"/>
      <c r="AT60" s="158"/>
      <c r="AU60" s="158"/>
      <c r="AV60" s="158"/>
      <c r="AW60" s="158"/>
    </row>
    <row r="61" spans="1:49" ht="30" customHeight="1" thickBot="1" x14ac:dyDescent="0.35">
      <c r="A61" s="158"/>
      <c r="B61" s="506" t="str">
        <f>IF('Week 3'!O23="","",'Week 3'!O13)</f>
        <v>Strict Pendlay Row</v>
      </c>
      <c r="C61" s="507"/>
      <c r="D61" s="508"/>
      <c r="E61" s="165">
        <f>COUNTIF('Week 3'!O23:O32,"&gt;0")</f>
        <v>4</v>
      </c>
      <c r="F61" s="166">
        <f>IF('Week 3'!P35=0,0,'Week 3'!P35)</f>
        <v>40</v>
      </c>
      <c r="G61" s="167">
        <f>IF('Week 3'!R35=0,0,'Week 3'!R35)</f>
        <v>3800</v>
      </c>
      <c r="H61" s="166">
        <f>IFERROR(AVERAGE('Week 3'!O23:O32),0)</f>
        <v>10</v>
      </c>
      <c r="I61" s="168">
        <f>IF('Week 3'!P33=0,0,'Week 3'!P33)</f>
        <v>0.65972222222222221</v>
      </c>
      <c r="J61" s="169">
        <f>IFERROR(AVERAGE('Week 3'!Q23:Q32),0)</f>
        <v>8</v>
      </c>
      <c r="K61" s="167">
        <f>IF('Week 3'!N35=0,0,'Week 3'!N35)</f>
        <v>144</v>
      </c>
      <c r="L61" s="158"/>
      <c r="M61" s="506" t="s">
        <v>46</v>
      </c>
      <c r="N61" s="508"/>
      <c r="O61" s="175">
        <f>SUMPRODUCT((NOT(ISERROR(FIND(M61,B59:D70))))*(E59:E70))</f>
        <v>17</v>
      </c>
      <c r="P61" s="176">
        <f>SUMPRODUCT((NOT(ISERROR(FIND(M61,B59:D70))))*(F59:F70))</f>
        <v>80</v>
      </c>
      <c r="Q61" s="173">
        <f>SUMPRODUCT((NOT(ISERROR(FIND(M61,B59:D70))))*(G59:G70))</f>
        <v>14947.5</v>
      </c>
      <c r="R61" s="177">
        <f>IFERROR(SUMPRODUCT((NOT(ISERROR(FIND(M61,B59:D70))))*(H59:H70)/U61),0)</f>
        <v>5.4444444444444446</v>
      </c>
      <c r="S61" s="178">
        <f>IFERROR(SUMPRODUCT((NOT(ISERROR(FIND(M61,B59:D70))))*(I59:I70)/U61),0)</f>
        <v>0.76810588017451231</v>
      </c>
      <c r="T61" s="179">
        <f>IFERROR(SUMPRODUCT((NOT(ISERROR(FIND(M61,B59:D70))))*(J59:J70)/U61),0)</f>
        <v>7.7103174603174605</v>
      </c>
      <c r="U61" s="180">
        <f>COUNTIF(B59:D70,"*Deadlift*")</f>
        <v>3</v>
      </c>
      <c r="V61" s="181">
        <f t="array" ref="V61">MAX(IF("Competition Deadlift"=LEFT(B59:D70,17),K59:K70,0))</f>
        <v>0</v>
      </c>
      <c r="W61" s="158"/>
      <c r="X61" s="158"/>
      <c r="Y61" s="158"/>
      <c r="Z61" s="158"/>
      <c r="AA61" s="158"/>
      <c r="AB61" s="158"/>
      <c r="AC61" s="158"/>
      <c r="AD61" s="158"/>
      <c r="AE61" s="158"/>
      <c r="AF61" s="158"/>
      <c r="AG61" s="158"/>
      <c r="AH61" s="158"/>
      <c r="AI61" s="158"/>
      <c r="AJ61" s="158"/>
      <c r="AK61" s="158"/>
      <c r="AL61" s="158"/>
      <c r="AM61" s="158"/>
      <c r="AN61" s="158"/>
      <c r="AO61" s="158"/>
      <c r="AP61" s="158"/>
      <c r="AQ61" s="158"/>
      <c r="AR61" s="158"/>
      <c r="AS61" s="158"/>
      <c r="AT61" s="158"/>
      <c r="AU61" s="158"/>
      <c r="AV61" s="158"/>
      <c r="AW61" s="158"/>
    </row>
    <row r="62" spans="1:49" ht="30" customHeight="1" thickBot="1" x14ac:dyDescent="0.35">
      <c r="A62" s="158"/>
      <c r="B62" s="506" t="str">
        <f>IF('Week 3'!C53="","",'Week 3'!C43)</f>
        <v>Competition Deadlift</v>
      </c>
      <c r="C62" s="507"/>
      <c r="D62" s="508"/>
      <c r="E62" s="165">
        <f>COUNTIF('Week 3'!C53:C62,"&gt;0")</f>
        <v>6</v>
      </c>
      <c r="F62" s="166">
        <f>IF('Week 3'!D65=0,0,'Week 3'!D65)</f>
        <v>26</v>
      </c>
      <c r="G62" s="167">
        <f>IF('Week 3'!F65=0,0,'Week 3'!F65)</f>
        <v>5507.5</v>
      </c>
      <c r="H62" s="166">
        <f>IFERROR(AVERAGE('Week 3'!C53:C62),0)</f>
        <v>4.333333333333333</v>
      </c>
      <c r="I62" s="168">
        <f>IF('Week 3'!E63=0,0,'Week 3'!E63)</f>
        <v>0.8041205412054121</v>
      </c>
      <c r="J62" s="169">
        <f>IFERROR(AVERAGE('Week 3'!E53:E62),0)</f>
        <v>7.416666666666667</v>
      </c>
      <c r="K62" s="167">
        <f>IF('Week 3'!B65=0,0,'Week 3'!B65)</f>
        <v>271</v>
      </c>
      <c r="L62" s="158"/>
      <c r="M62" s="512" t="s">
        <v>89</v>
      </c>
      <c r="N62" s="513"/>
      <c r="O62" s="182">
        <f>SUM(O59:O61)</f>
        <v>54</v>
      </c>
      <c r="P62" s="183">
        <f>SUM(P59:P61)</f>
        <v>246</v>
      </c>
      <c r="Q62" s="184">
        <f>SUM(Q59:Q61)</f>
        <v>35275</v>
      </c>
      <c r="R62" s="185">
        <f>IFERROR(AVERAGEIF(R59:R61,"&gt;0"),0)</f>
        <v>4.8059259259259255</v>
      </c>
      <c r="S62" s="186">
        <f>IFERROR(AVERAGEIF(S59:S61,"&gt;0"),0)</f>
        <v>0.78515519872520823</v>
      </c>
      <c r="T62" s="187">
        <f>IFERROR(AVERAGEIF(T59:T61,"&gt;0"),0)</f>
        <v>7.7895502645502646</v>
      </c>
      <c r="U62" s="188">
        <f>SUM(U59:U61)</f>
        <v>10</v>
      </c>
      <c r="V62" s="184">
        <f>SUM(V59:V61)</f>
        <v>354</v>
      </c>
      <c r="W62" s="158"/>
      <c r="X62" s="158"/>
      <c r="Y62" s="158"/>
      <c r="Z62" s="158"/>
      <c r="AA62" s="158"/>
      <c r="AB62" s="158"/>
      <c r="AC62" s="158"/>
      <c r="AD62" s="158"/>
      <c r="AE62" s="158"/>
      <c r="AF62" s="158"/>
      <c r="AG62" s="158"/>
      <c r="AH62" s="158"/>
      <c r="AI62" s="158"/>
      <c r="AJ62" s="158"/>
      <c r="AK62" s="158"/>
      <c r="AL62" s="158"/>
      <c r="AM62" s="158"/>
      <c r="AN62" s="158"/>
      <c r="AO62" s="158"/>
      <c r="AP62" s="158"/>
      <c r="AQ62" s="158"/>
      <c r="AR62" s="158"/>
      <c r="AS62" s="158"/>
      <c r="AT62" s="158"/>
      <c r="AU62" s="158"/>
      <c r="AV62" s="158"/>
      <c r="AW62" s="158"/>
    </row>
    <row r="63" spans="1:49" ht="30" customHeight="1" thickBot="1" x14ac:dyDescent="0.35">
      <c r="A63" s="158"/>
      <c r="B63" s="506" t="str">
        <f>IF('Week 3'!I53="","",'Week 3'!I43)</f>
        <v>2ct Paused Bench</v>
      </c>
      <c r="C63" s="507"/>
      <c r="D63" s="508"/>
      <c r="E63" s="165">
        <f>COUNTIF('Week 3'!I53:I62,"&gt;0")</f>
        <v>4</v>
      </c>
      <c r="F63" s="166">
        <f>IF('Week 3'!J65=0,0,'Week 3'!J65)</f>
        <v>16</v>
      </c>
      <c r="G63" s="167">
        <f>IF('Week 3'!L65=0,0,'Week 3'!L65)</f>
        <v>1760</v>
      </c>
      <c r="H63" s="166">
        <f>IFERROR(AVERAGE('Week 3'!I53:I62),0)</f>
        <v>4</v>
      </c>
      <c r="I63" s="168">
        <f>IF('Week 3'!K63=0,0,'Week 3'!K63)</f>
        <v>0.79710144927536231</v>
      </c>
      <c r="J63" s="169">
        <f>IFERROR(AVERAGE('Week 3'!K53:K62),0)</f>
        <v>8.25</v>
      </c>
      <c r="K63" s="167">
        <f>IF('Week 3'!H65=0,0,'Week 3'!H65)</f>
        <v>138</v>
      </c>
      <c r="L63" s="158"/>
      <c r="M63" s="119"/>
      <c r="N63" s="119"/>
      <c r="O63" s="119"/>
      <c r="P63" s="119"/>
      <c r="Q63" s="119"/>
      <c r="R63" s="119"/>
      <c r="S63" s="119"/>
      <c r="T63" s="119"/>
      <c r="U63" s="158"/>
      <c r="V63" s="158"/>
      <c r="W63" s="158"/>
      <c r="X63" s="158"/>
      <c r="Y63" s="158"/>
      <c r="Z63" s="158"/>
      <c r="AA63" s="158"/>
      <c r="AB63" s="158"/>
      <c r="AC63" s="158"/>
      <c r="AD63" s="158"/>
      <c r="AE63" s="158"/>
      <c r="AF63" s="158"/>
      <c r="AG63" s="158"/>
      <c r="AH63" s="158"/>
      <c r="AI63" s="158"/>
      <c r="AJ63" s="158"/>
      <c r="AK63" s="158"/>
      <c r="AL63" s="158"/>
      <c r="AM63" s="158"/>
      <c r="AN63" s="158"/>
      <c r="AO63" s="158"/>
      <c r="AP63" s="158"/>
      <c r="AQ63" s="158"/>
      <c r="AR63" s="158"/>
      <c r="AS63" s="158"/>
      <c r="AT63" s="158"/>
      <c r="AU63" s="158"/>
      <c r="AV63" s="158"/>
      <c r="AW63" s="158"/>
    </row>
    <row r="64" spans="1:49" ht="30" customHeight="1" thickBot="1" x14ac:dyDescent="0.35">
      <c r="A64" s="158"/>
      <c r="B64" s="506" t="str">
        <f>IF('Week 3'!O53="","",'Week 3'!O43)</f>
        <v>Romanian Deadlift</v>
      </c>
      <c r="C64" s="507"/>
      <c r="D64" s="508"/>
      <c r="E64" s="165">
        <f>COUNTIF('Week 3'!O53:O62,"&gt;0")</f>
        <v>4</v>
      </c>
      <c r="F64" s="166">
        <f>IF('Week 3'!P65=0,0,'Week 3'!P65)</f>
        <v>40</v>
      </c>
      <c r="G64" s="167">
        <f>IF('Week 3'!R65=0,0,'Week 3'!R65)</f>
        <v>6300</v>
      </c>
      <c r="H64" s="166">
        <f>IFERROR(AVERAGE('Week 3'!O53:O62),0)</f>
        <v>10</v>
      </c>
      <c r="I64" s="168">
        <f>IF('Week 3'!P63=0,0,'Week 3'!P63)</f>
        <v>0.62749003984063745</v>
      </c>
      <c r="J64" s="169">
        <f>IFERROR(AVERAGE('Week 3'!Q53:Q62),0)</f>
        <v>8</v>
      </c>
      <c r="K64" s="167">
        <f>IF('Week 3'!N65=0,0,'Week 3'!N65)</f>
        <v>251</v>
      </c>
      <c r="L64" s="158"/>
      <c r="M64" s="509" t="s">
        <v>172</v>
      </c>
      <c r="N64" s="510"/>
      <c r="O64" s="510"/>
      <c r="P64" s="510"/>
      <c r="Q64" s="510"/>
      <c r="R64" s="510"/>
      <c r="S64" s="510"/>
      <c r="T64" s="510"/>
      <c r="U64" s="510"/>
      <c r="V64" s="511"/>
      <c r="W64" s="158"/>
      <c r="X64" s="158"/>
      <c r="Y64" s="158"/>
      <c r="Z64" s="158"/>
      <c r="AA64" s="158"/>
      <c r="AB64" s="158"/>
      <c r="AC64" s="158"/>
      <c r="AD64" s="158"/>
      <c r="AE64" s="158"/>
      <c r="AF64" s="158"/>
      <c r="AG64" s="158"/>
      <c r="AH64" s="158"/>
      <c r="AI64" s="158"/>
      <c r="AJ64" s="158"/>
      <c r="AK64" s="158"/>
      <c r="AL64" s="158"/>
      <c r="AM64" s="158"/>
      <c r="AN64" s="158"/>
      <c r="AO64" s="158"/>
      <c r="AP64" s="158"/>
      <c r="AQ64" s="158"/>
      <c r="AR64" s="158"/>
      <c r="AS64" s="158"/>
      <c r="AT64" s="158"/>
      <c r="AU64" s="158"/>
      <c r="AV64" s="158"/>
      <c r="AW64" s="158"/>
    </row>
    <row r="65" spans="1:49" ht="30" customHeight="1" thickBot="1" x14ac:dyDescent="0.35">
      <c r="A65" s="158"/>
      <c r="B65" s="506" t="str">
        <f>IF('Week 3'!C98="","",'Week 3'!C88)</f>
        <v>Squat, No Sleeves</v>
      </c>
      <c r="C65" s="507"/>
      <c r="D65" s="508"/>
      <c r="E65" s="165">
        <f>COUNTIF('Week 3'!C98:C107,"&gt;0")</f>
        <v>5</v>
      </c>
      <c r="F65" s="166">
        <f>IF('Week 3'!D110=0,0,'Week 3'!D110)</f>
        <v>20</v>
      </c>
      <c r="G65" s="167">
        <f>IF('Week 3'!F110=0,0,'Week 3'!F110)</f>
        <v>3390</v>
      </c>
      <c r="H65" s="166">
        <f>IFERROR(AVERAGE('Week 3'!C98:C107),0)</f>
        <v>4</v>
      </c>
      <c r="I65" s="168">
        <f>IF('Week 3'!E108=0,0,'Week 3'!E108)</f>
        <v>0.79952830188679247</v>
      </c>
      <c r="J65" s="169">
        <f>IFERROR(AVERAGE('Week 3'!E98:E107),0)</f>
        <v>8.3000000000000007</v>
      </c>
      <c r="K65" s="167">
        <f>IF('Week 3'!B110=0,0,'Week 3'!B110)</f>
        <v>212</v>
      </c>
      <c r="L65" s="158"/>
      <c r="M65" s="506"/>
      <c r="N65" s="508"/>
      <c r="O65" s="189" t="s">
        <v>174</v>
      </c>
      <c r="P65" s="190" t="s">
        <v>163</v>
      </c>
      <c r="Q65" s="190" t="s">
        <v>162</v>
      </c>
      <c r="R65" s="190" t="s">
        <v>44</v>
      </c>
      <c r="S65" s="191" t="s">
        <v>90</v>
      </c>
      <c r="T65" s="191" t="s">
        <v>70</v>
      </c>
      <c r="U65" s="191" t="s">
        <v>87</v>
      </c>
      <c r="V65" s="192" t="s">
        <v>109</v>
      </c>
      <c r="W65" s="158"/>
      <c r="X65" s="158"/>
      <c r="Y65" s="158"/>
      <c r="Z65" s="158"/>
      <c r="AA65" s="158"/>
      <c r="AB65" s="158"/>
      <c r="AC65" s="158"/>
      <c r="AD65" s="158"/>
      <c r="AE65" s="158"/>
      <c r="AF65" s="158"/>
      <c r="AG65" s="158"/>
      <c r="AH65" s="158"/>
      <c r="AI65" s="158"/>
      <c r="AJ65" s="158"/>
      <c r="AK65" s="158"/>
      <c r="AL65" s="158"/>
      <c r="AM65" s="158"/>
      <c r="AN65" s="158"/>
      <c r="AO65" s="158"/>
      <c r="AP65" s="158"/>
      <c r="AQ65" s="158"/>
      <c r="AR65" s="158"/>
      <c r="AS65" s="158"/>
      <c r="AT65" s="158"/>
      <c r="AU65" s="158"/>
      <c r="AV65" s="158"/>
      <c r="AW65" s="158"/>
    </row>
    <row r="66" spans="1:49" ht="30" customHeight="1" thickBot="1" x14ac:dyDescent="0.35">
      <c r="A66" s="158"/>
      <c r="B66" s="506" t="str">
        <f>IF('Week 3'!I98="","",'Week 3'!I88)</f>
        <v>Low Spoto Bench (1ct)</v>
      </c>
      <c r="C66" s="507"/>
      <c r="D66" s="508"/>
      <c r="E66" s="165">
        <f>COUNTIF('Week 3'!I98:I107,"&gt;0")</f>
        <v>6</v>
      </c>
      <c r="F66" s="166">
        <f>IF('Week 3'!J110=0,0,'Week 3'!J110)</f>
        <v>23</v>
      </c>
      <c r="G66" s="167">
        <f>IF('Week 3'!L110=0,0,'Week 3'!L110)</f>
        <v>2645</v>
      </c>
      <c r="H66" s="166">
        <f>IFERROR(AVERAGE('Week 3'!I98:I107),0)</f>
        <v>3.8333333333333335</v>
      </c>
      <c r="I66" s="168">
        <f>IF('Week 3'!K108=0,0,'Week 3'!K108)</f>
        <v>0.84865196078431371</v>
      </c>
      <c r="J66" s="169">
        <f>IFERROR(AVERAGE('Week 3'!K98:K107),0)</f>
        <v>8.1666666666666661</v>
      </c>
      <c r="K66" s="167">
        <f>IF('Week 3'!H110=0,0,'Week 3'!H110)</f>
        <v>136</v>
      </c>
      <c r="L66" s="158"/>
      <c r="M66" s="506" t="s">
        <v>47</v>
      </c>
      <c r="N66" s="508"/>
      <c r="O66" s="193">
        <f>COUNTIF(F59:F61,"&gt;0")</f>
        <v>3</v>
      </c>
      <c r="P66" s="194">
        <f>SUM(E59:E61)</f>
        <v>15</v>
      </c>
      <c r="Q66" s="176">
        <f>SUM(F59:F61)</f>
        <v>87</v>
      </c>
      <c r="R66" s="173">
        <f>SUM(G59:G61)</f>
        <v>10352.5</v>
      </c>
      <c r="S66" s="177">
        <f>IFERROR(AVERAGEIF(H59:H61,"&gt;0"),0)</f>
        <v>6.1777777777777771</v>
      </c>
      <c r="T66" s="195">
        <f>IFERROR(AVERAGEIF(I59:I61,"&gt;0"),0)</f>
        <v>0.75222935086679155</v>
      </c>
      <c r="U66" s="196">
        <f>IFERROR(AVERAGEIF(J59:J61,"&gt;0"),0)</f>
        <v>7.666666666666667</v>
      </c>
      <c r="V66" s="197">
        <f>IF('Week 3'!R33="",0,'Week 3'!R33)</f>
        <v>667</v>
      </c>
      <c r="W66" s="158"/>
      <c r="X66" s="158"/>
      <c r="Y66" s="158"/>
      <c r="Z66" s="158"/>
      <c r="AA66" s="158"/>
      <c r="AB66" s="158"/>
      <c r="AC66" s="158"/>
      <c r="AD66" s="158"/>
      <c r="AE66" s="158"/>
      <c r="AF66" s="158"/>
      <c r="AG66" s="158"/>
      <c r="AH66" s="158"/>
      <c r="AI66" s="158"/>
      <c r="AJ66" s="158"/>
      <c r="AK66" s="158"/>
      <c r="AL66" s="158"/>
      <c r="AM66" s="158"/>
      <c r="AN66" s="158"/>
      <c r="AO66" s="158"/>
      <c r="AP66" s="158"/>
      <c r="AQ66" s="158"/>
      <c r="AR66" s="158"/>
      <c r="AS66" s="158"/>
      <c r="AT66" s="158"/>
      <c r="AU66" s="158"/>
      <c r="AV66" s="158"/>
      <c r="AW66" s="158"/>
    </row>
    <row r="67" spans="1:49" ht="30" customHeight="1" thickBot="1" x14ac:dyDescent="0.35">
      <c r="A67" s="158"/>
      <c r="B67" s="506" t="str">
        <f>IF('Week 3'!O98="","",'Week 3'!O88)</f>
        <v>TnG Feet-Up Bench</v>
      </c>
      <c r="C67" s="507"/>
      <c r="D67" s="508"/>
      <c r="E67" s="165">
        <f>COUNTIF('Week 3'!O98:O107,"&gt;0")</f>
        <v>4</v>
      </c>
      <c r="F67" s="166">
        <f>IF('Week 3'!P110=0,0,'Week 3'!P110)</f>
        <v>32</v>
      </c>
      <c r="G67" s="167">
        <f>IF('Week 3'!R110=0,0,'Week 3'!R110)</f>
        <v>2920</v>
      </c>
      <c r="H67" s="166">
        <f>IFERROR(AVERAGE('Week 3'!O98:O107),0)</f>
        <v>8</v>
      </c>
      <c r="I67" s="168">
        <f>IF('Week 3'!P108=0,0,'Week 3'!P108)</f>
        <v>0.68609022556390986</v>
      </c>
      <c r="J67" s="169">
        <f>IFERROR(AVERAGE('Week 3'!Q98:Q107),0)</f>
        <v>7.375</v>
      </c>
      <c r="K67" s="167">
        <f>IF('Week 3'!N110=0,0,'Week 3'!N110)</f>
        <v>133</v>
      </c>
      <c r="L67" s="158"/>
      <c r="M67" s="506" t="s">
        <v>48</v>
      </c>
      <c r="N67" s="508"/>
      <c r="O67" s="193">
        <f>COUNTIF(F62:F64,"&gt;0")</f>
        <v>3</v>
      </c>
      <c r="P67" s="194">
        <f>SUM(E62:E64)</f>
        <v>14</v>
      </c>
      <c r="Q67" s="176">
        <f>SUM(F62:F64)</f>
        <v>82</v>
      </c>
      <c r="R67" s="173">
        <f>SUM(G62:G64)</f>
        <v>13567.5</v>
      </c>
      <c r="S67" s="177">
        <f>IFERROR(AVERAGEIF(H62:H64,"&gt;0"),0)</f>
        <v>6.1111111111111107</v>
      </c>
      <c r="T67" s="195">
        <f>IFERROR(AVERAGEIF(I62:I64,"&gt;0"),0)</f>
        <v>0.74290401010713725</v>
      </c>
      <c r="U67" s="196">
        <f>IFERROR(AVERAGEIF(J62:J64,"&gt;0"),0)</f>
        <v>7.8888888888888893</v>
      </c>
      <c r="V67" s="197">
        <f>IF('Week 3'!R63="",0,'Week 3'!R63)</f>
        <v>646.88888888888891</v>
      </c>
      <c r="W67" s="158"/>
      <c r="X67" s="158"/>
      <c r="Y67" s="158"/>
      <c r="Z67" s="158"/>
      <c r="AA67" s="158"/>
      <c r="AB67" s="158"/>
      <c r="AC67" s="158"/>
      <c r="AD67" s="158"/>
      <c r="AE67" s="158"/>
      <c r="AF67" s="158"/>
      <c r="AG67" s="158"/>
      <c r="AH67" s="158"/>
      <c r="AI67" s="158"/>
      <c r="AJ67" s="158"/>
      <c r="AK67" s="158"/>
      <c r="AL67" s="158"/>
      <c r="AM67" s="158"/>
      <c r="AN67" s="158"/>
      <c r="AO67" s="158"/>
      <c r="AP67" s="158"/>
      <c r="AQ67" s="158"/>
      <c r="AR67" s="158"/>
      <c r="AS67" s="158"/>
      <c r="AT67" s="158"/>
      <c r="AU67" s="158"/>
      <c r="AV67" s="158"/>
      <c r="AW67" s="158"/>
    </row>
    <row r="68" spans="1:49" ht="30" customHeight="1" thickBot="1" x14ac:dyDescent="0.35">
      <c r="A68" s="158"/>
      <c r="B68" s="506" t="str">
        <f>IF('Week 3'!C128="","",'Week 3'!C118)</f>
        <v>6-0-0 Deadlift</v>
      </c>
      <c r="C68" s="507"/>
      <c r="D68" s="508"/>
      <c r="E68" s="165">
        <f>COUNTIF('Week 3'!C128:C137,"&gt;0")</f>
        <v>7</v>
      </c>
      <c r="F68" s="166">
        <f>IF('Week 3'!D140=0,0,'Week 3'!D140)</f>
        <v>14</v>
      </c>
      <c r="G68" s="167">
        <f>IF('Week 3'!F140=0,0,'Week 3'!F140)</f>
        <v>3140</v>
      </c>
      <c r="H68" s="166">
        <f>IFERROR(AVERAGE('Week 3'!C128:C137),0)</f>
        <v>2</v>
      </c>
      <c r="I68" s="168">
        <f>IF('Week 3'!E138=0,0,'Week 3'!E138)</f>
        <v>0.87270705947748739</v>
      </c>
      <c r="J68" s="169">
        <f>IFERROR(AVERAGE('Week 3'!E128:E137),0)</f>
        <v>7.7142857142857144</v>
      </c>
      <c r="K68" s="167">
        <f>IF('Week 3'!B140=0,0,'Week 3'!B140)</f>
        <v>257</v>
      </c>
      <c r="L68" s="158"/>
      <c r="M68" s="506" t="s">
        <v>49</v>
      </c>
      <c r="N68" s="508"/>
      <c r="O68" s="198">
        <f>COUNTIF(F65:F67,"&gt;0")</f>
        <v>3</v>
      </c>
      <c r="P68" s="199">
        <f>SUM(E65:E67)</f>
        <v>15</v>
      </c>
      <c r="Q68" s="200">
        <f>SUM(F65:F67)</f>
        <v>75</v>
      </c>
      <c r="R68" s="201">
        <f>SUM(G65:G67)</f>
        <v>8955</v>
      </c>
      <c r="S68" s="202">
        <f>IFERROR(AVERAGEIF(H65:H67,"&gt;0"),0)</f>
        <v>5.2777777777777777</v>
      </c>
      <c r="T68" s="203">
        <f>IFERROR(AVERAGEIF(I65:I67,"&gt;0"),0)</f>
        <v>0.77809016274500531</v>
      </c>
      <c r="U68" s="204">
        <f>IFERROR(AVERAGEIF(J65:J67,"&gt;0"),0)</f>
        <v>7.9472222222222229</v>
      </c>
      <c r="V68" s="205">
        <f>IF('Week 3'!R108="",0,'Week 3'!R108)</f>
        <v>596.04166666666674</v>
      </c>
      <c r="W68" s="158"/>
      <c r="X68" s="158"/>
      <c r="Y68" s="158"/>
      <c r="Z68" s="158"/>
      <c r="AA68" s="158"/>
      <c r="AB68" s="158"/>
      <c r="AC68" s="158"/>
      <c r="AD68" s="158"/>
      <c r="AE68" s="158"/>
      <c r="AF68" s="158"/>
      <c r="AG68" s="158"/>
      <c r="AH68" s="158"/>
      <c r="AI68" s="158"/>
      <c r="AJ68" s="158"/>
      <c r="AK68" s="158"/>
      <c r="AL68" s="158"/>
      <c r="AM68" s="158"/>
      <c r="AN68" s="158"/>
      <c r="AO68" s="158"/>
      <c r="AP68" s="158"/>
      <c r="AQ68" s="158"/>
      <c r="AR68" s="158"/>
      <c r="AS68" s="158"/>
      <c r="AT68" s="158"/>
      <c r="AU68" s="158"/>
      <c r="AV68" s="158"/>
      <c r="AW68" s="158"/>
    </row>
    <row r="69" spans="1:49" ht="30" customHeight="1" thickBot="1" x14ac:dyDescent="0.35">
      <c r="A69" s="158"/>
      <c r="B69" s="506" t="str">
        <f>IF('Week 3'!I128="","",'Week 3'!I118)</f>
        <v>Soft Pause Bench</v>
      </c>
      <c r="C69" s="507"/>
      <c r="D69" s="508"/>
      <c r="E69" s="165">
        <f>COUNTIF('Week 3'!I128:I137,"&gt;0")</f>
        <v>7</v>
      </c>
      <c r="F69" s="166">
        <f>IF('Week 3'!J140=0,0,'Week 3'!J140)</f>
        <v>28</v>
      </c>
      <c r="G69" s="167">
        <f>IF('Week 3'!L140=0,0,'Week 3'!L140)</f>
        <v>3060</v>
      </c>
      <c r="H69" s="166">
        <f>IFERROR(AVERAGE('Week 3'!I128:I137),0)</f>
        <v>4</v>
      </c>
      <c r="I69" s="168">
        <f>IF('Week 3'!K138=0,0,'Week 3'!K138)</f>
        <v>0.80952380952380942</v>
      </c>
      <c r="J69" s="169">
        <f>IFERROR(AVERAGE('Week 3'!K128:K137),0)</f>
        <v>7.5</v>
      </c>
      <c r="K69" s="167">
        <f>IF('Week 3'!H140=0,0,'Week 3'!H140)</f>
        <v>135</v>
      </c>
      <c r="L69" s="158"/>
      <c r="M69" s="506" t="s">
        <v>50</v>
      </c>
      <c r="N69" s="508"/>
      <c r="O69" s="193">
        <f>COUNTIF(F68:F70,"&gt;0")</f>
        <v>3</v>
      </c>
      <c r="P69" s="194">
        <f>SUM(E68:E70)</f>
        <v>18</v>
      </c>
      <c r="Q69" s="176">
        <f>SUM(F68:F70)</f>
        <v>74</v>
      </c>
      <c r="R69" s="173">
        <f>SUM(G68:G70)</f>
        <v>15320</v>
      </c>
      <c r="S69" s="177">
        <f>IFERROR(AVERAGEIF(H68:H70,"&gt;0"),0)</f>
        <v>4.666666666666667</v>
      </c>
      <c r="T69" s="195">
        <f>IFERROR(AVERAGEIF(I68:I70,"&gt;0"),0)</f>
        <v>0.78065103040783967</v>
      </c>
      <c r="U69" s="196">
        <f>IFERROR(AVERAGEIF(J68:J70,"&gt;0"),0)</f>
        <v>7.4464285714285721</v>
      </c>
      <c r="V69" s="197">
        <f>IF('Week 3'!R138="",0,'Week 3'!R138)</f>
        <v>551.03571428571433</v>
      </c>
      <c r="W69" s="158"/>
      <c r="X69" s="158"/>
      <c r="Y69" s="158"/>
      <c r="Z69" s="158"/>
      <c r="AA69" s="158"/>
      <c r="AB69" s="158"/>
      <c r="AC69" s="158"/>
      <c r="AD69" s="158"/>
      <c r="AE69" s="158"/>
      <c r="AF69" s="158"/>
      <c r="AG69" s="158"/>
      <c r="AH69" s="158"/>
      <c r="AI69" s="158"/>
      <c r="AJ69" s="158"/>
      <c r="AK69" s="158"/>
      <c r="AL69" s="158"/>
      <c r="AM69" s="158"/>
      <c r="AN69" s="158"/>
      <c r="AO69" s="158"/>
      <c r="AP69" s="158"/>
      <c r="AQ69" s="158"/>
      <c r="AR69" s="158"/>
      <c r="AS69" s="158"/>
      <c r="AT69" s="158"/>
      <c r="AU69" s="158"/>
      <c r="AV69" s="158"/>
      <c r="AW69" s="158"/>
    </row>
    <row r="70" spans="1:49" ht="30" customHeight="1" thickBot="1" x14ac:dyDescent="0.35">
      <c r="A70" s="158"/>
      <c r="B70" s="506" t="str">
        <f>IF('Week 3'!O128="","",'Week 3'!O118)</f>
        <v>3-0-0 Leg Press (SQT Stance)</v>
      </c>
      <c r="C70" s="507"/>
      <c r="D70" s="508"/>
      <c r="E70" s="175">
        <f>COUNTIF('Week 3'!O128:O137,"&gt;0")</f>
        <v>4</v>
      </c>
      <c r="F70" s="176">
        <f>IF('Week 3'!P140=0,0,'Week 3'!P140)</f>
        <v>32</v>
      </c>
      <c r="G70" s="173">
        <f>IF('Week 3'!R140=0,0,'Week 3'!R140)</f>
        <v>9120</v>
      </c>
      <c r="H70" s="176">
        <f>IFERROR(AVERAGE('Week 3'!O128:O137),0)</f>
        <v>8</v>
      </c>
      <c r="I70" s="178">
        <f>IF('Week 3'!P138=0,0,'Week 3'!P138)</f>
        <v>0.65972222222222221</v>
      </c>
      <c r="J70" s="179">
        <f>IFERROR(AVERAGE('Week 3'!Q128:Q137),0)</f>
        <v>7.125</v>
      </c>
      <c r="K70" s="173">
        <f>IF('Week 3'!N140=0,0,'Week 3'!N140)</f>
        <v>432</v>
      </c>
      <c r="L70" s="158"/>
      <c r="M70" s="119"/>
      <c r="N70" s="119"/>
      <c r="O70" s="119"/>
      <c r="P70" s="119"/>
      <c r="Q70" s="119"/>
      <c r="R70" s="119"/>
      <c r="S70" s="119"/>
      <c r="T70" s="119"/>
      <c r="U70" s="119"/>
      <c r="V70" s="119"/>
      <c r="W70" s="158"/>
      <c r="X70" s="158"/>
      <c r="Y70" s="158"/>
      <c r="Z70" s="158"/>
      <c r="AA70" s="158"/>
      <c r="AB70" s="158"/>
      <c r="AC70" s="158"/>
      <c r="AD70" s="158"/>
      <c r="AE70" s="158"/>
      <c r="AF70" s="158"/>
      <c r="AG70" s="158"/>
      <c r="AH70" s="158"/>
      <c r="AI70" s="158"/>
      <c r="AJ70" s="158"/>
      <c r="AK70" s="158"/>
      <c r="AL70" s="158"/>
      <c r="AM70" s="158"/>
      <c r="AN70" s="158"/>
      <c r="AO70" s="158"/>
      <c r="AP70" s="158"/>
      <c r="AQ70" s="158"/>
      <c r="AR70" s="158"/>
      <c r="AS70" s="158"/>
      <c r="AT70" s="158"/>
      <c r="AU70" s="158"/>
      <c r="AV70" s="158"/>
      <c r="AW70" s="158"/>
    </row>
    <row r="71" spans="1:49" ht="15" customHeight="1" x14ac:dyDescent="0.3">
      <c r="A71" s="158"/>
      <c r="B71" s="119"/>
      <c r="C71" s="119"/>
      <c r="D71" s="206"/>
      <c r="E71" s="206"/>
      <c r="F71" s="207"/>
      <c r="G71" s="208"/>
      <c r="H71" s="208"/>
      <c r="I71" s="209"/>
      <c r="J71" s="210"/>
      <c r="K71" s="206"/>
      <c r="L71" s="158"/>
      <c r="M71" s="158"/>
      <c r="N71" s="158"/>
      <c r="O71" s="158"/>
      <c r="P71" s="158"/>
      <c r="Q71" s="158"/>
      <c r="R71" s="158"/>
      <c r="S71" s="158"/>
      <c r="T71" s="158"/>
      <c r="U71" s="158"/>
      <c r="V71" s="158"/>
      <c r="W71" s="158"/>
      <c r="X71" s="158"/>
      <c r="Y71" s="158"/>
      <c r="Z71" s="158"/>
      <c r="AA71" s="158"/>
      <c r="AB71" s="158"/>
      <c r="AC71" s="158"/>
      <c r="AD71" s="158"/>
      <c r="AE71" s="158"/>
      <c r="AF71" s="158"/>
      <c r="AG71" s="158"/>
      <c r="AH71" s="158"/>
      <c r="AI71" s="158"/>
      <c r="AJ71" s="158"/>
      <c r="AK71" s="158"/>
      <c r="AL71" s="158"/>
      <c r="AM71" s="158"/>
      <c r="AN71" s="158"/>
      <c r="AO71" s="158"/>
      <c r="AP71" s="158"/>
      <c r="AQ71" s="158"/>
      <c r="AR71" s="158"/>
      <c r="AS71" s="158"/>
      <c r="AT71" s="158"/>
      <c r="AU71" s="158"/>
      <c r="AV71" s="158"/>
      <c r="AW71" s="158"/>
    </row>
    <row r="72" spans="1:49" ht="15" customHeight="1" x14ac:dyDescent="0.3">
      <c r="A72" s="158"/>
      <c r="B72" s="158"/>
      <c r="C72" s="158"/>
      <c r="D72" s="158"/>
      <c r="E72" s="158"/>
      <c r="F72" s="158"/>
      <c r="G72" s="158"/>
      <c r="H72" s="158"/>
      <c r="I72" s="158"/>
      <c r="J72" s="158"/>
      <c r="K72" s="158"/>
      <c r="L72" s="158"/>
      <c r="M72" s="158"/>
      <c r="N72" s="158"/>
      <c r="O72" s="158"/>
      <c r="P72" s="158"/>
      <c r="Q72" s="158"/>
      <c r="R72" s="158"/>
      <c r="S72" s="158"/>
      <c r="T72" s="158"/>
      <c r="U72" s="158"/>
      <c r="V72" s="158"/>
      <c r="W72" s="158"/>
      <c r="X72" s="158"/>
      <c r="Y72" s="158"/>
      <c r="Z72" s="158"/>
      <c r="AA72" s="158"/>
      <c r="AB72" s="158"/>
      <c r="AC72" s="158"/>
      <c r="AD72" s="158"/>
      <c r="AE72" s="158"/>
      <c r="AF72" s="158"/>
      <c r="AG72" s="158"/>
      <c r="AH72" s="158"/>
      <c r="AI72" s="158"/>
      <c r="AJ72" s="158"/>
      <c r="AK72" s="158"/>
      <c r="AL72" s="158"/>
      <c r="AM72" s="158"/>
      <c r="AN72" s="158"/>
      <c r="AO72" s="158"/>
      <c r="AP72" s="158"/>
      <c r="AQ72" s="158"/>
      <c r="AR72" s="158"/>
      <c r="AS72" s="158"/>
      <c r="AT72" s="158"/>
      <c r="AU72" s="158"/>
      <c r="AV72" s="158"/>
      <c r="AW72" s="158"/>
    </row>
    <row r="73" spans="1:49" ht="15" customHeight="1" x14ac:dyDescent="0.3">
      <c r="A73" s="158"/>
      <c r="B73" s="514" t="str">
        <f>IF('Training Plan'!B99="","",'Training Plan'!B99)</f>
        <v>Developmental</v>
      </c>
      <c r="C73" s="515"/>
      <c r="D73" s="516"/>
      <c r="E73" s="514" t="s">
        <v>54</v>
      </c>
      <c r="F73" s="515"/>
      <c r="G73" s="515"/>
      <c r="H73" s="515"/>
      <c r="I73" s="515"/>
      <c r="J73" s="515"/>
      <c r="K73" s="515"/>
      <c r="L73" s="515"/>
      <c r="M73" s="515"/>
      <c r="N73" s="515"/>
      <c r="O73" s="515"/>
      <c r="P73" s="515"/>
      <c r="Q73" s="515"/>
      <c r="R73" s="515"/>
      <c r="S73" s="515"/>
      <c r="T73" s="515"/>
      <c r="U73" s="515"/>
      <c r="V73" s="516"/>
      <c r="W73" s="158"/>
      <c r="X73" s="158"/>
      <c r="Y73" s="158"/>
      <c r="Z73" s="158"/>
      <c r="AA73" s="158"/>
      <c r="AB73" s="158"/>
      <c r="AC73" s="158"/>
      <c r="AD73" s="158"/>
      <c r="AE73" s="158"/>
      <c r="AF73" s="158"/>
      <c r="AG73" s="158"/>
      <c r="AH73" s="158"/>
      <c r="AI73" s="158"/>
      <c r="AJ73" s="158"/>
      <c r="AK73" s="158"/>
      <c r="AL73" s="158"/>
      <c r="AM73" s="158"/>
      <c r="AN73" s="158"/>
      <c r="AO73" s="158"/>
      <c r="AP73" s="158"/>
      <c r="AQ73" s="158"/>
      <c r="AR73" s="158"/>
      <c r="AS73" s="158"/>
      <c r="AT73" s="158"/>
      <c r="AU73" s="158"/>
      <c r="AV73" s="158"/>
      <c r="AW73" s="158"/>
    </row>
    <row r="74" spans="1:49" ht="15" customHeight="1" x14ac:dyDescent="0.3">
      <c r="A74" s="158"/>
      <c r="B74" s="517"/>
      <c r="C74" s="518"/>
      <c r="D74" s="519"/>
      <c r="E74" s="517"/>
      <c r="F74" s="518"/>
      <c r="G74" s="518"/>
      <c r="H74" s="518"/>
      <c r="I74" s="518"/>
      <c r="J74" s="518"/>
      <c r="K74" s="518"/>
      <c r="L74" s="518"/>
      <c r="M74" s="518"/>
      <c r="N74" s="518"/>
      <c r="O74" s="518"/>
      <c r="P74" s="518"/>
      <c r="Q74" s="518"/>
      <c r="R74" s="518"/>
      <c r="S74" s="518"/>
      <c r="T74" s="518"/>
      <c r="U74" s="518"/>
      <c r="V74" s="519"/>
      <c r="W74" s="158"/>
      <c r="X74" s="158"/>
      <c r="Y74" s="158"/>
      <c r="Z74" s="158"/>
      <c r="AA74" s="158"/>
      <c r="AB74" s="158"/>
      <c r="AC74" s="158"/>
      <c r="AD74" s="158"/>
      <c r="AE74" s="158"/>
      <c r="AF74" s="158"/>
      <c r="AG74" s="158"/>
      <c r="AH74" s="158"/>
      <c r="AI74" s="158"/>
      <c r="AJ74" s="158"/>
      <c r="AK74" s="158"/>
      <c r="AL74" s="158"/>
      <c r="AM74" s="158"/>
      <c r="AN74" s="158"/>
      <c r="AO74" s="158"/>
      <c r="AP74" s="158"/>
      <c r="AQ74" s="158"/>
      <c r="AR74" s="158"/>
      <c r="AS74" s="158"/>
      <c r="AT74" s="158"/>
      <c r="AU74" s="158"/>
      <c r="AV74" s="158"/>
      <c r="AW74" s="158"/>
    </row>
    <row r="75" spans="1:49" ht="15" customHeight="1" x14ac:dyDescent="0.3">
      <c r="A75" s="158"/>
      <c r="B75" s="158"/>
      <c r="C75" s="158"/>
      <c r="D75" s="158"/>
      <c r="E75" s="158"/>
      <c r="F75" s="158"/>
      <c r="G75" s="158"/>
      <c r="H75" s="158"/>
      <c r="I75" s="158"/>
      <c r="J75" s="158"/>
      <c r="K75" s="158"/>
      <c r="L75" s="158"/>
      <c r="M75" s="158"/>
      <c r="N75" s="158"/>
      <c r="O75" s="158"/>
      <c r="P75" s="158"/>
      <c r="Q75" s="158"/>
      <c r="R75" s="158"/>
      <c r="S75" s="158"/>
      <c r="T75" s="158"/>
      <c r="U75" s="158"/>
      <c r="V75" s="158"/>
      <c r="W75" s="158"/>
      <c r="X75" s="158"/>
      <c r="Y75" s="158"/>
      <c r="Z75" s="158"/>
      <c r="AA75" s="158"/>
      <c r="AB75" s="158"/>
      <c r="AC75" s="158"/>
      <c r="AD75" s="158"/>
      <c r="AE75" s="158"/>
      <c r="AF75" s="158"/>
      <c r="AG75" s="158"/>
      <c r="AH75" s="158"/>
      <c r="AI75" s="158"/>
      <c r="AJ75" s="158"/>
      <c r="AK75" s="158"/>
      <c r="AL75" s="158"/>
      <c r="AM75" s="158"/>
      <c r="AN75" s="158"/>
      <c r="AO75" s="158"/>
      <c r="AP75" s="158"/>
      <c r="AQ75" s="158"/>
      <c r="AR75" s="158"/>
      <c r="AS75" s="158"/>
      <c r="AT75" s="158"/>
      <c r="AU75" s="158"/>
      <c r="AV75" s="158"/>
      <c r="AW75" s="158"/>
    </row>
    <row r="76" spans="1:49" ht="15" customHeight="1" thickBot="1" x14ac:dyDescent="0.35">
      <c r="A76" s="158"/>
      <c r="B76" s="158"/>
      <c r="C76" s="158"/>
      <c r="D76" s="158"/>
      <c r="E76" s="158"/>
      <c r="F76" s="158"/>
      <c r="G76" s="158"/>
      <c r="H76" s="158"/>
      <c r="I76" s="158"/>
      <c r="J76" s="158"/>
      <c r="K76" s="158"/>
      <c r="L76" s="158"/>
      <c r="M76" s="158"/>
      <c r="N76" s="158"/>
      <c r="O76" s="158"/>
      <c r="P76" s="158"/>
      <c r="Q76" s="158"/>
      <c r="R76" s="158"/>
      <c r="S76" s="158"/>
      <c r="T76" s="158"/>
      <c r="U76" s="158"/>
      <c r="V76" s="158"/>
      <c r="W76" s="158"/>
      <c r="X76" s="158"/>
      <c r="Y76" s="158"/>
      <c r="Z76" s="158"/>
      <c r="AA76" s="158"/>
      <c r="AB76" s="158"/>
      <c r="AC76" s="158"/>
      <c r="AD76" s="158"/>
      <c r="AE76" s="158"/>
      <c r="AF76" s="158"/>
      <c r="AG76" s="158"/>
      <c r="AH76" s="158"/>
      <c r="AI76" s="158"/>
      <c r="AJ76" s="158"/>
      <c r="AK76" s="158"/>
      <c r="AL76" s="158"/>
      <c r="AM76" s="158"/>
      <c r="AN76" s="158"/>
      <c r="AO76" s="158"/>
      <c r="AP76" s="158"/>
      <c r="AQ76" s="158"/>
      <c r="AR76" s="158"/>
      <c r="AS76" s="158"/>
      <c r="AT76" s="158"/>
      <c r="AU76" s="158"/>
      <c r="AV76" s="158"/>
      <c r="AW76" s="158"/>
    </row>
    <row r="77" spans="1:49" ht="15" customHeight="1" x14ac:dyDescent="0.3">
      <c r="A77" s="158"/>
      <c r="B77" s="356" t="s">
        <v>77</v>
      </c>
      <c r="C77" s="357"/>
      <c r="D77" s="357"/>
      <c r="E77" s="357"/>
      <c r="F77" s="357"/>
      <c r="G77" s="357"/>
      <c r="H77" s="357"/>
      <c r="I77" s="357"/>
      <c r="J77" s="357"/>
      <c r="K77" s="358"/>
      <c r="L77" s="158"/>
      <c r="M77" s="356" t="s">
        <v>170</v>
      </c>
      <c r="N77" s="357"/>
      <c r="O77" s="357"/>
      <c r="P77" s="357"/>
      <c r="Q77" s="357"/>
      <c r="R77" s="357"/>
      <c r="S77" s="357"/>
      <c r="T77" s="357"/>
      <c r="U77" s="357"/>
      <c r="V77" s="358"/>
      <c r="W77" s="158"/>
      <c r="X77" s="158"/>
      <c r="Y77" s="158"/>
      <c r="Z77" s="158"/>
      <c r="AA77" s="158"/>
      <c r="AB77" s="158"/>
      <c r="AC77" s="158"/>
      <c r="AD77" s="158"/>
      <c r="AE77" s="158"/>
      <c r="AF77" s="158"/>
      <c r="AG77" s="158"/>
      <c r="AH77" s="158"/>
      <c r="AI77" s="158"/>
      <c r="AJ77" s="158"/>
      <c r="AK77" s="158"/>
      <c r="AL77" s="158"/>
      <c r="AM77" s="158"/>
      <c r="AN77" s="158"/>
      <c r="AO77" s="158"/>
      <c r="AP77" s="158"/>
      <c r="AQ77" s="158"/>
      <c r="AR77" s="158"/>
      <c r="AS77" s="158"/>
      <c r="AT77" s="158"/>
      <c r="AU77" s="158"/>
      <c r="AV77" s="158"/>
      <c r="AW77" s="158"/>
    </row>
    <row r="78" spans="1:49" ht="15" customHeight="1" thickBot="1" x14ac:dyDescent="0.35">
      <c r="A78" s="158"/>
      <c r="B78" s="359"/>
      <c r="C78" s="360"/>
      <c r="D78" s="360"/>
      <c r="E78" s="360"/>
      <c r="F78" s="360"/>
      <c r="G78" s="360"/>
      <c r="H78" s="360"/>
      <c r="I78" s="360"/>
      <c r="J78" s="360"/>
      <c r="K78" s="361"/>
      <c r="L78" s="158"/>
      <c r="M78" s="359"/>
      <c r="N78" s="360"/>
      <c r="O78" s="360"/>
      <c r="P78" s="360"/>
      <c r="Q78" s="360"/>
      <c r="R78" s="360"/>
      <c r="S78" s="360"/>
      <c r="T78" s="360"/>
      <c r="U78" s="360"/>
      <c r="V78" s="361"/>
      <c r="W78" s="158"/>
      <c r="X78" s="158"/>
      <c r="Y78" s="158"/>
      <c r="Z78" s="158"/>
      <c r="AA78" s="158"/>
      <c r="AB78" s="158"/>
      <c r="AC78" s="158"/>
      <c r="AD78" s="158"/>
      <c r="AE78" s="158"/>
      <c r="AF78" s="158"/>
      <c r="AG78" s="158"/>
      <c r="AH78" s="158"/>
      <c r="AI78" s="158"/>
      <c r="AJ78" s="158"/>
      <c r="AK78" s="158"/>
      <c r="AL78" s="158"/>
      <c r="AM78" s="158"/>
      <c r="AN78" s="158"/>
      <c r="AO78" s="158"/>
      <c r="AP78" s="158"/>
      <c r="AQ78" s="158"/>
      <c r="AR78" s="158"/>
      <c r="AS78" s="158"/>
      <c r="AT78" s="158"/>
      <c r="AU78" s="158"/>
      <c r="AV78" s="158"/>
      <c r="AW78" s="158"/>
    </row>
    <row r="79" spans="1:49" ht="15" customHeight="1" x14ac:dyDescent="0.3">
      <c r="A79" s="158"/>
      <c r="B79" s="520" t="s">
        <v>69</v>
      </c>
      <c r="C79" s="521"/>
      <c r="D79" s="522"/>
      <c r="E79" s="526" t="s">
        <v>163</v>
      </c>
      <c r="F79" s="532" t="s">
        <v>162</v>
      </c>
      <c r="G79" s="526" t="s">
        <v>44</v>
      </c>
      <c r="H79" s="528" t="s">
        <v>90</v>
      </c>
      <c r="I79" s="528" t="s">
        <v>70</v>
      </c>
      <c r="J79" s="528" t="s">
        <v>87</v>
      </c>
      <c r="K79" s="526" t="s">
        <v>4</v>
      </c>
      <c r="L79" s="158"/>
      <c r="M79" s="530" t="s">
        <v>192</v>
      </c>
      <c r="N79" s="531"/>
      <c r="O79" s="526" t="s">
        <v>163</v>
      </c>
      <c r="P79" s="532" t="s">
        <v>162</v>
      </c>
      <c r="Q79" s="526" t="s">
        <v>44</v>
      </c>
      <c r="R79" s="528" t="s">
        <v>90</v>
      </c>
      <c r="S79" s="528" t="s">
        <v>70</v>
      </c>
      <c r="T79" s="528" t="s">
        <v>87</v>
      </c>
      <c r="U79" s="533" t="s">
        <v>106</v>
      </c>
      <c r="V79" s="528" t="s">
        <v>91</v>
      </c>
      <c r="W79" s="158"/>
      <c r="X79" s="158"/>
      <c r="Y79" s="158"/>
      <c r="Z79" s="158"/>
      <c r="AA79" s="158"/>
      <c r="AB79" s="158"/>
      <c r="AC79" s="158"/>
      <c r="AD79" s="158"/>
      <c r="AE79" s="158"/>
      <c r="AF79" s="158"/>
      <c r="AG79" s="158"/>
      <c r="AH79" s="158"/>
      <c r="AI79" s="158"/>
      <c r="AJ79" s="158"/>
      <c r="AK79" s="158"/>
      <c r="AL79" s="158"/>
      <c r="AM79" s="158"/>
      <c r="AN79" s="158"/>
      <c r="AO79" s="158"/>
      <c r="AP79" s="158"/>
      <c r="AQ79" s="158"/>
      <c r="AR79" s="158"/>
      <c r="AS79" s="158"/>
      <c r="AT79" s="158"/>
      <c r="AU79" s="158"/>
      <c r="AV79" s="158"/>
      <c r="AW79" s="158"/>
    </row>
    <row r="80" spans="1:49" ht="15" customHeight="1" thickBot="1" x14ac:dyDescent="0.35">
      <c r="A80" s="158"/>
      <c r="B80" s="523"/>
      <c r="C80" s="524"/>
      <c r="D80" s="525"/>
      <c r="E80" s="527"/>
      <c r="F80" s="523"/>
      <c r="G80" s="527"/>
      <c r="H80" s="527"/>
      <c r="I80" s="529"/>
      <c r="J80" s="529"/>
      <c r="K80" s="527"/>
      <c r="L80" s="158"/>
      <c r="M80" s="523"/>
      <c r="N80" s="525"/>
      <c r="O80" s="527"/>
      <c r="P80" s="523"/>
      <c r="Q80" s="527"/>
      <c r="R80" s="527"/>
      <c r="S80" s="529"/>
      <c r="T80" s="529"/>
      <c r="U80" s="524"/>
      <c r="V80" s="529"/>
      <c r="W80" s="158"/>
      <c r="X80" s="158"/>
      <c r="Y80" s="158"/>
      <c r="Z80" s="158"/>
      <c r="AA80" s="158"/>
      <c r="AB80" s="158"/>
      <c r="AC80" s="158"/>
      <c r="AD80" s="158"/>
      <c r="AE80" s="158"/>
      <c r="AF80" s="158"/>
      <c r="AG80" s="158"/>
      <c r="AH80" s="158"/>
      <c r="AI80" s="158"/>
      <c r="AJ80" s="158"/>
      <c r="AK80" s="158"/>
      <c r="AL80" s="158"/>
      <c r="AM80" s="158"/>
      <c r="AN80" s="158"/>
      <c r="AO80" s="158"/>
      <c r="AP80" s="158"/>
      <c r="AQ80" s="158"/>
      <c r="AR80" s="158"/>
      <c r="AS80" s="158"/>
      <c r="AT80" s="158"/>
      <c r="AU80" s="158"/>
      <c r="AV80" s="158"/>
      <c r="AW80" s="158"/>
    </row>
    <row r="81" spans="1:49" ht="30" customHeight="1" thickBot="1" x14ac:dyDescent="0.35">
      <c r="A81" s="158"/>
      <c r="B81" s="506" t="str">
        <f>IF('Week 4'!C23="","",'Week 4'!C13)</f>
        <v>Competition Squat</v>
      </c>
      <c r="C81" s="507"/>
      <c r="D81" s="508"/>
      <c r="E81" s="165">
        <f>COUNTIF('Week 4'!C23:C32,"&gt;0")</f>
        <v>6</v>
      </c>
      <c r="F81" s="166">
        <f>IF('Week 4'!D35=0,0,'Week 4'!D35)</f>
        <v>26</v>
      </c>
      <c r="G81" s="167">
        <f>IF('Week 4'!F35=0,0,'Week 4'!F35)</f>
        <v>4300</v>
      </c>
      <c r="H81" s="166">
        <f>IFERROR(AVERAGE('Week 4'!C23:C32),0)</f>
        <v>4.333333333333333</v>
      </c>
      <c r="I81" s="168">
        <f>IF('Week 4'!E33=0,0,'Week 4'!E33)</f>
        <v>0.77981651376146788</v>
      </c>
      <c r="J81" s="169">
        <f>IFERROR(AVERAGE('Week 4'!E23:E32),0)</f>
        <v>6.833333333333333</v>
      </c>
      <c r="K81" s="167">
        <f>IF('Week 4'!B35=0,0,'Week 4'!B35)</f>
        <v>218</v>
      </c>
      <c r="L81" s="158"/>
      <c r="M81" s="506" t="s">
        <v>43</v>
      </c>
      <c r="N81" s="508"/>
      <c r="O81" s="165">
        <f>SUMPRODUCT((NOT(ISERROR(FIND(M81,B81:D92))))*(E81:E92))</f>
        <v>12</v>
      </c>
      <c r="P81" s="166">
        <f>SUMPRODUCT((NOT(ISERROR(FIND(M81,B81:D92))))*(F81:F92))</f>
        <v>50</v>
      </c>
      <c r="Q81" s="167">
        <f>SUMPRODUCT((NOT(ISERROR(FIND(M81,B81:D92))))*(G81:G92))</f>
        <v>8690</v>
      </c>
      <c r="R81" s="171">
        <f>IFERROR(SUMPRODUCT((NOT(ISERROR(FIND(M81,B81:D92))))*((H81:H92)/U81)),0)</f>
        <v>4.1666666666666661</v>
      </c>
      <c r="S81" s="168">
        <f>IFERROR(SUMPRODUCT((NOT(ISERROR(FIND(M81,B81:D92))))*((I81:I92)/U81)),0)</f>
        <v>0.80562795385043096</v>
      </c>
      <c r="T81" s="169">
        <f>IFERROR(SUMPRODUCT((NOT(ISERROR(FIND(M81,B81:D92))))*((J81:J92)/U81)),0)</f>
        <v>7.4583333333333339</v>
      </c>
      <c r="U81" s="172">
        <f>COUNTIF(B81:D92,"*Squat*")</f>
        <v>2</v>
      </c>
      <c r="V81" s="173">
        <f t="array" ref="V81">MAX(IF("Competition Squat"=LEFT(B81:D92,17),K81:K92,0))</f>
        <v>218</v>
      </c>
      <c r="W81" s="158"/>
      <c r="X81" s="158"/>
      <c r="Y81" s="158"/>
      <c r="Z81" s="158"/>
      <c r="AA81" s="158"/>
      <c r="AB81" s="158"/>
      <c r="AC81" s="158"/>
      <c r="AD81" s="158"/>
      <c r="AE81" s="158"/>
      <c r="AF81" s="158"/>
      <c r="AG81" s="158"/>
      <c r="AH81" s="158"/>
      <c r="AI81" s="158"/>
      <c r="AJ81" s="158"/>
      <c r="AK81" s="158"/>
      <c r="AL81" s="158"/>
      <c r="AM81" s="158"/>
      <c r="AN81" s="158"/>
      <c r="AO81" s="158"/>
      <c r="AP81" s="158"/>
      <c r="AQ81" s="158"/>
      <c r="AR81" s="158"/>
      <c r="AS81" s="158"/>
      <c r="AT81" s="158"/>
      <c r="AU81" s="158"/>
      <c r="AV81" s="158"/>
      <c r="AW81" s="158"/>
    </row>
    <row r="82" spans="1:49" ht="30" customHeight="1" thickBot="1" x14ac:dyDescent="0.35">
      <c r="A82" s="158"/>
      <c r="B82" s="506" t="str">
        <f>IF('Week 4'!I23="","",'Week 4'!I13)</f>
        <v>Competition Bench</v>
      </c>
      <c r="C82" s="507"/>
      <c r="D82" s="508"/>
      <c r="E82" s="165">
        <f>COUNTIF('Week 4'!I23:I32,"&gt;0")</f>
        <v>5</v>
      </c>
      <c r="F82" s="166">
        <f>IF('Week 4'!J35=0,0,'Week 4'!J35)</f>
        <v>21</v>
      </c>
      <c r="G82" s="167">
        <f>IF('Week 4'!L35=0,0,'Week 4'!L35)</f>
        <v>2235</v>
      </c>
      <c r="H82" s="166">
        <f>IFERROR(AVERAGE('Week 4'!I23:I32),0)</f>
        <v>4.2</v>
      </c>
      <c r="I82" s="168">
        <f>IF('Week 4'!K33=0,0,'Week 4'!K33)</f>
        <v>0.78169014084507049</v>
      </c>
      <c r="J82" s="169">
        <f>IFERROR(AVERAGE('Week 4'!K23:K32),0)</f>
        <v>6.9</v>
      </c>
      <c r="K82" s="167">
        <f>IF('Week 4'!H35=0,0,'Week 4'!H35)</f>
        <v>142</v>
      </c>
      <c r="L82" s="158"/>
      <c r="M82" s="506" t="s">
        <v>45</v>
      </c>
      <c r="N82" s="508"/>
      <c r="O82" s="165">
        <f>SUMPRODUCT((NOT(ISERROR(FIND(M82,B81:D92))))*(E81:E92))</f>
        <v>25</v>
      </c>
      <c r="P82" s="166">
        <f>SUMPRODUCT((NOT(ISERROR(FIND(M82,B81:D92))))*(F81:F92))</f>
        <v>116</v>
      </c>
      <c r="Q82" s="167">
        <f>SUMPRODUCT((NOT(ISERROR(FIND(M82,B81:D92))))*(G81:G92))</f>
        <v>12305</v>
      </c>
      <c r="R82" s="171">
        <f>IFERROR(SUMPRODUCT((NOT(ISERROR(FIND(M82,B81:D92))))*(H81:H92)/U82),0)</f>
        <v>4.8000000000000007</v>
      </c>
      <c r="S82" s="168">
        <f>IFERROR(SUMPRODUCT((NOT(ISERROR(FIND(M82,B81:D92))))*(I81:I92)/U82),0)</f>
        <v>0.79109570758318204</v>
      </c>
      <c r="T82" s="169">
        <f>IFERROR(SUMPRODUCT((NOT(ISERROR(FIND(M82,B81:D92))))*(J81:J92)/U82),0)</f>
        <v>7.7292857142857141</v>
      </c>
      <c r="U82" s="174">
        <f>COUNTIF(B81:D92,"*Bench*")</f>
        <v>5</v>
      </c>
      <c r="V82" s="173">
        <f t="array" ref="V82">MAX(IF("Competition Bench"=B81:D92,K81:K92,0))</f>
        <v>142</v>
      </c>
      <c r="W82" s="158"/>
      <c r="X82" s="158"/>
      <c r="Y82" s="158"/>
      <c r="Z82" s="158"/>
      <c r="AA82" s="158"/>
      <c r="AB82" s="158"/>
      <c r="AC82" s="158"/>
      <c r="AD82" s="158"/>
      <c r="AE82" s="158"/>
      <c r="AF82" s="158"/>
      <c r="AG82" s="158"/>
      <c r="AH82" s="158"/>
      <c r="AI82" s="158"/>
      <c r="AJ82" s="158"/>
      <c r="AK82" s="158"/>
      <c r="AL82" s="158"/>
      <c r="AM82" s="158"/>
      <c r="AN82" s="158"/>
      <c r="AO82" s="158"/>
      <c r="AP82" s="158"/>
      <c r="AQ82" s="158"/>
      <c r="AR82" s="158"/>
      <c r="AS82" s="158"/>
      <c r="AT82" s="158"/>
      <c r="AU82" s="158"/>
      <c r="AV82" s="158"/>
      <c r="AW82" s="158"/>
    </row>
    <row r="83" spans="1:49" ht="30" customHeight="1" thickBot="1" x14ac:dyDescent="0.35">
      <c r="A83" s="158"/>
      <c r="B83" s="506" t="str">
        <f>IF('Week 4'!O23="","",'Week 4'!O13)</f>
        <v>Strict Pendlay Row</v>
      </c>
      <c r="C83" s="507"/>
      <c r="D83" s="508"/>
      <c r="E83" s="165">
        <f>COUNTIF('Week 4'!O23:O32,"&gt;0")</f>
        <v>4</v>
      </c>
      <c r="F83" s="166">
        <f>IF('Week 4'!P35=0,0,'Week 4'!P35)</f>
        <v>40</v>
      </c>
      <c r="G83" s="167">
        <f>IF('Week 4'!R35=0,0,'Week 4'!R35)</f>
        <v>3800</v>
      </c>
      <c r="H83" s="166">
        <f>IFERROR(AVERAGE('Week 4'!O23:O32),0)</f>
        <v>10</v>
      </c>
      <c r="I83" s="168">
        <f>IF('Week 4'!P33=0,0,'Week 4'!P33)</f>
        <v>0.63758389261744963</v>
      </c>
      <c r="J83" s="169">
        <f>IFERROR(AVERAGE('Week 4'!Q23:Q32),0)</f>
        <v>6.5</v>
      </c>
      <c r="K83" s="167">
        <f>IF('Week 4'!N35=0,0,'Week 4'!N35)</f>
        <v>149</v>
      </c>
      <c r="L83" s="158"/>
      <c r="M83" s="506" t="s">
        <v>46</v>
      </c>
      <c r="N83" s="508"/>
      <c r="O83" s="175">
        <f>SUMPRODUCT((NOT(ISERROR(FIND(M83,B81:D92))))*(E81:E92))</f>
        <v>16</v>
      </c>
      <c r="P83" s="176">
        <f>SUMPRODUCT((NOT(ISERROR(FIND(M83,B81:D92))))*(F81:F92))</f>
        <v>68</v>
      </c>
      <c r="Q83" s="173">
        <f>SUMPRODUCT((NOT(ISERROR(FIND(M83,B81:D92))))*(G81:G92))</f>
        <v>13760</v>
      </c>
      <c r="R83" s="177">
        <f>IFERROR(SUMPRODUCT((NOT(ISERROR(FIND(M83,B81:D92))))*(H81:H92)/U83),0)</f>
        <v>5.2222222222222223</v>
      </c>
      <c r="S83" s="178">
        <f>IFERROR(SUMPRODUCT((NOT(ISERROR(FIND(M83,B81:D92))))*(I81:I92)/U83),0)</f>
        <v>0.80420361362984305</v>
      </c>
      <c r="T83" s="179">
        <f>IFERROR(SUMPRODUCT((NOT(ISERROR(FIND(M83,B81:D92))))*(J81:J92)/U83),0)</f>
        <v>7.7341269841269842</v>
      </c>
      <c r="U83" s="180">
        <f>COUNTIF(B81:D92,"*Deadlift*")</f>
        <v>3</v>
      </c>
      <c r="V83" s="181">
        <f t="array" ref="V83">MAX(IF("Competition Deadlift"=B81:D92,K81:K92,0))</f>
        <v>273</v>
      </c>
      <c r="W83" s="158"/>
      <c r="X83" s="158"/>
      <c r="Y83" s="158"/>
      <c r="Z83" s="158"/>
      <c r="AA83" s="158"/>
      <c r="AB83" s="158"/>
      <c r="AC83" s="158"/>
      <c r="AD83" s="158"/>
      <c r="AE83" s="158"/>
      <c r="AF83" s="158"/>
      <c r="AG83" s="158"/>
      <c r="AH83" s="158"/>
      <c r="AI83" s="158"/>
      <c r="AJ83" s="158"/>
      <c r="AK83" s="158"/>
      <c r="AL83" s="158"/>
      <c r="AM83" s="158"/>
      <c r="AN83" s="158"/>
      <c r="AO83" s="158"/>
      <c r="AP83" s="158"/>
      <c r="AQ83" s="158"/>
      <c r="AR83" s="158"/>
      <c r="AS83" s="158"/>
      <c r="AT83" s="158"/>
      <c r="AU83" s="158"/>
      <c r="AV83" s="158"/>
      <c r="AW83" s="158"/>
    </row>
    <row r="84" spans="1:49" ht="30" customHeight="1" thickBot="1" x14ac:dyDescent="0.35">
      <c r="A84" s="158"/>
      <c r="B84" s="506" t="str">
        <f>IF('Week 4'!C53="","",'Week 4'!C43)</f>
        <v>Competition Deadlift</v>
      </c>
      <c r="C84" s="507"/>
      <c r="D84" s="508"/>
      <c r="E84" s="165">
        <f>COUNTIF('Week 4'!C53:C62,"&gt;0")</f>
        <v>6</v>
      </c>
      <c r="F84" s="166">
        <f>IF('Week 4'!D65=0,0,'Week 4'!D65)</f>
        <v>26</v>
      </c>
      <c r="G84" s="167">
        <f>IF('Week 4'!F65=0,0,'Week 4'!F65)</f>
        <v>5755</v>
      </c>
      <c r="H84" s="166">
        <f>IFERROR(AVERAGE('Week 4'!C53:C62),0)</f>
        <v>4.333333333333333</v>
      </c>
      <c r="I84" s="168">
        <f>IF('Week 4'!E63=0,0,'Week 4'!E63)</f>
        <v>0.82722832722832706</v>
      </c>
      <c r="J84" s="169">
        <f>IFERROR(AVERAGE('Week 4'!E53:E62),0)</f>
        <v>7.25</v>
      </c>
      <c r="K84" s="167">
        <f>IF('Week 4'!B65=0,0,'Week 4'!B65)</f>
        <v>273</v>
      </c>
      <c r="L84" s="158"/>
      <c r="M84" s="512" t="s">
        <v>89</v>
      </c>
      <c r="N84" s="513"/>
      <c r="O84" s="182">
        <f>SUM(O81:O83)</f>
        <v>53</v>
      </c>
      <c r="P84" s="183">
        <f>SUM(P81:P83)</f>
        <v>234</v>
      </c>
      <c r="Q84" s="184">
        <f>SUM(Q81:Q83)</f>
        <v>34755</v>
      </c>
      <c r="R84" s="185">
        <f>IFERROR(AVERAGEIF(R81:R83,"&gt;0"),0)</f>
        <v>4.7296296296296303</v>
      </c>
      <c r="S84" s="186">
        <f>IFERROR(AVERAGEIF(S81:S83,"&gt;0"),0)</f>
        <v>0.80030909168781872</v>
      </c>
      <c r="T84" s="187">
        <f>IFERROR(AVERAGEIF(T81:T83,"&gt;0"),0)</f>
        <v>7.640582010582011</v>
      </c>
      <c r="U84" s="188">
        <f>SUM(U81:U83)</f>
        <v>10</v>
      </c>
      <c r="V84" s="184">
        <f>SUM(V81:V83)</f>
        <v>633</v>
      </c>
      <c r="W84" s="158"/>
      <c r="X84" s="158"/>
      <c r="Y84" s="158"/>
      <c r="Z84" s="158"/>
      <c r="AA84" s="158"/>
      <c r="AB84" s="158"/>
      <c r="AC84" s="158"/>
      <c r="AD84" s="158"/>
      <c r="AE84" s="158"/>
      <c r="AF84" s="158"/>
      <c r="AG84" s="158"/>
      <c r="AH84" s="158"/>
      <c r="AI84" s="158"/>
      <c r="AJ84" s="158"/>
      <c r="AK84" s="158"/>
      <c r="AL84" s="158"/>
      <c r="AM84" s="158"/>
      <c r="AN84" s="158"/>
      <c r="AO84" s="158"/>
      <c r="AP84" s="158"/>
      <c r="AQ84" s="158"/>
      <c r="AR84" s="158"/>
      <c r="AS84" s="158"/>
      <c r="AT84" s="158"/>
      <c r="AU84" s="158"/>
      <c r="AV84" s="158"/>
      <c r="AW84" s="158"/>
    </row>
    <row r="85" spans="1:49" ht="30" customHeight="1" thickBot="1" x14ac:dyDescent="0.35">
      <c r="A85" s="158"/>
      <c r="B85" s="506" t="str">
        <f>IF('Week 4'!I53="","",'Week 4'!I43)</f>
        <v>2ct Paused Bench</v>
      </c>
      <c r="C85" s="507"/>
      <c r="D85" s="508"/>
      <c r="E85" s="165">
        <f>COUNTIF('Week 4'!I53:I62,"&gt;0")</f>
        <v>4</v>
      </c>
      <c r="F85" s="166">
        <f>IF('Week 4'!J65=0,0,'Week 4'!J65)</f>
        <v>16</v>
      </c>
      <c r="G85" s="167">
        <f>IF('Week 4'!L65=0,0,'Week 4'!L65)</f>
        <v>1760</v>
      </c>
      <c r="H85" s="166">
        <f>IFERROR(AVERAGE('Week 4'!I53:I62),0)</f>
        <v>4</v>
      </c>
      <c r="I85" s="168">
        <f>IF('Week 4'!K63=0,0,'Week 4'!K63)</f>
        <v>0.83969465648854968</v>
      </c>
      <c r="J85" s="169">
        <f>IFERROR(AVERAGE('Week 4'!K53:K62),0)</f>
        <v>8</v>
      </c>
      <c r="K85" s="167">
        <f>IF('Week 4'!H65=0,0,'Week 4'!H65)</f>
        <v>131</v>
      </c>
      <c r="L85" s="158"/>
      <c r="M85" s="119"/>
      <c r="N85" s="119"/>
      <c r="O85" s="119"/>
      <c r="P85" s="119"/>
      <c r="Q85" s="119"/>
      <c r="R85" s="119"/>
      <c r="S85" s="119"/>
      <c r="T85" s="119"/>
      <c r="U85" s="158"/>
      <c r="V85" s="158"/>
      <c r="W85" s="158"/>
      <c r="X85" s="158"/>
      <c r="Y85" s="158"/>
      <c r="Z85" s="158"/>
      <c r="AA85" s="158"/>
      <c r="AB85" s="158"/>
      <c r="AC85" s="158"/>
      <c r="AD85" s="158"/>
      <c r="AE85" s="158"/>
      <c r="AF85" s="158"/>
      <c r="AG85" s="158"/>
      <c r="AH85" s="158"/>
      <c r="AI85" s="158"/>
      <c r="AJ85" s="158"/>
      <c r="AK85" s="158"/>
      <c r="AL85" s="158"/>
      <c r="AM85" s="158"/>
      <c r="AN85" s="158"/>
      <c r="AO85" s="158"/>
      <c r="AP85" s="158"/>
      <c r="AQ85" s="158"/>
      <c r="AR85" s="158"/>
      <c r="AS85" s="158"/>
      <c r="AT85" s="158"/>
      <c r="AU85" s="158"/>
      <c r="AV85" s="158"/>
      <c r="AW85" s="158"/>
    </row>
    <row r="86" spans="1:49" ht="30" customHeight="1" thickBot="1" x14ac:dyDescent="0.35">
      <c r="A86" s="158"/>
      <c r="B86" s="506" t="str">
        <f>IF('Week 4'!O53="","",'Week 4'!O43)</f>
        <v>Romanian Deadlift</v>
      </c>
      <c r="C86" s="507"/>
      <c r="D86" s="508"/>
      <c r="E86" s="165">
        <f>COUNTIF('Week 4'!O53:O62,"&gt;0")</f>
        <v>3</v>
      </c>
      <c r="F86" s="166">
        <f>IF('Week 4'!P65=0,0,'Week 4'!P65)</f>
        <v>28</v>
      </c>
      <c r="G86" s="167">
        <f>IF('Week 4'!R65=0,0,'Week 4'!R65)</f>
        <v>4820</v>
      </c>
      <c r="H86" s="166">
        <f>IFERROR(AVERAGE('Week 4'!O53:O62),0)</f>
        <v>9.3333333333333339</v>
      </c>
      <c r="I86" s="168">
        <f>IF('Week 4'!P63=0,0,'Week 4'!P63)</f>
        <v>0.7103825136612022</v>
      </c>
      <c r="J86" s="169">
        <f>IFERROR(AVERAGE('Week 4'!Q53:Q62),0)</f>
        <v>8.1666666666666661</v>
      </c>
      <c r="K86" s="167">
        <f>IF('Week 4'!N65=0,0,'Week 4'!N65)</f>
        <v>244</v>
      </c>
      <c r="L86" s="158"/>
      <c r="M86" s="509" t="s">
        <v>172</v>
      </c>
      <c r="N86" s="510"/>
      <c r="O86" s="510"/>
      <c r="P86" s="510"/>
      <c r="Q86" s="510"/>
      <c r="R86" s="510"/>
      <c r="S86" s="510"/>
      <c r="T86" s="510"/>
      <c r="U86" s="510"/>
      <c r="V86" s="511"/>
      <c r="W86" s="158"/>
      <c r="X86" s="158"/>
      <c r="Y86" s="158"/>
      <c r="Z86" s="158"/>
      <c r="AA86" s="158"/>
      <c r="AB86" s="158"/>
      <c r="AC86" s="158"/>
      <c r="AD86" s="158"/>
      <c r="AE86" s="158"/>
      <c r="AF86" s="158"/>
      <c r="AG86" s="158"/>
      <c r="AH86" s="158"/>
      <c r="AI86" s="158"/>
      <c r="AJ86" s="158"/>
      <c r="AK86" s="158"/>
      <c r="AL86" s="158"/>
      <c r="AM86" s="158"/>
      <c r="AN86" s="158"/>
      <c r="AO86" s="158"/>
      <c r="AP86" s="158"/>
      <c r="AQ86" s="158"/>
      <c r="AR86" s="158"/>
      <c r="AS86" s="158"/>
      <c r="AT86" s="158"/>
      <c r="AU86" s="158"/>
      <c r="AV86" s="158"/>
      <c r="AW86" s="158"/>
    </row>
    <row r="87" spans="1:49" ht="30" customHeight="1" thickBot="1" x14ac:dyDescent="0.35">
      <c r="A87" s="158"/>
      <c r="B87" s="506" t="str">
        <f>IF('Week 4'!C98="","",'Week 4'!C88)</f>
        <v>Squat, No Sleeves</v>
      </c>
      <c r="C87" s="507"/>
      <c r="D87" s="508"/>
      <c r="E87" s="165">
        <f>COUNTIF('Week 4'!C98:C107,"&gt;0")</f>
        <v>6</v>
      </c>
      <c r="F87" s="166">
        <f>IF('Week 4'!D110=0,0,'Week 4'!D110)</f>
        <v>24</v>
      </c>
      <c r="G87" s="167">
        <f>IF('Week 4'!F110=0,0,'Week 4'!F110)</f>
        <v>4390</v>
      </c>
      <c r="H87" s="166">
        <f>IFERROR(AVERAGE('Week 4'!C98:C107),0)</f>
        <v>4</v>
      </c>
      <c r="I87" s="168">
        <f>IF('Week 4'!E108=0,0,'Week 4'!E108)</f>
        <v>0.83143939393939403</v>
      </c>
      <c r="J87" s="169">
        <f>IFERROR(AVERAGE('Week 4'!E98:E107),0)</f>
        <v>8.0833333333333339</v>
      </c>
      <c r="K87" s="167">
        <f>IF('Week 4'!B110=0,0,'Week 4'!B110)</f>
        <v>220</v>
      </c>
      <c r="L87" s="158"/>
      <c r="M87" s="506"/>
      <c r="N87" s="508"/>
      <c r="O87" s="189" t="s">
        <v>174</v>
      </c>
      <c r="P87" s="190" t="s">
        <v>163</v>
      </c>
      <c r="Q87" s="190" t="s">
        <v>162</v>
      </c>
      <c r="R87" s="190" t="s">
        <v>44</v>
      </c>
      <c r="S87" s="191" t="s">
        <v>90</v>
      </c>
      <c r="T87" s="191" t="s">
        <v>70</v>
      </c>
      <c r="U87" s="191" t="s">
        <v>87</v>
      </c>
      <c r="V87" s="192" t="s">
        <v>109</v>
      </c>
      <c r="W87" s="158"/>
      <c r="X87" s="158"/>
      <c r="Y87" s="158"/>
      <c r="Z87" s="158"/>
      <c r="AA87" s="158"/>
      <c r="AB87" s="158"/>
      <c r="AC87" s="158"/>
      <c r="AD87" s="158"/>
      <c r="AE87" s="158"/>
      <c r="AF87" s="158"/>
      <c r="AG87" s="158"/>
      <c r="AH87" s="158"/>
      <c r="AI87" s="158"/>
      <c r="AJ87" s="158"/>
      <c r="AK87" s="158"/>
      <c r="AL87" s="158"/>
      <c r="AM87" s="158"/>
      <c r="AN87" s="158"/>
      <c r="AO87" s="158"/>
      <c r="AP87" s="158"/>
      <c r="AQ87" s="158"/>
      <c r="AR87" s="158"/>
      <c r="AS87" s="158"/>
      <c r="AT87" s="158"/>
      <c r="AU87" s="158"/>
      <c r="AV87" s="158"/>
      <c r="AW87" s="158"/>
    </row>
    <row r="88" spans="1:49" ht="30" customHeight="1" thickBot="1" x14ac:dyDescent="0.35">
      <c r="A88" s="158"/>
      <c r="B88" s="506" t="str">
        <f>IF('Week 4'!I98="","",'Week 4'!I88)</f>
        <v>Low Spoto Bench (1ct)</v>
      </c>
      <c r="C88" s="507"/>
      <c r="D88" s="508"/>
      <c r="E88" s="165">
        <f>COUNTIF('Week 4'!I98:I107,"&gt;0")</f>
        <v>7</v>
      </c>
      <c r="F88" s="166">
        <f>IF('Week 4'!J110=0,0,'Week 4'!J110)</f>
        <v>28</v>
      </c>
      <c r="G88" s="167">
        <f>IF('Week 4'!L110=0,0,'Week 4'!L110)</f>
        <v>3190</v>
      </c>
      <c r="H88" s="166">
        <f>IFERROR(AVERAGE('Week 4'!I98:I107),0)</f>
        <v>4</v>
      </c>
      <c r="I88" s="168">
        <f>IF('Week 4'!K108=0,0,'Week 4'!K108)</f>
        <v>0.79670329670329665</v>
      </c>
      <c r="J88" s="169">
        <f>IFERROR(AVERAGE('Week 4'!K98:K107),0)</f>
        <v>8.0714285714285712</v>
      </c>
      <c r="K88" s="167">
        <f>IF('Week 4'!H110=0,0,'Week 4'!H110)</f>
        <v>143</v>
      </c>
      <c r="L88" s="158"/>
      <c r="M88" s="506" t="s">
        <v>47</v>
      </c>
      <c r="N88" s="508"/>
      <c r="O88" s="193">
        <f>COUNTIF(F81:F83,"&gt;0")</f>
        <v>3</v>
      </c>
      <c r="P88" s="194">
        <f>SUM(E81:E83)</f>
        <v>15</v>
      </c>
      <c r="Q88" s="176">
        <f>SUM(F81:F83)</f>
        <v>87</v>
      </c>
      <c r="R88" s="173">
        <f>SUM(G81:G83)</f>
        <v>10335</v>
      </c>
      <c r="S88" s="177">
        <f>IFERROR(AVERAGEIF(H81:H83,"&gt;0"),0)</f>
        <v>6.1777777777777771</v>
      </c>
      <c r="T88" s="195">
        <f>IFERROR(AVERAGEIF(I81:I83,"&gt;0"),0)</f>
        <v>0.733030182407996</v>
      </c>
      <c r="U88" s="196">
        <f>IFERROR(AVERAGEIF(J81:J83,"&gt;0"),0)</f>
        <v>6.7444444444444445</v>
      </c>
      <c r="V88" s="197">
        <f>IF('Week 4'!R33="",0,'Week 4'!R33)</f>
        <v>586.76666666666665</v>
      </c>
      <c r="W88" s="158"/>
      <c r="X88" s="158"/>
      <c r="Y88" s="158"/>
      <c r="Z88" s="158"/>
      <c r="AA88" s="158"/>
      <c r="AB88" s="158"/>
      <c r="AC88" s="158"/>
      <c r="AD88" s="158"/>
      <c r="AE88" s="158"/>
      <c r="AF88" s="158"/>
      <c r="AG88" s="158"/>
      <c r="AH88" s="158"/>
      <c r="AI88" s="158"/>
      <c r="AJ88" s="158"/>
      <c r="AK88" s="158"/>
      <c r="AL88" s="158"/>
      <c r="AM88" s="158"/>
      <c r="AN88" s="158"/>
      <c r="AO88" s="158"/>
      <c r="AP88" s="158"/>
      <c r="AQ88" s="158"/>
      <c r="AR88" s="158"/>
      <c r="AS88" s="158"/>
      <c r="AT88" s="158"/>
      <c r="AU88" s="158"/>
      <c r="AV88" s="158"/>
      <c r="AW88" s="158"/>
    </row>
    <row r="89" spans="1:49" ht="30" customHeight="1" thickBot="1" x14ac:dyDescent="0.35">
      <c r="A89" s="158"/>
      <c r="B89" s="506" t="str">
        <f>IF('Week 4'!O98="","",'Week 4'!O88)</f>
        <v>TnG Feet-Up Bench</v>
      </c>
      <c r="C89" s="507"/>
      <c r="D89" s="508"/>
      <c r="E89" s="165">
        <f>COUNTIF('Week 4'!O98:O107,"&gt;0")</f>
        <v>4</v>
      </c>
      <c r="F89" s="166">
        <f>IF('Week 4'!P110=0,0,'Week 4'!P110)</f>
        <v>32</v>
      </c>
      <c r="G89" s="167">
        <f>IF('Week 4'!R110=0,0,'Week 4'!R110)</f>
        <v>3080</v>
      </c>
      <c r="H89" s="166">
        <f>IFERROR(AVERAGE('Week 4'!O98:O107),0)</f>
        <v>8</v>
      </c>
      <c r="I89" s="168">
        <f>IF('Week 4'!P108=0,0,'Week 4'!P108)</f>
        <v>0.7129629629629628</v>
      </c>
      <c r="J89" s="169">
        <f>IFERROR(AVERAGE('Week 4'!Q98:Q107),0)</f>
        <v>7.375</v>
      </c>
      <c r="K89" s="167">
        <f>IF('Week 4'!N110=0,0,'Week 4'!N110)</f>
        <v>135</v>
      </c>
      <c r="L89" s="158"/>
      <c r="M89" s="506" t="s">
        <v>48</v>
      </c>
      <c r="N89" s="508"/>
      <c r="O89" s="193">
        <f>COUNTIF(F84:F86,"&gt;0")</f>
        <v>3</v>
      </c>
      <c r="P89" s="194">
        <f>SUM(E84:E86)</f>
        <v>13</v>
      </c>
      <c r="Q89" s="176">
        <f>SUM(F84:F86)</f>
        <v>70</v>
      </c>
      <c r="R89" s="173">
        <f>SUM(G84:G86)</f>
        <v>12335</v>
      </c>
      <c r="S89" s="177">
        <f>IFERROR(AVERAGEIF(H84:H86,"&gt;0"),0)</f>
        <v>5.8888888888888884</v>
      </c>
      <c r="T89" s="195">
        <f>IFERROR(AVERAGEIF(I84:I86,"&gt;0"),0)</f>
        <v>0.79243516579269302</v>
      </c>
      <c r="U89" s="196">
        <f>IFERROR(AVERAGEIF(J84:J86,"&gt;0"),0)</f>
        <v>7.8055555555555545</v>
      </c>
      <c r="V89" s="197">
        <f>IF('Week 4'!R63="",0,'Week 4'!R63)</f>
        <v>546.3888888888888</v>
      </c>
      <c r="W89" s="158"/>
      <c r="X89" s="158"/>
      <c r="Y89" s="158"/>
      <c r="Z89" s="158"/>
      <c r="AA89" s="158"/>
      <c r="AB89" s="158"/>
      <c r="AC89" s="158"/>
      <c r="AD89" s="158"/>
      <c r="AE89" s="158"/>
      <c r="AF89" s="158"/>
      <c r="AG89" s="158"/>
      <c r="AH89" s="158"/>
      <c r="AI89" s="158"/>
      <c r="AJ89" s="158"/>
      <c r="AK89" s="158"/>
      <c r="AL89" s="158"/>
      <c r="AM89" s="158"/>
      <c r="AN89" s="158"/>
      <c r="AO89" s="158"/>
      <c r="AP89" s="158"/>
      <c r="AQ89" s="158"/>
      <c r="AR89" s="158"/>
      <c r="AS89" s="158"/>
      <c r="AT89" s="158"/>
      <c r="AU89" s="158"/>
      <c r="AV89" s="158"/>
      <c r="AW89" s="158"/>
    </row>
    <row r="90" spans="1:49" ht="30" customHeight="1" thickBot="1" x14ac:dyDescent="0.35">
      <c r="A90" s="158"/>
      <c r="B90" s="506" t="str">
        <f>IF('Week 4'!C128="","",'Week 4'!C118)</f>
        <v>6-0-0 Deadlift</v>
      </c>
      <c r="C90" s="507"/>
      <c r="D90" s="508"/>
      <c r="E90" s="165">
        <f>COUNTIF('Week 4'!C128:C137,"&gt;0")</f>
        <v>7</v>
      </c>
      <c r="F90" s="166">
        <f>IF('Week 4'!D140=0,0,'Week 4'!D140)</f>
        <v>14</v>
      </c>
      <c r="G90" s="167">
        <f>IF('Week 4'!F140=0,0,'Week 4'!F140)</f>
        <v>3185</v>
      </c>
      <c r="H90" s="166">
        <f>IFERROR(AVERAGE('Week 4'!C128:C137),0)</f>
        <v>2</v>
      </c>
      <c r="I90" s="168">
        <f>IF('Week 4'!E138=0,0,'Week 4'!E138)</f>
        <v>0.87499999999999989</v>
      </c>
      <c r="J90" s="169">
        <f>IFERROR(AVERAGE('Week 4'!E128:E137),0)</f>
        <v>7.7857142857142856</v>
      </c>
      <c r="K90" s="167">
        <f>IF('Week 4'!B140=0,0,'Week 4'!B140)</f>
        <v>260</v>
      </c>
      <c r="L90" s="158"/>
      <c r="M90" s="506" t="s">
        <v>49</v>
      </c>
      <c r="N90" s="508"/>
      <c r="O90" s="198">
        <f>COUNTIF(F87:F89,"&gt;0")</f>
        <v>3</v>
      </c>
      <c r="P90" s="199">
        <f>SUM(E87:E89)</f>
        <v>17</v>
      </c>
      <c r="Q90" s="200">
        <f>SUM(F87:F89)</f>
        <v>84</v>
      </c>
      <c r="R90" s="201">
        <f>SUM(G87:G89)</f>
        <v>10660</v>
      </c>
      <c r="S90" s="202">
        <f>IFERROR(AVERAGEIF(H87:H89,"&gt;0"),0)</f>
        <v>5.333333333333333</v>
      </c>
      <c r="T90" s="203">
        <f>IFERROR(AVERAGEIF(I87:I89,"&gt;0"),0)</f>
        <v>0.78036855120188442</v>
      </c>
      <c r="U90" s="204">
        <f>IFERROR(AVERAGEIF(J87:J89,"&gt;0"),0)</f>
        <v>7.8432539682539684</v>
      </c>
      <c r="V90" s="205">
        <f>IF('Week 4'!R108="",0,'Week 4'!R108)</f>
        <v>658.83333333333337</v>
      </c>
      <c r="W90" s="158"/>
      <c r="X90" s="158"/>
      <c r="Y90" s="158"/>
      <c r="Z90" s="158"/>
      <c r="AA90" s="158"/>
      <c r="AB90" s="158"/>
      <c r="AC90" s="158"/>
      <c r="AD90" s="158"/>
      <c r="AE90" s="158"/>
      <c r="AF90" s="158"/>
      <c r="AG90" s="158"/>
      <c r="AH90" s="158"/>
      <c r="AI90" s="158"/>
      <c r="AJ90" s="158"/>
      <c r="AK90" s="158"/>
      <c r="AL90" s="158"/>
      <c r="AM90" s="158"/>
      <c r="AN90" s="158"/>
      <c r="AO90" s="158"/>
      <c r="AP90" s="158"/>
      <c r="AQ90" s="158"/>
      <c r="AR90" s="158"/>
      <c r="AS90" s="158"/>
      <c r="AT90" s="158"/>
      <c r="AU90" s="158"/>
      <c r="AV90" s="158"/>
      <c r="AW90" s="158"/>
    </row>
    <row r="91" spans="1:49" ht="30" customHeight="1" thickBot="1" x14ac:dyDescent="0.35">
      <c r="A91" s="158"/>
      <c r="B91" s="506" t="str">
        <f>IF('Week 4'!I128="","",'Week 4'!I118)</f>
        <v>Soft Pause Bench</v>
      </c>
      <c r="C91" s="507"/>
      <c r="D91" s="508"/>
      <c r="E91" s="165">
        <f>COUNTIF('Week 4'!I128:I137,"&gt;0")</f>
        <v>5</v>
      </c>
      <c r="F91" s="166">
        <f>IF('Week 4'!J140=0,0,'Week 4'!J140)</f>
        <v>19</v>
      </c>
      <c r="G91" s="167">
        <f>IF('Week 4'!L140=0,0,'Week 4'!L140)</f>
        <v>2040</v>
      </c>
      <c r="H91" s="166">
        <f>IFERROR(AVERAGE('Week 4'!I128:I137),0)</f>
        <v>3.8</v>
      </c>
      <c r="I91" s="168">
        <f>IF('Week 4'!K138=0,0,'Week 4'!K138)</f>
        <v>0.82442748091603058</v>
      </c>
      <c r="J91" s="169">
        <f>IFERROR(AVERAGE('Week 4'!K128:K137),0)</f>
        <v>8.3000000000000007</v>
      </c>
      <c r="K91" s="167">
        <f>IF('Week 4'!H140=0,0,'Week 4'!H140)</f>
        <v>131</v>
      </c>
      <c r="L91" s="158"/>
      <c r="M91" s="506" t="s">
        <v>50</v>
      </c>
      <c r="N91" s="508"/>
      <c r="O91" s="193">
        <f>COUNTIF(F90:F92,"&gt;0")</f>
        <v>3</v>
      </c>
      <c r="P91" s="194">
        <f>SUM(E90:E92)</f>
        <v>16</v>
      </c>
      <c r="Q91" s="176">
        <f>SUM(F90:F92)</f>
        <v>65</v>
      </c>
      <c r="R91" s="173">
        <f>SUM(G90:G92)</f>
        <v>14185</v>
      </c>
      <c r="S91" s="177">
        <f>IFERROR(AVERAGEIF(H90:H92,"&gt;0"),0)</f>
        <v>4.6000000000000005</v>
      </c>
      <c r="T91" s="195">
        <f>IFERROR(AVERAGEIF(I90:I92,"&gt;0"),0)</f>
        <v>0.7825252096880595</v>
      </c>
      <c r="U91" s="196">
        <f>IFERROR(AVERAGEIF(J90:J92,"&gt;0"),0)</f>
        <v>7.8619047619047615</v>
      </c>
      <c r="V91" s="197">
        <f>IF('Week 4'!R138="",0,'Week 4'!R138)</f>
        <v>511.02380952380952</v>
      </c>
      <c r="W91" s="158"/>
      <c r="X91" s="158"/>
      <c r="Y91" s="158"/>
      <c r="Z91" s="158"/>
      <c r="AA91" s="158"/>
      <c r="AB91" s="158"/>
      <c r="AC91" s="158"/>
      <c r="AD91" s="158"/>
      <c r="AE91" s="158"/>
      <c r="AF91" s="158"/>
      <c r="AG91" s="158"/>
      <c r="AH91" s="158"/>
      <c r="AI91" s="158"/>
      <c r="AJ91" s="158"/>
      <c r="AK91" s="158"/>
      <c r="AL91" s="158"/>
      <c r="AM91" s="158"/>
      <c r="AN91" s="158"/>
      <c r="AO91" s="158"/>
      <c r="AP91" s="158"/>
      <c r="AQ91" s="158"/>
      <c r="AR91" s="158"/>
      <c r="AS91" s="158"/>
      <c r="AT91" s="158"/>
      <c r="AU91" s="158"/>
      <c r="AV91" s="158"/>
      <c r="AW91" s="158"/>
    </row>
    <row r="92" spans="1:49" ht="30" customHeight="1" thickBot="1" x14ac:dyDescent="0.35">
      <c r="A92" s="158"/>
      <c r="B92" s="506" t="str">
        <f>IF('Week 4'!O128="","",'Week 4'!O118)</f>
        <v>3-0-0 Leg Press (SQT Stance)</v>
      </c>
      <c r="C92" s="507"/>
      <c r="D92" s="508"/>
      <c r="E92" s="175">
        <f>COUNTIF('Week 4'!O128:O137,"&gt;0")</f>
        <v>4</v>
      </c>
      <c r="F92" s="176">
        <f>IF('Week 4'!P140=0,0,'Week 4'!P140)</f>
        <v>32</v>
      </c>
      <c r="G92" s="173">
        <f>IF('Week 4'!R140=0,0,'Week 4'!R140)</f>
        <v>8960</v>
      </c>
      <c r="H92" s="176">
        <f>IFERROR(AVERAGE('Week 4'!O128:O137),0)</f>
        <v>8</v>
      </c>
      <c r="I92" s="178">
        <f>IF('Week 4'!P138=0,0,'Week 4'!P138)</f>
        <v>0.64814814814814814</v>
      </c>
      <c r="J92" s="179">
        <f>IFERROR(AVERAGE('Week 4'!Q128:Q137),0)</f>
        <v>7.5</v>
      </c>
      <c r="K92" s="173">
        <f>IF('Week 4'!N140=0,0,'Week 4'!N140)</f>
        <v>432</v>
      </c>
      <c r="L92" s="158"/>
      <c r="M92" s="119"/>
      <c r="N92" s="119"/>
      <c r="O92" s="119"/>
      <c r="P92" s="119"/>
      <c r="Q92" s="119"/>
      <c r="R92" s="119"/>
      <c r="S92" s="119"/>
      <c r="T92" s="119"/>
      <c r="U92" s="119"/>
      <c r="V92" s="119"/>
      <c r="W92" s="158"/>
      <c r="X92" s="158"/>
      <c r="Y92" s="158"/>
      <c r="Z92" s="158"/>
      <c r="AA92" s="158"/>
      <c r="AB92" s="158"/>
      <c r="AC92" s="158"/>
      <c r="AD92" s="158"/>
      <c r="AE92" s="158"/>
      <c r="AF92" s="158"/>
      <c r="AG92" s="158"/>
      <c r="AH92" s="158"/>
      <c r="AI92" s="158"/>
      <c r="AJ92" s="158"/>
      <c r="AK92" s="158"/>
      <c r="AL92" s="158"/>
      <c r="AM92" s="158"/>
      <c r="AN92" s="158"/>
      <c r="AO92" s="158"/>
      <c r="AP92" s="158"/>
      <c r="AQ92" s="158"/>
      <c r="AR92" s="158"/>
      <c r="AS92" s="158"/>
      <c r="AT92" s="158"/>
      <c r="AU92" s="158"/>
      <c r="AV92" s="158"/>
      <c r="AW92" s="158"/>
    </row>
    <row r="93" spans="1:49" ht="15" customHeight="1" x14ac:dyDescent="0.3">
      <c r="A93" s="158"/>
      <c r="B93" s="119"/>
      <c r="C93" s="119"/>
      <c r="D93" s="535"/>
      <c r="E93" s="206"/>
      <c r="F93" s="538"/>
      <c r="G93" s="534"/>
      <c r="H93" s="208"/>
      <c r="I93" s="536"/>
      <c r="J93" s="210"/>
      <c r="K93" s="535"/>
      <c r="L93" s="158"/>
      <c r="M93" s="158"/>
      <c r="N93" s="158"/>
      <c r="O93" s="158"/>
      <c r="P93" s="158"/>
      <c r="Q93" s="158"/>
      <c r="R93" s="158"/>
      <c r="S93" s="158"/>
      <c r="T93" s="158"/>
      <c r="U93" s="158"/>
      <c r="V93" s="158"/>
      <c r="W93" s="158"/>
      <c r="X93" s="158"/>
      <c r="Y93" s="158"/>
      <c r="Z93" s="158"/>
      <c r="AA93" s="158"/>
      <c r="AB93" s="158"/>
      <c r="AC93" s="158"/>
      <c r="AD93" s="158"/>
      <c r="AE93" s="158"/>
      <c r="AF93" s="158"/>
      <c r="AG93" s="158"/>
      <c r="AH93" s="158"/>
      <c r="AI93" s="158"/>
      <c r="AJ93" s="158"/>
      <c r="AK93" s="158"/>
      <c r="AL93" s="158"/>
      <c r="AM93" s="158"/>
      <c r="AN93" s="158"/>
      <c r="AO93" s="158"/>
      <c r="AP93" s="158"/>
      <c r="AQ93" s="158"/>
      <c r="AR93" s="158"/>
      <c r="AS93" s="158"/>
      <c r="AT93" s="158"/>
      <c r="AU93" s="158"/>
      <c r="AV93" s="158"/>
      <c r="AW93" s="158"/>
    </row>
    <row r="94" spans="1:49" ht="15" customHeight="1" x14ac:dyDescent="0.3">
      <c r="A94" s="158"/>
      <c r="B94" s="119"/>
      <c r="C94" s="119"/>
      <c r="D94" s="535"/>
      <c r="E94" s="206"/>
      <c r="F94" s="535"/>
      <c r="G94" s="535"/>
      <c r="H94" s="206"/>
      <c r="I94" s="537"/>
      <c r="J94" s="212"/>
      <c r="K94" s="535"/>
      <c r="L94" s="158"/>
      <c r="M94" s="158"/>
      <c r="N94" s="158"/>
      <c r="O94" s="158"/>
      <c r="P94" s="158"/>
      <c r="Q94" s="158"/>
      <c r="R94" s="158"/>
      <c r="S94" s="158"/>
      <c r="T94" s="158"/>
      <c r="U94" s="158"/>
      <c r="V94" s="158"/>
      <c r="W94" s="158"/>
      <c r="X94" s="158"/>
      <c r="Y94" s="158"/>
      <c r="Z94" s="158"/>
      <c r="AA94" s="158"/>
      <c r="AB94" s="158"/>
      <c r="AC94" s="158"/>
      <c r="AD94" s="158"/>
      <c r="AE94" s="158"/>
      <c r="AF94" s="158"/>
      <c r="AG94" s="158"/>
      <c r="AH94" s="158"/>
      <c r="AI94" s="158"/>
      <c r="AJ94" s="158"/>
      <c r="AK94" s="158"/>
      <c r="AL94" s="158"/>
      <c r="AM94" s="158"/>
      <c r="AN94" s="158"/>
      <c r="AO94" s="158"/>
      <c r="AP94" s="158"/>
      <c r="AQ94" s="158"/>
      <c r="AR94" s="158"/>
      <c r="AS94" s="158"/>
      <c r="AT94" s="158"/>
      <c r="AU94" s="158"/>
      <c r="AV94" s="158"/>
      <c r="AW94" s="158"/>
    </row>
    <row r="95" spans="1:49" ht="15" customHeight="1" x14ac:dyDescent="0.3">
      <c r="A95" s="158"/>
      <c r="B95" s="514" t="str">
        <f>IF('Training Plan'!B128="","",'Training Plan'!B128)</f>
        <v>Developmental</v>
      </c>
      <c r="C95" s="515"/>
      <c r="D95" s="516"/>
      <c r="E95" s="514" t="s">
        <v>150</v>
      </c>
      <c r="F95" s="515"/>
      <c r="G95" s="515"/>
      <c r="H95" s="515"/>
      <c r="I95" s="515"/>
      <c r="J95" s="515"/>
      <c r="K95" s="515"/>
      <c r="L95" s="515"/>
      <c r="M95" s="515"/>
      <c r="N95" s="515"/>
      <c r="O95" s="515"/>
      <c r="P95" s="515"/>
      <c r="Q95" s="515"/>
      <c r="R95" s="515"/>
      <c r="S95" s="515"/>
      <c r="T95" s="515"/>
      <c r="U95" s="515"/>
      <c r="V95" s="516"/>
      <c r="W95" s="158"/>
      <c r="X95" s="158"/>
      <c r="Y95" s="158"/>
      <c r="Z95" s="158"/>
      <c r="AA95" s="158"/>
      <c r="AB95" s="158"/>
      <c r="AC95" s="158"/>
      <c r="AD95" s="158"/>
      <c r="AE95" s="158"/>
      <c r="AF95" s="158"/>
      <c r="AG95" s="158"/>
      <c r="AH95" s="158"/>
      <c r="AI95" s="158"/>
      <c r="AJ95" s="158"/>
      <c r="AK95" s="158"/>
      <c r="AL95" s="158"/>
      <c r="AM95" s="158"/>
      <c r="AN95" s="158"/>
      <c r="AO95" s="158"/>
      <c r="AP95" s="158"/>
      <c r="AQ95" s="158"/>
      <c r="AR95" s="158"/>
      <c r="AS95" s="158"/>
      <c r="AT95" s="158"/>
      <c r="AU95" s="158"/>
      <c r="AV95" s="158"/>
      <c r="AW95" s="158"/>
    </row>
    <row r="96" spans="1:49" ht="15" customHeight="1" x14ac:dyDescent="0.3">
      <c r="A96" s="158"/>
      <c r="B96" s="517"/>
      <c r="C96" s="518"/>
      <c r="D96" s="519"/>
      <c r="E96" s="517"/>
      <c r="F96" s="518"/>
      <c r="G96" s="518"/>
      <c r="H96" s="518"/>
      <c r="I96" s="518"/>
      <c r="J96" s="518"/>
      <c r="K96" s="518"/>
      <c r="L96" s="518"/>
      <c r="M96" s="518"/>
      <c r="N96" s="518"/>
      <c r="O96" s="518"/>
      <c r="P96" s="518"/>
      <c r="Q96" s="518"/>
      <c r="R96" s="518"/>
      <c r="S96" s="518"/>
      <c r="T96" s="518"/>
      <c r="U96" s="518"/>
      <c r="V96" s="519"/>
      <c r="W96" s="158"/>
      <c r="X96" s="158"/>
      <c r="Y96" s="158"/>
      <c r="Z96" s="158"/>
      <c r="AA96" s="158"/>
      <c r="AB96" s="158"/>
      <c r="AC96" s="158"/>
      <c r="AD96" s="158"/>
      <c r="AE96" s="158"/>
      <c r="AF96" s="158"/>
      <c r="AG96" s="158"/>
      <c r="AH96" s="158"/>
      <c r="AI96" s="158"/>
      <c r="AJ96" s="158"/>
      <c r="AK96" s="158"/>
      <c r="AL96" s="158"/>
      <c r="AM96" s="158"/>
      <c r="AN96" s="158"/>
      <c r="AO96" s="158"/>
      <c r="AP96" s="158"/>
      <c r="AQ96" s="158"/>
      <c r="AR96" s="158"/>
      <c r="AS96" s="158"/>
      <c r="AT96" s="158"/>
      <c r="AU96" s="158"/>
      <c r="AV96" s="158"/>
      <c r="AW96" s="158"/>
    </row>
    <row r="97" spans="1:49" ht="15" customHeight="1" x14ac:dyDescent="0.3">
      <c r="A97" s="158"/>
      <c r="B97" s="158"/>
      <c r="C97" s="158"/>
      <c r="D97" s="158"/>
      <c r="E97" s="158"/>
      <c r="F97" s="158"/>
      <c r="G97" s="158"/>
      <c r="H97" s="158"/>
      <c r="I97" s="158"/>
      <c r="J97" s="158"/>
      <c r="K97" s="158"/>
      <c r="L97" s="158"/>
      <c r="M97" s="158"/>
      <c r="N97" s="158"/>
      <c r="O97" s="158"/>
      <c r="P97" s="158"/>
      <c r="Q97" s="158"/>
      <c r="R97" s="158"/>
      <c r="S97" s="158"/>
      <c r="T97" s="158"/>
      <c r="U97" s="158"/>
      <c r="V97" s="158"/>
      <c r="W97" s="158"/>
      <c r="X97" s="158"/>
      <c r="Y97" s="158"/>
      <c r="Z97" s="158"/>
      <c r="AA97" s="158"/>
      <c r="AB97" s="158"/>
      <c r="AC97" s="158"/>
      <c r="AD97" s="158"/>
      <c r="AE97" s="158"/>
      <c r="AF97" s="158"/>
      <c r="AG97" s="158"/>
      <c r="AH97" s="158"/>
      <c r="AI97" s="158"/>
      <c r="AJ97" s="158"/>
      <c r="AK97" s="158"/>
      <c r="AL97" s="158"/>
      <c r="AM97" s="158"/>
      <c r="AN97" s="158"/>
      <c r="AO97" s="158"/>
      <c r="AP97" s="158"/>
      <c r="AQ97" s="158"/>
      <c r="AR97" s="158"/>
      <c r="AS97" s="158"/>
      <c r="AT97" s="158"/>
      <c r="AU97" s="158"/>
      <c r="AV97" s="158"/>
      <c r="AW97" s="158"/>
    </row>
    <row r="98" spans="1:49" ht="15" customHeight="1" thickBot="1" x14ac:dyDescent="0.35">
      <c r="A98" s="213"/>
      <c r="B98" s="158"/>
      <c r="C98" s="158"/>
      <c r="D98" s="158"/>
      <c r="E98" s="158"/>
      <c r="F98" s="158"/>
      <c r="G98" s="158"/>
      <c r="H98" s="158"/>
      <c r="I98" s="158"/>
      <c r="J98" s="158"/>
      <c r="K98" s="158"/>
      <c r="L98" s="158"/>
      <c r="M98" s="158"/>
      <c r="N98" s="158"/>
      <c r="O98" s="158"/>
      <c r="P98" s="158"/>
      <c r="Q98" s="158"/>
      <c r="R98" s="158"/>
      <c r="S98" s="158"/>
      <c r="T98" s="158"/>
      <c r="U98" s="158"/>
      <c r="V98" s="158"/>
      <c r="W98" s="213"/>
      <c r="X98" s="213"/>
      <c r="Y98" s="213"/>
      <c r="Z98" s="158"/>
      <c r="AA98" s="158"/>
      <c r="AB98" s="158"/>
      <c r="AC98" s="158"/>
      <c r="AD98" s="158"/>
      <c r="AE98" s="158"/>
      <c r="AF98" s="158"/>
      <c r="AG98" s="158"/>
      <c r="AH98" s="158"/>
      <c r="AI98" s="158"/>
      <c r="AJ98" s="158"/>
      <c r="AK98" s="158"/>
      <c r="AL98" s="158"/>
      <c r="AM98" s="158"/>
      <c r="AN98" s="158"/>
      <c r="AO98" s="158"/>
      <c r="AP98" s="158"/>
      <c r="AQ98" s="158"/>
      <c r="AR98" s="158"/>
      <c r="AS98" s="158"/>
      <c r="AT98" s="158"/>
      <c r="AU98" s="158"/>
      <c r="AV98" s="158"/>
      <c r="AW98" s="158"/>
    </row>
    <row r="99" spans="1:49" ht="15" customHeight="1" x14ac:dyDescent="0.3">
      <c r="A99" s="213"/>
      <c r="B99" s="356" t="s">
        <v>77</v>
      </c>
      <c r="C99" s="357"/>
      <c r="D99" s="357"/>
      <c r="E99" s="357"/>
      <c r="F99" s="357"/>
      <c r="G99" s="357"/>
      <c r="H99" s="357"/>
      <c r="I99" s="357"/>
      <c r="J99" s="357"/>
      <c r="K99" s="358"/>
      <c r="L99" s="158"/>
      <c r="M99" s="356" t="s">
        <v>170</v>
      </c>
      <c r="N99" s="357"/>
      <c r="O99" s="357"/>
      <c r="P99" s="357"/>
      <c r="Q99" s="357"/>
      <c r="R99" s="357"/>
      <c r="S99" s="357"/>
      <c r="T99" s="357"/>
      <c r="U99" s="357"/>
      <c r="V99" s="358"/>
      <c r="W99" s="213"/>
      <c r="X99" s="213"/>
      <c r="Y99" s="213"/>
      <c r="Z99" s="158"/>
      <c r="AA99" s="158"/>
      <c r="AB99" s="158"/>
      <c r="AC99" s="158"/>
      <c r="AD99" s="158"/>
      <c r="AE99" s="158"/>
      <c r="AF99" s="158"/>
      <c r="AG99" s="158"/>
      <c r="AH99" s="158"/>
      <c r="AI99" s="158"/>
      <c r="AJ99" s="158"/>
      <c r="AK99" s="158"/>
      <c r="AL99" s="158"/>
      <c r="AM99" s="158"/>
      <c r="AN99" s="158"/>
      <c r="AO99" s="158"/>
      <c r="AP99" s="158"/>
      <c r="AQ99" s="158"/>
      <c r="AR99" s="158"/>
      <c r="AS99" s="158"/>
      <c r="AT99" s="158"/>
      <c r="AU99" s="158"/>
      <c r="AV99" s="158"/>
      <c r="AW99" s="158"/>
    </row>
    <row r="100" spans="1:49" ht="15" customHeight="1" thickBot="1" x14ac:dyDescent="0.35">
      <c r="A100" s="213"/>
      <c r="B100" s="359"/>
      <c r="C100" s="360"/>
      <c r="D100" s="360"/>
      <c r="E100" s="360"/>
      <c r="F100" s="360"/>
      <c r="G100" s="360"/>
      <c r="H100" s="360"/>
      <c r="I100" s="360"/>
      <c r="J100" s="360"/>
      <c r="K100" s="361"/>
      <c r="L100" s="158"/>
      <c r="M100" s="359"/>
      <c r="N100" s="360"/>
      <c r="O100" s="360"/>
      <c r="P100" s="360"/>
      <c r="Q100" s="360"/>
      <c r="R100" s="360"/>
      <c r="S100" s="360"/>
      <c r="T100" s="360"/>
      <c r="U100" s="360"/>
      <c r="V100" s="361"/>
      <c r="W100" s="213"/>
      <c r="X100" s="213"/>
      <c r="Y100" s="213"/>
      <c r="Z100" s="158"/>
      <c r="AA100" s="158"/>
      <c r="AB100" s="158"/>
      <c r="AC100" s="158"/>
      <c r="AD100" s="158"/>
      <c r="AE100" s="158"/>
      <c r="AF100" s="158"/>
      <c r="AG100" s="158"/>
      <c r="AH100" s="158"/>
      <c r="AI100" s="158"/>
      <c r="AJ100" s="158"/>
      <c r="AK100" s="158"/>
      <c r="AL100" s="158"/>
      <c r="AM100" s="158"/>
      <c r="AN100" s="158"/>
      <c r="AO100" s="158"/>
      <c r="AP100" s="158"/>
      <c r="AQ100" s="158"/>
      <c r="AR100" s="158"/>
      <c r="AS100" s="158"/>
      <c r="AT100" s="158"/>
      <c r="AU100" s="158"/>
      <c r="AV100" s="158"/>
      <c r="AW100" s="158"/>
    </row>
    <row r="101" spans="1:49" ht="15" customHeight="1" x14ac:dyDescent="0.3">
      <c r="A101" s="158"/>
      <c r="B101" s="520" t="s">
        <v>69</v>
      </c>
      <c r="C101" s="521"/>
      <c r="D101" s="522"/>
      <c r="E101" s="526" t="s">
        <v>163</v>
      </c>
      <c r="F101" s="532" t="s">
        <v>162</v>
      </c>
      <c r="G101" s="526" t="s">
        <v>44</v>
      </c>
      <c r="H101" s="528" t="s">
        <v>90</v>
      </c>
      <c r="I101" s="528" t="s">
        <v>70</v>
      </c>
      <c r="J101" s="528" t="s">
        <v>87</v>
      </c>
      <c r="K101" s="526" t="s">
        <v>4</v>
      </c>
      <c r="L101" s="158"/>
      <c r="M101" s="530" t="s">
        <v>192</v>
      </c>
      <c r="N101" s="531"/>
      <c r="O101" s="526" t="s">
        <v>163</v>
      </c>
      <c r="P101" s="532" t="s">
        <v>162</v>
      </c>
      <c r="Q101" s="526" t="s">
        <v>44</v>
      </c>
      <c r="R101" s="528" t="s">
        <v>90</v>
      </c>
      <c r="S101" s="528" t="s">
        <v>70</v>
      </c>
      <c r="T101" s="528" t="s">
        <v>87</v>
      </c>
      <c r="U101" s="533" t="s">
        <v>106</v>
      </c>
      <c r="V101" s="528" t="s">
        <v>91</v>
      </c>
      <c r="W101" s="158"/>
      <c r="X101" s="158"/>
      <c r="Y101" s="158"/>
      <c r="Z101" s="158"/>
      <c r="AA101" s="158"/>
      <c r="AB101" s="158"/>
      <c r="AC101" s="158"/>
      <c r="AD101" s="158"/>
      <c r="AE101" s="158"/>
      <c r="AF101" s="158"/>
      <c r="AG101" s="158"/>
      <c r="AH101" s="158"/>
      <c r="AI101" s="158"/>
      <c r="AJ101" s="158"/>
      <c r="AK101" s="158"/>
      <c r="AL101" s="158"/>
      <c r="AM101" s="158"/>
      <c r="AN101" s="158"/>
      <c r="AO101" s="158"/>
      <c r="AP101" s="158"/>
      <c r="AQ101" s="158"/>
      <c r="AR101" s="158"/>
      <c r="AS101" s="158"/>
      <c r="AT101" s="158"/>
      <c r="AU101" s="158"/>
      <c r="AV101" s="158"/>
      <c r="AW101" s="158"/>
    </row>
    <row r="102" spans="1:49" ht="15" customHeight="1" thickBot="1" x14ac:dyDescent="0.35">
      <c r="A102" s="158"/>
      <c r="B102" s="523"/>
      <c r="C102" s="524"/>
      <c r="D102" s="525"/>
      <c r="E102" s="527"/>
      <c r="F102" s="523"/>
      <c r="G102" s="527"/>
      <c r="H102" s="527"/>
      <c r="I102" s="529"/>
      <c r="J102" s="529"/>
      <c r="K102" s="527"/>
      <c r="L102" s="158"/>
      <c r="M102" s="523"/>
      <c r="N102" s="525"/>
      <c r="O102" s="527"/>
      <c r="P102" s="523"/>
      <c r="Q102" s="527"/>
      <c r="R102" s="527"/>
      <c r="S102" s="529"/>
      <c r="T102" s="529"/>
      <c r="U102" s="524"/>
      <c r="V102" s="529"/>
      <c r="W102" s="158"/>
      <c r="X102" s="158"/>
      <c r="Y102" s="158"/>
      <c r="Z102" s="158"/>
      <c r="AA102" s="158"/>
      <c r="AB102" s="158"/>
      <c r="AC102" s="158"/>
      <c r="AD102" s="158"/>
      <c r="AE102" s="158"/>
      <c r="AF102" s="158"/>
      <c r="AG102" s="158"/>
      <c r="AH102" s="158"/>
      <c r="AI102" s="158"/>
      <c r="AJ102" s="158"/>
      <c r="AK102" s="158"/>
      <c r="AL102" s="158"/>
      <c r="AM102" s="158"/>
      <c r="AN102" s="158"/>
      <c r="AO102" s="158"/>
      <c r="AP102" s="158"/>
      <c r="AQ102" s="158"/>
      <c r="AR102" s="158"/>
      <c r="AS102" s="158"/>
      <c r="AT102" s="158"/>
      <c r="AU102" s="158"/>
      <c r="AV102" s="158"/>
      <c r="AW102" s="158"/>
    </row>
    <row r="103" spans="1:49" ht="30" customHeight="1" thickBot="1" x14ac:dyDescent="0.35">
      <c r="A103" s="158"/>
      <c r="B103" s="506" t="str">
        <f>IF('Week 5'!C23="","",'Week 5'!C13)</f>
        <v>Competition Squat</v>
      </c>
      <c r="C103" s="507"/>
      <c r="D103" s="508"/>
      <c r="E103" s="165">
        <f>COUNTIF('Week 5'!C23:C32,"&gt;0")</f>
        <v>6</v>
      </c>
      <c r="F103" s="166">
        <f>IF('Week 5'!D35=0,0,'Week 5'!D35)</f>
        <v>26</v>
      </c>
      <c r="G103" s="167">
        <f>IF('Week 5'!F35=0,0,'Week 5'!F35)</f>
        <v>4460</v>
      </c>
      <c r="H103" s="166">
        <f>IFERROR(AVERAGE('Week 5'!C23:C32),0)</f>
        <v>4.333333333333333</v>
      </c>
      <c r="I103" s="168">
        <f>IF('Week 5'!E33=0,0,'Week 5'!E33)</f>
        <v>0.7614942528735632</v>
      </c>
      <c r="J103" s="169">
        <f>IFERROR(AVERAGE('Week 5'!E23:E32),0)</f>
        <v>6.75</v>
      </c>
      <c r="K103" s="167">
        <f>IF('Week 5'!B35=0,0,'Week 5'!B35)</f>
        <v>232</v>
      </c>
      <c r="L103" s="158"/>
      <c r="M103" s="506" t="s">
        <v>43</v>
      </c>
      <c r="N103" s="508"/>
      <c r="O103" s="165">
        <f>SUMPRODUCT((NOT(ISERROR(FIND(M103,B103:D114))))*(E103:E114))</f>
        <v>10</v>
      </c>
      <c r="P103" s="166">
        <f>SUMPRODUCT((NOT(ISERROR(FIND(M103,B103:D114))))*(F103:F114))</f>
        <v>42</v>
      </c>
      <c r="Q103" s="167">
        <f>SUMPRODUCT((NOT(ISERROR(FIND(M103,B103:D114))))*(G103:G114))</f>
        <v>7340</v>
      </c>
      <c r="R103" s="171">
        <f>IFERROR(SUMPRODUCT((NOT(ISERROR(FIND(M103,B103:D114))))*((H103:H114)/U103)),0)</f>
        <v>4.1666666666666661</v>
      </c>
      <c r="S103" s="168">
        <f>IFERROR(SUMPRODUCT((NOT(ISERROR(FIND(M103,B103:D114))))*((I103:I114)/U103)),0)</f>
        <v>0.7737602268734628</v>
      </c>
      <c r="T103" s="169">
        <f>IFERROR(SUMPRODUCT((NOT(ISERROR(FIND(M103,B103:D114))))*((J103:J114)/U103)),0)</f>
        <v>7.5</v>
      </c>
      <c r="U103" s="172">
        <f>COUNTIF(B103:D114,"*Squat*")</f>
        <v>2</v>
      </c>
      <c r="V103" s="173">
        <f t="array" ref="V103">MAX(IF("Competition Squat"=LEFT(B103:D114,17),K103:K114,0))</f>
        <v>232</v>
      </c>
      <c r="W103" s="158"/>
      <c r="X103" s="158"/>
      <c r="Y103" s="158"/>
      <c r="Z103" s="158"/>
      <c r="AA103" s="158"/>
      <c r="AB103" s="158"/>
      <c r="AC103" s="158"/>
      <c r="AD103" s="158"/>
      <c r="AE103" s="158"/>
      <c r="AF103" s="158"/>
      <c r="AG103" s="158"/>
      <c r="AH103" s="158"/>
      <c r="AI103" s="158"/>
      <c r="AJ103" s="158"/>
      <c r="AK103" s="158"/>
      <c r="AL103" s="158"/>
      <c r="AM103" s="158"/>
      <c r="AN103" s="158"/>
      <c r="AO103" s="158"/>
      <c r="AP103" s="158"/>
      <c r="AQ103" s="158"/>
      <c r="AR103" s="158"/>
      <c r="AS103" s="158"/>
      <c r="AT103" s="158"/>
      <c r="AU103" s="158"/>
      <c r="AV103" s="158"/>
      <c r="AW103" s="158"/>
    </row>
    <row r="104" spans="1:49" ht="30" customHeight="1" thickBot="1" x14ac:dyDescent="0.35">
      <c r="A104" s="158"/>
      <c r="B104" s="506" t="str">
        <f>IF('Week 5'!I23="","",'Week 5'!I13)</f>
        <v>Competition Bench</v>
      </c>
      <c r="C104" s="507"/>
      <c r="D104" s="508"/>
      <c r="E104" s="165">
        <f>COUNTIF('Week 5'!I23:I32,"&gt;0")</f>
        <v>5</v>
      </c>
      <c r="F104" s="166">
        <f>IF('Week 5'!J35=0,0,'Week 5'!J35)</f>
        <v>21</v>
      </c>
      <c r="G104" s="167">
        <f>IF('Week 5'!L35=0,0,'Week 5'!L35)</f>
        <v>2332.5</v>
      </c>
      <c r="H104" s="166">
        <f>IFERROR(AVERAGE('Week 5'!I23:I32),0)</f>
        <v>4.2</v>
      </c>
      <c r="I104" s="168">
        <f>IF('Week 5'!K33=0,0,'Week 5'!K33)</f>
        <v>0.81785714285714284</v>
      </c>
      <c r="J104" s="169">
        <f>IFERROR(AVERAGE('Week 5'!K23:K32),0)</f>
        <v>7.7</v>
      </c>
      <c r="K104" s="167">
        <f>IF('Week 5'!H35=0,0,'Week 5'!H35)</f>
        <v>140</v>
      </c>
      <c r="L104" s="158"/>
      <c r="M104" s="506" t="s">
        <v>45</v>
      </c>
      <c r="N104" s="508"/>
      <c r="O104" s="165">
        <f>SUMPRODUCT((NOT(ISERROR(FIND(M104,B103:D114))))*(E103:E114))</f>
        <v>24</v>
      </c>
      <c r="P104" s="166">
        <f>SUMPRODUCT((NOT(ISERROR(FIND(M104,B103:D114))))*(F103:F114))</f>
        <v>105</v>
      </c>
      <c r="Q104" s="167">
        <f>SUMPRODUCT((NOT(ISERROR(FIND(M104,B103:D114))))*(G103:G114))</f>
        <v>11562.5</v>
      </c>
      <c r="R104" s="171">
        <f>IFERROR(SUMPRODUCT((NOT(ISERROR(FIND(M104,B103:D114))))*(H103:H114)/U104),0)</f>
        <v>4.6761904761904765</v>
      </c>
      <c r="S104" s="168">
        <f>IFERROR(SUMPRODUCT((NOT(ISERROR(FIND(M104,B103:D114))))*(I103:I114)/U104),0)</f>
        <v>0.80734428891669974</v>
      </c>
      <c r="T104" s="169">
        <f>IFERROR(SUMPRODUCT((NOT(ISERROR(FIND(M104,B103:D114))))*(J103:J114)/U104),0)</f>
        <v>7.8642857142857139</v>
      </c>
      <c r="U104" s="174">
        <f>COUNTIF(B103:D114,"*Bench*")</f>
        <v>5</v>
      </c>
      <c r="V104" s="173">
        <f t="array" ref="V104">MAX(IF("Competition Bench"=B103:D114,K103:K114,0))</f>
        <v>140</v>
      </c>
      <c r="W104" s="158"/>
      <c r="X104" s="158"/>
      <c r="Y104" s="158"/>
      <c r="Z104" s="158"/>
      <c r="AA104" s="158"/>
      <c r="AB104" s="158"/>
      <c r="AC104" s="158"/>
      <c r="AD104" s="158"/>
      <c r="AE104" s="158"/>
      <c r="AF104" s="158"/>
      <c r="AG104" s="158"/>
      <c r="AH104" s="158"/>
      <c r="AI104" s="158"/>
      <c r="AJ104" s="158"/>
      <c r="AK104" s="158"/>
      <c r="AL104" s="158"/>
      <c r="AM104" s="158"/>
      <c r="AN104" s="158"/>
      <c r="AO104" s="158"/>
      <c r="AP104" s="158"/>
      <c r="AQ104" s="158"/>
      <c r="AR104" s="158"/>
      <c r="AS104" s="158"/>
      <c r="AT104" s="158"/>
      <c r="AU104" s="158"/>
      <c r="AV104" s="158"/>
      <c r="AW104" s="158"/>
    </row>
    <row r="105" spans="1:49" ht="30" customHeight="1" thickBot="1" x14ac:dyDescent="0.35">
      <c r="A105" s="158"/>
      <c r="B105" s="506" t="str">
        <f>IF('Week 5'!O23="","",'Week 5'!O13)</f>
        <v>Strict Pendlay Row</v>
      </c>
      <c r="C105" s="507"/>
      <c r="D105" s="508"/>
      <c r="E105" s="165">
        <f>COUNTIF('Week 5'!O23:O32,"&gt;0")</f>
        <v>4</v>
      </c>
      <c r="F105" s="166">
        <f>IF('Week 5'!P35=0,0,'Week 5'!P35)</f>
        <v>40</v>
      </c>
      <c r="G105" s="167">
        <f>IF('Week 5'!R35=0,0,'Week 5'!R35)</f>
        <v>4000</v>
      </c>
      <c r="H105" s="166">
        <f>IFERROR(AVERAGE('Week 5'!O23:O32),0)</f>
        <v>10</v>
      </c>
      <c r="I105" s="168">
        <f>IF('Week 5'!P33=0,0,'Week 5'!P33)</f>
        <v>0.62893081761006286</v>
      </c>
      <c r="J105" s="169">
        <f>IFERROR(AVERAGE('Week 5'!Q23:Q32),0)</f>
        <v>7</v>
      </c>
      <c r="K105" s="167">
        <f>IF('Week 5'!N35=0,0,'Week 5'!N35)</f>
        <v>159</v>
      </c>
      <c r="L105" s="158"/>
      <c r="M105" s="506" t="s">
        <v>46</v>
      </c>
      <c r="N105" s="508"/>
      <c r="O105" s="175">
        <f>SUMPRODUCT((NOT(ISERROR(FIND(M105,B103:D114))))*(E103:E114))</f>
        <v>17</v>
      </c>
      <c r="P105" s="176">
        <f>SUMPRODUCT((NOT(ISERROR(FIND(M105,B103:D114))))*(F103:F114))</f>
        <v>80</v>
      </c>
      <c r="Q105" s="173">
        <f>SUMPRODUCT((NOT(ISERROR(FIND(M105,B103:D114))))*(G103:G114))</f>
        <v>15642.5</v>
      </c>
      <c r="R105" s="177">
        <f>IFERROR(SUMPRODUCT((NOT(ISERROR(FIND(M105,B103:D114))))*(H103:H114)/U105),0)</f>
        <v>5.4444444444444446</v>
      </c>
      <c r="S105" s="178">
        <f>IFERROR(SUMPRODUCT((NOT(ISERROR(FIND(M105,B103:D114))))*(I103:I114)/U105),0)</f>
        <v>0.77433479770141522</v>
      </c>
      <c r="T105" s="179">
        <f>IFERROR(SUMPRODUCT((NOT(ISERROR(FIND(M105,B103:D114))))*(J103:J114)/U105),0)</f>
        <v>7.503968253968254</v>
      </c>
      <c r="U105" s="180">
        <f>COUNTIF(B103:D114,"*Deadlift*")</f>
        <v>3</v>
      </c>
      <c r="V105" s="181">
        <f t="array" ref="V105">MAX(IF("Competition Deadlift"=B103:D114,K103:K114,0))</f>
        <v>281</v>
      </c>
      <c r="W105" s="158"/>
      <c r="X105" s="158"/>
      <c r="Y105" s="158"/>
      <c r="Z105" s="158"/>
      <c r="AA105" s="158"/>
      <c r="AB105" s="158"/>
      <c r="AC105" s="158"/>
      <c r="AD105" s="158"/>
      <c r="AE105" s="158"/>
      <c r="AF105" s="158"/>
      <c r="AG105" s="158"/>
      <c r="AH105" s="158"/>
      <c r="AI105" s="158"/>
      <c r="AJ105" s="158"/>
      <c r="AK105" s="158"/>
      <c r="AL105" s="158"/>
      <c r="AM105" s="158"/>
      <c r="AN105" s="158"/>
      <c r="AO105" s="158"/>
      <c r="AP105" s="158"/>
      <c r="AQ105" s="158"/>
      <c r="AR105" s="158"/>
      <c r="AS105" s="158"/>
      <c r="AT105" s="158"/>
      <c r="AU105" s="158"/>
      <c r="AV105" s="158"/>
      <c r="AW105" s="158"/>
    </row>
    <row r="106" spans="1:49" ht="30" customHeight="1" thickBot="1" x14ac:dyDescent="0.35">
      <c r="A106" s="158"/>
      <c r="B106" s="506" t="str">
        <f>IF('Week 5'!C53="","",'Week 5'!C43)</f>
        <v>Competition Deadlift</v>
      </c>
      <c r="C106" s="507"/>
      <c r="D106" s="508"/>
      <c r="E106" s="165">
        <f>COUNTIF('Week 5'!C53:C62,"&gt;0")</f>
        <v>6</v>
      </c>
      <c r="F106" s="166">
        <f>IF('Week 5'!D65=0,0,'Week 5'!D65)</f>
        <v>26</v>
      </c>
      <c r="G106" s="167">
        <f>IF('Week 5'!F65=0,0,'Week 5'!F65)</f>
        <v>5762.5</v>
      </c>
      <c r="H106" s="166">
        <f>IFERROR(AVERAGE('Week 5'!C53:C62),0)</f>
        <v>4.333333333333333</v>
      </c>
      <c r="I106" s="168">
        <f>IF('Week 5'!E63=0,0,'Week 5'!E63)</f>
        <v>0.80812574139976279</v>
      </c>
      <c r="J106" s="169">
        <f>IFERROR(AVERAGE('Week 5'!E53:E62),0)</f>
        <v>7.083333333333333</v>
      </c>
      <c r="K106" s="167">
        <f>IF('Week 5'!B65=0,0,'Week 5'!B65)</f>
        <v>281</v>
      </c>
      <c r="L106" s="158"/>
      <c r="M106" s="512" t="s">
        <v>89</v>
      </c>
      <c r="N106" s="513"/>
      <c r="O106" s="182">
        <f>SUM(O103:O105)</f>
        <v>51</v>
      </c>
      <c r="P106" s="183">
        <f>SUM(P103:P105)</f>
        <v>227</v>
      </c>
      <c r="Q106" s="184">
        <f>SUM(Q103:Q105)</f>
        <v>34545</v>
      </c>
      <c r="R106" s="185">
        <f>IFERROR(AVERAGEIF(R103:R105,"&gt;0"),0)</f>
        <v>4.7624338624338618</v>
      </c>
      <c r="S106" s="186">
        <f>IFERROR(AVERAGEIF(S103:S105,"&gt;0"),0)</f>
        <v>0.78514643783052585</v>
      </c>
      <c r="T106" s="187">
        <f>IFERROR(AVERAGEIF(T103:T105,"&gt;0"),0)</f>
        <v>7.6227513227513226</v>
      </c>
      <c r="U106" s="188">
        <f>SUM(U103:U105)</f>
        <v>10</v>
      </c>
      <c r="V106" s="184">
        <f>SUM(V103:V105)</f>
        <v>653</v>
      </c>
      <c r="W106" s="158"/>
      <c r="X106" s="158"/>
      <c r="Y106" s="158"/>
      <c r="Z106" s="158"/>
      <c r="AA106" s="158"/>
      <c r="AB106" s="158"/>
      <c r="AC106" s="158"/>
      <c r="AD106" s="158"/>
      <c r="AE106" s="158"/>
      <c r="AF106" s="158"/>
      <c r="AG106" s="158"/>
      <c r="AH106" s="158"/>
      <c r="AI106" s="158"/>
      <c r="AJ106" s="158"/>
      <c r="AK106" s="158"/>
      <c r="AL106" s="158"/>
      <c r="AM106" s="158"/>
      <c r="AN106" s="158"/>
      <c r="AO106" s="158"/>
      <c r="AP106" s="158"/>
      <c r="AQ106" s="158"/>
      <c r="AR106" s="158"/>
      <c r="AS106" s="158"/>
      <c r="AT106" s="158"/>
      <c r="AU106" s="158"/>
      <c r="AV106" s="158"/>
      <c r="AW106" s="158"/>
    </row>
    <row r="107" spans="1:49" ht="30" customHeight="1" thickBot="1" x14ac:dyDescent="0.35">
      <c r="A107" s="158"/>
      <c r="B107" s="506" t="str">
        <f>IF('Week 5'!I53="","",'Week 5'!I43)</f>
        <v>2ct Paused Bench</v>
      </c>
      <c r="C107" s="507"/>
      <c r="D107" s="508"/>
      <c r="E107" s="165">
        <f>COUNTIF('Week 5'!I53:I62,"&gt;0")</f>
        <v>4</v>
      </c>
      <c r="F107" s="166">
        <f>IF('Week 5'!J65=0,0,'Week 5'!J65)</f>
        <v>16</v>
      </c>
      <c r="G107" s="167">
        <f>IF('Week 5'!L65=0,0,'Week 5'!L65)</f>
        <v>1780</v>
      </c>
      <c r="H107" s="166">
        <f>IFERROR(AVERAGE('Week 5'!I53:I62),0)</f>
        <v>4</v>
      </c>
      <c r="I107" s="168">
        <f>IF('Week 5'!K63=0,0,'Week 5'!K63)</f>
        <v>0.80615942028985499</v>
      </c>
      <c r="J107" s="169">
        <f>IFERROR(AVERAGE('Week 5'!K53:K62),0)</f>
        <v>7.75</v>
      </c>
      <c r="K107" s="167">
        <f>IF('Week 5'!H65=0,0,'Week 5'!H65)</f>
        <v>138</v>
      </c>
      <c r="L107" s="158"/>
      <c r="M107" s="119"/>
      <c r="N107" s="119"/>
      <c r="O107" s="119"/>
      <c r="P107" s="119"/>
      <c r="Q107" s="119"/>
      <c r="R107" s="119"/>
      <c r="S107" s="119"/>
      <c r="T107" s="119"/>
      <c r="U107" s="158"/>
      <c r="V107" s="158"/>
      <c r="W107" s="158"/>
      <c r="X107" s="158"/>
      <c r="Y107" s="158"/>
      <c r="Z107" s="158"/>
      <c r="AA107" s="158"/>
      <c r="AB107" s="158"/>
      <c r="AC107" s="158"/>
      <c r="AD107" s="158"/>
      <c r="AE107" s="158"/>
      <c r="AF107" s="158"/>
      <c r="AG107" s="158"/>
      <c r="AH107" s="158"/>
      <c r="AI107" s="158"/>
      <c r="AJ107" s="158"/>
      <c r="AK107" s="158"/>
      <c r="AL107" s="158"/>
      <c r="AM107" s="158"/>
      <c r="AN107" s="158"/>
      <c r="AO107" s="158"/>
      <c r="AP107" s="158"/>
      <c r="AQ107" s="158"/>
      <c r="AR107" s="158"/>
      <c r="AS107" s="158"/>
      <c r="AT107" s="158"/>
      <c r="AU107" s="158"/>
      <c r="AV107" s="158"/>
      <c r="AW107" s="158"/>
    </row>
    <row r="108" spans="1:49" ht="30" customHeight="1" thickBot="1" x14ac:dyDescent="0.35">
      <c r="A108" s="158"/>
      <c r="B108" s="506" t="str">
        <f>IF('Week 5'!O53="","",'Week 5'!O43)</f>
        <v>Romanian Deadlift</v>
      </c>
      <c r="C108" s="507"/>
      <c r="D108" s="508"/>
      <c r="E108" s="165">
        <f>COUNTIF('Week 5'!O53:O62,"&gt;0")</f>
        <v>4</v>
      </c>
      <c r="F108" s="166">
        <f>IF('Week 5'!P65=0,0,'Week 5'!P65)</f>
        <v>40</v>
      </c>
      <c r="G108" s="167">
        <f>IF('Week 5'!R65=0,0,'Week 5'!R65)</f>
        <v>6700</v>
      </c>
      <c r="H108" s="166">
        <f>IFERROR(AVERAGE('Week 5'!O53:O62),0)</f>
        <v>10</v>
      </c>
      <c r="I108" s="168">
        <f>IF('Week 5'!P63=0,0,'Week 5'!P63)</f>
        <v>0.66733067729083662</v>
      </c>
      <c r="J108" s="169">
        <f>IFERROR(AVERAGE('Week 5'!Q53:Q62),0)</f>
        <v>8</v>
      </c>
      <c r="K108" s="167">
        <f>IF('Week 5'!N65=0,0,'Week 5'!N65)</f>
        <v>251</v>
      </c>
      <c r="L108" s="158"/>
      <c r="M108" s="509" t="s">
        <v>172</v>
      </c>
      <c r="N108" s="510"/>
      <c r="O108" s="510"/>
      <c r="P108" s="510"/>
      <c r="Q108" s="510"/>
      <c r="R108" s="510"/>
      <c r="S108" s="510"/>
      <c r="T108" s="510"/>
      <c r="U108" s="510"/>
      <c r="V108" s="511"/>
      <c r="W108" s="158"/>
      <c r="X108" s="158"/>
      <c r="Y108" s="158"/>
      <c r="Z108" s="158"/>
      <c r="AA108" s="158"/>
      <c r="AB108" s="158"/>
      <c r="AC108" s="158"/>
      <c r="AD108" s="158"/>
      <c r="AE108" s="158"/>
      <c r="AF108" s="158"/>
      <c r="AG108" s="158"/>
      <c r="AH108" s="158"/>
      <c r="AI108" s="158"/>
      <c r="AJ108" s="158"/>
      <c r="AK108" s="158"/>
      <c r="AL108" s="158"/>
      <c r="AM108" s="158"/>
      <c r="AN108" s="158"/>
      <c r="AO108" s="158"/>
      <c r="AP108" s="158"/>
      <c r="AQ108" s="158"/>
      <c r="AR108" s="158"/>
      <c r="AS108" s="158"/>
      <c r="AT108" s="158"/>
      <c r="AU108" s="158"/>
      <c r="AV108" s="158"/>
      <c r="AW108" s="158"/>
    </row>
    <row r="109" spans="1:49" ht="30" customHeight="1" thickBot="1" x14ac:dyDescent="0.35">
      <c r="A109" s="158"/>
      <c r="B109" s="506" t="str">
        <f>IF('Week 5'!C98="","",'Week 5'!C88)</f>
        <v>Squat, No Sleeves</v>
      </c>
      <c r="C109" s="507"/>
      <c r="D109" s="508"/>
      <c r="E109" s="165">
        <f>COUNTIF('Week 5'!C98:C107,"&gt;0")</f>
        <v>4</v>
      </c>
      <c r="F109" s="166">
        <f>IF('Week 5'!D110=0,0,'Week 5'!D110)</f>
        <v>16</v>
      </c>
      <c r="G109" s="167">
        <f>IF('Week 5'!F110=0,0,'Week 5'!F110)</f>
        <v>2880</v>
      </c>
      <c r="H109" s="166">
        <f>IFERROR(AVERAGE('Week 5'!C98:C107),0)</f>
        <v>4</v>
      </c>
      <c r="I109" s="168">
        <f>IF('Week 5'!E108=0,0,'Week 5'!E108)</f>
        <v>0.78602620087336239</v>
      </c>
      <c r="J109" s="169">
        <f>IFERROR(AVERAGE('Week 5'!E98:E107),0)</f>
        <v>8.25</v>
      </c>
      <c r="K109" s="167">
        <f>IF('Week 5'!B110=0,0,'Week 5'!B110)</f>
        <v>229</v>
      </c>
      <c r="L109" s="158"/>
      <c r="M109" s="506"/>
      <c r="N109" s="508"/>
      <c r="O109" s="189" t="s">
        <v>174</v>
      </c>
      <c r="P109" s="190" t="s">
        <v>163</v>
      </c>
      <c r="Q109" s="190" t="s">
        <v>162</v>
      </c>
      <c r="R109" s="190" t="s">
        <v>44</v>
      </c>
      <c r="S109" s="191" t="s">
        <v>90</v>
      </c>
      <c r="T109" s="191" t="s">
        <v>70</v>
      </c>
      <c r="U109" s="191" t="s">
        <v>87</v>
      </c>
      <c r="V109" s="192" t="s">
        <v>109</v>
      </c>
      <c r="W109" s="158"/>
      <c r="X109" s="158"/>
      <c r="Y109" s="158"/>
      <c r="Z109" s="158"/>
      <c r="AA109" s="158"/>
      <c r="AB109" s="158"/>
      <c r="AC109" s="158"/>
      <c r="AD109" s="158"/>
      <c r="AE109" s="158"/>
      <c r="AF109" s="158"/>
      <c r="AG109" s="158"/>
      <c r="AH109" s="158"/>
      <c r="AI109" s="158"/>
      <c r="AJ109" s="158"/>
      <c r="AK109" s="158"/>
      <c r="AL109" s="158"/>
      <c r="AM109" s="158"/>
      <c r="AN109" s="158"/>
      <c r="AO109" s="158"/>
      <c r="AP109" s="158"/>
      <c r="AQ109" s="158"/>
      <c r="AR109" s="158"/>
      <c r="AS109" s="158"/>
      <c r="AT109" s="158"/>
      <c r="AU109" s="158"/>
      <c r="AV109" s="158"/>
      <c r="AW109" s="158"/>
    </row>
    <row r="110" spans="1:49" ht="30" customHeight="1" thickBot="1" x14ac:dyDescent="0.35">
      <c r="A110" s="158"/>
      <c r="B110" s="506" t="str">
        <f>IF('Week 5'!I98="","",'Week 5'!I88)</f>
        <v>Low Spoto Bench (1ct)</v>
      </c>
      <c r="C110" s="507"/>
      <c r="D110" s="508"/>
      <c r="E110" s="165">
        <f>COUNTIF('Week 5'!I98:I107,"&gt;0")</f>
        <v>7</v>
      </c>
      <c r="F110" s="166">
        <f>IF('Week 5'!J110=0,0,'Week 5'!J110)</f>
        <v>26</v>
      </c>
      <c r="G110" s="167">
        <f>IF('Week 5'!L110=0,0,'Week 5'!L110)</f>
        <v>3110</v>
      </c>
      <c r="H110" s="166">
        <f>IFERROR(AVERAGE('Week 5'!I98:I107),0)</f>
        <v>3.7142857142857144</v>
      </c>
      <c r="I110" s="168">
        <f>IF('Week 5'!K108=0,0,'Week 5'!K108)</f>
        <v>0.84758551307847085</v>
      </c>
      <c r="J110" s="169">
        <f>IFERROR(AVERAGE('Week 5'!K98:K107),0)</f>
        <v>8.5714285714285712</v>
      </c>
      <c r="K110" s="167">
        <f>IF('Week 5'!H110=0,0,'Week 5'!H110)</f>
        <v>142</v>
      </c>
      <c r="L110" s="158"/>
      <c r="M110" s="506" t="s">
        <v>47</v>
      </c>
      <c r="N110" s="508"/>
      <c r="O110" s="193">
        <f>COUNTIF(F103:F105,"&gt;0")</f>
        <v>3</v>
      </c>
      <c r="P110" s="194">
        <f>SUM(E103:E105)</f>
        <v>15</v>
      </c>
      <c r="Q110" s="176">
        <f>SUM(F103:F105)</f>
        <v>87</v>
      </c>
      <c r="R110" s="173">
        <f>SUM(G103:G105)</f>
        <v>10792.5</v>
      </c>
      <c r="S110" s="177">
        <f>IFERROR(AVERAGEIF(H103:H105,"&gt;0"),0)</f>
        <v>6.1777777777777771</v>
      </c>
      <c r="T110" s="195">
        <f>IFERROR(AVERAGEIF(I103:I105,"&gt;0"),0)</f>
        <v>0.7360940711135896</v>
      </c>
      <c r="U110" s="196">
        <f>IFERROR(AVERAGEIF(J103:J105,"&gt;0"),0)</f>
        <v>7.1499999999999995</v>
      </c>
      <c r="V110" s="197">
        <f>IF('Week 5'!R33="",0,'Week 5'!R33)</f>
        <v>622.04999999999995</v>
      </c>
      <c r="W110" s="158"/>
      <c r="X110" s="158"/>
      <c r="Y110" s="158"/>
      <c r="Z110" s="158"/>
      <c r="AA110" s="158"/>
      <c r="AB110" s="158"/>
      <c r="AC110" s="158"/>
      <c r="AD110" s="158"/>
      <c r="AE110" s="158"/>
      <c r="AF110" s="158"/>
      <c r="AG110" s="158"/>
      <c r="AH110" s="158"/>
      <c r="AI110" s="158"/>
      <c r="AJ110" s="158"/>
      <c r="AK110" s="158"/>
      <c r="AL110" s="158"/>
      <c r="AM110" s="158"/>
      <c r="AN110" s="158"/>
      <c r="AO110" s="158"/>
      <c r="AP110" s="158"/>
      <c r="AQ110" s="158"/>
      <c r="AR110" s="158"/>
      <c r="AS110" s="158"/>
      <c r="AT110" s="158"/>
      <c r="AU110" s="158"/>
      <c r="AV110" s="158"/>
      <c r="AW110" s="158"/>
    </row>
    <row r="111" spans="1:49" ht="30" customHeight="1" thickBot="1" x14ac:dyDescent="0.35">
      <c r="A111" s="158"/>
      <c r="B111" s="506" t="str">
        <f>IF('Week 5'!O98="","",'Week 5'!O88)</f>
        <v>TnG Feet-Up Bench</v>
      </c>
      <c r="C111" s="507"/>
      <c r="D111" s="508"/>
      <c r="E111" s="165">
        <f>COUNTIF('Week 5'!O98:O107,"&gt;0")</f>
        <v>3</v>
      </c>
      <c r="F111" s="166">
        <f>IF('Week 5'!P110=0,0,'Week 5'!P110)</f>
        <v>23</v>
      </c>
      <c r="G111" s="167">
        <f>IF('Week 5'!R110=0,0,'Week 5'!R110)</f>
        <v>2215</v>
      </c>
      <c r="H111" s="166">
        <f>IFERROR(AVERAGE('Week 5'!O98:O107),0)</f>
        <v>7.666666666666667</v>
      </c>
      <c r="I111" s="168">
        <f>IF('Week 5'!P108=0,0,'Week 5'!P108)</f>
        <v>0.73791348600508899</v>
      </c>
      <c r="J111" s="169">
        <f>IFERROR(AVERAGE('Week 5'!Q98:Q107),0)</f>
        <v>7.5</v>
      </c>
      <c r="K111" s="167">
        <f>IF('Week 5'!N110=0,0,'Week 5'!N110)</f>
        <v>131</v>
      </c>
      <c r="L111" s="158"/>
      <c r="M111" s="506" t="s">
        <v>48</v>
      </c>
      <c r="N111" s="508"/>
      <c r="O111" s="193">
        <f>COUNTIF(F106:F108,"&gt;0")</f>
        <v>3</v>
      </c>
      <c r="P111" s="194">
        <f>SUM(E106:E108)</f>
        <v>14</v>
      </c>
      <c r="Q111" s="176">
        <f>SUM(F106:F108)</f>
        <v>82</v>
      </c>
      <c r="R111" s="173">
        <f>SUM(G106:G108)</f>
        <v>14242.5</v>
      </c>
      <c r="S111" s="177">
        <f>IFERROR(AVERAGEIF(H106:H108,"&gt;0"),0)</f>
        <v>6.1111111111111107</v>
      </c>
      <c r="T111" s="195">
        <f>IFERROR(AVERAGEIF(I106:I108,"&gt;0"),0)</f>
        <v>0.7605386129934848</v>
      </c>
      <c r="U111" s="196">
        <f>IFERROR(AVERAGEIF(J106:J108,"&gt;0"),0)</f>
        <v>7.6111111111111107</v>
      </c>
      <c r="V111" s="197">
        <f>IF('Week 5'!R63="",0,'Week 5'!R63)</f>
        <v>624.11111111111109</v>
      </c>
      <c r="W111" s="158"/>
      <c r="X111" s="158"/>
      <c r="Y111" s="158"/>
      <c r="Z111" s="158"/>
      <c r="AA111" s="158"/>
      <c r="AB111" s="158"/>
      <c r="AC111" s="158"/>
      <c r="AD111" s="158"/>
      <c r="AE111" s="158"/>
      <c r="AF111" s="158"/>
      <c r="AG111" s="158"/>
      <c r="AH111" s="158"/>
      <c r="AI111" s="158"/>
      <c r="AJ111" s="158"/>
      <c r="AK111" s="158"/>
      <c r="AL111" s="158"/>
      <c r="AM111" s="158"/>
      <c r="AN111" s="158"/>
      <c r="AO111" s="158"/>
      <c r="AP111" s="158"/>
      <c r="AQ111" s="158"/>
      <c r="AR111" s="158"/>
      <c r="AS111" s="158"/>
      <c r="AT111" s="158"/>
      <c r="AU111" s="158"/>
      <c r="AV111" s="158"/>
      <c r="AW111" s="158"/>
    </row>
    <row r="112" spans="1:49" ht="30" customHeight="1" thickBot="1" x14ac:dyDescent="0.35">
      <c r="A112" s="158"/>
      <c r="B112" s="506" t="str">
        <f>IF('Week 5'!C128="","",'Week 5'!C118)</f>
        <v>6-0-0 Deadlift</v>
      </c>
      <c r="C112" s="507"/>
      <c r="D112" s="508"/>
      <c r="E112" s="165">
        <f>COUNTIF('Week 5'!C128:C137,"&gt;0")</f>
        <v>7</v>
      </c>
      <c r="F112" s="166">
        <f>IF('Week 5'!D140=0,0,'Week 5'!D140)</f>
        <v>14</v>
      </c>
      <c r="G112" s="167">
        <f>IF('Week 5'!F140=0,0,'Week 5'!F140)</f>
        <v>3180</v>
      </c>
      <c r="H112" s="166">
        <f>IFERROR(AVERAGE('Week 5'!C128:C137),0)</f>
        <v>2</v>
      </c>
      <c r="I112" s="168">
        <f>IF('Week 5'!E138=0,0,'Week 5'!E138)</f>
        <v>0.84754797441364615</v>
      </c>
      <c r="J112" s="169">
        <f>IFERROR(AVERAGE('Week 5'!E128:E137),0)</f>
        <v>7.4285714285714288</v>
      </c>
      <c r="K112" s="167">
        <f>IF('Week 5'!B140=0,0,'Week 5'!B140)</f>
        <v>268</v>
      </c>
      <c r="L112" s="158"/>
      <c r="M112" s="506" t="s">
        <v>49</v>
      </c>
      <c r="N112" s="508"/>
      <c r="O112" s="198">
        <f>COUNTIF(F109:F111,"&gt;0")</f>
        <v>3</v>
      </c>
      <c r="P112" s="199">
        <f>SUM(E109:E111)</f>
        <v>14</v>
      </c>
      <c r="Q112" s="200">
        <f>SUM(F109:F111)</f>
        <v>65</v>
      </c>
      <c r="R112" s="201">
        <f>SUM(G109:G111)</f>
        <v>8205</v>
      </c>
      <c r="S112" s="202">
        <f>IFERROR(AVERAGEIF(H109:H111,"&gt;0"),0)</f>
        <v>5.1269841269841274</v>
      </c>
      <c r="T112" s="203">
        <f>IFERROR(AVERAGEIF(I109:I111,"&gt;0"),0)</f>
        <v>0.79050839998564071</v>
      </c>
      <c r="U112" s="204">
        <f>IFERROR(AVERAGEIF(J109:J111,"&gt;0"),0)</f>
        <v>8.1071428571428559</v>
      </c>
      <c r="V112" s="205">
        <f>IF('Week 5'!R108="",0,'Week 5'!R108)</f>
        <v>526.96428571428567</v>
      </c>
      <c r="W112" s="158"/>
      <c r="X112" s="158"/>
      <c r="Y112" s="158"/>
      <c r="Z112" s="158"/>
      <c r="AA112" s="158"/>
      <c r="AB112" s="158"/>
      <c r="AC112" s="158"/>
      <c r="AD112" s="158"/>
      <c r="AE112" s="158"/>
      <c r="AF112" s="158"/>
      <c r="AG112" s="158"/>
      <c r="AH112" s="158"/>
      <c r="AI112" s="158"/>
      <c r="AJ112" s="158"/>
      <c r="AK112" s="158"/>
      <c r="AL112" s="158"/>
      <c r="AM112" s="158"/>
      <c r="AN112" s="158"/>
      <c r="AO112" s="158"/>
      <c r="AP112" s="158"/>
      <c r="AQ112" s="158"/>
      <c r="AR112" s="158"/>
      <c r="AS112" s="158"/>
      <c r="AT112" s="158"/>
      <c r="AU112" s="158"/>
      <c r="AV112" s="158"/>
      <c r="AW112" s="158"/>
    </row>
    <row r="113" spans="1:49" ht="30" customHeight="1" thickBot="1" x14ac:dyDescent="0.35">
      <c r="A113" s="158"/>
      <c r="B113" s="506" t="str">
        <f>IF('Week 5'!I128="","",'Week 5'!I118)</f>
        <v>Soft Pause Bench</v>
      </c>
      <c r="C113" s="507"/>
      <c r="D113" s="508"/>
      <c r="E113" s="165">
        <f>COUNTIF('Week 5'!I128:I137,"&gt;0")</f>
        <v>5</v>
      </c>
      <c r="F113" s="166">
        <f>IF('Week 5'!J140=0,0,'Week 5'!J140)</f>
        <v>19</v>
      </c>
      <c r="G113" s="167">
        <f>IF('Week 5'!L140=0,0,'Week 5'!L140)</f>
        <v>2125</v>
      </c>
      <c r="H113" s="166">
        <f>IFERROR(AVERAGE('Week 5'!I128:I137),0)</f>
        <v>3.8</v>
      </c>
      <c r="I113" s="168">
        <f>IF('Week 5'!K138=0,0,'Week 5'!K138)</f>
        <v>0.82720588235294112</v>
      </c>
      <c r="J113" s="169">
        <f>IFERROR(AVERAGE('Week 5'!K128:K137),0)</f>
        <v>7.8</v>
      </c>
      <c r="K113" s="167">
        <f>IF('Week 5'!H140=0,0,'Week 5'!H140)</f>
        <v>136</v>
      </c>
      <c r="L113" s="158"/>
      <c r="M113" s="506" t="s">
        <v>50</v>
      </c>
      <c r="N113" s="508"/>
      <c r="O113" s="193">
        <f>COUNTIF(F112:F114,"&gt;0")</f>
        <v>3</v>
      </c>
      <c r="P113" s="194">
        <f>SUM(E112:E114)</f>
        <v>16</v>
      </c>
      <c r="Q113" s="176">
        <f>SUM(F112:F114)</f>
        <v>65</v>
      </c>
      <c r="R113" s="173">
        <f>SUM(G112:G114)</f>
        <v>14585</v>
      </c>
      <c r="S113" s="177">
        <f>IFERROR(AVERAGEIF(H112:H114,"&gt;0"),0)</f>
        <v>4.6000000000000005</v>
      </c>
      <c r="T113" s="195">
        <f>IFERROR(AVERAGEIF(I112:I114,"&gt;0"),0)</f>
        <v>0.77499269067107468</v>
      </c>
      <c r="U113" s="196">
        <f>IFERROR(AVERAGEIF(J112:J114,"&gt;0"),0)</f>
        <v>7.159523809523809</v>
      </c>
      <c r="V113" s="197">
        <f>IF('Week 5'!R138="",0,'Week 5'!R138)</f>
        <v>465.36904761904759</v>
      </c>
      <c r="W113" s="158"/>
      <c r="X113" s="158"/>
      <c r="Y113" s="158"/>
      <c r="Z113" s="158"/>
      <c r="AA113" s="158"/>
      <c r="AB113" s="158"/>
      <c r="AC113" s="158"/>
      <c r="AD113" s="158"/>
      <c r="AE113" s="158"/>
      <c r="AF113" s="158"/>
      <c r="AG113" s="158"/>
      <c r="AH113" s="158"/>
      <c r="AI113" s="158"/>
      <c r="AJ113" s="158"/>
      <c r="AK113" s="158"/>
      <c r="AL113" s="158"/>
      <c r="AM113" s="158"/>
      <c r="AN113" s="158"/>
      <c r="AO113" s="158"/>
      <c r="AP113" s="158"/>
      <c r="AQ113" s="158"/>
      <c r="AR113" s="158"/>
      <c r="AS113" s="158"/>
      <c r="AT113" s="158"/>
      <c r="AU113" s="158"/>
      <c r="AV113" s="158"/>
      <c r="AW113" s="158"/>
    </row>
    <row r="114" spans="1:49" ht="30" customHeight="1" thickBot="1" x14ac:dyDescent="0.35">
      <c r="A114" s="158"/>
      <c r="B114" s="506" t="str">
        <f>IF('Week 5'!O128="","",'Week 5'!O118)</f>
        <v>3-0-0 Leg Press (SQT Stance)</v>
      </c>
      <c r="C114" s="507"/>
      <c r="D114" s="508"/>
      <c r="E114" s="175">
        <f>COUNTIF('Week 5'!O128:O137,"&gt;0")</f>
        <v>4</v>
      </c>
      <c r="F114" s="176">
        <f>IF('Week 5'!P140=0,0,'Week 5'!P140)</f>
        <v>32</v>
      </c>
      <c r="G114" s="173">
        <f>IF('Week 5'!R140=0,0,'Week 5'!R140)</f>
        <v>9280</v>
      </c>
      <c r="H114" s="176">
        <f>IFERROR(AVERAGE('Week 5'!O128:O137),0)</f>
        <v>8</v>
      </c>
      <c r="I114" s="178">
        <f>IF('Week 5'!P138=0,0,'Week 5'!P138)</f>
        <v>0.65022421524663676</v>
      </c>
      <c r="J114" s="179">
        <f>IFERROR(AVERAGE('Week 5'!Q128:Q137),0)</f>
        <v>6.25</v>
      </c>
      <c r="K114" s="173">
        <f>IF('Week 5'!N140=0,0,'Week 5'!N140)</f>
        <v>446</v>
      </c>
      <c r="L114" s="158"/>
      <c r="M114" s="119"/>
      <c r="N114" s="119"/>
      <c r="O114" s="119"/>
      <c r="P114" s="119"/>
      <c r="Q114" s="119"/>
      <c r="R114" s="119"/>
      <c r="S114" s="119"/>
      <c r="T114" s="119"/>
      <c r="U114" s="119"/>
      <c r="V114" s="119"/>
      <c r="W114" s="158"/>
      <c r="X114" s="158"/>
      <c r="Y114" s="158"/>
      <c r="Z114" s="158"/>
      <c r="AA114" s="158"/>
      <c r="AB114" s="158"/>
      <c r="AC114" s="158"/>
      <c r="AD114" s="158"/>
      <c r="AE114" s="158"/>
      <c r="AF114" s="158"/>
      <c r="AG114" s="158"/>
      <c r="AH114" s="158"/>
      <c r="AI114" s="158"/>
      <c r="AJ114" s="158"/>
      <c r="AK114" s="158"/>
      <c r="AL114" s="158"/>
      <c r="AM114" s="158"/>
      <c r="AN114" s="158"/>
      <c r="AO114" s="158"/>
      <c r="AP114" s="158"/>
      <c r="AQ114" s="158"/>
      <c r="AR114" s="158"/>
      <c r="AS114" s="158"/>
      <c r="AT114" s="158"/>
      <c r="AU114" s="158"/>
      <c r="AV114" s="158"/>
      <c r="AW114" s="158"/>
    </row>
    <row r="115" spans="1:49" ht="15" customHeight="1" x14ac:dyDescent="0.3">
      <c r="A115" s="158"/>
      <c r="B115" s="158"/>
      <c r="C115" s="158"/>
      <c r="D115" s="158"/>
      <c r="E115" s="158"/>
      <c r="F115" s="158"/>
      <c r="G115" s="158"/>
      <c r="H115" s="158"/>
      <c r="I115" s="158"/>
      <c r="J115" s="158"/>
      <c r="K115" s="158"/>
      <c r="L115" s="158"/>
      <c r="M115" s="158"/>
      <c r="N115" s="158"/>
      <c r="O115" s="158"/>
      <c r="P115" s="158"/>
      <c r="Q115" s="158"/>
      <c r="R115" s="158"/>
      <c r="S115" s="158"/>
      <c r="T115" s="158"/>
      <c r="U115" s="158"/>
      <c r="V115" s="158"/>
      <c r="W115" s="158"/>
      <c r="X115" s="158"/>
      <c r="Y115" s="158"/>
      <c r="Z115" s="158"/>
      <c r="AA115" s="158"/>
      <c r="AB115" s="158"/>
      <c r="AC115" s="158"/>
      <c r="AD115" s="158"/>
      <c r="AE115" s="158"/>
      <c r="AF115" s="158"/>
      <c r="AG115" s="158"/>
      <c r="AH115" s="158"/>
      <c r="AI115" s="158"/>
      <c r="AJ115" s="158"/>
      <c r="AK115" s="158"/>
      <c r="AL115" s="158"/>
      <c r="AM115" s="158"/>
      <c r="AN115" s="158"/>
      <c r="AO115" s="158"/>
      <c r="AP115" s="158"/>
      <c r="AQ115" s="158"/>
      <c r="AR115" s="158"/>
      <c r="AS115" s="158"/>
      <c r="AT115" s="158"/>
      <c r="AU115" s="158"/>
      <c r="AV115" s="158"/>
      <c r="AW115" s="158"/>
    </row>
    <row r="116" spans="1:49" ht="15" customHeight="1" x14ac:dyDescent="0.3">
      <c r="A116" s="158"/>
      <c r="B116" s="158"/>
      <c r="C116" s="158"/>
      <c r="D116" s="158"/>
      <c r="E116" s="158"/>
      <c r="F116" s="158"/>
      <c r="G116" s="158"/>
      <c r="H116" s="158"/>
      <c r="I116" s="158"/>
      <c r="J116" s="158"/>
      <c r="K116" s="158"/>
      <c r="L116" s="158"/>
      <c r="M116" s="158"/>
      <c r="N116" s="158"/>
      <c r="O116" s="158"/>
      <c r="P116" s="158"/>
      <c r="Q116" s="158"/>
      <c r="R116" s="158"/>
      <c r="S116" s="158"/>
      <c r="T116" s="158"/>
      <c r="U116" s="158"/>
      <c r="V116" s="158"/>
      <c r="W116" s="158"/>
      <c r="X116" s="158"/>
      <c r="Y116" s="158"/>
      <c r="Z116" s="158"/>
      <c r="AA116" s="158"/>
      <c r="AB116" s="158"/>
      <c r="AC116" s="158"/>
      <c r="AD116" s="158"/>
      <c r="AE116" s="158"/>
      <c r="AF116" s="158"/>
      <c r="AG116" s="158"/>
      <c r="AH116" s="158"/>
      <c r="AI116" s="158"/>
      <c r="AJ116" s="158"/>
      <c r="AK116" s="158"/>
      <c r="AL116" s="158"/>
      <c r="AM116" s="158"/>
      <c r="AN116" s="158"/>
      <c r="AO116" s="158"/>
      <c r="AP116" s="158"/>
      <c r="AQ116" s="158"/>
      <c r="AR116" s="158"/>
      <c r="AS116" s="158"/>
      <c r="AT116" s="158"/>
      <c r="AU116" s="158"/>
      <c r="AV116" s="158"/>
      <c r="AW116" s="158"/>
    </row>
    <row r="117" spans="1:49" ht="15" customHeight="1" x14ac:dyDescent="0.3">
      <c r="A117" s="158"/>
      <c r="B117" s="514" t="str">
        <f>IF('Training Plan'!B157="","",'Training Plan'!B157)</f>
        <v>Pivot</v>
      </c>
      <c r="C117" s="515"/>
      <c r="D117" s="516"/>
      <c r="E117" s="514" t="s">
        <v>152</v>
      </c>
      <c r="F117" s="515"/>
      <c r="G117" s="515"/>
      <c r="H117" s="515"/>
      <c r="I117" s="515"/>
      <c r="J117" s="515"/>
      <c r="K117" s="515"/>
      <c r="L117" s="515"/>
      <c r="M117" s="515"/>
      <c r="N117" s="515"/>
      <c r="O117" s="515"/>
      <c r="P117" s="515"/>
      <c r="Q117" s="515"/>
      <c r="R117" s="515"/>
      <c r="S117" s="515"/>
      <c r="T117" s="515"/>
      <c r="U117" s="515"/>
      <c r="V117" s="516"/>
      <c r="W117" s="158"/>
      <c r="X117" s="158"/>
      <c r="Y117" s="158"/>
      <c r="Z117" s="158"/>
      <c r="AA117" s="158"/>
      <c r="AB117" s="158"/>
      <c r="AC117" s="158"/>
      <c r="AD117" s="158"/>
      <c r="AE117" s="158"/>
      <c r="AF117" s="158"/>
      <c r="AG117" s="158"/>
      <c r="AH117" s="158"/>
      <c r="AI117" s="158"/>
      <c r="AJ117" s="158"/>
      <c r="AK117" s="158"/>
      <c r="AL117" s="158"/>
      <c r="AM117" s="158"/>
      <c r="AN117" s="158"/>
      <c r="AO117" s="158"/>
      <c r="AP117" s="158"/>
      <c r="AQ117" s="158"/>
      <c r="AR117" s="158"/>
      <c r="AS117" s="158"/>
      <c r="AT117" s="158"/>
      <c r="AU117" s="158"/>
      <c r="AV117" s="158"/>
      <c r="AW117" s="158"/>
    </row>
    <row r="118" spans="1:49" ht="15" customHeight="1" x14ac:dyDescent="0.3">
      <c r="A118" s="158"/>
      <c r="B118" s="517"/>
      <c r="C118" s="518"/>
      <c r="D118" s="519"/>
      <c r="E118" s="517"/>
      <c r="F118" s="518"/>
      <c r="G118" s="518"/>
      <c r="H118" s="518"/>
      <c r="I118" s="518"/>
      <c r="J118" s="518"/>
      <c r="K118" s="518"/>
      <c r="L118" s="518"/>
      <c r="M118" s="518"/>
      <c r="N118" s="518"/>
      <c r="O118" s="518"/>
      <c r="P118" s="518"/>
      <c r="Q118" s="518"/>
      <c r="R118" s="518"/>
      <c r="S118" s="518"/>
      <c r="T118" s="518"/>
      <c r="U118" s="518"/>
      <c r="V118" s="519"/>
      <c r="W118" s="158"/>
      <c r="X118" s="158"/>
      <c r="Y118" s="158"/>
      <c r="Z118" s="158"/>
      <c r="AA118" s="158"/>
      <c r="AB118" s="158"/>
      <c r="AC118" s="158"/>
      <c r="AD118" s="158"/>
      <c r="AE118" s="158"/>
      <c r="AF118" s="158"/>
      <c r="AG118" s="158"/>
      <c r="AH118" s="158"/>
      <c r="AI118" s="158"/>
      <c r="AJ118" s="158"/>
      <c r="AK118" s="158"/>
      <c r="AL118" s="158"/>
      <c r="AM118" s="158"/>
      <c r="AN118" s="158"/>
      <c r="AO118" s="158"/>
      <c r="AP118" s="158"/>
      <c r="AQ118" s="158"/>
      <c r="AR118" s="158"/>
      <c r="AS118" s="158"/>
      <c r="AT118" s="158"/>
      <c r="AU118" s="158"/>
      <c r="AV118" s="158"/>
      <c r="AW118" s="158"/>
    </row>
    <row r="119" spans="1:49" ht="15" customHeight="1" x14ac:dyDescent="0.3">
      <c r="A119" s="158"/>
      <c r="B119" s="158"/>
      <c r="C119" s="158"/>
      <c r="D119" s="158"/>
      <c r="E119" s="158"/>
      <c r="F119" s="158"/>
      <c r="G119" s="158"/>
      <c r="H119" s="158"/>
      <c r="I119" s="158"/>
      <c r="J119" s="158"/>
      <c r="K119" s="158"/>
      <c r="L119" s="158"/>
      <c r="M119" s="158"/>
      <c r="N119" s="158"/>
      <c r="O119" s="158"/>
      <c r="P119" s="158"/>
      <c r="Q119" s="158"/>
      <c r="R119" s="158"/>
      <c r="S119" s="158"/>
      <c r="T119" s="158"/>
      <c r="U119" s="158"/>
      <c r="V119" s="158"/>
      <c r="W119" s="158"/>
      <c r="X119" s="158"/>
      <c r="Y119" s="158"/>
      <c r="Z119" s="158"/>
      <c r="AA119" s="158"/>
      <c r="AB119" s="158"/>
      <c r="AC119" s="158"/>
      <c r="AD119" s="158"/>
      <c r="AE119" s="158"/>
      <c r="AF119" s="158"/>
      <c r="AG119" s="158"/>
      <c r="AH119" s="158"/>
      <c r="AI119" s="158"/>
      <c r="AJ119" s="158"/>
      <c r="AK119" s="158"/>
      <c r="AL119" s="158"/>
      <c r="AM119" s="158"/>
      <c r="AN119" s="158"/>
      <c r="AO119" s="158"/>
      <c r="AP119" s="158"/>
      <c r="AQ119" s="158"/>
      <c r="AR119" s="158"/>
      <c r="AS119" s="158"/>
      <c r="AT119" s="158"/>
      <c r="AU119" s="158"/>
      <c r="AV119" s="158"/>
      <c r="AW119" s="158"/>
    </row>
    <row r="120" spans="1:49" ht="15" customHeight="1" thickBot="1" x14ac:dyDescent="0.35">
      <c r="A120" s="158"/>
      <c r="B120" s="158"/>
      <c r="C120" s="158"/>
      <c r="D120" s="158"/>
      <c r="E120" s="158"/>
      <c r="F120" s="158"/>
      <c r="G120" s="158"/>
      <c r="H120" s="158"/>
      <c r="I120" s="158"/>
      <c r="J120" s="158"/>
      <c r="K120" s="158"/>
      <c r="L120" s="158"/>
      <c r="M120" s="158"/>
      <c r="N120" s="158"/>
      <c r="O120" s="158"/>
      <c r="P120" s="158"/>
      <c r="Q120" s="158"/>
      <c r="R120" s="158"/>
      <c r="S120" s="158"/>
      <c r="T120" s="158"/>
      <c r="U120" s="158"/>
      <c r="V120" s="158"/>
      <c r="W120" s="158"/>
      <c r="X120" s="158"/>
      <c r="Y120" s="158"/>
      <c r="Z120" s="158"/>
      <c r="AA120" s="158"/>
      <c r="AB120" s="158"/>
      <c r="AC120" s="158"/>
      <c r="AD120" s="158"/>
      <c r="AE120" s="158"/>
      <c r="AF120" s="158"/>
      <c r="AG120" s="158"/>
      <c r="AH120" s="158"/>
      <c r="AI120" s="158"/>
      <c r="AJ120" s="158"/>
      <c r="AK120" s="158"/>
      <c r="AL120" s="158"/>
      <c r="AM120" s="158"/>
      <c r="AN120" s="158"/>
      <c r="AO120" s="158"/>
      <c r="AP120" s="158"/>
      <c r="AQ120" s="158"/>
      <c r="AR120" s="158"/>
      <c r="AS120" s="158"/>
      <c r="AT120" s="158"/>
      <c r="AU120" s="158"/>
      <c r="AV120" s="158"/>
      <c r="AW120" s="158"/>
    </row>
    <row r="121" spans="1:49" ht="15" customHeight="1" x14ac:dyDescent="0.3">
      <c r="A121" s="158"/>
      <c r="B121" s="356" t="s">
        <v>77</v>
      </c>
      <c r="C121" s="357"/>
      <c r="D121" s="357"/>
      <c r="E121" s="357"/>
      <c r="F121" s="357"/>
      <c r="G121" s="357"/>
      <c r="H121" s="357"/>
      <c r="I121" s="357"/>
      <c r="J121" s="357"/>
      <c r="K121" s="358"/>
      <c r="L121" s="158"/>
      <c r="M121" s="356" t="s">
        <v>170</v>
      </c>
      <c r="N121" s="357"/>
      <c r="O121" s="357"/>
      <c r="P121" s="357"/>
      <c r="Q121" s="357"/>
      <c r="R121" s="357"/>
      <c r="S121" s="357"/>
      <c r="T121" s="357"/>
      <c r="U121" s="357"/>
      <c r="V121" s="358"/>
      <c r="W121" s="158"/>
      <c r="X121" s="158"/>
      <c r="Y121" s="158"/>
      <c r="Z121" s="158"/>
      <c r="AA121" s="158"/>
      <c r="AB121" s="158"/>
      <c r="AC121" s="158"/>
      <c r="AD121" s="158"/>
      <c r="AE121" s="158"/>
      <c r="AF121" s="158"/>
      <c r="AG121" s="158"/>
      <c r="AH121" s="158"/>
      <c r="AI121" s="158"/>
      <c r="AJ121" s="158"/>
      <c r="AK121" s="158"/>
      <c r="AL121" s="158"/>
      <c r="AM121" s="158"/>
      <c r="AN121" s="158"/>
      <c r="AO121" s="158"/>
      <c r="AP121" s="158"/>
      <c r="AQ121" s="158"/>
      <c r="AR121" s="158"/>
      <c r="AS121" s="158"/>
      <c r="AT121" s="158"/>
      <c r="AU121" s="158"/>
      <c r="AV121" s="158"/>
      <c r="AW121" s="158"/>
    </row>
    <row r="122" spans="1:49" ht="15" customHeight="1" thickBot="1" x14ac:dyDescent="0.35">
      <c r="A122" s="158"/>
      <c r="B122" s="359"/>
      <c r="C122" s="360"/>
      <c r="D122" s="360"/>
      <c r="E122" s="360"/>
      <c r="F122" s="360"/>
      <c r="G122" s="360"/>
      <c r="H122" s="360"/>
      <c r="I122" s="360"/>
      <c r="J122" s="360"/>
      <c r="K122" s="361"/>
      <c r="L122" s="158"/>
      <c r="M122" s="359"/>
      <c r="N122" s="360"/>
      <c r="O122" s="360"/>
      <c r="P122" s="360"/>
      <c r="Q122" s="360"/>
      <c r="R122" s="360"/>
      <c r="S122" s="360"/>
      <c r="T122" s="360"/>
      <c r="U122" s="360"/>
      <c r="V122" s="361"/>
      <c r="W122" s="158"/>
      <c r="X122" s="158"/>
      <c r="Y122" s="158"/>
      <c r="Z122" s="158"/>
      <c r="AA122" s="158"/>
      <c r="AB122" s="158"/>
      <c r="AC122" s="158"/>
      <c r="AD122" s="158"/>
      <c r="AE122" s="158"/>
      <c r="AF122" s="158"/>
      <c r="AG122" s="158"/>
      <c r="AH122" s="158"/>
      <c r="AI122" s="158"/>
      <c r="AJ122" s="158"/>
      <c r="AK122" s="158"/>
      <c r="AL122" s="158"/>
      <c r="AM122" s="158"/>
      <c r="AN122" s="158"/>
      <c r="AO122" s="158"/>
      <c r="AP122" s="158"/>
      <c r="AQ122" s="158"/>
      <c r="AR122" s="158"/>
      <c r="AS122" s="158"/>
      <c r="AT122" s="158"/>
      <c r="AU122" s="158"/>
      <c r="AV122" s="158"/>
      <c r="AW122" s="158"/>
    </row>
    <row r="123" spans="1:49" ht="15" customHeight="1" x14ac:dyDescent="0.3">
      <c r="A123" s="158"/>
      <c r="B123" s="520" t="s">
        <v>69</v>
      </c>
      <c r="C123" s="521"/>
      <c r="D123" s="522"/>
      <c r="E123" s="526" t="s">
        <v>163</v>
      </c>
      <c r="F123" s="528" t="s">
        <v>162</v>
      </c>
      <c r="G123" s="526" t="s">
        <v>44</v>
      </c>
      <c r="H123" s="528" t="s">
        <v>90</v>
      </c>
      <c r="I123" s="528" t="s">
        <v>70</v>
      </c>
      <c r="J123" s="528" t="s">
        <v>87</v>
      </c>
      <c r="K123" s="526" t="s">
        <v>4</v>
      </c>
      <c r="L123" s="158"/>
      <c r="M123" s="530" t="s">
        <v>192</v>
      </c>
      <c r="N123" s="531"/>
      <c r="O123" s="526" t="s">
        <v>163</v>
      </c>
      <c r="P123" s="532" t="s">
        <v>162</v>
      </c>
      <c r="Q123" s="526" t="s">
        <v>44</v>
      </c>
      <c r="R123" s="528" t="s">
        <v>90</v>
      </c>
      <c r="S123" s="528" t="s">
        <v>70</v>
      </c>
      <c r="T123" s="528" t="s">
        <v>87</v>
      </c>
      <c r="U123" s="533" t="s">
        <v>106</v>
      </c>
      <c r="V123" s="528" t="s">
        <v>91</v>
      </c>
      <c r="W123" s="158"/>
      <c r="X123" s="158"/>
      <c r="Y123" s="158"/>
      <c r="Z123" s="158"/>
      <c r="AA123" s="158"/>
      <c r="AB123" s="158"/>
      <c r="AC123" s="158"/>
      <c r="AD123" s="158"/>
      <c r="AE123" s="158"/>
      <c r="AF123" s="158"/>
      <c r="AG123" s="158"/>
      <c r="AH123" s="158"/>
      <c r="AI123" s="158"/>
      <c r="AJ123" s="158"/>
      <c r="AK123" s="158"/>
      <c r="AL123" s="158"/>
      <c r="AM123" s="158"/>
      <c r="AN123" s="158"/>
      <c r="AO123" s="158"/>
      <c r="AP123" s="158"/>
      <c r="AQ123" s="158"/>
      <c r="AR123" s="158"/>
      <c r="AS123" s="158"/>
      <c r="AT123" s="158"/>
      <c r="AU123" s="158"/>
      <c r="AV123" s="158"/>
      <c r="AW123" s="158"/>
    </row>
    <row r="124" spans="1:49" ht="15" customHeight="1" thickBot="1" x14ac:dyDescent="0.35">
      <c r="A124" s="158"/>
      <c r="B124" s="523"/>
      <c r="C124" s="524"/>
      <c r="D124" s="525"/>
      <c r="E124" s="527"/>
      <c r="F124" s="527"/>
      <c r="G124" s="527"/>
      <c r="H124" s="529"/>
      <c r="I124" s="529"/>
      <c r="J124" s="529"/>
      <c r="K124" s="527"/>
      <c r="L124" s="158"/>
      <c r="M124" s="523"/>
      <c r="N124" s="525"/>
      <c r="O124" s="527"/>
      <c r="P124" s="523"/>
      <c r="Q124" s="527"/>
      <c r="R124" s="527"/>
      <c r="S124" s="529"/>
      <c r="T124" s="529"/>
      <c r="U124" s="524"/>
      <c r="V124" s="529"/>
      <c r="W124" s="158"/>
      <c r="X124" s="158"/>
      <c r="Y124" s="158"/>
      <c r="Z124" s="158"/>
      <c r="AA124" s="158"/>
      <c r="AB124" s="158"/>
      <c r="AC124" s="158"/>
      <c r="AD124" s="158"/>
      <c r="AE124" s="158"/>
      <c r="AF124" s="158"/>
      <c r="AG124" s="158"/>
      <c r="AH124" s="158"/>
      <c r="AI124" s="158"/>
      <c r="AJ124" s="158"/>
      <c r="AK124" s="158"/>
      <c r="AL124" s="158"/>
      <c r="AM124" s="158"/>
      <c r="AN124" s="158"/>
      <c r="AO124" s="158"/>
      <c r="AP124" s="158"/>
      <c r="AQ124" s="158"/>
      <c r="AR124" s="158"/>
      <c r="AS124" s="158"/>
      <c r="AT124" s="158"/>
      <c r="AU124" s="158"/>
      <c r="AV124" s="158"/>
      <c r="AW124" s="158"/>
    </row>
    <row r="125" spans="1:49" ht="30" customHeight="1" thickBot="1" x14ac:dyDescent="0.35">
      <c r="A125" s="158"/>
      <c r="B125" s="506" t="str">
        <f>IF('Week 6'!C23="","",'Week 6'!C13)</f>
        <v>Competition Deadlift</v>
      </c>
      <c r="C125" s="507"/>
      <c r="D125" s="508"/>
      <c r="E125" s="165">
        <f>COUNTIF('Week 6'!C23:C32,"&gt;0")</f>
        <v>4</v>
      </c>
      <c r="F125" s="166">
        <f>IF('Week 6'!D35=0,0,'Week 6'!D35)</f>
        <v>13</v>
      </c>
      <c r="G125" s="167">
        <f>IF('Week 6'!F35=0,0,'Week 6'!F35)</f>
        <v>2422.5</v>
      </c>
      <c r="H125" s="166">
        <f>IFERROR(AVERAGE('Week 6'!C23:C32),0)</f>
        <v>3.25</v>
      </c>
      <c r="I125" s="168">
        <f ca="1">IF('Week 6'!E33=0,0,'Week 6'!E33)</f>
        <v>0.71396797153024916</v>
      </c>
      <c r="J125" s="169">
        <f>IFERROR(AVERAGE('Week 6'!E23:E32),0)</f>
        <v>4.75</v>
      </c>
      <c r="K125" s="167">
        <f ca="1">IF('Week 6'!B35=0,0,'Week 6'!B35)</f>
        <v>281</v>
      </c>
      <c r="L125" s="158"/>
      <c r="M125" s="506" t="s">
        <v>43</v>
      </c>
      <c r="N125" s="508"/>
      <c r="O125" s="165">
        <f>SUMPRODUCT((NOT(ISERROR(FIND(M125,B125:D136))))*(E125:E136))</f>
        <v>4</v>
      </c>
      <c r="P125" s="166">
        <f>SUMPRODUCT((NOT(ISERROR(FIND(M125,B125:D136))))*(F125:F136))</f>
        <v>10</v>
      </c>
      <c r="Q125" s="167">
        <f>SUMPRODUCT((NOT(ISERROR(FIND(M125,B125:D136))))*(G125:G136))</f>
        <v>1557.5</v>
      </c>
      <c r="R125" s="171">
        <f>IFERROR(SUMPRODUCT((NOT(ISERROR(FIND(M125,B125:D136))))*((H125:H136)/U125)),0)</f>
        <v>2.5</v>
      </c>
      <c r="S125" s="168">
        <f ca="1">IFERROR(SUMPRODUCT((NOT(ISERROR(FIND(M125,B125:D136))))*((I125:I136)/U125)),0)</f>
        <v>0.67328326180257503</v>
      </c>
      <c r="T125" s="169">
        <f>IFERROR(SUMPRODUCT((NOT(ISERROR(FIND(M125,B125:D136))))*((J125:J136)/U125)),0)</f>
        <v>7.875</v>
      </c>
      <c r="U125" s="172">
        <f>COUNTIF(B125:D136,"*Squat*")</f>
        <v>1</v>
      </c>
      <c r="V125" s="173">
        <f t="array" aca="1" ref="V125" ca="1">MAX(IF("Competition Squat"=LEFT(B125:D136,17),K125:K136,0))</f>
        <v>233</v>
      </c>
      <c r="W125" s="158"/>
      <c r="X125" s="158"/>
      <c r="Y125" s="158"/>
      <c r="Z125" s="158"/>
      <c r="AA125" s="158"/>
      <c r="AB125" s="158"/>
      <c r="AC125" s="158"/>
      <c r="AD125" s="158"/>
      <c r="AE125" s="158"/>
      <c r="AF125" s="158"/>
      <c r="AG125" s="158"/>
      <c r="AH125" s="158"/>
      <c r="AI125" s="158"/>
      <c r="AJ125" s="158"/>
      <c r="AK125" s="158"/>
      <c r="AL125" s="158"/>
      <c r="AM125" s="158"/>
      <c r="AN125" s="158"/>
      <c r="AO125" s="158"/>
      <c r="AP125" s="158"/>
      <c r="AQ125" s="158"/>
      <c r="AR125" s="158"/>
      <c r="AS125" s="158"/>
      <c r="AT125" s="158"/>
      <c r="AU125" s="158"/>
      <c r="AV125" s="158"/>
      <c r="AW125" s="158"/>
    </row>
    <row r="126" spans="1:49" ht="30" customHeight="1" thickBot="1" x14ac:dyDescent="0.35">
      <c r="A126" s="158"/>
      <c r="B126" s="506" t="str">
        <f>IF('Week 6'!I23="","",'Week 6'!I13)</f>
        <v>5ct Paused Bench</v>
      </c>
      <c r="C126" s="507"/>
      <c r="D126" s="508"/>
      <c r="E126" s="165">
        <f>COUNTIF('Week 6'!I23:I32,"&gt;0")</f>
        <v>3</v>
      </c>
      <c r="F126" s="166">
        <f>IF('Week 6'!J35=0,0,'Week 6'!J35)</f>
        <v>9</v>
      </c>
      <c r="G126" s="167">
        <f>IF('Week 6'!L35=0,0,'Week 6'!L35)</f>
        <v>990</v>
      </c>
      <c r="H126" s="166">
        <f>IFERROR(AVERAGE('Week 6'!I23:I32),0)</f>
        <v>3</v>
      </c>
      <c r="I126" s="168">
        <f ca="1">IF('Week 6'!K33=0,0,'Week 6'!K33)</f>
        <v>0.85185185185185175</v>
      </c>
      <c r="J126" s="169">
        <f>IFERROR(AVERAGE('Week 6'!K23:K32),0)</f>
        <v>8.6666666666666661</v>
      </c>
      <c r="K126" s="167">
        <f ca="1">IF('Week 6'!H35=0,0,'Week 6'!H35)</f>
        <v>135</v>
      </c>
      <c r="L126" s="158"/>
      <c r="M126" s="506" t="s">
        <v>45</v>
      </c>
      <c r="N126" s="508"/>
      <c r="O126" s="165">
        <f>SUMPRODUCT((NOT(ISERROR(FIND(M126,B125:D136))))*(E125:E136))</f>
        <v>6</v>
      </c>
      <c r="P126" s="166">
        <f>SUMPRODUCT((NOT(ISERROR(FIND(M126,B125:D136))))*(F125:F136))</f>
        <v>32</v>
      </c>
      <c r="Q126" s="167">
        <f>SUMPRODUCT((NOT(ISERROR(FIND(M126,B125:D136))))*(G125:G136))</f>
        <v>1987.5</v>
      </c>
      <c r="R126" s="171">
        <f>IFERROR(SUMPRODUCT((NOT(ISERROR(FIND(M126,B125:D136))))*(H125:H136)/U126),0)</f>
        <v>5.3333333333333339</v>
      </c>
      <c r="S126" s="168">
        <f ca="1">IFERROR(SUMPRODUCT((NOT(ISERROR(FIND(M126,B125:D136))))*(I125:I136)/U126),0)</f>
        <v>0.81816730523627068</v>
      </c>
      <c r="T126" s="169">
        <f>IFERROR(SUMPRODUCT((NOT(ISERROR(FIND(M126,B125:D136))))*(J125:J136)/U126),0)</f>
        <v>8.25</v>
      </c>
      <c r="U126" s="174">
        <f>COUNTIF(B125:D136,"*Bench*")</f>
        <v>2</v>
      </c>
      <c r="V126" s="173">
        <f t="array" aca="1" ref="V126" ca="1">MAX(IF("Competition Bench"=B125:D136,K125:K136,0))</f>
        <v>0</v>
      </c>
      <c r="W126" s="158"/>
      <c r="X126" s="158"/>
      <c r="Y126" s="158"/>
      <c r="Z126" s="158"/>
      <c r="AA126" s="158"/>
      <c r="AB126" s="158"/>
      <c r="AC126" s="158"/>
      <c r="AD126" s="158"/>
      <c r="AE126" s="158"/>
      <c r="AF126" s="158"/>
      <c r="AG126" s="158"/>
      <c r="AH126" s="158"/>
      <c r="AI126" s="158"/>
      <c r="AJ126" s="158"/>
      <c r="AK126" s="158"/>
      <c r="AL126" s="158"/>
      <c r="AM126" s="158"/>
      <c r="AN126" s="158"/>
      <c r="AO126" s="158"/>
      <c r="AP126" s="158"/>
      <c r="AQ126" s="158"/>
      <c r="AR126" s="158"/>
      <c r="AS126" s="158"/>
      <c r="AT126" s="158"/>
      <c r="AU126" s="158"/>
      <c r="AV126" s="158"/>
      <c r="AW126" s="158"/>
    </row>
    <row r="127" spans="1:49" ht="30" customHeight="1" thickBot="1" x14ac:dyDescent="0.35">
      <c r="A127" s="158"/>
      <c r="B127" s="506" t="str">
        <f>IF('Week 6'!O23="","",'Week 6'!O13)</f>
        <v>Chest Supported Row</v>
      </c>
      <c r="C127" s="507"/>
      <c r="D127" s="508"/>
      <c r="E127" s="165">
        <f>COUNTIF('Week 6'!O23:O32,"&gt;0")</f>
        <v>3</v>
      </c>
      <c r="F127" s="166">
        <f>IF('Week 6'!P35=0,0,'Week 6'!P35)</f>
        <v>30</v>
      </c>
      <c r="G127" s="167">
        <f>IF('Week 6'!R35=0,0,'Week 6'!R35)</f>
        <v>4800</v>
      </c>
      <c r="H127" s="166">
        <f>IFERROR(AVERAGE('Week 6'!O23:O32),0)</f>
        <v>10</v>
      </c>
      <c r="I127" s="168">
        <f ca="1">IF('Week 6'!P33=0,0,'Week 6'!P33)</f>
        <v>0.69264069264069261</v>
      </c>
      <c r="J127" s="169">
        <f>IFERROR(AVERAGE('Week 6'!Q23:Q32),0)</f>
        <v>8.5</v>
      </c>
      <c r="K127" s="167">
        <f ca="1">IF('Week 6'!N35=0,0,'Week 6'!N35)</f>
        <v>231</v>
      </c>
      <c r="L127" s="158"/>
      <c r="M127" s="506" t="s">
        <v>46</v>
      </c>
      <c r="N127" s="508"/>
      <c r="O127" s="175">
        <f>SUMPRODUCT((NOT(ISERROR(FIND(M127,B125:D136))))*(E125:E136))</f>
        <v>4</v>
      </c>
      <c r="P127" s="176">
        <f>SUMPRODUCT((NOT(ISERROR(FIND(M127,B125:D136))))*(F125:F136))</f>
        <v>13</v>
      </c>
      <c r="Q127" s="173">
        <f>SUMPRODUCT((NOT(ISERROR(FIND(M127,B125:D136))))*(G125:G136))</f>
        <v>2422.5</v>
      </c>
      <c r="R127" s="177">
        <f>IFERROR(SUMPRODUCT((NOT(ISERROR(FIND(M127,B125:D136))))*(H125:H136)/U127),0)</f>
        <v>3.25</v>
      </c>
      <c r="S127" s="178">
        <f ca="1">IFERROR(SUMPRODUCT((NOT(ISERROR(FIND(M127,B125:D136))))*(I125:I136)/U127),0)</f>
        <v>0.71396797153024916</v>
      </c>
      <c r="T127" s="179">
        <f>IFERROR(SUMPRODUCT((NOT(ISERROR(FIND(M127,B125:D136))))*(J125:J136)/U127),0)</f>
        <v>4.75</v>
      </c>
      <c r="U127" s="180">
        <f>COUNTIF(B125:D136,"*Deadlift*")</f>
        <v>1</v>
      </c>
      <c r="V127" s="181">
        <f t="array" aca="1" ref="V127" ca="1">MAX(IF("Competition Deadlift"=B125:D136,K125:K136,0))</f>
        <v>281</v>
      </c>
      <c r="W127" s="158"/>
      <c r="X127" s="158"/>
      <c r="Y127" s="158"/>
      <c r="Z127" s="158"/>
      <c r="AA127" s="158"/>
      <c r="AB127" s="158"/>
      <c r="AC127" s="158"/>
      <c r="AD127" s="158"/>
      <c r="AE127" s="158"/>
      <c r="AF127" s="158"/>
      <c r="AG127" s="158"/>
      <c r="AH127" s="158"/>
      <c r="AI127" s="158"/>
      <c r="AJ127" s="158"/>
      <c r="AK127" s="158"/>
      <c r="AL127" s="158"/>
      <c r="AM127" s="158"/>
      <c r="AN127" s="158"/>
      <c r="AO127" s="158"/>
      <c r="AP127" s="158"/>
      <c r="AQ127" s="158"/>
      <c r="AR127" s="158"/>
      <c r="AS127" s="158"/>
      <c r="AT127" s="158"/>
      <c r="AU127" s="158"/>
      <c r="AV127" s="158"/>
      <c r="AW127" s="158"/>
    </row>
    <row r="128" spans="1:49" ht="30" customHeight="1" thickBot="1" x14ac:dyDescent="0.35">
      <c r="A128" s="158"/>
      <c r="B128" s="506" t="str">
        <f>IF('Week 6'!C53="","",'Week 6'!C43)</f>
        <v>Competition Squat</v>
      </c>
      <c r="C128" s="507"/>
      <c r="D128" s="508"/>
      <c r="E128" s="165">
        <f>COUNTIF('Week 6'!C53:C62,"&gt;0")</f>
        <v>4</v>
      </c>
      <c r="F128" s="166">
        <f>IF('Week 6'!D65=0,0,'Week 6'!D65)</f>
        <v>10</v>
      </c>
      <c r="G128" s="167">
        <f>IF('Week 6'!F65=0,0,'Week 6'!F65)</f>
        <v>1557.5</v>
      </c>
      <c r="H128" s="166">
        <f>IFERROR(AVERAGE('Week 6'!C53:C62),0)</f>
        <v>2.5</v>
      </c>
      <c r="I128" s="168">
        <f ca="1">IF('Week 6'!E63=0,0,'Week 6'!E63)</f>
        <v>0.67328326180257503</v>
      </c>
      <c r="J128" s="169">
        <f>IFERROR(AVERAGE('Week 6'!E53:E62),0)</f>
        <v>7.875</v>
      </c>
      <c r="K128" s="167">
        <f ca="1">IF('Week 6'!B65=0,0,'Week 6'!B65)</f>
        <v>233</v>
      </c>
      <c r="L128" s="158"/>
      <c r="M128" s="512" t="s">
        <v>89</v>
      </c>
      <c r="N128" s="513"/>
      <c r="O128" s="182">
        <f>SUM(O125:O127)</f>
        <v>14</v>
      </c>
      <c r="P128" s="183">
        <f>SUM(P125:P127)</f>
        <v>55</v>
      </c>
      <c r="Q128" s="184">
        <f>SUM(Q125:Q127)</f>
        <v>5967.5</v>
      </c>
      <c r="R128" s="185">
        <f>IFERROR(AVERAGEIF(R125:R127,"&gt;0"),0)</f>
        <v>3.6944444444444446</v>
      </c>
      <c r="S128" s="186">
        <f ca="1">IFERROR(AVERAGEIF(S125:S127,"&gt;0"),0)</f>
        <v>0.73513951285636503</v>
      </c>
      <c r="T128" s="187">
        <f>IFERROR(AVERAGEIF(T125:T127,"&gt;0"),0)</f>
        <v>6.958333333333333</v>
      </c>
      <c r="U128" s="188">
        <f>SUM(U125:U127)</f>
        <v>4</v>
      </c>
      <c r="V128" s="184">
        <f ca="1">SUM(V125:V127)</f>
        <v>514</v>
      </c>
      <c r="W128" s="158"/>
      <c r="X128" s="158"/>
      <c r="Y128" s="158"/>
      <c r="Z128" s="158"/>
      <c r="AA128" s="158"/>
      <c r="AB128" s="158"/>
      <c r="AC128" s="158"/>
      <c r="AD128" s="158"/>
      <c r="AE128" s="158"/>
      <c r="AF128" s="158"/>
      <c r="AG128" s="158"/>
      <c r="AH128" s="158"/>
      <c r="AI128" s="158"/>
      <c r="AJ128" s="158"/>
      <c r="AK128" s="158"/>
      <c r="AL128" s="158"/>
      <c r="AM128" s="158"/>
      <c r="AN128" s="158"/>
      <c r="AO128" s="158"/>
      <c r="AP128" s="158"/>
      <c r="AQ128" s="158"/>
      <c r="AR128" s="158"/>
      <c r="AS128" s="158"/>
      <c r="AT128" s="158"/>
      <c r="AU128" s="158"/>
      <c r="AV128" s="158"/>
      <c r="AW128" s="158"/>
    </row>
    <row r="129" spans="1:49" ht="30" customHeight="1" thickBot="1" x14ac:dyDescent="0.35">
      <c r="A129" s="158"/>
      <c r="B129" s="506" t="str">
        <f>IF('Week 6'!I53="","",'Week 6'!I43)</f>
        <v>SSB Goodmorning</v>
      </c>
      <c r="C129" s="507"/>
      <c r="D129" s="508"/>
      <c r="E129" s="165">
        <f>COUNTIF('Week 6'!I53:I62,"&gt;0")</f>
        <v>3</v>
      </c>
      <c r="F129" s="166">
        <f>IF('Week 6'!J65=0,0,'Week 6'!J65)</f>
        <v>15</v>
      </c>
      <c r="G129" s="167">
        <f>IF('Week 6'!L65=0,0,'Week 6'!L65)</f>
        <v>1575</v>
      </c>
      <c r="H129" s="166">
        <f>IFERROR(AVERAGE('Week 6'!I53:I62),0)</f>
        <v>5</v>
      </c>
      <c r="I129" s="168">
        <f ca="1">IF('Week 6'!K63=0,0,'Week 6'!K63)</f>
        <v>0.78947368421052622</v>
      </c>
      <c r="J129" s="169">
        <f>IFERROR(AVERAGE('Week 6'!K53:K62),0)</f>
        <v>7</v>
      </c>
      <c r="K129" s="167">
        <f ca="1">IF('Week 6'!H65=0,0,'Week 6'!H65)</f>
        <v>133</v>
      </c>
      <c r="L129" s="158"/>
      <c r="M129" s="119"/>
      <c r="N129" s="119"/>
      <c r="O129" s="119"/>
      <c r="P129" s="119"/>
      <c r="Q129" s="119"/>
      <c r="R129" s="119"/>
      <c r="S129" s="119"/>
      <c r="T129" s="119"/>
      <c r="U129" s="158"/>
      <c r="V129" s="158"/>
      <c r="W129" s="158"/>
      <c r="X129" s="158"/>
      <c r="Y129" s="158"/>
      <c r="Z129" s="158"/>
      <c r="AA129" s="158"/>
      <c r="AB129" s="158"/>
      <c r="AC129" s="158"/>
      <c r="AD129" s="158"/>
      <c r="AE129" s="158"/>
      <c r="AF129" s="158"/>
      <c r="AG129" s="158"/>
      <c r="AH129" s="158"/>
      <c r="AI129" s="158"/>
      <c r="AJ129" s="158"/>
      <c r="AK129" s="158"/>
      <c r="AL129" s="158"/>
      <c r="AM129" s="158"/>
      <c r="AN129" s="158"/>
      <c r="AO129" s="158"/>
      <c r="AP129" s="158"/>
      <c r="AQ129" s="158"/>
      <c r="AR129" s="158"/>
      <c r="AS129" s="158"/>
      <c r="AT129" s="158"/>
      <c r="AU129" s="158"/>
      <c r="AV129" s="158"/>
      <c r="AW129" s="158"/>
    </row>
    <row r="130" spans="1:49" ht="30" customHeight="1" thickBot="1" x14ac:dyDescent="0.35">
      <c r="A130" s="158"/>
      <c r="B130" s="506" t="str">
        <f>IF('Week 6'!O53="","",'Week 6'!O43)</f>
        <v>Dumbbell Bench</v>
      </c>
      <c r="C130" s="507"/>
      <c r="D130" s="508"/>
      <c r="E130" s="165">
        <f>COUNTIF('Week 6'!O53:O62,"&gt;0")</f>
        <v>3</v>
      </c>
      <c r="F130" s="166">
        <f>IF('Week 6'!P65=0,0,'Week 6'!P65)</f>
        <v>23</v>
      </c>
      <c r="G130" s="167">
        <f>IF('Week 6'!R65=0,0,'Week 6'!R65)</f>
        <v>997.5</v>
      </c>
      <c r="H130" s="166">
        <f>IFERROR(AVERAGE('Week 6'!O53:O62),0)</f>
        <v>7.666666666666667</v>
      </c>
      <c r="I130" s="168">
        <f ca="1">IF('Week 6'!P63=0,0,'Week 6'!P63)</f>
        <v>0.78448275862068961</v>
      </c>
      <c r="J130" s="169">
        <f>IFERROR(AVERAGE('Week 6'!Q53:Q62),0)</f>
        <v>7.833333333333333</v>
      </c>
      <c r="K130" s="167">
        <f ca="1">IF('Week 6'!N65=0,0,'Week 6'!N65)</f>
        <v>58</v>
      </c>
      <c r="L130" s="158"/>
      <c r="M130" s="509" t="s">
        <v>172</v>
      </c>
      <c r="N130" s="510"/>
      <c r="O130" s="510"/>
      <c r="P130" s="510"/>
      <c r="Q130" s="510"/>
      <c r="R130" s="510"/>
      <c r="S130" s="510"/>
      <c r="T130" s="510"/>
      <c r="U130" s="510"/>
      <c r="V130" s="511"/>
      <c r="W130" s="158"/>
      <c r="X130" s="158"/>
      <c r="Y130" s="158"/>
      <c r="Z130" s="158"/>
      <c r="AA130" s="158"/>
      <c r="AB130" s="158"/>
      <c r="AC130" s="158"/>
      <c r="AD130" s="158"/>
      <c r="AE130" s="158"/>
      <c r="AF130" s="158"/>
      <c r="AG130" s="158"/>
      <c r="AH130" s="158"/>
      <c r="AI130" s="158"/>
      <c r="AJ130" s="158"/>
      <c r="AK130" s="158"/>
      <c r="AL130" s="158"/>
      <c r="AM130" s="158"/>
      <c r="AN130" s="158"/>
      <c r="AO130" s="158"/>
      <c r="AP130" s="158"/>
      <c r="AQ130" s="158"/>
      <c r="AR130" s="158"/>
      <c r="AS130" s="158"/>
      <c r="AT130" s="158"/>
      <c r="AU130" s="158"/>
      <c r="AV130" s="158"/>
      <c r="AW130" s="158"/>
    </row>
    <row r="131" spans="1:49" ht="30" customHeight="1" thickBot="1" x14ac:dyDescent="0.35">
      <c r="A131" s="158"/>
      <c r="B131" s="506" t="str">
        <f>IF('Week 6'!C98="","",'Week 6'!C88)</f>
        <v/>
      </c>
      <c r="C131" s="507"/>
      <c r="D131" s="508"/>
      <c r="E131" s="165">
        <f>COUNTIF('Week 6'!C98:C107,"&gt;0")</f>
        <v>0</v>
      </c>
      <c r="F131" s="166">
        <f>IF('Week 6'!D110=0,0,'Week 6'!D110)</f>
        <v>0</v>
      </c>
      <c r="G131" s="167">
        <f>IF('Week 6'!F110=0,0,'Week 6'!F110)</f>
        <v>0</v>
      </c>
      <c r="H131" s="166">
        <f>IFERROR(AVERAGE('Week 6'!C98:C107),0)</f>
        <v>0</v>
      </c>
      <c r="I131" s="168">
        <f>IF('Week 6'!E108=0,0,'Week 6'!E108)</f>
        <v>0</v>
      </c>
      <c r="J131" s="169">
        <f>IFERROR(AVERAGE('Week 6'!E98:E107),0)</f>
        <v>0</v>
      </c>
      <c r="K131" s="167">
        <f ca="1">IF('Week 6'!B110=0,0,'Week 6'!B110)</f>
        <v>0</v>
      </c>
      <c r="L131" s="158"/>
      <c r="M131" s="506"/>
      <c r="N131" s="508"/>
      <c r="O131" s="189" t="s">
        <v>174</v>
      </c>
      <c r="P131" s="190" t="s">
        <v>163</v>
      </c>
      <c r="Q131" s="190" t="s">
        <v>162</v>
      </c>
      <c r="R131" s="190" t="s">
        <v>44</v>
      </c>
      <c r="S131" s="191" t="s">
        <v>90</v>
      </c>
      <c r="T131" s="191" t="s">
        <v>70</v>
      </c>
      <c r="U131" s="191" t="s">
        <v>87</v>
      </c>
      <c r="V131" s="192" t="s">
        <v>109</v>
      </c>
      <c r="W131" s="158"/>
      <c r="X131" s="158"/>
      <c r="Y131" s="158"/>
      <c r="Z131" s="158"/>
      <c r="AA131" s="158"/>
      <c r="AB131" s="158"/>
      <c r="AC131" s="158"/>
      <c r="AD131" s="158"/>
      <c r="AE131" s="158"/>
      <c r="AF131" s="158"/>
      <c r="AG131" s="158"/>
      <c r="AH131" s="158"/>
      <c r="AI131" s="158"/>
      <c r="AJ131" s="158"/>
      <c r="AK131" s="158"/>
      <c r="AL131" s="158"/>
      <c r="AM131" s="158"/>
      <c r="AN131" s="158"/>
      <c r="AO131" s="158"/>
      <c r="AP131" s="158"/>
      <c r="AQ131" s="158"/>
      <c r="AR131" s="158"/>
      <c r="AS131" s="158"/>
      <c r="AT131" s="158"/>
      <c r="AU131" s="158"/>
      <c r="AV131" s="158"/>
      <c r="AW131" s="158"/>
    </row>
    <row r="132" spans="1:49" ht="30" customHeight="1" thickBot="1" x14ac:dyDescent="0.35">
      <c r="A132" s="158"/>
      <c r="B132" s="506" t="str">
        <f>IF('Week 6'!I98="","",'Week 6'!I88)</f>
        <v/>
      </c>
      <c r="C132" s="507"/>
      <c r="D132" s="508"/>
      <c r="E132" s="165">
        <f>COUNTIF('Week 6'!I98:I107,"&gt;0")</f>
        <v>0</v>
      </c>
      <c r="F132" s="166">
        <f>IF('Week 6'!J110=0,0,'Week 6'!J110)</f>
        <v>0</v>
      </c>
      <c r="G132" s="167">
        <f>IF('Week 6'!L110=0,0,'Week 6'!L110)</f>
        <v>0</v>
      </c>
      <c r="H132" s="166">
        <f>IFERROR(AVERAGE('Week 6'!I98:I107),0)</f>
        <v>0</v>
      </c>
      <c r="I132" s="168">
        <f>IF('Week 6'!K108=0,0,'Week 6'!K108)</f>
        <v>0</v>
      </c>
      <c r="J132" s="169">
        <f>IFERROR(AVERAGE('Week 6'!K98:K107),0)</f>
        <v>0</v>
      </c>
      <c r="K132" s="167">
        <f ca="1">IF('Week 6'!H110=0,0,'Week 6'!H110)</f>
        <v>0</v>
      </c>
      <c r="L132" s="158"/>
      <c r="M132" s="506" t="s">
        <v>47</v>
      </c>
      <c r="N132" s="508"/>
      <c r="O132" s="193">
        <f>COUNTIF(F125:F127,"&gt;0")</f>
        <v>3</v>
      </c>
      <c r="P132" s="194">
        <f>SUM(E125:E127)</f>
        <v>10</v>
      </c>
      <c r="Q132" s="176">
        <f>SUM(F125:F127)</f>
        <v>52</v>
      </c>
      <c r="R132" s="173">
        <f>SUM(G125:G127)</f>
        <v>8212.5</v>
      </c>
      <c r="S132" s="177">
        <f>IFERROR(AVERAGEIF(H125:H127,"&gt;0"),0)</f>
        <v>5.416666666666667</v>
      </c>
      <c r="T132" s="195">
        <f ca="1">IFERROR(AVERAGEIF(I125:I127,"&gt;0"),0)</f>
        <v>0.75282017200759788</v>
      </c>
      <c r="U132" s="196">
        <f>IFERROR(AVERAGEIF(J125:J127,"&gt;0"),0)</f>
        <v>7.3055555555555545</v>
      </c>
      <c r="V132" s="197">
        <f>IF('Week 6'!R33="",0,'Week 6'!R33)</f>
        <v>379.88888888888886</v>
      </c>
      <c r="W132" s="158"/>
      <c r="X132" s="158"/>
      <c r="Y132" s="158"/>
      <c r="Z132" s="158"/>
      <c r="AA132" s="158"/>
      <c r="AB132" s="158"/>
      <c r="AC132" s="158"/>
      <c r="AD132" s="158"/>
      <c r="AE132" s="158"/>
      <c r="AF132" s="158"/>
      <c r="AG132" s="158"/>
      <c r="AH132" s="158"/>
      <c r="AI132" s="158"/>
      <c r="AJ132" s="158"/>
      <c r="AK132" s="158"/>
      <c r="AL132" s="158"/>
      <c r="AM132" s="158"/>
      <c r="AN132" s="158"/>
      <c r="AO132" s="158"/>
      <c r="AP132" s="158"/>
      <c r="AQ132" s="158"/>
      <c r="AR132" s="158"/>
      <c r="AS132" s="158"/>
      <c r="AT132" s="158"/>
      <c r="AU132" s="158"/>
      <c r="AV132" s="158"/>
      <c r="AW132" s="158"/>
    </row>
    <row r="133" spans="1:49" ht="30" customHeight="1" thickBot="1" x14ac:dyDescent="0.35">
      <c r="A133" s="158"/>
      <c r="B133" s="506" t="str">
        <f>IF('Week 6'!O98="","",'Week 6'!O88)</f>
        <v/>
      </c>
      <c r="C133" s="507"/>
      <c r="D133" s="508"/>
      <c r="E133" s="165">
        <f>COUNTIF('Week 6'!O98:O107,"&gt;0")</f>
        <v>0</v>
      </c>
      <c r="F133" s="166">
        <f>IF('Week 6'!P110=0,0,'Week 6'!P110)</f>
        <v>0</v>
      </c>
      <c r="G133" s="167">
        <f>IF('Week 6'!R110=0,0,'Week 6'!R110)</f>
        <v>0</v>
      </c>
      <c r="H133" s="166">
        <f>IFERROR(AVERAGE('Week 6'!O98:O107),0)</f>
        <v>0</v>
      </c>
      <c r="I133" s="168">
        <f>IF('Week 6'!P108=0,0,'Week 6'!P108)</f>
        <v>0</v>
      </c>
      <c r="J133" s="169">
        <f>IFERROR(AVERAGE('Week 6'!Q98:Q107),0)</f>
        <v>0</v>
      </c>
      <c r="K133" s="167">
        <f ca="1">IF('Week 6'!N110=0,0,'Week 6'!N110)</f>
        <v>0</v>
      </c>
      <c r="L133" s="158"/>
      <c r="M133" s="506" t="s">
        <v>48</v>
      </c>
      <c r="N133" s="508"/>
      <c r="O133" s="193">
        <f>COUNTIF(F128:F130,"&gt;0")</f>
        <v>3</v>
      </c>
      <c r="P133" s="194">
        <f>SUM(E128:E130)</f>
        <v>10</v>
      </c>
      <c r="Q133" s="176">
        <f>SUM(F128:F130)</f>
        <v>48</v>
      </c>
      <c r="R133" s="173">
        <f>SUM(G128:G130)</f>
        <v>4130</v>
      </c>
      <c r="S133" s="177">
        <f>IFERROR(AVERAGEIF(H128:H130,"&gt;0"),0)</f>
        <v>5.0555555555555562</v>
      </c>
      <c r="T133" s="195">
        <f ca="1">IFERROR(AVERAGEIF(I128:I130,"&gt;0"),0)</f>
        <v>0.74907990154459692</v>
      </c>
      <c r="U133" s="196">
        <f>IFERROR(AVERAGEIF(J128:J130,"&gt;0"),0)</f>
        <v>7.5694444444444438</v>
      </c>
      <c r="V133" s="197">
        <f>IF('Week 6'!R63="",0,'Week 6'!R63)</f>
        <v>363.33333333333331</v>
      </c>
      <c r="W133" s="158"/>
      <c r="X133" s="158"/>
      <c r="Y133" s="158"/>
      <c r="Z133" s="158"/>
      <c r="AA133" s="158"/>
      <c r="AB133" s="158"/>
      <c r="AC133" s="158"/>
      <c r="AD133" s="158"/>
      <c r="AE133" s="158"/>
      <c r="AF133" s="158"/>
      <c r="AG133" s="158"/>
      <c r="AH133" s="158"/>
      <c r="AI133" s="158"/>
      <c r="AJ133" s="158"/>
      <c r="AK133" s="158"/>
      <c r="AL133" s="158"/>
      <c r="AM133" s="158"/>
      <c r="AN133" s="158"/>
      <c r="AO133" s="158"/>
      <c r="AP133" s="158"/>
      <c r="AQ133" s="158"/>
      <c r="AR133" s="158"/>
      <c r="AS133" s="158"/>
      <c r="AT133" s="158"/>
      <c r="AU133" s="158"/>
      <c r="AV133" s="158"/>
      <c r="AW133" s="158"/>
    </row>
    <row r="134" spans="1:49" ht="30" customHeight="1" thickBot="1" x14ac:dyDescent="0.35">
      <c r="A134" s="158"/>
      <c r="B134" s="506" t="str">
        <f>IF('Week 6'!C128="","",'Week 6'!C118)</f>
        <v/>
      </c>
      <c r="C134" s="507"/>
      <c r="D134" s="508"/>
      <c r="E134" s="165">
        <f>COUNTIF('Week 6'!C128:C137,"&gt;0")</f>
        <v>0</v>
      </c>
      <c r="F134" s="166">
        <f>IF('Week 6'!D140=0,0,'Week 6'!D140)</f>
        <v>0</v>
      </c>
      <c r="G134" s="167">
        <f>IF('Week 6'!F140=0,0,'Week 6'!F140)</f>
        <v>0</v>
      </c>
      <c r="H134" s="166">
        <f>IFERROR(AVERAGE('Week 6'!C128:C137),0)</f>
        <v>0</v>
      </c>
      <c r="I134" s="168">
        <f>IF('Week 6'!E138=0,0,'Week 6'!E138)</f>
        <v>0</v>
      </c>
      <c r="J134" s="169">
        <f>IFERROR(AVERAGE('Week 6'!E128:E137),0)</f>
        <v>0</v>
      </c>
      <c r="K134" s="167">
        <f ca="1">IF('Week 6'!B140=0,0,'Week 6'!B140)</f>
        <v>0</v>
      </c>
      <c r="L134" s="158"/>
      <c r="M134" s="506" t="s">
        <v>49</v>
      </c>
      <c r="N134" s="508"/>
      <c r="O134" s="198">
        <f>COUNTIF(F131:F133,"&gt;0")</f>
        <v>0</v>
      </c>
      <c r="P134" s="199">
        <f>SUM(E131:E133)</f>
        <v>0</v>
      </c>
      <c r="Q134" s="200">
        <f>SUM(F131:F133)</f>
        <v>0</v>
      </c>
      <c r="R134" s="201">
        <f>SUM(G131:G133)</f>
        <v>0</v>
      </c>
      <c r="S134" s="202">
        <f>IFERROR(AVERAGEIF(H131:H133,"&gt;0"),0)</f>
        <v>0</v>
      </c>
      <c r="T134" s="203">
        <f>IFERROR(AVERAGEIF(I131:I133,"&gt;0"),0)</f>
        <v>0</v>
      </c>
      <c r="U134" s="204">
        <f>IFERROR(AVERAGEIF(J131:J133,"&gt;0"),0)</f>
        <v>0</v>
      </c>
      <c r="V134" s="205">
        <f>IF('Week 6'!R108="",0,'Week 6'!R108)</f>
        <v>0</v>
      </c>
      <c r="W134" s="158"/>
      <c r="X134" s="158"/>
      <c r="Y134" s="158"/>
      <c r="Z134" s="158"/>
      <c r="AA134" s="158"/>
      <c r="AB134" s="158"/>
      <c r="AC134" s="158"/>
      <c r="AD134" s="158"/>
      <c r="AE134" s="158"/>
      <c r="AF134" s="158"/>
      <c r="AG134" s="158"/>
      <c r="AH134" s="158"/>
      <c r="AI134" s="158"/>
      <c r="AJ134" s="158"/>
      <c r="AK134" s="158"/>
      <c r="AL134" s="158"/>
      <c r="AM134" s="158"/>
      <c r="AN134" s="158"/>
      <c r="AO134" s="158"/>
      <c r="AP134" s="158"/>
      <c r="AQ134" s="158"/>
      <c r="AR134" s="158"/>
      <c r="AS134" s="158"/>
      <c r="AT134" s="158"/>
      <c r="AU134" s="158"/>
      <c r="AV134" s="158"/>
      <c r="AW134" s="158"/>
    </row>
    <row r="135" spans="1:49" ht="30" customHeight="1" thickBot="1" x14ac:dyDescent="0.35">
      <c r="A135" s="158"/>
      <c r="B135" s="506" t="str">
        <f>IF('Week 6'!I128="","",'Week 6'!I118)</f>
        <v/>
      </c>
      <c r="C135" s="507"/>
      <c r="D135" s="508"/>
      <c r="E135" s="165">
        <f>COUNTIF('Week 6'!I128:I137,"&gt;0")</f>
        <v>0</v>
      </c>
      <c r="F135" s="166">
        <f>IF('Week 6'!J140=0,0,'Week 6'!J140)</f>
        <v>0</v>
      </c>
      <c r="G135" s="167">
        <f>IF('Week 6'!L140=0,0,'Week 6'!L140)</f>
        <v>0</v>
      </c>
      <c r="H135" s="166">
        <f>IFERROR(AVERAGE('Week 6'!I128:I137),0)</f>
        <v>0</v>
      </c>
      <c r="I135" s="168">
        <f>IF('Week 6'!K138=0,0,'Week 6'!K138)</f>
        <v>0</v>
      </c>
      <c r="J135" s="169">
        <f>IFERROR(AVERAGE('Week 6'!K128:K137),0)</f>
        <v>0</v>
      </c>
      <c r="K135" s="167">
        <f ca="1">IF('Week 6'!H140=0,0,'Week 6'!H140)</f>
        <v>0</v>
      </c>
      <c r="L135" s="158"/>
      <c r="M135" s="506" t="s">
        <v>50</v>
      </c>
      <c r="N135" s="508"/>
      <c r="O135" s="193">
        <f>COUNTIF(F134:F136,"&gt;0")</f>
        <v>0</v>
      </c>
      <c r="P135" s="194">
        <f>SUM(E134:E136)</f>
        <v>0</v>
      </c>
      <c r="Q135" s="176">
        <f>SUM(F134:F136)</f>
        <v>0</v>
      </c>
      <c r="R135" s="173">
        <f>SUM(G134:G136)</f>
        <v>0</v>
      </c>
      <c r="S135" s="177">
        <f>IFERROR(AVERAGEIF(H134:H136,"&gt;0"),0)</f>
        <v>0</v>
      </c>
      <c r="T135" s="195">
        <f>IFERROR(AVERAGEIF(I134:I136,"&gt;0"),0)</f>
        <v>0</v>
      </c>
      <c r="U135" s="196">
        <f>IFERROR(AVERAGEIF(J134:J136,"&gt;0"),0)</f>
        <v>0</v>
      </c>
      <c r="V135" s="197">
        <f>IF('Week 6'!R138="",0,'Week 6'!R138)</f>
        <v>0</v>
      </c>
      <c r="W135" s="158"/>
      <c r="X135" s="158"/>
      <c r="Y135" s="158"/>
      <c r="Z135" s="158"/>
      <c r="AA135" s="158"/>
      <c r="AB135" s="158"/>
      <c r="AC135" s="158"/>
      <c r="AD135" s="158"/>
      <c r="AE135" s="158"/>
      <c r="AF135" s="158"/>
      <c r="AG135" s="158"/>
      <c r="AH135" s="158"/>
      <c r="AI135" s="158"/>
      <c r="AJ135" s="158"/>
      <c r="AK135" s="158"/>
      <c r="AL135" s="158"/>
      <c r="AM135" s="158"/>
      <c r="AN135" s="158"/>
      <c r="AO135" s="158"/>
      <c r="AP135" s="158"/>
      <c r="AQ135" s="158"/>
      <c r="AR135" s="158"/>
      <c r="AS135" s="158"/>
      <c r="AT135" s="158"/>
      <c r="AU135" s="158"/>
      <c r="AV135" s="158"/>
      <c r="AW135" s="158"/>
    </row>
    <row r="136" spans="1:49" ht="30" customHeight="1" thickBot="1" x14ac:dyDescent="0.35">
      <c r="A136" s="158"/>
      <c r="B136" s="506" t="str">
        <f>IF('Week 6'!O128="","",'Week 6'!O118)</f>
        <v/>
      </c>
      <c r="C136" s="507"/>
      <c r="D136" s="508"/>
      <c r="E136" s="175">
        <f>COUNTIF('Week 6'!O128:O137,"&gt;0")</f>
        <v>0</v>
      </c>
      <c r="F136" s="176">
        <f>IF('Week 6'!P140=0,0,'Week 6'!P140)</f>
        <v>0</v>
      </c>
      <c r="G136" s="173">
        <f>IF('Week 6'!R140=0,0,'Week 6'!R140)</f>
        <v>0</v>
      </c>
      <c r="H136" s="176">
        <f>IFERROR(AVERAGE('Week 6'!O128:O137),0)</f>
        <v>0</v>
      </c>
      <c r="I136" s="178">
        <f>IF('Week 6'!P138=0,0,'Week 6'!P138)</f>
        <v>0</v>
      </c>
      <c r="J136" s="179">
        <f>IFERROR(AVERAGE('Week 6'!Q128:Q137),0)</f>
        <v>0</v>
      </c>
      <c r="K136" s="173">
        <f ca="1">IF('Week 6'!N140=0,0,'Week 6'!N140)</f>
        <v>0</v>
      </c>
      <c r="L136" s="158"/>
      <c r="M136" s="119"/>
      <c r="N136" s="119"/>
      <c r="O136" s="119"/>
      <c r="P136" s="119"/>
      <c r="Q136" s="119"/>
      <c r="R136" s="119"/>
      <c r="S136" s="119"/>
      <c r="T136" s="119"/>
      <c r="U136" s="119"/>
      <c r="V136" s="119"/>
      <c r="W136" s="158"/>
      <c r="X136" s="158"/>
      <c r="Y136" s="158"/>
      <c r="Z136" s="158"/>
      <c r="AA136" s="158"/>
      <c r="AB136" s="158"/>
      <c r="AC136" s="158"/>
      <c r="AD136" s="158"/>
      <c r="AE136" s="158"/>
      <c r="AF136" s="158"/>
      <c r="AG136" s="158"/>
      <c r="AH136" s="158"/>
      <c r="AI136" s="158"/>
      <c r="AJ136" s="158"/>
      <c r="AK136" s="158"/>
      <c r="AL136" s="158"/>
      <c r="AM136" s="158"/>
      <c r="AN136" s="158"/>
      <c r="AO136" s="158"/>
      <c r="AP136" s="158"/>
      <c r="AQ136" s="158"/>
      <c r="AR136" s="158"/>
      <c r="AS136" s="158"/>
      <c r="AT136" s="158"/>
      <c r="AU136" s="158"/>
      <c r="AV136" s="158"/>
      <c r="AW136" s="158"/>
    </row>
    <row r="137" spans="1:49" ht="15" customHeight="1" x14ac:dyDescent="0.3">
      <c r="A137" s="158"/>
      <c r="B137" s="158"/>
      <c r="C137" s="158"/>
      <c r="D137" s="158"/>
      <c r="E137" s="158"/>
      <c r="F137" s="158"/>
      <c r="G137" s="158"/>
      <c r="H137" s="158"/>
      <c r="I137" s="158"/>
      <c r="J137" s="158"/>
      <c r="K137" s="158"/>
      <c r="L137" s="158"/>
      <c r="M137" s="158"/>
      <c r="N137" s="158"/>
      <c r="O137" s="158"/>
      <c r="P137" s="158"/>
      <c r="Q137" s="158"/>
      <c r="R137" s="158"/>
      <c r="S137" s="158"/>
      <c r="T137" s="158"/>
      <c r="U137" s="158"/>
      <c r="V137" s="158"/>
      <c r="W137" s="158"/>
      <c r="X137" s="158"/>
      <c r="Y137" s="158"/>
      <c r="Z137" s="158"/>
      <c r="AA137" s="158"/>
      <c r="AB137" s="158"/>
      <c r="AC137" s="158"/>
      <c r="AD137" s="158"/>
      <c r="AE137" s="158"/>
      <c r="AF137" s="158"/>
      <c r="AG137" s="158"/>
      <c r="AH137" s="158"/>
      <c r="AI137" s="158"/>
      <c r="AJ137" s="158"/>
      <c r="AK137" s="158"/>
      <c r="AL137" s="158"/>
      <c r="AM137" s="158"/>
      <c r="AN137" s="158"/>
      <c r="AO137" s="158"/>
      <c r="AP137" s="158"/>
      <c r="AQ137" s="158"/>
      <c r="AR137" s="158"/>
      <c r="AS137" s="158"/>
      <c r="AT137" s="158"/>
      <c r="AU137" s="158"/>
      <c r="AV137" s="158"/>
      <c r="AW137" s="158"/>
    </row>
    <row r="138" spans="1:49" ht="15" customHeight="1" x14ac:dyDescent="0.3">
      <c r="A138" s="158"/>
      <c r="B138" s="158"/>
      <c r="C138" s="158"/>
      <c r="D138" s="158"/>
      <c r="E138" s="158"/>
      <c r="F138" s="158"/>
      <c r="G138" s="158"/>
      <c r="H138" s="158"/>
      <c r="I138" s="158"/>
      <c r="J138" s="158"/>
      <c r="K138" s="158"/>
      <c r="L138" s="158"/>
      <c r="M138" s="158"/>
      <c r="N138" s="158"/>
      <c r="O138" s="158"/>
      <c r="P138" s="158"/>
      <c r="Q138" s="158"/>
      <c r="R138" s="158"/>
      <c r="S138" s="158"/>
      <c r="T138" s="158"/>
      <c r="U138" s="158"/>
      <c r="V138" s="158"/>
      <c r="W138" s="158"/>
      <c r="X138" s="158"/>
      <c r="Y138" s="158"/>
      <c r="Z138" s="158"/>
      <c r="AA138" s="158"/>
      <c r="AB138" s="158"/>
      <c r="AC138" s="158"/>
      <c r="AD138" s="158"/>
      <c r="AE138" s="158"/>
      <c r="AF138" s="158"/>
      <c r="AG138" s="158"/>
      <c r="AH138" s="158"/>
      <c r="AI138" s="158"/>
      <c r="AJ138" s="158"/>
      <c r="AK138" s="158"/>
      <c r="AL138" s="158"/>
      <c r="AM138" s="158"/>
      <c r="AN138" s="158"/>
      <c r="AO138" s="158"/>
      <c r="AP138" s="158"/>
      <c r="AQ138" s="158"/>
      <c r="AR138" s="158"/>
      <c r="AS138" s="158"/>
      <c r="AT138" s="158"/>
      <c r="AU138" s="158"/>
      <c r="AV138" s="158"/>
      <c r="AW138" s="158"/>
    </row>
    <row r="139" spans="1:49" ht="15" customHeight="1" x14ac:dyDescent="0.3">
      <c r="A139" s="158"/>
      <c r="B139" s="514" t="str">
        <f>IF('Training Plan'!B186="","",'Training Plan'!B186)</f>
        <v/>
      </c>
      <c r="C139" s="515"/>
      <c r="D139" s="516"/>
      <c r="E139" s="514" t="s">
        <v>164</v>
      </c>
      <c r="F139" s="515"/>
      <c r="G139" s="515"/>
      <c r="H139" s="515"/>
      <c r="I139" s="515"/>
      <c r="J139" s="515"/>
      <c r="K139" s="515"/>
      <c r="L139" s="515"/>
      <c r="M139" s="515"/>
      <c r="N139" s="515"/>
      <c r="O139" s="515"/>
      <c r="P139" s="515"/>
      <c r="Q139" s="515"/>
      <c r="R139" s="515"/>
      <c r="S139" s="515"/>
      <c r="T139" s="515"/>
      <c r="U139" s="515"/>
      <c r="V139" s="516"/>
      <c r="W139" s="158"/>
      <c r="X139" s="158"/>
      <c r="Y139" s="158"/>
      <c r="Z139" s="158"/>
      <c r="AA139" s="158"/>
      <c r="AB139" s="158"/>
      <c r="AC139" s="158"/>
      <c r="AD139" s="158"/>
      <c r="AE139" s="158"/>
      <c r="AF139" s="158"/>
      <c r="AG139" s="158"/>
      <c r="AH139" s="158"/>
      <c r="AI139" s="158"/>
      <c r="AJ139" s="158"/>
      <c r="AK139" s="158"/>
      <c r="AL139" s="158"/>
      <c r="AM139" s="158"/>
      <c r="AN139" s="158"/>
      <c r="AO139" s="158"/>
      <c r="AP139" s="158"/>
      <c r="AQ139" s="158"/>
      <c r="AR139" s="158"/>
      <c r="AS139" s="158"/>
      <c r="AT139" s="158"/>
      <c r="AU139" s="158"/>
      <c r="AV139" s="158"/>
      <c r="AW139" s="158"/>
    </row>
    <row r="140" spans="1:49" ht="15" customHeight="1" x14ac:dyDescent="0.3">
      <c r="A140" s="158"/>
      <c r="B140" s="517"/>
      <c r="C140" s="518"/>
      <c r="D140" s="519"/>
      <c r="E140" s="517"/>
      <c r="F140" s="518"/>
      <c r="G140" s="518"/>
      <c r="H140" s="518"/>
      <c r="I140" s="518"/>
      <c r="J140" s="518"/>
      <c r="K140" s="518"/>
      <c r="L140" s="518"/>
      <c r="M140" s="518"/>
      <c r="N140" s="518"/>
      <c r="O140" s="518"/>
      <c r="P140" s="518"/>
      <c r="Q140" s="518"/>
      <c r="R140" s="518"/>
      <c r="S140" s="518"/>
      <c r="T140" s="518"/>
      <c r="U140" s="518"/>
      <c r="V140" s="519"/>
      <c r="W140" s="158"/>
      <c r="X140" s="158"/>
      <c r="Y140" s="158"/>
      <c r="Z140" s="158"/>
      <c r="AA140" s="158"/>
      <c r="AB140" s="158"/>
      <c r="AC140" s="158"/>
      <c r="AD140" s="158"/>
      <c r="AE140" s="158"/>
      <c r="AF140" s="158"/>
      <c r="AG140" s="158"/>
      <c r="AH140" s="158"/>
      <c r="AI140" s="158"/>
      <c r="AJ140" s="158"/>
      <c r="AK140" s="158"/>
      <c r="AL140" s="158"/>
      <c r="AM140" s="158"/>
      <c r="AN140" s="158"/>
      <c r="AO140" s="158"/>
      <c r="AP140" s="158"/>
      <c r="AQ140" s="158"/>
      <c r="AR140" s="158"/>
      <c r="AS140" s="158"/>
      <c r="AT140" s="158"/>
      <c r="AU140" s="158"/>
      <c r="AV140" s="158"/>
      <c r="AW140" s="158"/>
    </row>
    <row r="141" spans="1:49" ht="15" customHeight="1" x14ac:dyDescent="0.3">
      <c r="A141" s="158"/>
      <c r="B141" s="158"/>
      <c r="C141" s="158"/>
      <c r="D141" s="158"/>
      <c r="E141" s="158"/>
      <c r="F141" s="158"/>
      <c r="G141" s="158"/>
      <c r="H141" s="158"/>
      <c r="I141" s="158"/>
      <c r="J141" s="158"/>
      <c r="K141" s="158"/>
      <c r="L141" s="158"/>
      <c r="M141" s="158"/>
      <c r="N141" s="158"/>
      <c r="O141" s="158"/>
      <c r="P141" s="158"/>
      <c r="Q141" s="158"/>
      <c r="R141" s="158"/>
      <c r="S141" s="158"/>
      <c r="T141" s="158"/>
      <c r="U141" s="158"/>
      <c r="V141" s="158"/>
      <c r="W141" s="158"/>
      <c r="X141" s="158"/>
      <c r="Y141" s="158"/>
      <c r="Z141" s="158"/>
      <c r="AA141" s="158"/>
      <c r="AB141" s="158"/>
      <c r="AC141" s="158"/>
      <c r="AD141" s="158"/>
      <c r="AE141" s="158"/>
      <c r="AF141" s="158"/>
      <c r="AG141" s="158"/>
      <c r="AH141" s="158"/>
      <c r="AI141" s="158"/>
      <c r="AJ141" s="158"/>
      <c r="AK141" s="158"/>
      <c r="AL141" s="158"/>
      <c r="AM141" s="158"/>
      <c r="AN141" s="158"/>
      <c r="AO141" s="158"/>
      <c r="AP141" s="158"/>
      <c r="AQ141" s="158"/>
      <c r="AR141" s="158"/>
      <c r="AS141" s="158"/>
      <c r="AT141" s="158"/>
      <c r="AU141" s="158"/>
      <c r="AV141" s="158"/>
      <c r="AW141" s="158"/>
    </row>
    <row r="142" spans="1:49" ht="15" customHeight="1" thickBot="1" x14ac:dyDescent="0.35">
      <c r="A142" s="158"/>
      <c r="B142" s="158"/>
      <c r="C142" s="158"/>
      <c r="D142" s="158"/>
      <c r="E142" s="158"/>
      <c r="F142" s="158"/>
      <c r="G142" s="158"/>
      <c r="H142" s="158"/>
      <c r="I142" s="158"/>
      <c r="J142" s="158"/>
      <c r="K142" s="158"/>
      <c r="L142" s="158"/>
      <c r="M142" s="158"/>
      <c r="N142" s="158"/>
      <c r="O142" s="158"/>
      <c r="P142" s="158"/>
      <c r="Q142" s="158"/>
      <c r="R142" s="158"/>
      <c r="S142" s="158"/>
      <c r="T142" s="158"/>
      <c r="U142" s="158"/>
      <c r="V142" s="158"/>
      <c r="W142" s="158"/>
      <c r="X142" s="158"/>
      <c r="Y142" s="158"/>
      <c r="Z142" s="158"/>
      <c r="AA142" s="158"/>
      <c r="AB142" s="158"/>
      <c r="AC142" s="158"/>
      <c r="AD142" s="158"/>
      <c r="AE142" s="158"/>
      <c r="AF142" s="158"/>
      <c r="AG142" s="158"/>
      <c r="AH142" s="158"/>
      <c r="AI142" s="158"/>
      <c r="AJ142" s="158"/>
      <c r="AK142" s="158"/>
      <c r="AL142" s="158"/>
      <c r="AM142" s="158"/>
      <c r="AN142" s="158"/>
      <c r="AO142" s="158"/>
      <c r="AP142" s="158"/>
      <c r="AQ142" s="158"/>
      <c r="AR142" s="158"/>
      <c r="AS142" s="158"/>
      <c r="AT142" s="158"/>
      <c r="AU142" s="158"/>
      <c r="AV142" s="158"/>
      <c r="AW142" s="158"/>
    </row>
    <row r="143" spans="1:49" ht="15" customHeight="1" x14ac:dyDescent="0.3">
      <c r="A143" s="158"/>
      <c r="B143" s="356" t="s">
        <v>77</v>
      </c>
      <c r="C143" s="357"/>
      <c r="D143" s="357"/>
      <c r="E143" s="357"/>
      <c r="F143" s="357"/>
      <c r="G143" s="357"/>
      <c r="H143" s="357"/>
      <c r="I143" s="357"/>
      <c r="J143" s="357"/>
      <c r="K143" s="358"/>
      <c r="L143" s="158"/>
      <c r="M143" s="356" t="s">
        <v>170</v>
      </c>
      <c r="N143" s="357"/>
      <c r="O143" s="357"/>
      <c r="P143" s="357"/>
      <c r="Q143" s="357"/>
      <c r="R143" s="357"/>
      <c r="S143" s="357"/>
      <c r="T143" s="357"/>
      <c r="U143" s="357"/>
      <c r="V143" s="358"/>
      <c r="W143" s="158"/>
      <c r="X143" s="158"/>
      <c r="Y143" s="158"/>
      <c r="Z143" s="158"/>
      <c r="AA143" s="158"/>
      <c r="AB143" s="158"/>
      <c r="AC143" s="158"/>
      <c r="AD143" s="158"/>
      <c r="AE143" s="158"/>
      <c r="AF143" s="158"/>
      <c r="AG143" s="158"/>
      <c r="AH143" s="158"/>
      <c r="AI143" s="158"/>
      <c r="AJ143" s="158"/>
      <c r="AK143" s="158"/>
      <c r="AL143" s="158"/>
      <c r="AM143" s="158"/>
      <c r="AN143" s="158"/>
      <c r="AO143" s="158"/>
      <c r="AP143" s="158"/>
      <c r="AQ143" s="158"/>
      <c r="AR143" s="158"/>
      <c r="AS143" s="158"/>
      <c r="AT143" s="158"/>
      <c r="AU143" s="158"/>
      <c r="AV143" s="158"/>
      <c r="AW143" s="158"/>
    </row>
    <row r="144" spans="1:49" ht="15" customHeight="1" thickBot="1" x14ac:dyDescent="0.35">
      <c r="A144" s="158"/>
      <c r="B144" s="359"/>
      <c r="C144" s="360"/>
      <c r="D144" s="360"/>
      <c r="E144" s="360"/>
      <c r="F144" s="360"/>
      <c r="G144" s="360"/>
      <c r="H144" s="360"/>
      <c r="I144" s="360"/>
      <c r="J144" s="360"/>
      <c r="K144" s="361"/>
      <c r="L144" s="158"/>
      <c r="M144" s="359"/>
      <c r="N144" s="360"/>
      <c r="O144" s="360"/>
      <c r="P144" s="360"/>
      <c r="Q144" s="360"/>
      <c r="R144" s="360"/>
      <c r="S144" s="360"/>
      <c r="T144" s="360"/>
      <c r="U144" s="360"/>
      <c r="V144" s="361"/>
      <c r="W144" s="158"/>
      <c r="X144" s="158"/>
      <c r="Y144" s="158"/>
      <c r="Z144" s="158"/>
      <c r="AA144" s="158"/>
      <c r="AB144" s="158"/>
      <c r="AC144" s="158"/>
      <c r="AD144" s="158"/>
      <c r="AE144" s="158"/>
      <c r="AF144" s="158"/>
      <c r="AG144" s="158"/>
      <c r="AH144" s="158"/>
      <c r="AI144" s="158"/>
      <c r="AJ144" s="158"/>
      <c r="AK144" s="158"/>
      <c r="AL144" s="158"/>
      <c r="AM144" s="158"/>
      <c r="AN144" s="158"/>
      <c r="AO144" s="158"/>
      <c r="AP144" s="158"/>
      <c r="AQ144" s="158"/>
      <c r="AR144" s="158"/>
      <c r="AS144" s="158"/>
      <c r="AT144" s="158"/>
      <c r="AU144" s="158"/>
      <c r="AV144" s="158"/>
      <c r="AW144" s="158"/>
    </row>
    <row r="145" spans="1:49" ht="15" customHeight="1" x14ac:dyDescent="0.3">
      <c r="A145" s="158"/>
      <c r="B145" s="520" t="s">
        <v>69</v>
      </c>
      <c r="C145" s="521"/>
      <c r="D145" s="522"/>
      <c r="E145" s="526" t="s">
        <v>163</v>
      </c>
      <c r="F145" s="528" t="s">
        <v>162</v>
      </c>
      <c r="G145" s="526" t="s">
        <v>44</v>
      </c>
      <c r="H145" s="528" t="s">
        <v>90</v>
      </c>
      <c r="I145" s="528" t="s">
        <v>70</v>
      </c>
      <c r="J145" s="528" t="s">
        <v>87</v>
      </c>
      <c r="K145" s="526" t="s">
        <v>4</v>
      </c>
      <c r="L145" s="158"/>
      <c r="M145" s="530" t="s">
        <v>192</v>
      </c>
      <c r="N145" s="531"/>
      <c r="O145" s="526" t="s">
        <v>163</v>
      </c>
      <c r="P145" s="532" t="s">
        <v>162</v>
      </c>
      <c r="Q145" s="526" t="s">
        <v>44</v>
      </c>
      <c r="R145" s="528" t="s">
        <v>90</v>
      </c>
      <c r="S145" s="528" t="s">
        <v>70</v>
      </c>
      <c r="T145" s="528" t="s">
        <v>87</v>
      </c>
      <c r="U145" s="533" t="s">
        <v>106</v>
      </c>
      <c r="V145" s="528" t="s">
        <v>91</v>
      </c>
      <c r="W145" s="158"/>
      <c r="X145" s="158"/>
      <c r="Y145" s="158"/>
      <c r="Z145" s="158"/>
      <c r="AA145" s="158"/>
      <c r="AB145" s="158"/>
      <c r="AC145" s="158"/>
      <c r="AD145" s="158"/>
      <c r="AE145" s="158"/>
      <c r="AF145" s="158"/>
      <c r="AG145" s="158"/>
      <c r="AH145" s="158"/>
      <c r="AI145" s="158"/>
      <c r="AJ145" s="158"/>
      <c r="AK145" s="158"/>
      <c r="AL145" s="158"/>
      <c r="AM145" s="158"/>
      <c r="AN145" s="158"/>
      <c r="AO145" s="158"/>
      <c r="AP145" s="158"/>
      <c r="AQ145" s="158"/>
      <c r="AR145" s="158"/>
      <c r="AS145" s="158"/>
      <c r="AT145" s="158"/>
      <c r="AU145" s="158"/>
      <c r="AV145" s="158"/>
      <c r="AW145" s="158"/>
    </row>
    <row r="146" spans="1:49" ht="15" customHeight="1" thickBot="1" x14ac:dyDescent="0.35">
      <c r="A146" s="158"/>
      <c r="B146" s="523"/>
      <c r="C146" s="524"/>
      <c r="D146" s="525"/>
      <c r="E146" s="527"/>
      <c r="F146" s="527"/>
      <c r="G146" s="527"/>
      <c r="H146" s="529"/>
      <c r="I146" s="529"/>
      <c r="J146" s="529"/>
      <c r="K146" s="527"/>
      <c r="L146" s="158"/>
      <c r="M146" s="523"/>
      <c r="N146" s="525"/>
      <c r="O146" s="527"/>
      <c r="P146" s="523"/>
      <c r="Q146" s="527"/>
      <c r="R146" s="527"/>
      <c r="S146" s="529"/>
      <c r="T146" s="529"/>
      <c r="U146" s="524"/>
      <c r="V146" s="529"/>
      <c r="W146" s="158"/>
      <c r="X146" s="158"/>
      <c r="Y146" s="158"/>
      <c r="Z146" s="158"/>
      <c r="AA146" s="158"/>
      <c r="AB146" s="158"/>
      <c r="AC146" s="158"/>
      <c r="AD146" s="158"/>
      <c r="AE146" s="158"/>
      <c r="AF146" s="158"/>
      <c r="AG146" s="158"/>
      <c r="AH146" s="158"/>
      <c r="AI146" s="158"/>
      <c r="AJ146" s="158"/>
      <c r="AK146" s="158"/>
      <c r="AL146" s="158"/>
      <c r="AM146" s="158"/>
      <c r="AN146" s="158"/>
      <c r="AO146" s="158"/>
      <c r="AP146" s="158"/>
      <c r="AQ146" s="158"/>
      <c r="AR146" s="158"/>
      <c r="AS146" s="158"/>
      <c r="AT146" s="158"/>
      <c r="AU146" s="158"/>
      <c r="AV146" s="158"/>
      <c r="AW146" s="158"/>
    </row>
    <row r="147" spans="1:49" ht="30" customHeight="1" thickBot="1" x14ac:dyDescent="0.35">
      <c r="A147" s="158"/>
      <c r="B147" s="506" t="str">
        <f>IF('Week 7'!$C$23="","",'Week 7'!$C$13)</f>
        <v/>
      </c>
      <c r="C147" s="507"/>
      <c r="D147" s="508"/>
      <c r="E147" s="165">
        <f>COUNTIF('Week 7'!$C$23:$C$32,"&gt;0")</f>
        <v>0</v>
      </c>
      <c r="F147" s="166">
        <f>IF('Week 7'!$D$35=0,0,'Week 7'!$D$35)</f>
        <v>0</v>
      </c>
      <c r="G147" s="167">
        <f>IF('Week 7'!$F$35=0,0,'Week 7'!$F$35)</f>
        <v>0</v>
      </c>
      <c r="H147" s="166">
        <f>IFERROR(AVERAGE('Week 7'!$C$23:$C$32),0)</f>
        <v>0</v>
      </c>
      <c r="I147" s="168">
        <f>IF('Week 7'!$E$33=0,0,'Week 7'!$E$33)</f>
        <v>0</v>
      </c>
      <c r="J147" s="169">
        <f>IFERROR(AVERAGE('Week 7'!$E$23:$E$32),0)</f>
        <v>0</v>
      </c>
      <c r="K147" s="167">
        <f ca="1">IF('Week 7'!$B$35=0,0,'Week 7'!$B$35)</f>
        <v>0</v>
      </c>
      <c r="L147" s="158"/>
      <c r="M147" s="506" t="s">
        <v>43</v>
      </c>
      <c r="N147" s="508"/>
      <c r="O147" s="165">
        <f>SUMPRODUCT((NOT(ISERROR(FIND(M147,B147:D158))))*(E147:E158))</f>
        <v>0</v>
      </c>
      <c r="P147" s="166">
        <f>SUMPRODUCT((NOT(ISERROR(FIND(M147,B147:D158))))*(F147:F158))</f>
        <v>0</v>
      </c>
      <c r="Q147" s="167">
        <f>SUMPRODUCT((NOT(ISERROR(FIND(M147,B147:D158))))*(G147:G158))</f>
        <v>0</v>
      </c>
      <c r="R147" s="171">
        <f>IFERROR(SUMPRODUCT((NOT(ISERROR(FIND(M147,B147:D158))))*((H147:H158)/U147)),0)</f>
        <v>0</v>
      </c>
      <c r="S147" s="168">
        <f>IFERROR(SUMPRODUCT((NOT(ISERROR(FIND(M147,B147:D158))))*((I147:I158)/U147)),0)</f>
        <v>0</v>
      </c>
      <c r="T147" s="169">
        <f>IFERROR(SUMPRODUCT((NOT(ISERROR(FIND(M147,B147:D158))))*((J147:J158)/U147)),0)</f>
        <v>0</v>
      </c>
      <c r="U147" s="172">
        <f>COUNTIF(B147:D158,"*Squat*")</f>
        <v>0</v>
      </c>
      <c r="V147" s="173">
        <f t="array" aca="1" ref="V147" ca="1">MAX(IF("Competition Squat"=LEFT(B147:D158,17),K147:K158,0))</f>
        <v>0</v>
      </c>
      <c r="W147" s="158"/>
      <c r="X147" s="158"/>
      <c r="Y147" s="158"/>
      <c r="Z147" s="158"/>
      <c r="AA147" s="158"/>
      <c r="AB147" s="158"/>
      <c r="AC147" s="158"/>
      <c r="AD147" s="158"/>
      <c r="AE147" s="158"/>
      <c r="AF147" s="158"/>
      <c r="AG147" s="158"/>
      <c r="AH147" s="158"/>
      <c r="AI147" s="158"/>
      <c r="AJ147" s="158"/>
      <c r="AK147" s="158"/>
      <c r="AL147" s="158"/>
      <c r="AM147" s="158"/>
      <c r="AN147" s="158"/>
      <c r="AO147" s="158"/>
      <c r="AP147" s="158"/>
      <c r="AQ147" s="158"/>
      <c r="AR147" s="158"/>
      <c r="AS147" s="158"/>
      <c r="AT147" s="158"/>
      <c r="AU147" s="158"/>
      <c r="AV147" s="158"/>
      <c r="AW147" s="158"/>
    </row>
    <row r="148" spans="1:49" ht="30" customHeight="1" thickBot="1" x14ac:dyDescent="0.35">
      <c r="A148" s="158"/>
      <c r="B148" s="506" t="str">
        <f>IF('Week 7'!$I$23="","",'Week 7'!$I$13)</f>
        <v/>
      </c>
      <c r="C148" s="507"/>
      <c r="D148" s="508"/>
      <c r="E148" s="165">
        <f>COUNTIF('Week 7'!$I$23:$I$32,"&gt;0")</f>
        <v>0</v>
      </c>
      <c r="F148" s="166">
        <f>IF('Week 7'!$J$35=0,0,'Week 7'!$J$35)</f>
        <v>0</v>
      </c>
      <c r="G148" s="167">
        <f>IF('Week 7'!$L$35=0,0,'Week 7'!$L$35)</f>
        <v>0</v>
      </c>
      <c r="H148" s="166">
        <f>IFERROR(AVERAGE('Week 7'!$I$23:$I$32),0)</f>
        <v>0</v>
      </c>
      <c r="I148" s="168">
        <f>IF('Week 7'!$K$33=0,0,'Week 7'!$K$33)</f>
        <v>0</v>
      </c>
      <c r="J148" s="169">
        <f>IFERROR(AVERAGE('Week 7'!$K$23:$K$32),0)</f>
        <v>0</v>
      </c>
      <c r="K148" s="167">
        <f ca="1">IF('Week 7'!$H$35=0,0,'Week 7'!$H$35)</f>
        <v>0</v>
      </c>
      <c r="L148" s="158"/>
      <c r="M148" s="506" t="s">
        <v>45</v>
      </c>
      <c r="N148" s="508"/>
      <c r="O148" s="165">
        <f>SUMPRODUCT((NOT(ISERROR(FIND(M148,B147:D158))))*(E147:E158))</f>
        <v>0</v>
      </c>
      <c r="P148" s="166">
        <f>SUMPRODUCT((NOT(ISERROR(FIND(M148,B147:D158))))*(F147:F158))</f>
        <v>0</v>
      </c>
      <c r="Q148" s="167">
        <f>SUMPRODUCT((NOT(ISERROR(FIND(M148,B147:D158))))*(G147:G158))</f>
        <v>0</v>
      </c>
      <c r="R148" s="171">
        <f>IFERROR(SUMPRODUCT((NOT(ISERROR(FIND(M148,B147:D158))))*(H147:H158)/U148),0)</f>
        <v>0</v>
      </c>
      <c r="S148" s="168">
        <f>IFERROR(SUMPRODUCT((NOT(ISERROR(FIND(M148,B147:D158))))*(I147:I158)/U148),0)</f>
        <v>0</v>
      </c>
      <c r="T148" s="169">
        <f>IFERROR(SUMPRODUCT((NOT(ISERROR(FIND(M148,B147:D158))))*(J147:J158)/U148),0)</f>
        <v>0</v>
      </c>
      <c r="U148" s="174">
        <f>COUNTIF(B147:D158,"*Bench*")</f>
        <v>0</v>
      </c>
      <c r="V148" s="173">
        <f t="array" aca="1" ref="V148" ca="1">MAX(IF("Competition Bench"=B147:D158,K147:K158,0))</f>
        <v>0</v>
      </c>
      <c r="W148" s="158"/>
      <c r="X148" s="158"/>
      <c r="Y148" s="158"/>
      <c r="Z148" s="158"/>
      <c r="AA148" s="158"/>
      <c r="AB148" s="158"/>
      <c r="AC148" s="158"/>
      <c r="AD148" s="158"/>
      <c r="AE148" s="158"/>
      <c r="AF148" s="158"/>
      <c r="AG148" s="158"/>
      <c r="AH148" s="158"/>
      <c r="AI148" s="158"/>
      <c r="AJ148" s="158"/>
      <c r="AK148" s="158"/>
      <c r="AL148" s="158"/>
      <c r="AM148" s="158"/>
      <c r="AN148" s="158"/>
      <c r="AO148" s="158"/>
      <c r="AP148" s="158"/>
      <c r="AQ148" s="158"/>
      <c r="AR148" s="158"/>
      <c r="AS148" s="158"/>
      <c r="AT148" s="158"/>
      <c r="AU148" s="158"/>
      <c r="AV148" s="158"/>
      <c r="AW148" s="158"/>
    </row>
    <row r="149" spans="1:49" ht="30" customHeight="1" thickBot="1" x14ac:dyDescent="0.35">
      <c r="A149" s="158"/>
      <c r="B149" s="506" t="str">
        <f>IF('Week 7'!$O$23="","",'Week 7'!$O$13)</f>
        <v/>
      </c>
      <c r="C149" s="507"/>
      <c r="D149" s="508"/>
      <c r="E149" s="165">
        <f>COUNTIF('Week 7'!$O$23:$O$32,"&gt;0")</f>
        <v>0</v>
      </c>
      <c r="F149" s="166">
        <f>IF('Week 7'!$P$35=0,0,'Week 7'!$P$35)</f>
        <v>0</v>
      </c>
      <c r="G149" s="167">
        <f>IF('Week 7'!$R$35=0,0,'Week 7'!$R$35)</f>
        <v>0</v>
      </c>
      <c r="H149" s="166">
        <f>IFERROR(AVERAGE('Week 7'!$O$23:$O$32),0)</f>
        <v>0</v>
      </c>
      <c r="I149" s="168">
        <f>IF('Week 7'!$P$33=0,0,'Week 7'!$P$33)</f>
        <v>0</v>
      </c>
      <c r="J149" s="169">
        <f>IFERROR(AVERAGE('Week 7'!$Q$23:$Q$32),0)</f>
        <v>0</v>
      </c>
      <c r="K149" s="167">
        <f ca="1">IF('Week 7'!$N$35=0,0,'Week 7'!$N$35)</f>
        <v>0</v>
      </c>
      <c r="L149" s="158"/>
      <c r="M149" s="506" t="s">
        <v>46</v>
      </c>
      <c r="N149" s="508"/>
      <c r="O149" s="175">
        <f>SUMPRODUCT((NOT(ISERROR(FIND(M149,B147:D158))))*(E147:E158))</f>
        <v>0</v>
      </c>
      <c r="P149" s="176">
        <f>SUMPRODUCT((NOT(ISERROR(FIND(M149,B147:D158))))*(F147:F158))</f>
        <v>0</v>
      </c>
      <c r="Q149" s="173">
        <f>SUMPRODUCT((NOT(ISERROR(FIND(M149,B147:D158))))*(G147:G158))</f>
        <v>0</v>
      </c>
      <c r="R149" s="177">
        <f>IFERROR(SUMPRODUCT((NOT(ISERROR(FIND(M149,B147:D158))))*(H147:H158)/U149),0)</f>
        <v>0</v>
      </c>
      <c r="S149" s="178">
        <f>IFERROR(SUMPRODUCT((NOT(ISERROR(FIND(M149,B147:D158))))*(I147:I158)/U149),0)</f>
        <v>0</v>
      </c>
      <c r="T149" s="179">
        <f>IFERROR(SUMPRODUCT((NOT(ISERROR(FIND(M149,B147:D158))))*(J147:J158)/U149),0)</f>
        <v>0</v>
      </c>
      <c r="U149" s="180">
        <f>COUNTIF(B147:D158,"*Deadlift*")</f>
        <v>0</v>
      </c>
      <c r="V149" s="181">
        <f t="array" aca="1" ref="V149" ca="1">MAX(IF("Competition Deadlift"=B147:D158,K147:K158,0))</f>
        <v>0</v>
      </c>
      <c r="W149" s="158"/>
      <c r="X149" s="158"/>
      <c r="Y149" s="158"/>
      <c r="Z149" s="158"/>
      <c r="AA149" s="158"/>
      <c r="AB149" s="158"/>
      <c r="AC149" s="158"/>
      <c r="AD149" s="158"/>
      <c r="AE149" s="158"/>
      <c r="AF149" s="158"/>
      <c r="AG149" s="158"/>
      <c r="AH149" s="158"/>
      <c r="AI149" s="158"/>
      <c r="AJ149" s="158"/>
      <c r="AK149" s="158"/>
      <c r="AL149" s="158"/>
      <c r="AM149" s="158"/>
      <c r="AN149" s="158"/>
      <c r="AO149" s="158"/>
      <c r="AP149" s="158"/>
      <c r="AQ149" s="158"/>
      <c r="AR149" s="158"/>
      <c r="AS149" s="158"/>
      <c r="AT149" s="158"/>
      <c r="AU149" s="158"/>
      <c r="AV149" s="158"/>
      <c r="AW149" s="158"/>
    </row>
    <row r="150" spans="1:49" ht="30" customHeight="1" thickBot="1" x14ac:dyDescent="0.35">
      <c r="A150" s="158"/>
      <c r="B150" s="506" t="str">
        <f>IF('Week 7'!$C$53="","",'Week 7'!$C$43)</f>
        <v/>
      </c>
      <c r="C150" s="507"/>
      <c r="D150" s="508"/>
      <c r="E150" s="165">
        <f>COUNTIF('Week 7'!$C$53:$C$62,"&gt;0")</f>
        <v>0</v>
      </c>
      <c r="F150" s="166">
        <f>IF('Week 7'!$D$65=0,0,'Week 7'!$D$65)</f>
        <v>0</v>
      </c>
      <c r="G150" s="167">
        <f>IF('Week 7'!$F$65=0,0,'Week 7'!$F$65)</f>
        <v>0</v>
      </c>
      <c r="H150" s="166">
        <f>IFERROR(AVERAGE('Week 7'!$C$53:$C$62),0)</f>
        <v>0</v>
      </c>
      <c r="I150" s="168">
        <f>IF('Week 7'!$E$63=0,0,'Week 7'!$E$63)</f>
        <v>0</v>
      </c>
      <c r="J150" s="169">
        <f>IFERROR(AVERAGE('Week 7'!$E$53:$E$62),0)</f>
        <v>0</v>
      </c>
      <c r="K150" s="167">
        <f ca="1">IF('Week 7'!$B$65=0,0,'Week 7'!$B$65)</f>
        <v>0</v>
      </c>
      <c r="L150" s="158"/>
      <c r="M150" s="512" t="s">
        <v>89</v>
      </c>
      <c r="N150" s="513"/>
      <c r="O150" s="182">
        <f>SUM(O147:O149)</f>
        <v>0</v>
      </c>
      <c r="P150" s="183">
        <f>SUM(P147:P149)</f>
        <v>0</v>
      </c>
      <c r="Q150" s="184">
        <f>SUM(Q147:Q149)</f>
        <v>0</v>
      </c>
      <c r="R150" s="185">
        <f>IFERROR(AVERAGEIF(R147:R149,"&gt;0"),0)</f>
        <v>0</v>
      </c>
      <c r="S150" s="186">
        <f>IFERROR(AVERAGEIF(S147:S149,"&gt;0"),0)</f>
        <v>0</v>
      </c>
      <c r="T150" s="187">
        <f>IFERROR(AVERAGEIF(T147:T149,"&gt;0"),0)</f>
        <v>0</v>
      </c>
      <c r="U150" s="188">
        <f>SUM(U147:U149)</f>
        <v>0</v>
      </c>
      <c r="V150" s="184">
        <f ca="1">SUM(V147:V149)</f>
        <v>0</v>
      </c>
      <c r="W150" s="158"/>
      <c r="X150" s="158"/>
      <c r="Y150" s="158"/>
      <c r="Z150" s="158"/>
      <c r="AA150" s="158"/>
      <c r="AB150" s="158"/>
      <c r="AC150" s="158"/>
      <c r="AD150" s="158"/>
      <c r="AE150" s="158"/>
      <c r="AF150" s="158"/>
      <c r="AG150" s="158"/>
      <c r="AH150" s="158"/>
      <c r="AI150" s="158"/>
      <c r="AJ150" s="158"/>
      <c r="AK150" s="158"/>
      <c r="AL150" s="158"/>
      <c r="AM150" s="158"/>
      <c r="AN150" s="158"/>
      <c r="AO150" s="158"/>
      <c r="AP150" s="158"/>
      <c r="AQ150" s="158"/>
      <c r="AR150" s="158"/>
      <c r="AS150" s="158"/>
      <c r="AT150" s="158"/>
      <c r="AU150" s="158"/>
      <c r="AV150" s="158"/>
      <c r="AW150" s="158"/>
    </row>
    <row r="151" spans="1:49" ht="30" customHeight="1" thickBot="1" x14ac:dyDescent="0.35">
      <c r="A151" s="158"/>
      <c r="B151" s="506" t="str">
        <f>IF('Week 7'!$I$53="","",'Week 7'!$I$43)</f>
        <v/>
      </c>
      <c r="C151" s="507"/>
      <c r="D151" s="508"/>
      <c r="E151" s="165">
        <f>COUNTIF('Week 7'!$I$53:$I$62,"&gt;0")</f>
        <v>0</v>
      </c>
      <c r="F151" s="166">
        <f>IF('Week 7'!$J$65=0,0,'Week 7'!$J$65)</f>
        <v>0</v>
      </c>
      <c r="G151" s="167">
        <f>IF('Week 7'!$L$65=0,0,'Week 7'!$L$65)</f>
        <v>0</v>
      </c>
      <c r="H151" s="166">
        <f>IFERROR(AVERAGE('Week 7'!$I$53:$I$62),0)</f>
        <v>0</v>
      </c>
      <c r="I151" s="168">
        <f>IF('Week 7'!$K$63=0,0,'Week 7'!$K$63)</f>
        <v>0</v>
      </c>
      <c r="J151" s="169">
        <f>IFERROR(AVERAGE('Week 7'!$K$53:$K$62),0)</f>
        <v>0</v>
      </c>
      <c r="K151" s="167">
        <f ca="1">IF('Week 7'!$H$65=0,0,'Week 7'!$H$65)</f>
        <v>0</v>
      </c>
      <c r="L151" s="158"/>
      <c r="M151" s="119"/>
      <c r="N151" s="119"/>
      <c r="O151" s="119"/>
      <c r="P151" s="119"/>
      <c r="Q151" s="119"/>
      <c r="R151" s="119"/>
      <c r="S151" s="119"/>
      <c r="T151" s="119"/>
      <c r="U151" s="158"/>
      <c r="V151" s="158"/>
      <c r="W151" s="158"/>
      <c r="X151" s="158"/>
      <c r="Y151" s="158"/>
      <c r="Z151" s="158"/>
      <c r="AA151" s="158"/>
      <c r="AB151" s="158"/>
      <c r="AC151" s="158"/>
      <c r="AD151" s="158"/>
      <c r="AE151" s="158"/>
      <c r="AF151" s="158"/>
      <c r="AG151" s="158"/>
      <c r="AH151" s="158"/>
      <c r="AI151" s="158"/>
      <c r="AJ151" s="158"/>
      <c r="AK151" s="158"/>
      <c r="AL151" s="158"/>
      <c r="AM151" s="158"/>
      <c r="AN151" s="158"/>
      <c r="AO151" s="158"/>
      <c r="AP151" s="158"/>
      <c r="AQ151" s="158"/>
      <c r="AR151" s="158"/>
      <c r="AS151" s="158"/>
      <c r="AT151" s="158"/>
      <c r="AU151" s="158"/>
      <c r="AV151" s="158"/>
      <c r="AW151" s="158"/>
    </row>
    <row r="152" spans="1:49" ht="30" customHeight="1" thickBot="1" x14ac:dyDescent="0.35">
      <c r="A152" s="211"/>
      <c r="B152" s="506" t="str">
        <f>IF('Week 7'!$O$53="","",'Week 7'!$O$43)</f>
        <v/>
      </c>
      <c r="C152" s="507"/>
      <c r="D152" s="508"/>
      <c r="E152" s="165">
        <f>COUNTIF('Week 7'!$O$53:$O$62,"&gt;0")</f>
        <v>0</v>
      </c>
      <c r="F152" s="166">
        <f>IF('Week 7'!$P$65=0,0,'Week 7'!$P$65)</f>
        <v>0</v>
      </c>
      <c r="G152" s="167">
        <f>IF('Week 7'!$R$65=0,0,'Week 7'!$R$65)</f>
        <v>0</v>
      </c>
      <c r="H152" s="166">
        <f>IFERROR(AVERAGE('Week 7'!$O$53:$O$62),0)</f>
        <v>0</v>
      </c>
      <c r="I152" s="168">
        <f>IF('Week 7'!$P$63=0,0,'Week 7'!$P$63)</f>
        <v>0</v>
      </c>
      <c r="J152" s="169">
        <f>IFERROR(AVERAGE('Week 7'!$Q$53:$Q$62),0)</f>
        <v>0</v>
      </c>
      <c r="K152" s="167">
        <f ca="1">IF('Week 7'!$N$65=0,0,'Week 7'!$N$65)</f>
        <v>0</v>
      </c>
      <c r="L152" s="158"/>
      <c r="M152" s="509" t="s">
        <v>172</v>
      </c>
      <c r="N152" s="510"/>
      <c r="O152" s="510"/>
      <c r="P152" s="510"/>
      <c r="Q152" s="510"/>
      <c r="R152" s="510"/>
      <c r="S152" s="510"/>
      <c r="T152" s="510"/>
      <c r="U152" s="510"/>
      <c r="V152" s="511"/>
      <c r="W152" s="158"/>
      <c r="X152" s="158"/>
      <c r="Y152" s="158"/>
      <c r="Z152" s="158"/>
      <c r="AA152" s="158"/>
      <c r="AB152" s="158"/>
      <c r="AC152" s="158"/>
      <c r="AD152" s="158"/>
      <c r="AE152" s="158"/>
      <c r="AF152" s="158"/>
      <c r="AG152" s="158"/>
      <c r="AH152" s="158"/>
      <c r="AI152" s="158"/>
      <c r="AJ152" s="158"/>
      <c r="AK152" s="158"/>
      <c r="AL152" s="158"/>
      <c r="AM152" s="158"/>
      <c r="AN152" s="158"/>
      <c r="AO152" s="158"/>
      <c r="AP152" s="158"/>
      <c r="AQ152" s="158"/>
      <c r="AR152" s="158"/>
      <c r="AS152" s="158"/>
      <c r="AT152" s="158"/>
      <c r="AU152" s="158"/>
      <c r="AV152" s="158"/>
      <c r="AW152" s="158"/>
    </row>
    <row r="153" spans="1:49" ht="30" customHeight="1" thickBot="1" x14ac:dyDescent="0.35">
      <c r="A153" s="214"/>
      <c r="B153" s="506" t="str">
        <f>IF('Week 7'!$C$98="","",'Week 7'!$C$88)</f>
        <v/>
      </c>
      <c r="C153" s="507"/>
      <c r="D153" s="508"/>
      <c r="E153" s="165">
        <f>COUNTIF('Week 7'!$C$98:$C$107,"&gt;0")</f>
        <v>0</v>
      </c>
      <c r="F153" s="166">
        <f>IF('Week 7'!$D$110=0,0,'Week 7'!$D$110)</f>
        <v>0</v>
      </c>
      <c r="G153" s="167">
        <f>IF('Week 7'!$F$110=0,0,'Week 7'!$F$110)</f>
        <v>0</v>
      </c>
      <c r="H153" s="166">
        <f>IFERROR(AVERAGE('Week 7'!$C$98:$C$107),0)</f>
        <v>0</v>
      </c>
      <c r="I153" s="168">
        <f>IF('Week 7'!$E$108=0,0,'Week 7'!$E$108)</f>
        <v>0</v>
      </c>
      <c r="J153" s="169">
        <f>IFERROR(AVERAGE('Week 7'!$E$98:$E$107),0)</f>
        <v>0</v>
      </c>
      <c r="K153" s="167">
        <f ca="1">IF('Week 7'!$B$110=0,0,'Week 7'!$B$110)</f>
        <v>0</v>
      </c>
      <c r="L153" s="158"/>
      <c r="M153" s="506"/>
      <c r="N153" s="508"/>
      <c r="O153" s="189" t="s">
        <v>174</v>
      </c>
      <c r="P153" s="190" t="s">
        <v>163</v>
      </c>
      <c r="Q153" s="190" t="s">
        <v>162</v>
      </c>
      <c r="R153" s="190" t="s">
        <v>44</v>
      </c>
      <c r="S153" s="191" t="s">
        <v>90</v>
      </c>
      <c r="T153" s="191" t="s">
        <v>70</v>
      </c>
      <c r="U153" s="191" t="s">
        <v>87</v>
      </c>
      <c r="V153" s="192" t="s">
        <v>109</v>
      </c>
    </row>
    <row r="154" spans="1:49" ht="30" customHeight="1" thickBot="1" x14ac:dyDescent="0.35">
      <c r="A154" s="214"/>
      <c r="B154" s="506" t="str">
        <f>IF('Week 7'!$I$98="","",'Week 7'!$I$88)</f>
        <v/>
      </c>
      <c r="C154" s="507"/>
      <c r="D154" s="508"/>
      <c r="E154" s="165">
        <f>COUNTIF('Week 7'!$I$98:$I$107,"&gt;0")</f>
        <v>0</v>
      </c>
      <c r="F154" s="166">
        <f>IF('Week 7'!$J$110=0,0,'Week 7'!$J$110)</f>
        <v>0</v>
      </c>
      <c r="G154" s="167">
        <f>IF('Week 7'!$L$110=0,0,'Week 7'!$L$110)</f>
        <v>0</v>
      </c>
      <c r="H154" s="166">
        <f>IFERROR(AVERAGE('Week 7'!$I$98:$I$107),0)</f>
        <v>0</v>
      </c>
      <c r="I154" s="168">
        <f>IF('Week 7'!$K$108=0,0,'Week 7'!$K$108)</f>
        <v>0</v>
      </c>
      <c r="J154" s="169">
        <f>IFERROR(AVERAGE('Week 7'!$K$98:$K$107),0)</f>
        <v>0</v>
      </c>
      <c r="K154" s="167">
        <f ca="1">IF('Week 7'!$H$110=0,0,'Week 7'!$H$110)</f>
        <v>0</v>
      </c>
      <c r="L154" s="158"/>
      <c r="M154" s="506" t="s">
        <v>47</v>
      </c>
      <c r="N154" s="508"/>
      <c r="O154" s="193">
        <f>COUNTIF(F147:F149,"&gt;0")</f>
        <v>0</v>
      </c>
      <c r="P154" s="194">
        <f>SUM(E147:E149)</f>
        <v>0</v>
      </c>
      <c r="Q154" s="176">
        <f>SUM(F147:F149)</f>
        <v>0</v>
      </c>
      <c r="R154" s="173">
        <f>SUM(G147:G149)</f>
        <v>0</v>
      </c>
      <c r="S154" s="177">
        <f>IFERROR(AVERAGEIF(H147:H149,"&gt;0"),0)</f>
        <v>0</v>
      </c>
      <c r="T154" s="195">
        <f>IFERROR(AVERAGEIF(I147:I149,"&gt;0"),0)</f>
        <v>0</v>
      </c>
      <c r="U154" s="196">
        <f>IFERROR(AVERAGEIF(J147:J149,"&gt;0"),0)</f>
        <v>0</v>
      </c>
      <c r="V154" s="197">
        <f>IF('Week 7'!$R$33="",0,'Week 7'!$R$33)</f>
        <v>0</v>
      </c>
    </row>
    <row r="155" spans="1:49" ht="30" customHeight="1" thickBot="1" x14ac:dyDescent="0.35">
      <c r="A155" s="214"/>
      <c r="B155" s="506" t="str">
        <f>IF('Week 7'!$O$98="","",'Week 7'!$O$88)</f>
        <v/>
      </c>
      <c r="C155" s="507"/>
      <c r="D155" s="508"/>
      <c r="E155" s="165">
        <f>COUNTIF('Week 7'!$O$98:$O$107,"&gt;0")</f>
        <v>0</v>
      </c>
      <c r="F155" s="166">
        <f>IF('Week 7'!$P$110=0,0,'Week 7'!$P$110)</f>
        <v>0</v>
      </c>
      <c r="G155" s="167">
        <f>IF('Week 7'!$R$110=0,0,'Week 7'!$R$110)</f>
        <v>0</v>
      </c>
      <c r="H155" s="166">
        <f>IFERROR(AVERAGE('Week 7'!$O$98:$O$107),0)</f>
        <v>0</v>
      </c>
      <c r="I155" s="168">
        <f>IF('Week 7'!$P$108=0,0,'Week 7'!$P$108)</f>
        <v>0</v>
      </c>
      <c r="J155" s="169">
        <f>IFERROR(AVERAGE('Week 7'!$Q$98:$Q$107),0)</f>
        <v>0</v>
      </c>
      <c r="K155" s="167">
        <f ca="1">IF('Week 7'!$N$110=0,0,'Week 7'!$N$110)</f>
        <v>0</v>
      </c>
      <c r="L155" s="158"/>
      <c r="M155" s="506" t="s">
        <v>48</v>
      </c>
      <c r="N155" s="508"/>
      <c r="O155" s="193">
        <f>COUNTIF(F150:F152,"&gt;0")</f>
        <v>0</v>
      </c>
      <c r="P155" s="194">
        <f>SUM(E150:E152)</f>
        <v>0</v>
      </c>
      <c r="Q155" s="176">
        <f>SUM(F150:F152)</f>
        <v>0</v>
      </c>
      <c r="R155" s="173">
        <f>SUM(G150:G152)</f>
        <v>0</v>
      </c>
      <c r="S155" s="177">
        <f>IFERROR(AVERAGEIF(H150:H152,"&gt;0"),0)</f>
        <v>0</v>
      </c>
      <c r="T155" s="195">
        <f>IFERROR(AVERAGEIF(I150:I152,"&gt;0"),0)</f>
        <v>0</v>
      </c>
      <c r="U155" s="196">
        <f>IFERROR(AVERAGEIF(J150:J152,"&gt;0"),0)</f>
        <v>0</v>
      </c>
      <c r="V155" s="197">
        <f>IF('Week 7'!$R$63="",0,'Week 7'!$R$63)</f>
        <v>0</v>
      </c>
    </row>
    <row r="156" spans="1:49" ht="30" customHeight="1" thickBot="1" x14ac:dyDescent="0.35">
      <c r="A156" s="214"/>
      <c r="B156" s="506" t="str">
        <f>IF('Week 7'!$C$128="","",'Week 7'!$C$118)</f>
        <v/>
      </c>
      <c r="C156" s="507"/>
      <c r="D156" s="508"/>
      <c r="E156" s="165">
        <f>COUNTIF('Week 7'!$C$128:$C$137,"&gt;0")</f>
        <v>0</v>
      </c>
      <c r="F156" s="166">
        <f>IF('Week 7'!$D$140=0,0,'Week 7'!$D$140)</f>
        <v>0</v>
      </c>
      <c r="G156" s="167">
        <f>IF('Week 7'!$F$140=0,0,'Week 7'!$F$140)</f>
        <v>0</v>
      </c>
      <c r="H156" s="166">
        <f>IFERROR(AVERAGE('Week 7'!$C$128:$C$137),0)</f>
        <v>0</v>
      </c>
      <c r="I156" s="168">
        <f>IF('Week 7'!$E$138=0,0,'Week 7'!$E$138)</f>
        <v>0</v>
      </c>
      <c r="J156" s="169">
        <f>IFERROR(AVERAGE('Week 7'!$E$128:$E$137),0)</f>
        <v>0</v>
      </c>
      <c r="K156" s="167">
        <f ca="1">IF('Week 7'!$B$140=0,0,'Week 7'!$B$140)</f>
        <v>0</v>
      </c>
      <c r="L156" s="158"/>
      <c r="M156" s="506" t="s">
        <v>49</v>
      </c>
      <c r="N156" s="508"/>
      <c r="O156" s="198">
        <f>COUNTIF(F153:F155,"&gt;0")</f>
        <v>0</v>
      </c>
      <c r="P156" s="199">
        <f>SUM(E153:E155)</f>
        <v>0</v>
      </c>
      <c r="Q156" s="200">
        <f>SUM(F153:F155)</f>
        <v>0</v>
      </c>
      <c r="R156" s="201">
        <f>SUM(G153:G155)</f>
        <v>0</v>
      </c>
      <c r="S156" s="202">
        <f>IFERROR(AVERAGEIF(H153:H155,"&gt;0"),0)</f>
        <v>0</v>
      </c>
      <c r="T156" s="203">
        <f>IFERROR(AVERAGEIF(I153:I155,"&gt;0"),0)</f>
        <v>0</v>
      </c>
      <c r="U156" s="204">
        <f>IFERROR(AVERAGEIF(J153:J155,"&gt;0"),0)</f>
        <v>0</v>
      </c>
      <c r="V156" s="205">
        <f>IF('Week 7'!$R$108="",0,'Week 7'!$R$108)</f>
        <v>0</v>
      </c>
    </row>
    <row r="157" spans="1:49" ht="30" customHeight="1" thickBot="1" x14ac:dyDescent="0.35">
      <c r="A157" s="214"/>
      <c r="B157" s="506" t="str">
        <f>IF('Week 7'!$I$128="","",'Week 7'!$I$118)</f>
        <v/>
      </c>
      <c r="C157" s="507"/>
      <c r="D157" s="508"/>
      <c r="E157" s="165">
        <f>COUNTIF('Week 7'!$I$128:$I$137,"&gt;0")</f>
        <v>0</v>
      </c>
      <c r="F157" s="166">
        <f>IF('Week 7'!$J$140=0,0,'Week 7'!$J$140)</f>
        <v>0</v>
      </c>
      <c r="G157" s="167">
        <f>IF('Week 7'!$L$140=0,0,'Week 7'!$L$140)</f>
        <v>0</v>
      </c>
      <c r="H157" s="166">
        <f>IFERROR(AVERAGE('Week 7'!$I$128:$I$137),0)</f>
        <v>0</v>
      </c>
      <c r="I157" s="168">
        <f>IF('Week 7'!$K$138=0,0,'Week 7'!$K$138)</f>
        <v>0</v>
      </c>
      <c r="J157" s="169">
        <f>IFERROR(AVERAGE('Week 7'!$K$128:$K$137),0)</f>
        <v>0</v>
      </c>
      <c r="K157" s="167">
        <f ca="1">IF('Week 7'!$H$140=0,0,'Week 7'!$H$140)</f>
        <v>0</v>
      </c>
      <c r="L157" s="158"/>
      <c r="M157" s="506" t="s">
        <v>50</v>
      </c>
      <c r="N157" s="508"/>
      <c r="O157" s="193">
        <f>COUNTIF(F156:F158,"&gt;0")</f>
        <v>0</v>
      </c>
      <c r="P157" s="194">
        <f>SUM(E156:E158)</f>
        <v>0</v>
      </c>
      <c r="Q157" s="176">
        <f>SUM(F156:F158)</f>
        <v>0</v>
      </c>
      <c r="R157" s="173">
        <f>SUM(G156:G158)</f>
        <v>0</v>
      </c>
      <c r="S157" s="177">
        <f>IFERROR(AVERAGEIF(H156:H158,"&gt;0"),0)</f>
        <v>0</v>
      </c>
      <c r="T157" s="195">
        <f>IFERROR(AVERAGEIF(I156:I158,"&gt;0"),0)</f>
        <v>0</v>
      </c>
      <c r="U157" s="196">
        <f>IFERROR(AVERAGEIF(J156:J158,"&gt;0"),0)</f>
        <v>0</v>
      </c>
      <c r="V157" s="197">
        <f>IF('Week 7'!$R$138="",0,'Week 7'!$R$138)</f>
        <v>0</v>
      </c>
    </row>
    <row r="158" spans="1:49" ht="30" customHeight="1" thickBot="1" x14ac:dyDescent="0.35">
      <c r="A158" s="214"/>
      <c r="B158" s="506" t="str">
        <f>IF('Week 7'!$O$128="","",'Week 7'!$O$118)</f>
        <v/>
      </c>
      <c r="C158" s="507"/>
      <c r="D158" s="508"/>
      <c r="E158" s="175">
        <f>COUNTIF('Week 7'!$O$128:$O$137,"&gt;0")</f>
        <v>0</v>
      </c>
      <c r="F158" s="176">
        <f>IF('Week 7'!$P$140=0,0,'Week 7'!$P$140)</f>
        <v>0</v>
      </c>
      <c r="G158" s="173">
        <f>IF('Week 7'!$R$140=0,0,'Week 7'!$R$140)</f>
        <v>0</v>
      </c>
      <c r="H158" s="176">
        <f>IFERROR(AVERAGE('Week 7'!$O$128:$O$137),0)</f>
        <v>0</v>
      </c>
      <c r="I158" s="178">
        <f>IF('Week 7'!$P$138=0,0,'Week 7'!$P$138)</f>
        <v>0</v>
      </c>
      <c r="J158" s="179">
        <f>IFERROR(AVERAGE('Week 7'!$Q$128:$Q$137),0)</f>
        <v>0</v>
      </c>
      <c r="K158" s="173">
        <f ca="1">IF('Week 7'!$N$140=0,0,'Week 7'!$N$140)</f>
        <v>0</v>
      </c>
      <c r="L158" s="158"/>
      <c r="M158" s="119"/>
      <c r="N158" s="119"/>
      <c r="O158" s="119"/>
      <c r="P158" s="119"/>
      <c r="Q158" s="119"/>
      <c r="R158" s="119"/>
      <c r="S158" s="119"/>
      <c r="T158" s="119"/>
      <c r="U158" s="119"/>
      <c r="V158" s="119"/>
    </row>
    <row r="159" spans="1:49" ht="15" customHeight="1" x14ac:dyDescent="0.3">
      <c r="A159" s="158"/>
      <c r="B159" s="158"/>
      <c r="C159" s="158"/>
      <c r="D159" s="158"/>
      <c r="E159" s="158"/>
      <c r="F159" s="158"/>
      <c r="G159" s="158"/>
      <c r="H159" s="158"/>
      <c r="I159" s="158"/>
      <c r="J159" s="158"/>
      <c r="K159" s="158"/>
      <c r="L159" s="158"/>
      <c r="M159" s="158"/>
      <c r="N159" s="158"/>
      <c r="O159" s="158"/>
      <c r="P159" s="158"/>
      <c r="Q159" s="158"/>
      <c r="R159" s="158"/>
      <c r="S159" s="158"/>
      <c r="T159" s="158"/>
      <c r="U159" s="158"/>
      <c r="V159" s="158"/>
      <c r="W159" s="158"/>
      <c r="X159" s="158"/>
      <c r="Y159" s="158"/>
      <c r="Z159" s="158"/>
      <c r="AA159" s="158"/>
      <c r="AB159" s="158"/>
      <c r="AC159" s="158"/>
      <c r="AD159" s="158"/>
      <c r="AE159" s="158"/>
      <c r="AF159" s="158"/>
      <c r="AG159" s="158"/>
      <c r="AH159" s="158"/>
      <c r="AI159" s="158"/>
      <c r="AJ159" s="158"/>
      <c r="AK159" s="158"/>
      <c r="AL159" s="158"/>
      <c r="AM159" s="158"/>
      <c r="AN159" s="158"/>
      <c r="AO159" s="158"/>
      <c r="AP159" s="158"/>
      <c r="AQ159" s="158"/>
      <c r="AR159" s="158"/>
      <c r="AS159" s="158"/>
      <c r="AT159" s="158"/>
      <c r="AU159" s="158"/>
      <c r="AV159" s="158"/>
      <c r="AW159" s="158"/>
    </row>
    <row r="160" spans="1:49" ht="15" customHeight="1" x14ac:dyDescent="0.3">
      <c r="A160" s="158"/>
      <c r="B160" s="158"/>
      <c r="C160" s="158"/>
      <c r="D160" s="158"/>
      <c r="E160" s="158"/>
      <c r="F160" s="158"/>
      <c r="G160" s="158"/>
      <c r="H160" s="158"/>
      <c r="I160" s="158"/>
      <c r="J160" s="158"/>
      <c r="K160" s="158"/>
      <c r="L160" s="158"/>
      <c r="M160" s="158"/>
      <c r="N160" s="158"/>
      <c r="O160" s="158"/>
      <c r="P160" s="158"/>
      <c r="Q160" s="158"/>
      <c r="R160" s="158"/>
      <c r="S160" s="158"/>
      <c r="T160" s="158"/>
      <c r="U160" s="158"/>
      <c r="V160" s="158"/>
      <c r="W160" s="158"/>
      <c r="X160" s="158"/>
      <c r="Y160" s="158"/>
      <c r="Z160" s="158"/>
      <c r="AA160" s="158"/>
      <c r="AB160" s="158"/>
      <c r="AC160" s="158"/>
      <c r="AD160" s="158"/>
      <c r="AE160" s="158"/>
      <c r="AF160" s="158"/>
      <c r="AG160" s="158"/>
      <c r="AH160" s="158"/>
      <c r="AI160" s="158"/>
      <c r="AJ160" s="158"/>
      <c r="AK160" s="158"/>
      <c r="AL160" s="158"/>
      <c r="AM160" s="158"/>
      <c r="AN160" s="158"/>
      <c r="AO160" s="158"/>
      <c r="AP160" s="158"/>
      <c r="AQ160" s="158"/>
      <c r="AR160" s="158"/>
      <c r="AS160" s="158"/>
      <c r="AT160" s="158"/>
      <c r="AU160" s="158"/>
      <c r="AV160" s="158"/>
      <c r="AW160" s="158"/>
    </row>
    <row r="161" spans="1:49" ht="15" customHeight="1" x14ac:dyDescent="0.3">
      <c r="A161" s="158"/>
      <c r="B161" s="514" t="str">
        <f>IF('Training Plan'!B215="","",'Training Plan'!B215)</f>
        <v/>
      </c>
      <c r="C161" s="515"/>
      <c r="D161" s="516"/>
      <c r="E161" s="514" t="s">
        <v>186</v>
      </c>
      <c r="F161" s="515"/>
      <c r="G161" s="515"/>
      <c r="H161" s="515"/>
      <c r="I161" s="515"/>
      <c r="J161" s="515"/>
      <c r="K161" s="515"/>
      <c r="L161" s="515"/>
      <c r="M161" s="515"/>
      <c r="N161" s="515"/>
      <c r="O161" s="515"/>
      <c r="P161" s="515"/>
      <c r="Q161" s="515"/>
      <c r="R161" s="515"/>
      <c r="S161" s="515"/>
      <c r="T161" s="515"/>
      <c r="U161" s="515"/>
      <c r="V161" s="516"/>
      <c r="W161" s="158"/>
      <c r="X161" s="158"/>
      <c r="Y161" s="158"/>
      <c r="Z161" s="158"/>
      <c r="AA161" s="158"/>
      <c r="AB161" s="158"/>
      <c r="AC161" s="158"/>
      <c r="AD161" s="158"/>
      <c r="AE161" s="158"/>
      <c r="AF161" s="158"/>
      <c r="AG161" s="158"/>
      <c r="AH161" s="158"/>
      <c r="AI161" s="158"/>
      <c r="AJ161" s="158"/>
      <c r="AK161" s="158"/>
      <c r="AL161" s="158"/>
      <c r="AM161" s="158"/>
      <c r="AN161" s="158"/>
      <c r="AO161" s="158"/>
      <c r="AP161" s="158"/>
      <c r="AQ161" s="158"/>
      <c r="AR161" s="158"/>
      <c r="AS161" s="158"/>
      <c r="AT161" s="158"/>
      <c r="AU161" s="158"/>
      <c r="AV161" s="158"/>
      <c r="AW161" s="158"/>
    </row>
    <row r="162" spans="1:49" ht="15" customHeight="1" x14ac:dyDescent="0.3">
      <c r="A162" s="158"/>
      <c r="B162" s="517"/>
      <c r="C162" s="518"/>
      <c r="D162" s="519"/>
      <c r="E162" s="517"/>
      <c r="F162" s="518"/>
      <c r="G162" s="518"/>
      <c r="H162" s="518"/>
      <c r="I162" s="518"/>
      <c r="J162" s="518"/>
      <c r="K162" s="518"/>
      <c r="L162" s="518"/>
      <c r="M162" s="518"/>
      <c r="N162" s="518"/>
      <c r="O162" s="518"/>
      <c r="P162" s="518"/>
      <c r="Q162" s="518"/>
      <c r="R162" s="518"/>
      <c r="S162" s="518"/>
      <c r="T162" s="518"/>
      <c r="U162" s="518"/>
      <c r="V162" s="519"/>
      <c r="W162" s="158"/>
      <c r="X162" s="158"/>
      <c r="Y162" s="158"/>
      <c r="Z162" s="158"/>
      <c r="AA162" s="158"/>
      <c r="AB162" s="158"/>
      <c r="AC162" s="158"/>
      <c r="AD162" s="158"/>
      <c r="AE162" s="158"/>
      <c r="AF162" s="158"/>
      <c r="AG162" s="158"/>
      <c r="AH162" s="158"/>
      <c r="AI162" s="158"/>
      <c r="AJ162" s="158"/>
      <c r="AK162" s="158"/>
      <c r="AL162" s="158"/>
      <c r="AM162" s="158"/>
      <c r="AN162" s="158"/>
      <c r="AO162" s="158"/>
      <c r="AP162" s="158"/>
      <c r="AQ162" s="158"/>
      <c r="AR162" s="158"/>
      <c r="AS162" s="158"/>
      <c r="AT162" s="158"/>
      <c r="AU162" s="158"/>
      <c r="AV162" s="158"/>
      <c r="AW162" s="158"/>
    </row>
    <row r="163" spans="1:49" ht="15" customHeight="1" x14ac:dyDescent="0.3">
      <c r="A163" s="158"/>
      <c r="B163" s="158"/>
      <c r="C163" s="158"/>
      <c r="D163" s="158"/>
      <c r="E163" s="158"/>
      <c r="F163" s="158"/>
      <c r="G163" s="158"/>
      <c r="H163" s="158"/>
      <c r="I163" s="158"/>
      <c r="J163" s="158"/>
      <c r="K163" s="158"/>
      <c r="L163" s="158"/>
      <c r="M163" s="158"/>
      <c r="N163" s="158"/>
      <c r="O163" s="158"/>
      <c r="P163" s="158"/>
      <c r="Q163" s="158"/>
      <c r="R163" s="158"/>
      <c r="S163" s="158"/>
      <c r="T163" s="158"/>
      <c r="U163" s="158"/>
      <c r="V163" s="158"/>
      <c r="W163" s="158"/>
      <c r="X163" s="158"/>
      <c r="Y163" s="158"/>
      <c r="Z163" s="158"/>
      <c r="AA163" s="158"/>
      <c r="AB163" s="158"/>
      <c r="AC163" s="158"/>
      <c r="AD163" s="158"/>
      <c r="AE163" s="158"/>
      <c r="AF163" s="158"/>
      <c r="AG163" s="158"/>
      <c r="AH163" s="158"/>
      <c r="AI163" s="158"/>
      <c r="AJ163" s="158"/>
      <c r="AK163" s="158"/>
      <c r="AL163" s="158"/>
      <c r="AM163" s="158"/>
      <c r="AN163" s="158"/>
      <c r="AO163" s="158"/>
      <c r="AP163" s="158"/>
      <c r="AQ163" s="158"/>
      <c r="AR163" s="158"/>
      <c r="AS163" s="158"/>
      <c r="AT163" s="158"/>
      <c r="AU163" s="158"/>
      <c r="AV163" s="158"/>
      <c r="AW163" s="158"/>
    </row>
    <row r="164" spans="1:49" ht="15" customHeight="1" thickBot="1" x14ac:dyDescent="0.35">
      <c r="A164" s="158"/>
      <c r="B164" s="158"/>
      <c r="C164" s="158"/>
      <c r="D164" s="158"/>
      <c r="E164" s="158"/>
      <c r="F164" s="158"/>
      <c r="G164" s="158"/>
      <c r="H164" s="158"/>
      <c r="I164" s="158"/>
      <c r="J164" s="158"/>
      <c r="K164" s="158"/>
      <c r="L164" s="158"/>
      <c r="M164" s="158"/>
      <c r="N164" s="158"/>
      <c r="O164" s="158"/>
      <c r="P164" s="158"/>
      <c r="Q164" s="158"/>
      <c r="R164" s="158"/>
      <c r="S164" s="158"/>
      <c r="T164" s="158"/>
      <c r="U164" s="158"/>
      <c r="V164" s="158"/>
      <c r="W164" s="158"/>
      <c r="X164" s="158"/>
      <c r="Y164" s="158"/>
      <c r="Z164" s="158"/>
      <c r="AA164" s="158"/>
      <c r="AB164" s="158"/>
      <c r="AC164" s="158"/>
      <c r="AD164" s="158"/>
      <c r="AE164" s="158"/>
      <c r="AF164" s="158"/>
      <c r="AG164" s="158"/>
      <c r="AH164" s="158"/>
      <c r="AI164" s="158"/>
      <c r="AJ164" s="158"/>
      <c r="AK164" s="158"/>
      <c r="AL164" s="158"/>
      <c r="AM164" s="158"/>
      <c r="AN164" s="158"/>
      <c r="AO164" s="158"/>
      <c r="AP164" s="158"/>
      <c r="AQ164" s="158"/>
      <c r="AR164" s="158"/>
      <c r="AS164" s="158"/>
      <c r="AT164" s="158"/>
      <c r="AU164" s="158"/>
      <c r="AV164" s="158"/>
      <c r="AW164" s="158"/>
    </row>
    <row r="165" spans="1:49" ht="15" customHeight="1" x14ac:dyDescent="0.3">
      <c r="A165" s="158"/>
      <c r="B165" s="356" t="s">
        <v>77</v>
      </c>
      <c r="C165" s="357"/>
      <c r="D165" s="357"/>
      <c r="E165" s="357"/>
      <c r="F165" s="357"/>
      <c r="G165" s="357"/>
      <c r="H165" s="357"/>
      <c r="I165" s="357"/>
      <c r="J165" s="357"/>
      <c r="K165" s="358"/>
      <c r="L165" s="158"/>
      <c r="M165" s="356" t="s">
        <v>170</v>
      </c>
      <c r="N165" s="357"/>
      <c r="O165" s="357"/>
      <c r="P165" s="357"/>
      <c r="Q165" s="357"/>
      <c r="R165" s="357"/>
      <c r="S165" s="357"/>
      <c r="T165" s="357"/>
      <c r="U165" s="357"/>
      <c r="V165" s="358"/>
      <c r="W165" s="158"/>
      <c r="X165" s="158"/>
      <c r="Y165" s="158"/>
      <c r="Z165" s="158"/>
      <c r="AA165" s="158"/>
      <c r="AB165" s="158"/>
      <c r="AC165" s="158"/>
      <c r="AD165" s="158"/>
      <c r="AE165" s="158"/>
      <c r="AF165" s="158"/>
      <c r="AG165" s="158"/>
      <c r="AH165" s="158"/>
      <c r="AI165" s="158"/>
      <c r="AJ165" s="158"/>
      <c r="AK165" s="158"/>
      <c r="AL165" s="158"/>
      <c r="AM165" s="158"/>
      <c r="AN165" s="158"/>
      <c r="AO165" s="158"/>
      <c r="AP165" s="158"/>
      <c r="AQ165" s="158"/>
      <c r="AR165" s="158"/>
      <c r="AS165" s="158"/>
      <c r="AT165" s="158"/>
      <c r="AU165" s="158"/>
      <c r="AV165" s="158"/>
      <c r="AW165" s="158"/>
    </row>
    <row r="166" spans="1:49" ht="15" customHeight="1" thickBot="1" x14ac:dyDescent="0.35">
      <c r="A166" s="158"/>
      <c r="B166" s="359"/>
      <c r="C166" s="360"/>
      <c r="D166" s="360"/>
      <c r="E166" s="360"/>
      <c r="F166" s="360"/>
      <c r="G166" s="360"/>
      <c r="H166" s="360"/>
      <c r="I166" s="360"/>
      <c r="J166" s="360"/>
      <c r="K166" s="361"/>
      <c r="L166" s="158"/>
      <c r="M166" s="359"/>
      <c r="N166" s="360"/>
      <c r="O166" s="360"/>
      <c r="P166" s="360"/>
      <c r="Q166" s="360"/>
      <c r="R166" s="360"/>
      <c r="S166" s="360"/>
      <c r="T166" s="360"/>
      <c r="U166" s="360"/>
      <c r="V166" s="361"/>
      <c r="W166" s="158"/>
      <c r="X166" s="158"/>
      <c r="Y166" s="158"/>
      <c r="Z166" s="158"/>
      <c r="AA166" s="158"/>
      <c r="AB166" s="158"/>
      <c r="AC166" s="158"/>
      <c r="AD166" s="158"/>
      <c r="AE166" s="158"/>
      <c r="AF166" s="158"/>
      <c r="AG166" s="158"/>
      <c r="AH166" s="158"/>
      <c r="AI166" s="158"/>
      <c r="AJ166" s="158"/>
      <c r="AK166" s="158"/>
      <c r="AL166" s="158"/>
      <c r="AM166" s="158"/>
      <c r="AN166" s="158"/>
      <c r="AO166" s="158"/>
      <c r="AP166" s="158"/>
      <c r="AQ166" s="158"/>
      <c r="AR166" s="158"/>
      <c r="AS166" s="158"/>
      <c r="AT166" s="158"/>
      <c r="AU166" s="158"/>
      <c r="AV166" s="158"/>
      <c r="AW166" s="158"/>
    </row>
    <row r="167" spans="1:49" ht="15" customHeight="1" x14ac:dyDescent="0.3">
      <c r="A167" s="158"/>
      <c r="B167" s="520" t="s">
        <v>69</v>
      </c>
      <c r="C167" s="521"/>
      <c r="D167" s="522"/>
      <c r="E167" s="526" t="s">
        <v>163</v>
      </c>
      <c r="F167" s="528" t="s">
        <v>162</v>
      </c>
      <c r="G167" s="526" t="s">
        <v>44</v>
      </c>
      <c r="H167" s="528" t="s">
        <v>90</v>
      </c>
      <c r="I167" s="528" t="s">
        <v>70</v>
      </c>
      <c r="J167" s="528" t="s">
        <v>87</v>
      </c>
      <c r="K167" s="526" t="s">
        <v>4</v>
      </c>
      <c r="L167" s="158"/>
      <c r="M167" s="530" t="s">
        <v>192</v>
      </c>
      <c r="N167" s="531"/>
      <c r="O167" s="526" t="s">
        <v>163</v>
      </c>
      <c r="P167" s="532" t="s">
        <v>162</v>
      </c>
      <c r="Q167" s="526" t="s">
        <v>44</v>
      </c>
      <c r="R167" s="528" t="s">
        <v>90</v>
      </c>
      <c r="S167" s="528" t="s">
        <v>70</v>
      </c>
      <c r="T167" s="528" t="s">
        <v>87</v>
      </c>
      <c r="U167" s="533" t="s">
        <v>106</v>
      </c>
      <c r="V167" s="528" t="s">
        <v>91</v>
      </c>
      <c r="W167" s="158"/>
      <c r="X167" s="158"/>
      <c r="Y167" s="158"/>
      <c r="Z167" s="158"/>
      <c r="AA167" s="158"/>
      <c r="AB167" s="158"/>
      <c r="AC167" s="158"/>
      <c r="AD167" s="158"/>
      <c r="AE167" s="158"/>
      <c r="AF167" s="158"/>
      <c r="AG167" s="158"/>
      <c r="AH167" s="158"/>
      <c r="AI167" s="158"/>
      <c r="AJ167" s="158"/>
      <c r="AK167" s="158"/>
      <c r="AL167" s="158"/>
      <c r="AM167" s="158"/>
      <c r="AN167" s="158"/>
      <c r="AO167" s="158"/>
      <c r="AP167" s="158"/>
      <c r="AQ167" s="158"/>
      <c r="AR167" s="158"/>
      <c r="AS167" s="158"/>
      <c r="AT167" s="158"/>
      <c r="AU167" s="158"/>
      <c r="AV167" s="158"/>
      <c r="AW167" s="158"/>
    </row>
    <row r="168" spans="1:49" ht="15" customHeight="1" thickBot="1" x14ac:dyDescent="0.35">
      <c r="A168" s="158"/>
      <c r="B168" s="523"/>
      <c r="C168" s="524"/>
      <c r="D168" s="525"/>
      <c r="E168" s="527"/>
      <c r="F168" s="527"/>
      <c r="G168" s="527"/>
      <c r="H168" s="529"/>
      <c r="I168" s="529"/>
      <c r="J168" s="529"/>
      <c r="K168" s="527"/>
      <c r="L168" s="158"/>
      <c r="M168" s="523"/>
      <c r="N168" s="525"/>
      <c r="O168" s="527"/>
      <c r="P168" s="523"/>
      <c r="Q168" s="527"/>
      <c r="R168" s="527"/>
      <c r="S168" s="529"/>
      <c r="T168" s="529"/>
      <c r="U168" s="524"/>
      <c r="V168" s="529"/>
      <c r="W168" s="158"/>
      <c r="X168" s="158"/>
      <c r="Y168" s="158"/>
      <c r="Z168" s="158"/>
      <c r="AA168" s="158"/>
      <c r="AB168" s="158"/>
      <c r="AC168" s="158"/>
      <c r="AD168" s="158"/>
      <c r="AE168" s="158"/>
      <c r="AF168" s="158"/>
      <c r="AG168" s="158"/>
      <c r="AH168" s="158"/>
      <c r="AI168" s="158"/>
      <c r="AJ168" s="158"/>
      <c r="AK168" s="158"/>
      <c r="AL168" s="158"/>
      <c r="AM168" s="158"/>
      <c r="AN168" s="158"/>
      <c r="AO168" s="158"/>
      <c r="AP168" s="158"/>
      <c r="AQ168" s="158"/>
      <c r="AR168" s="158"/>
      <c r="AS168" s="158"/>
      <c r="AT168" s="158"/>
      <c r="AU168" s="158"/>
      <c r="AV168" s="158"/>
      <c r="AW168" s="158"/>
    </row>
    <row r="169" spans="1:49" ht="30" customHeight="1" thickBot="1" x14ac:dyDescent="0.35">
      <c r="A169" s="158"/>
      <c r="B169" s="506" t="str">
        <f>IF('Week 8'!$C$23="","",'Week 8'!$C$13)</f>
        <v/>
      </c>
      <c r="C169" s="507"/>
      <c r="D169" s="508"/>
      <c r="E169" s="165">
        <f>COUNTIF('Week 8'!$C$23:$C$32,"&gt;0")</f>
        <v>0</v>
      </c>
      <c r="F169" s="166">
        <f>IF('Week 8'!$D$35=0,0,'Week 8'!$D$35)</f>
        <v>0</v>
      </c>
      <c r="G169" s="167">
        <f>IF('Week 8'!$F$35=0,0,'Week 8'!$F$35)</f>
        <v>0</v>
      </c>
      <c r="H169" s="166">
        <f>IFERROR(AVERAGE('Week 8'!$C$23:$C$32),0)</f>
        <v>0</v>
      </c>
      <c r="I169" s="168">
        <f>IF('Week 8'!$E$33=0,0,'Week 8'!$E$33)</f>
        <v>0</v>
      </c>
      <c r="J169" s="169">
        <f>IFERROR(AVERAGE('Week 8'!$E$23:$E$32),0)</f>
        <v>0</v>
      </c>
      <c r="K169" s="167">
        <f ca="1">IF('Week 8'!$B$35=0,0,'Week 8'!$B$35)</f>
        <v>0</v>
      </c>
      <c r="L169" s="158"/>
      <c r="M169" s="506" t="s">
        <v>43</v>
      </c>
      <c r="N169" s="508"/>
      <c r="O169" s="165">
        <f>SUMPRODUCT((NOT(ISERROR(FIND(M169,B169:D180))))*(E169:E180))</f>
        <v>0</v>
      </c>
      <c r="P169" s="166">
        <f>SUMPRODUCT((NOT(ISERROR(FIND(M169,B169:D180))))*(F169:F180))</f>
        <v>0</v>
      </c>
      <c r="Q169" s="167">
        <f>SUMPRODUCT((NOT(ISERROR(FIND(M169,B169:D180))))*(G169:G180))</f>
        <v>0</v>
      </c>
      <c r="R169" s="171">
        <f>IFERROR(SUMPRODUCT((NOT(ISERROR(FIND(M169,B169:D180))))*((H169:H180)/U169)),0)</f>
        <v>0</v>
      </c>
      <c r="S169" s="168">
        <f>IFERROR(SUMPRODUCT((NOT(ISERROR(FIND(M169,B169:D180))))*((I169:I180)/U169)),0)</f>
        <v>0</v>
      </c>
      <c r="T169" s="169">
        <f>IFERROR(SUMPRODUCT((NOT(ISERROR(FIND(M169,B169:D180))))*((J169:J180)/U169)),0)</f>
        <v>0</v>
      </c>
      <c r="U169" s="172">
        <f>COUNTIF(B169:D180,"*Squat*")</f>
        <v>0</v>
      </c>
      <c r="V169" s="173"/>
      <c r="W169" s="158"/>
      <c r="X169" s="158"/>
      <c r="Y169" s="158"/>
      <c r="Z169" s="158"/>
      <c r="AA169" s="158"/>
      <c r="AB169" s="158"/>
      <c r="AC169" s="158"/>
      <c r="AD169" s="158"/>
      <c r="AE169" s="158"/>
      <c r="AF169" s="158"/>
      <c r="AG169" s="158"/>
      <c r="AH169" s="158"/>
      <c r="AI169" s="158"/>
      <c r="AJ169" s="158"/>
      <c r="AK169" s="158"/>
      <c r="AL169" s="158"/>
      <c r="AM169" s="158"/>
      <c r="AN169" s="158"/>
      <c r="AO169" s="158"/>
      <c r="AP169" s="158"/>
      <c r="AQ169" s="158"/>
      <c r="AR169" s="158"/>
      <c r="AS169" s="158"/>
      <c r="AT169" s="158"/>
      <c r="AU169" s="158"/>
      <c r="AV169" s="158"/>
      <c r="AW169" s="158"/>
    </row>
    <row r="170" spans="1:49" ht="30" customHeight="1" thickBot="1" x14ac:dyDescent="0.35">
      <c r="A170" s="158"/>
      <c r="B170" s="506" t="str">
        <f>IF('Week 8'!$I$23="","",'Week 8'!$I$13)</f>
        <v/>
      </c>
      <c r="C170" s="507"/>
      <c r="D170" s="508"/>
      <c r="E170" s="165">
        <f>COUNTIF('Week 8'!$I$23:$I$32,"&gt;0")</f>
        <v>0</v>
      </c>
      <c r="F170" s="166">
        <f>IF('Week 8'!$J$35=0,0,'Week 8'!$J$35)</f>
        <v>0</v>
      </c>
      <c r="G170" s="167">
        <f>IF('Week 8'!$L$35=0,0,'Week 8'!$L$35)</f>
        <v>0</v>
      </c>
      <c r="H170" s="166">
        <f>IFERROR(AVERAGE('Week 8'!$I$23:$I$32),0)</f>
        <v>0</v>
      </c>
      <c r="I170" s="168">
        <f>IF('Week 8'!$K$33=0,0,'Week 8'!$K$33)</f>
        <v>0</v>
      </c>
      <c r="J170" s="169">
        <f>IFERROR(AVERAGE('Week 8'!$K$23:$K$32),0)</f>
        <v>0</v>
      </c>
      <c r="K170" s="167">
        <f ca="1">IF('Week 8'!$H$35=0,0,'Week 8'!$H$35)</f>
        <v>0</v>
      </c>
      <c r="L170" s="158"/>
      <c r="M170" s="506" t="s">
        <v>45</v>
      </c>
      <c r="N170" s="508"/>
      <c r="O170" s="165">
        <f>SUMPRODUCT((NOT(ISERROR(FIND(M170,B169:D180))))*(E169:E180))</f>
        <v>0</v>
      </c>
      <c r="P170" s="166">
        <f>SUMPRODUCT((NOT(ISERROR(FIND(M170,B169:D180))))*(F169:F180))</f>
        <v>0</v>
      </c>
      <c r="Q170" s="167">
        <f>SUMPRODUCT((NOT(ISERROR(FIND(M170,B169:D180))))*(G169:G180))</f>
        <v>0</v>
      </c>
      <c r="R170" s="171">
        <f>IFERROR(SUMPRODUCT((NOT(ISERROR(FIND(M170,B169:D180))))*(H169:H180)/U170),0)</f>
        <v>0</v>
      </c>
      <c r="S170" s="168">
        <f>IFERROR(SUMPRODUCT((NOT(ISERROR(FIND(M170,B169:D180))))*(I169:I180)/U170),0)</f>
        <v>0</v>
      </c>
      <c r="T170" s="169">
        <f>IFERROR(SUMPRODUCT((NOT(ISERROR(FIND(M170,B169:D180))))*(J169:J180)/U170),0)</f>
        <v>0</v>
      </c>
      <c r="U170" s="174">
        <f>COUNTIF(B169:D180,"*Bench*")</f>
        <v>0</v>
      </c>
      <c r="V170" s="173">
        <f t="array" aca="1" ref="V170" ca="1">MAX(IF("Competition Bench"=B169:D180,K169:K180,0))</f>
        <v>0</v>
      </c>
      <c r="W170" s="158"/>
      <c r="X170" s="158"/>
      <c r="Y170" s="158"/>
      <c r="Z170" s="158"/>
      <c r="AA170" s="158"/>
      <c r="AB170" s="158"/>
      <c r="AC170" s="158"/>
      <c r="AD170" s="158"/>
      <c r="AE170" s="158"/>
      <c r="AF170" s="158"/>
      <c r="AG170" s="158"/>
      <c r="AH170" s="158"/>
      <c r="AI170" s="158"/>
      <c r="AJ170" s="158"/>
      <c r="AK170" s="158"/>
      <c r="AL170" s="158"/>
      <c r="AM170" s="158"/>
      <c r="AN170" s="158"/>
      <c r="AO170" s="158"/>
      <c r="AP170" s="158"/>
      <c r="AQ170" s="158"/>
      <c r="AR170" s="158"/>
      <c r="AS170" s="158"/>
      <c r="AT170" s="158"/>
      <c r="AU170" s="158"/>
      <c r="AV170" s="158"/>
      <c r="AW170" s="158"/>
    </row>
    <row r="171" spans="1:49" ht="30" customHeight="1" thickBot="1" x14ac:dyDescent="0.35">
      <c r="A171" s="158"/>
      <c r="B171" s="506" t="str">
        <f>IF('Week 8'!$O$23="","",'Week 8'!$O$13)</f>
        <v/>
      </c>
      <c r="C171" s="507"/>
      <c r="D171" s="508"/>
      <c r="E171" s="165">
        <f>COUNTIF('Week 8'!$O$23:$O$32,"&gt;0")</f>
        <v>0</v>
      </c>
      <c r="F171" s="166">
        <f>IF('Week 8'!$P$35=0,0,'Week 8'!$P$35)</f>
        <v>0</v>
      </c>
      <c r="G171" s="167">
        <f>IF('Week 8'!$R$35=0,0,'Week 8'!$R$35)</f>
        <v>0</v>
      </c>
      <c r="H171" s="166">
        <f>IFERROR(AVERAGE('Week 8'!$O$23:$O$32),0)</f>
        <v>0</v>
      </c>
      <c r="I171" s="168">
        <f>IF('Week 8'!$P$33=0,0,'Week 8'!$P$33)</f>
        <v>0</v>
      </c>
      <c r="J171" s="169">
        <f>IFERROR(AVERAGE('Week 8'!$Q$23:$Q$32),0)</f>
        <v>0</v>
      </c>
      <c r="K171" s="167">
        <f ca="1">IF('Week 8'!$N$35=0,0,'Week 8'!$N$35)</f>
        <v>0</v>
      </c>
      <c r="L171" s="158"/>
      <c r="M171" s="506" t="s">
        <v>46</v>
      </c>
      <c r="N171" s="508"/>
      <c r="O171" s="175">
        <f>SUMPRODUCT((NOT(ISERROR(FIND(M171,B169:D180))))*(E169:E180))</f>
        <v>0</v>
      </c>
      <c r="P171" s="176">
        <f>SUMPRODUCT((NOT(ISERROR(FIND(M171,B169:D180))))*(F169:F180))</f>
        <v>0</v>
      </c>
      <c r="Q171" s="173">
        <f>SUMPRODUCT((NOT(ISERROR(FIND(M171,B169:D180))))*(G169:G180))</f>
        <v>0</v>
      </c>
      <c r="R171" s="177">
        <f>IFERROR(SUMPRODUCT((NOT(ISERROR(FIND(M171,B169:D180))))*(H169:H180)/U171),0)</f>
        <v>0</v>
      </c>
      <c r="S171" s="178">
        <f>IFERROR(SUMPRODUCT((NOT(ISERROR(FIND(M171,B169:D180))))*(I169:I180)/U171),0)</f>
        <v>0</v>
      </c>
      <c r="T171" s="179">
        <f>IFERROR(SUMPRODUCT((NOT(ISERROR(FIND(M171,B169:D180))))*(J169:J180)/U171),0)</f>
        <v>0</v>
      </c>
      <c r="U171" s="180">
        <f>COUNTIF(B169:D180,"*Deadlift*")</f>
        <v>0</v>
      </c>
      <c r="V171" s="181">
        <f t="array" aca="1" ref="V171" ca="1">MAX(IF("Competition Deadlift"=B169:D180,K169:K180,0))</f>
        <v>0</v>
      </c>
      <c r="W171" s="158"/>
      <c r="X171" s="158"/>
      <c r="Y171" s="158"/>
      <c r="Z171" s="158"/>
      <c r="AA171" s="158"/>
      <c r="AB171" s="158"/>
      <c r="AC171" s="158"/>
      <c r="AD171" s="158"/>
      <c r="AE171" s="158"/>
      <c r="AF171" s="158"/>
      <c r="AG171" s="158"/>
      <c r="AH171" s="158"/>
      <c r="AI171" s="158"/>
      <c r="AJ171" s="158"/>
      <c r="AK171" s="158"/>
      <c r="AL171" s="158"/>
      <c r="AM171" s="158"/>
      <c r="AN171" s="158"/>
      <c r="AO171" s="158"/>
      <c r="AP171" s="158"/>
      <c r="AQ171" s="158"/>
      <c r="AR171" s="158"/>
      <c r="AS171" s="158"/>
      <c r="AT171" s="158"/>
      <c r="AU171" s="158"/>
      <c r="AV171" s="158"/>
      <c r="AW171" s="158"/>
    </row>
    <row r="172" spans="1:49" ht="30" customHeight="1" thickBot="1" x14ac:dyDescent="0.35">
      <c r="A172" s="158"/>
      <c r="B172" s="506" t="str">
        <f>IF('Week 8'!$C$53="","",'Week 8'!$C$43)</f>
        <v/>
      </c>
      <c r="C172" s="507"/>
      <c r="D172" s="508"/>
      <c r="E172" s="165">
        <f>COUNTIF('Week 8'!$C$53:$C$62,"&gt;0")</f>
        <v>0</v>
      </c>
      <c r="F172" s="166">
        <f>IF('Week 8'!$D$65=0,0,'Week 8'!$D$65)</f>
        <v>0</v>
      </c>
      <c r="G172" s="167">
        <f>IF('Week 8'!$F$65=0,0,'Week 8'!$F$65)</f>
        <v>0</v>
      </c>
      <c r="H172" s="166">
        <f>IFERROR(AVERAGE('Week 8'!$C$53:$C$62),0)</f>
        <v>0</v>
      </c>
      <c r="I172" s="168">
        <f>IF('Week 8'!$E$63=0,0,'Week 8'!$E$63)</f>
        <v>0</v>
      </c>
      <c r="J172" s="169">
        <f>IFERROR(AVERAGE('Week 8'!$E$53:$E$62),0)</f>
        <v>0</v>
      </c>
      <c r="K172" s="167">
        <f ca="1">IF('Week 8'!$B$65=0,0,'Week 8'!$B$65)</f>
        <v>0</v>
      </c>
      <c r="L172" s="158"/>
      <c r="M172" s="512" t="s">
        <v>89</v>
      </c>
      <c r="N172" s="513"/>
      <c r="O172" s="182">
        <f>SUM(O169:O171)</f>
        <v>0</v>
      </c>
      <c r="P172" s="183">
        <f>SUM(P169:P171)</f>
        <v>0</v>
      </c>
      <c r="Q172" s="184">
        <f>SUM(Q169:Q171)</f>
        <v>0</v>
      </c>
      <c r="R172" s="185">
        <f>IFERROR(AVERAGEIF(R169:R171,"&gt;0"),0)</f>
        <v>0</v>
      </c>
      <c r="S172" s="186">
        <f>IFERROR(AVERAGEIF(S169:S171,"&gt;0"),0)</f>
        <v>0</v>
      </c>
      <c r="T172" s="187">
        <f>IFERROR(AVERAGEIF(T169:T171,"&gt;0"),0)</f>
        <v>0</v>
      </c>
      <c r="U172" s="188">
        <f>SUM(U169:U171)</f>
        <v>0</v>
      </c>
      <c r="V172" s="184">
        <f ca="1">SUM(V169:V171)</f>
        <v>0</v>
      </c>
      <c r="W172" s="158"/>
      <c r="X172" s="158"/>
      <c r="Y172" s="158"/>
      <c r="Z172" s="158"/>
      <c r="AA172" s="158"/>
      <c r="AB172" s="158"/>
      <c r="AC172" s="158"/>
      <c r="AD172" s="158"/>
      <c r="AE172" s="158"/>
      <c r="AF172" s="158"/>
      <c r="AG172" s="158"/>
      <c r="AH172" s="158"/>
      <c r="AI172" s="158"/>
      <c r="AJ172" s="158"/>
      <c r="AK172" s="158"/>
      <c r="AL172" s="158"/>
      <c r="AM172" s="158"/>
      <c r="AN172" s="158"/>
      <c r="AO172" s="158"/>
      <c r="AP172" s="158"/>
      <c r="AQ172" s="158"/>
      <c r="AR172" s="158"/>
      <c r="AS172" s="158"/>
      <c r="AT172" s="158"/>
      <c r="AU172" s="158"/>
      <c r="AV172" s="158"/>
      <c r="AW172" s="158"/>
    </row>
    <row r="173" spans="1:49" ht="30" customHeight="1" thickBot="1" x14ac:dyDescent="0.35">
      <c r="A173" s="158"/>
      <c r="B173" s="506" t="str">
        <f>IF('Week 8'!$I$53="","",'Week 8'!$I$43)</f>
        <v/>
      </c>
      <c r="C173" s="507"/>
      <c r="D173" s="508"/>
      <c r="E173" s="165">
        <f>COUNTIF('Week 8'!$I$53:$I$62,"&gt;0")</f>
        <v>0</v>
      </c>
      <c r="F173" s="166">
        <f>IF('Week 8'!$J$65=0,0,'Week 8'!$J$65)</f>
        <v>0</v>
      </c>
      <c r="G173" s="167">
        <f>IF('Week 8'!$L$65=0,0,'Week 8'!$L$65)</f>
        <v>0</v>
      </c>
      <c r="H173" s="166">
        <f>IFERROR(AVERAGE('Week 8'!$I$53:$I$62),0)</f>
        <v>0</v>
      </c>
      <c r="I173" s="168">
        <f>IF('Week 8'!$K$63=0,0,'Week 8'!$K$63)</f>
        <v>0</v>
      </c>
      <c r="J173" s="169">
        <f>IFERROR(AVERAGE('Week 8'!$K$53:$K$62),0)</f>
        <v>0</v>
      </c>
      <c r="K173" s="167">
        <f ca="1">IF('Week 8'!$H$65=0,0,'Week 8'!$H$65)</f>
        <v>0</v>
      </c>
      <c r="L173" s="158"/>
      <c r="M173" s="119"/>
      <c r="N173" s="119"/>
      <c r="O173" s="119"/>
      <c r="P173" s="119"/>
      <c r="Q173" s="119"/>
      <c r="R173" s="119"/>
      <c r="S173" s="119"/>
      <c r="T173" s="119"/>
      <c r="U173" s="158"/>
      <c r="V173" s="158"/>
      <c r="W173" s="158"/>
      <c r="X173" s="158"/>
      <c r="Y173" s="158"/>
      <c r="Z173" s="158"/>
      <c r="AA173" s="158"/>
      <c r="AB173" s="158"/>
      <c r="AC173" s="158"/>
      <c r="AD173" s="158"/>
      <c r="AE173" s="158"/>
      <c r="AF173" s="158"/>
      <c r="AG173" s="158"/>
      <c r="AH173" s="158"/>
      <c r="AI173" s="158"/>
      <c r="AJ173" s="158"/>
      <c r="AK173" s="158"/>
      <c r="AL173" s="158"/>
      <c r="AM173" s="158"/>
      <c r="AN173" s="158"/>
      <c r="AO173" s="158"/>
      <c r="AP173" s="158"/>
      <c r="AQ173" s="158"/>
      <c r="AR173" s="158"/>
      <c r="AS173" s="158"/>
      <c r="AT173" s="158"/>
      <c r="AU173" s="158"/>
      <c r="AV173" s="158"/>
      <c r="AW173" s="158"/>
    </row>
    <row r="174" spans="1:49" ht="30" customHeight="1" thickBot="1" x14ac:dyDescent="0.35">
      <c r="A174" s="211"/>
      <c r="B174" s="506" t="str">
        <f>IF('Week 8'!$O$53="","",'Week 8'!$O$43)</f>
        <v/>
      </c>
      <c r="C174" s="507"/>
      <c r="D174" s="508"/>
      <c r="E174" s="165">
        <f>COUNTIF('Week 8'!$O$53:$O$62,"&gt;0")</f>
        <v>0</v>
      </c>
      <c r="F174" s="166">
        <f>IF('Week 8'!$P$65=0,0,'Week 8'!$P$65)</f>
        <v>0</v>
      </c>
      <c r="G174" s="167">
        <f>IF('Week 8'!$R$65=0,0,'Week 8'!$R$65)</f>
        <v>0</v>
      </c>
      <c r="H174" s="166">
        <f>IFERROR(AVERAGE('Week 8'!$O$53:$O$62),0)</f>
        <v>0</v>
      </c>
      <c r="I174" s="168">
        <f>IF('Week 8'!$P$63=0,0,'Week 8'!$P$63)</f>
        <v>0</v>
      </c>
      <c r="J174" s="169">
        <f>IFERROR(AVERAGE('Week 8'!$Q$53:$Q$62),0)</f>
        <v>0</v>
      </c>
      <c r="K174" s="167">
        <f ca="1">IF('Week 8'!$N$65=0,0,'Week 8'!$N$65)</f>
        <v>0</v>
      </c>
      <c r="L174" s="158"/>
      <c r="M174" s="509" t="s">
        <v>172</v>
      </c>
      <c r="N174" s="510"/>
      <c r="O174" s="510"/>
      <c r="P174" s="510"/>
      <c r="Q174" s="510"/>
      <c r="R174" s="510"/>
      <c r="S174" s="510"/>
      <c r="T174" s="510"/>
      <c r="U174" s="510"/>
      <c r="V174" s="511"/>
      <c r="W174" s="158"/>
      <c r="X174" s="158"/>
      <c r="Y174" s="158"/>
      <c r="Z174" s="158"/>
      <c r="AA174" s="158"/>
      <c r="AB174" s="158"/>
      <c r="AC174" s="158"/>
      <c r="AD174" s="158"/>
      <c r="AE174" s="158"/>
      <c r="AF174" s="158"/>
      <c r="AG174" s="158"/>
      <c r="AH174" s="158"/>
      <c r="AI174" s="158"/>
      <c r="AJ174" s="158"/>
      <c r="AK174" s="158"/>
      <c r="AL174" s="158"/>
      <c r="AM174" s="158"/>
      <c r="AN174" s="158"/>
      <c r="AO174" s="158"/>
      <c r="AP174" s="158"/>
      <c r="AQ174" s="158"/>
      <c r="AR174" s="158"/>
      <c r="AS174" s="158"/>
      <c r="AT174" s="158"/>
      <c r="AU174" s="158"/>
      <c r="AV174" s="158"/>
      <c r="AW174" s="158"/>
    </row>
    <row r="175" spans="1:49" ht="30" customHeight="1" thickBot="1" x14ac:dyDescent="0.35">
      <c r="A175" s="214"/>
      <c r="B175" s="506" t="str">
        <f>IF('Week 8'!$C$98="","",'Week 8'!$C$88)</f>
        <v/>
      </c>
      <c r="C175" s="507"/>
      <c r="D175" s="508"/>
      <c r="E175" s="165">
        <f>COUNTIF('Week 8'!$C$98:$C$107,"&gt;0")</f>
        <v>0</v>
      </c>
      <c r="F175" s="166">
        <f>IF('Week 8'!$D$110=0,0,'Week 8'!$D$110)</f>
        <v>0</v>
      </c>
      <c r="G175" s="167">
        <f>IF('Week 8'!$F$110=0,0,'Week 8'!$F$110)</f>
        <v>0</v>
      </c>
      <c r="H175" s="166">
        <f>IFERROR(AVERAGE('Week 8'!$C$98:$C$107),0)</f>
        <v>0</v>
      </c>
      <c r="I175" s="168">
        <f>IF('Week 8'!$E$108=0,0,'Week 8'!$E$108)</f>
        <v>0</v>
      </c>
      <c r="J175" s="169">
        <f>IFERROR(AVERAGE('Week 8'!$E$98:$E$107),0)</f>
        <v>0</v>
      </c>
      <c r="K175" s="167">
        <f ca="1">IF('Week 8'!$B$110=0,0,'Week 8'!$B$110)</f>
        <v>0</v>
      </c>
      <c r="L175" s="158"/>
      <c r="M175" s="506"/>
      <c r="N175" s="508"/>
      <c r="O175" s="189" t="s">
        <v>174</v>
      </c>
      <c r="P175" s="190" t="s">
        <v>163</v>
      </c>
      <c r="Q175" s="190" t="s">
        <v>162</v>
      </c>
      <c r="R175" s="190" t="s">
        <v>44</v>
      </c>
      <c r="S175" s="191" t="s">
        <v>90</v>
      </c>
      <c r="T175" s="191" t="s">
        <v>70</v>
      </c>
      <c r="U175" s="191" t="s">
        <v>87</v>
      </c>
      <c r="V175" s="192" t="s">
        <v>109</v>
      </c>
    </row>
    <row r="176" spans="1:49" ht="30" customHeight="1" thickBot="1" x14ac:dyDescent="0.35">
      <c r="A176" s="214"/>
      <c r="B176" s="506" t="str">
        <f>IF('Week 8'!$I$98="","",'Week 8'!$I$88)</f>
        <v/>
      </c>
      <c r="C176" s="507"/>
      <c r="D176" s="508"/>
      <c r="E176" s="165">
        <f>COUNTIF('Week 8'!$I$98:$I$107,"&gt;0")</f>
        <v>0</v>
      </c>
      <c r="F176" s="166">
        <f>IF('Week 8'!$J$110=0,0,'Week 8'!$J$110)</f>
        <v>0</v>
      </c>
      <c r="G176" s="167">
        <f>IF('Week 8'!$L$110=0,0,'Week 8'!$L$110)</f>
        <v>0</v>
      </c>
      <c r="H176" s="166">
        <f>IFERROR(AVERAGE('Week 8'!$I$98:$I$107),0)</f>
        <v>0</v>
      </c>
      <c r="I176" s="168">
        <f>IF('Week 8'!$K$108=0,0,'Week 8'!$K$108)</f>
        <v>0</v>
      </c>
      <c r="J176" s="169">
        <f>IFERROR(AVERAGE('Week 8'!$K$98:$K$107),0)</f>
        <v>0</v>
      </c>
      <c r="K176" s="167">
        <f ca="1">IF('Week 8'!$H$110=0,0,'Week 8'!$H$110)</f>
        <v>0</v>
      </c>
      <c r="L176" s="158"/>
      <c r="M176" s="506" t="s">
        <v>47</v>
      </c>
      <c r="N176" s="508"/>
      <c r="O176" s="193">
        <f>COUNTIF(F169:F171,"&gt;0")</f>
        <v>0</v>
      </c>
      <c r="P176" s="194">
        <f>SUM(E169:E171)</f>
        <v>0</v>
      </c>
      <c r="Q176" s="176">
        <f>SUM(F169:F171)</f>
        <v>0</v>
      </c>
      <c r="R176" s="173">
        <f>SUM(G169:G171)</f>
        <v>0</v>
      </c>
      <c r="S176" s="177">
        <f>IFERROR(AVERAGEIF(H169:H171,"&gt;0"),0)</f>
        <v>0</v>
      </c>
      <c r="T176" s="195">
        <f>IFERROR(AVERAGEIF(I169:I171,"&gt;0"),0)</f>
        <v>0</v>
      </c>
      <c r="U176" s="196">
        <f>IFERROR(AVERAGEIF(J169:J171,"&gt;0"),0)</f>
        <v>0</v>
      </c>
      <c r="V176" s="197">
        <f>IF('Week 7'!$R$33="",0,'Week 7'!$R$33)</f>
        <v>0</v>
      </c>
    </row>
    <row r="177" spans="1:49" ht="30" customHeight="1" thickBot="1" x14ac:dyDescent="0.35">
      <c r="A177" s="214"/>
      <c r="B177" s="506" t="str">
        <f>IF('Week 8'!$O$98="","",'Week 8'!$O$88)</f>
        <v/>
      </c>
      <c r="C177" s="507"/>
      <c r="D177" s="508"/>
      <c r="E177" s="165">
        <f>COUNTIF('Week 8'!$O$98:$O$107,"&gt;0")</f>
        <v>0</v>
      </c>
      <c r="F177" s="166">
        <f>IF('Week 8'!$P$110=0,0,'Week 8'!$P$110)</f>
        <v>0</v>
      </c>
      <c r="G177" s="167">
        <f>IF('Week 8'!$R$110=0,0,'Week 8'!$R$110)</f>
        <v>0</v>
      </c>
      <c r="H177" s="166">
        <f>IFERROR(AVERAGE('Week 8'!$O$98:$O$107),0)</f>
        <v>0</v>
      </c>
      <c r="I177" s="168">
        <f>IF('Week 8'!$P$108=0,0,'Week 8'!$P$108)</f>
        <v>0</v>
      </c>
      <c r="J177" s="169">
        <f>IFERROR(AVERAGE('Week 8'!$Q$98:$Q$107),0)</f>
        <v>0</v>
      </c>
      <c r="K177" s="167">
        <f ca="1">IF('Week 8'!$N$110=0,0,'Week 8'!$N$110)</f>
        <v>0</v>
      </c>
      <c r="L177" s="158"/>
      <c r="M177" s="506" t="s">
        <v>48</v>
      </c>
      <c r="N177" s="508"/>
      <c r="O177" s="193">
        <f>COUNTIF(F172:F174,"&gt;0")</f>
        <v>0</v>
      </c>
      <c r="P177" s="194">
        <f>SUM(E172:E174)</f>
        <v>0</v>
      </c>
      <c r="Q177" s="176">
        <f>SUM(F172:F174)</f>
        <v>0</v>
      </c>
      <c r="R177" s="173">
        <f>SUM(G172:G174)</f>
        <v>0</v>
      </c>
      <c r="S177" s="177">
        <f>IFERROR(AVERAGEIF(H172:H174,"&gt;0"),0)</f>
        <v>0</v>
      </c>
      <c r="T177" s="195">
        <f>IFERROR(AVERAGEIF(I172:I174,"&gt;0"),0)</f>
        <v>0</v>
      </c>
      <c r="U177" s="196">
        <f>IFERROR(AVERAGEIF(J172:J174,"&gt;0"),0)</f>
        <v>0</v>
      </c>
      <c r="V177" s="197">
        <f>IF('Week 7'!$R$63="",0,'Week 7'!$R$63)</f>
        <v>0</v>
      </c>
    </row>
    <row r="178" spans="1:49" ht="30" customHeight="1" thickBot="1" x14ac:dyDescent="0.35">
      <c r="A178" s="214"/>
      <c r="B178" s="506" t="str">
        <f>IF('Week 8'!$C$128="","",'Week 8'!$C$118)</f>
        <v/>
      </c>
      <c r="C178" s="507"/>
      <c r="D178" s="508"/>
      <c r="E178" s="165">
        <f>COUNTIF('Week 8'!$C$128:$C$137,"&gt;0")</f>
        <v>0</v>
      </c>
      <c r="F178" s="166">
        <f>IF('Week 8'!$D$140=0,0,'Week 8'!$D$140)</f>
        <v>0</v>
      </c>
      <c r="G178" s="167">
        <f>IF('Week 8'!$F$140=0,0,'Week 8'!$F$140)</f>
        <v>0</v>
      </c>
      <c r="H178" s="166">
        <f>IFERROR(AVERAGE('Week 8'!$C$128:$C$137),0)</f>
        <v>0</v>
      </c>
      <c r="I178" s="168">
        <f>IF('Week 8'!$E$138=0,0,'Week 8'!$E$138)</f>
        <v>0</v>
      </c>
      <c r="J178" s="169">
        <f>IFERROR(AVERAGE('Week 8'!$E$128:$E$137),0)</f>
        <v>0</v>
      </c>
      <c r="K178" s="167">
        <f ca="1">IF('Week 8'!$B$140=0,0,'Week 8'!$B$140)</f>
        <v>0</v>
      </c>
      <c r="L178" s="158"/>
      <c r="M178" s="506" t="s">
        <v>49</v>
      </c>
      <c r="N178" s="508"/>
      <c r="O178" s="198">
        <f>COUNTIF(F175:F177,"&gt;0")</f>
        <v>0</v>
      </c>
      <c r="P178" s="199">
        <f>SUM(E175:E177)</f>
        <v>0</v>
      </c>
      <c r="Q178" s="200">
        <f>SUM(F175:F177)</f>
        <v>0</v>
      </c>
      <c r="R178" s="201">
        <f>SUM(G175:G177)</f>
        <v>0</v>
      </c>
      <c r="S178" s="202">
        <f>IFERROR(AVERAGEIF(H175:H177,"&gt;0"),0)</f>
        <v>0</v>
      </c>
      <c r="T178" s="203">
        <f>IFERROR(AVERAGEIF(I175:I177,"&gt;0"),0)</f>
        <v>0</v>
      </c>
      <c r="U178" s="204">
        <f>IFERROR(AVERAGEIF(J175:J177,"&gt;0"),0)</f>
        <v>0</v>
      </c>
      <c r="V178" s="205">
        <f>IF('Week 7'!$R$108="",0,'Week 7'!$R$108)</f>
        <v>0</v>
      </c>
    </row>
    <row r="179" spans="1:49" ht="30" customHeight="1" thickBot="1" x14ac:dyDescent="0.35">
      <c r="A179" s="214"/>
      <c r="B179" s="506" t="str">
        <f>IF('Week 8'!$I$128="","",'Week 8'!$I$118)</f>
        <v/>
      </c>
      <c r="C179" s="507"/>
      <c r="D179" s="508"/>
      <c r="E179" s="165">
        <f>COUNTIF('Week 8'!$I$128:$I$137,"&gt;0")</f>
        <v>0</v>
      </c>
      <c r="F179" s="166">
        <f>IF('Week 8'!$J$140=0,0,'Week 8'!$J$140)</f>
        <v>0</v>
      </c>
      <c r="G179" s="167">
        <f>IF('Week 8'!$L$140=0,0,'Week 8'!$L$140)</f>
        <v>0</v>
      </c>
      <c r="H179" s="166">
        <f>IFERROR(AVERAGE('Week 8'!$I$128:$I$137),0)</f>
        <v>0</v>
      </c>
      <c r="I179" s="168">
        <f>IF('Week 8'!$K$138=0,0,'Week 8'!$K$138)</f>
        <v>0</v>
      </c>
      <c r="J179" s="169">
        <f>IFERROR(AVERAGE('Week 8'!$K$128:$K$137),0)</f>
        <v>0</v>
      </c>
      <c r="K179" s="167">
        <f ca="1">IF('Week 8'!$H$140=0,0,'Week 8'!$H$140)</f>
        <v>0</v>
      </c>
      <c r="L179" s="158"/>
      <c r="M179" s="506" t="s">
        <v>50</v>
      </c>
      <c r="N179" s="508"/>
      <c r="O179" s="193">
        <f>COUNTIF(F178:F180,"&gt;0")</f>
        <v>0</v>
      </c>
      <c r="P179" s="194">
        <f>SUM(E178:E180)</f>
        <v>0</v>
      </c>
      <c r="Q179" s="176">
        <f>SUM(F178:F180)</f>
        <v>0</v>
      </c>
      <c r="R179" s="173">
        <f>SUM(G178:G180)</f>
        <v>0</v>
      </c>
      <c r="S179" s="177">
        <f>IFERROR(AVERAGEIF(H178:H180,"&gt;0"),0)</f>
        <v>0</v>
      </c>
      <c r="T179" s="195">
        <f>IFERROR(AVERAGEIF(I178:I180,"&gt;0"),0)</f>
        <v>0</v>
      </c>
      <c r="U179" s="196">
        <f>IFERROR(AVERAGEIF(J178:J180,"&gt;0"),0)</f>
        <v>0</v>
      </c>
      <c r="V179" s="197">
        <f>IF('Week 7'!$R$138="",0,'Week 7'!$R$138)</f>
        <v>0</v>
      </c>
    </row>
    <row r="180" spans="1:49" ht="30" customHeight="1" thickBot="1" x14ac:dyDescent="0.35">
      <c r="A180" s="214"/>
      <c r="B180" s="506" t="str">
        <f>IF('Week 8'!$O$128="","",'Week 8'!$O$118)</f>
        <v/>
      </c>
      <c r="C180" s="507"/>
      <c r="D180" s="508"/>
      <c r="E180" s="175">
        <f>COUNTIF('Week 8'!$O$128:$O$137,"&gt;0")</f>
        <v>0</v>
      </c>
      <c r="F180" s="176">
        <f>IF('Week 8'!$P$140=0,0,'Week 8'!$P$140)</f>
        <v>0</v>
      </c>
      <c r="G180" s="173">
        <f>IF('Week 8'!$R$140=0,0,'Week 8'!$R$140)</f>
        <v>0</v>
      </c>
      <c r="H180" s="176">
        <f>IFERROR(AVERAGE('Week 8'!$O$128:$O$137),0)</f>
        <v>0</v>
      </c>
      <c r="I180" s="178">
        <f>IF('Week 8'!$P$138=0,0,'Week 8'!$P$138)</f>
        <v>0</v>
      </c>
      <c r="J180" s="179">
        <f>IFERROR(AVERAGE('Week 8'!$Q$128:$Q$137),0)</f>
        <v>0</v>
      </c>
      <c r="K180" s="173">
        <f ca="1">IF('Week 8'!$N$140=0,0,'Week 8'!$N$140)</f>
        <v>0</v>
      </c>
      <c r="L180" s="158"/>
      <c r="M180" s="119"/>
      <c r="N180" s="119"/>
      <c r="O180" s="119"/>
      <c r="P180" s="119"/>
      <c r="Q180" s="119"/>
      <c r="R180" s="119"/>
      <c r="S180" s="119"/>
      <c r="T180" s="119"/>
      <c r="U180" s="119"/>
      <c r="V180" s="119"/>
    </row>
    <row r="181" spans="1:49" ht="15" customHeight="1" x14ac:dyDescent="0.3">
      <c r="A181" s="158"/>
      <c r="B181" s="158"/>
      <c r="C181" s="158"/>
      <c r="D181" s="158"/>
      <c r="E181" s="158"/>
      <c r="F181" s="158"/>
      <c r="G181" s="158"/>
      <c r="H181" s="158"/>
      <c r="I181" s="158"/>
      <c r="J181" s="158"/>
      <c r="K181" s="158"/>
      <c r="L181" s="158"/>
      <c r="M181" s="158"/>
      <c r="N181" s="158"/>
      <c r="O181" s="158"/>
      <c r="P181" s="158"/>
      <c r="Q181" s="158"/>
      <c r="R181" s="158"/>
      <c r="S181" s="158"/>
      <c r="T181" s="158"/>
      <c r="U181" s="158"/>
      <c r="V181" s="158"/>
      <c r="W181" s="158"/>
      <c r="X181" s="158"/>
      <c r="Y181" s="158"/>
      <c r="Z181" s="158"/>
      <c r="AA181" s="158"/>
      <c r="AB181" s="158"/>
      <c r="AC181" s="158"/>
      <c r="AD181" s="158"/>
      <c r="AE181" s="158"/>
      <c r="AF181" s="158"/>
      <c r="AG181" s="158"/>
      <c r="AH181" s="158"/>
      <c r="AI181" s="158"/>
      <c r="AJ181" s="158"/>
      <c r="AK181" s="158"/>
      <c r="AL181" s="158"/>
      <c r="AM181" s="158"/>
      <c r="AN181" s="158"/>
      <c r="AO181" s="158"/>
      <c r="AP181" s="158"/>
      <c r="AQ181" s="158"/>
      <c r="AR181" s="158"/>
      <c r="AS181" s="158"/>
      <c r="AT181" s="158"/>
      <c r="AU181" s="158"/>
      <c r="AV181" s="158"/>
      <c r="AW181" s="158"/>
    </row>
    <row r="182" spans="1:49" ht="15" customHeight="1" x14ac:dyDescent="0.3">
      <c r="A182" s="158"/>
      <c r="B182" s="158"/>
      <c r="C182" s="158"/>
      <c r="D182" s="158"/>
      <c r="E182" s="158"/>
      <c r="F182" s="158"/>
      <c r="G182" s="158"/>
      <c r="H182" s="158"/>
      <c r="I182" s="158"/>
      <c r="J182" s="158"/>
      <c r="K182" s="158"/>
      <c r="L182" s="158"/>
      <c r="M182" s="158"/>
      <c r="N182" s="158"/>
      <c r="O182" s="158"/>
      <c r="P182" s="158"/>
      <c r="Q182" s="158"/>
      <c r="R182" s="158"/>
      <c r="S182" s="158"/>
      <c r="T182" s="158"/>
      <c r="U182" s="158"/>
      <c r="V182" s="158"/>
      <c r="W182" s="158"/>
      <c r="X182" s="158"/>
      <c r="Y182" s="158"/>
      <c r="Z182" s="158"/>
      <c r="AA182" s="158"/>
      <c r="AB182" s="158"/>
      <c r="AC182" s="158"/>
      <c r="AD182" s="158"/>
      <c r="AE182" s="158"/>
      <c r="AF182" s="158"/>
      <c r="AG182" s="158"/>
      <c r="AH182" s="158"/>
      <c r="AI182" s="158"/>
      <c r="AJ182" s="158"/>
      <c r="AK182" s="158"/>
      <c r="AL182" s="158"/>
      <c r="AM182" s="158"/>
      <c r="AN182" s="158"/>
      <c r="AO182" s="158"/>
      <c r="AP182" s="158"/>
      <c r="AQ182" s="158"/>
      <c r="AR182" s="158"/>
      <c r="AS182" s="158"/>
      <c r="AT182" s="158"/>
      <c r="AU182" s="158"/>
      <c r="AV182" s="158"/>
      <c r="AW182" s="158"/>
    </row>
    <row r="183" spans="1:49" ht="15" customHeight="1" x14ac:dyDescent="0.3">
      <c r="A183" s="158"/>
      <c r="B183" s="514" t="str">
        <f>IF('Training Plan'!B244="","",'Training Plan'!B244)</f>
        <v/>
      </c>
      <c r="C183" s="515"/>
      <c r="D183" s="516"/>
      <c r="E183" s="514" t="s">
        <v>187</v>
      </c>
      <c r="F183" s="515"/>
      <c r="G183" s="515"/>
      <c r="H183" s="515"/>
      <c r="I183" s="515"/>
      <c r="J183" s="515"/>
      <c r="K183" s="515"/>
      <c r="L183" s="515"/>
      <c r="M183" s="515"/>
      <c r="N183" s="515"/>
      <c r="O183" s="515"/>
      <c r="P183" s="515"/>
      <c r="Q183" s="515"/>
      <c r="R183" s="515"/>
      <c r="S183" s="515"/>
      <c r="T183" s="515"/>
      <c r="U183" s="515"/>
      <c r="V183" s="516"/>
      <c r="W183" s="158"/>
      <c r="X183" s="158"/>
      <c r="Y183" s="158"/>
      <c r="Z183" s="158"/>
      <c r="AA183" s="158"/>
      <c r="AB183" s="158"/>
      <c r="AC183" s="158"/>
      <c r="AD183" s="158"/>
      <c r="AE183" s="158"/>
      <c r="AF183" s="158"/>
      <c r="AG183" s="158"/>
      <c r="AH183" s="158"/>
      <c r="AI183" s="158"/>
      <c r="AJ183" s="158"/>
      <c r="AK183" s="158"/>
      <c r="AL183" s="158"/>
      <c r="AM183" s="158"/>
      <c r="AN183" s="158"/>
      <c r="AO183" s="158"/>
      <c r="AP183" s="158"/>
      <c r="AQ183" s="158"/>
      <c r="AR183" s="158"/>
      <c r="AS183" s="158"/>
      <c r="AT183" s="158"/>
      <c r="AU183" s="158"/>
      <c r="AV183" s="158"/>
      <c r="AW183" s="158"/>
    </row>
    <row r="184" spans="1:49" ht="15" customHeight="1" x14ac:dyDescent="0.3">
      <c r="A184" s="158"/>
      <c r="B184" s="517"/>
      <c r="C184" s="518"/>
      <c r="D184" s="519"/>
      <c r="E184" s="517"/>
      <c r="F184" s="518"/>
      <c r="G184" s="518"/>
      <c r="H184" s="518"/>
      <c r="I184" s="518"/>
      <c r="J184" s="518"/>
      <c r="K184" s="518"/>
      <c r="L184" s="518"/>
      <c r="M184" s="518"/>
      <c r="N184" s="518"/>
      <c r="O184" s="518"/>
      <c r="P184" s="518"/>
      <c r="Q184" s="518"/>
      <c r="R184" s="518"/>
      <c r="S184" s="518"/>
      <c r="T184" s="518"/>
      <c r="U184" s="518"/>
      <c r="V184" s="519"/>
      <c r="W184" s="158"/>
      <c r="X184" s="158"/>
      <c r="Y184" s="158"/>
      <c r="Z184" s="158"/>
      <c r="AA184" s="158"/>
      <c r="AB184" s="158"/>
      <c r="AC184" s="158"/>
      <c r="AD184" s="158"/>
      <c r="AE184" s="158"/>
      <c r="AF184" s="158"/>
      <c r="AG184" s="158"/>
      <c r="AH184" s="158"/>
      <c r="AI184" s="158"/>
      <c r="AJ184" s="158"/>
      <c r="AK184" s="158"/>
      <c r="AL184" s="158"/>
      <c r="AM184" s="158"/>
      <c r="AN184" s="158"/>
      <c r="AO184" s="158"/>
      <c r="AP184" s="158"/>
      <c r="AQ184" s="158"/>
      <c r="AR184" s="158"/>
      <c r="AS184" s="158"/>
      <c r="AT184" s="158"/>
      <c r="AU184" s="158"/>
      <c r="AV184" s="158"/>
      <c r="AW184" s="158"/>
    </row>
    <row r="185" spans="1:49" ht="15" customHeight="1" x14ac:dyDescent="0.3">
      <c r="A185" s="158"/>
      <c r="B185" s="158"/>
      <c r="C185" s="158"/>
      <c r="D185" s="158"/>
      <c r="E185" s="158"/>
      <c r="F185" s="158"/>
      <c r="G185" s="158"/>
      <c r="H185" s="158"/>
      <c r="I185" s="158"/>
      <c r="J185" s="158"/>
      <c r="K185" s="158"/>
      <c r="L185" s="158"/>
      <c r="M185" s="158"/>
      <c r="N185" s="158"/>
      <c r="O185" s="158"/>
      <c r="P185" s="158"/>
      <c r="Q185" s="158"/>
      <c r="R185" s="158"/>
      <c r="S185" s="158"/>
      <c r="T185" s="158"/>
      <c r="U185" s="158"/>
      <c r="V185" s="158"/>
      <c r="W185" s="158"/>
      <c r="X185" s="158"/>
      <c r="Y185" s="158"/>
      <c r="Z185" s="158"/>
      <c r="AA185" s="158"/>
      <c r="AB185" s="158"/>
      <c r="AC185" s="158"/>
      <c r="AD185" s="158"/>
      <c r="AE185" s="158"/>
      <c r="AF185" s="158"/>
      <c r="AG185" s="158"/>
      <c r="AH185" s="158"/>
      <c r="AI185" s="158"/>
      <c r="AJ185" s="158"/>
      <c r="AK185" s="158"/>
      <c r="AL185" s="158"/>
      <c r="AM185" s="158"/>
      <c r="AN185" s="158"/>
      <c r="AO185" s="158"/>
      <c r="AP185" s="158"/>
      <c r="AQ185" s="158"/>
      <c r="AR185" s="158"/>
      <c r="AS185" s="158"/>
      <c r="AT185" s="158"/>
      <c r="AU185" s="158"/>
      <c r="AV185" s="158"/>
      <c r="AW185" s="158"/>
    </row>
    <row r="186" spans="1:49" ht="15" customHeight="1" thickBot="1" x14ac:dyDescent="0.35">
      <c r="A186" s="158"/>
      <c r="B186" s="158"/>
      <c r="C186" s="158"/>
      <c r="D186" s="158"/>
      <c r="E186" s="158"/>
      <c r="F186" s="158"/>
      <c r="G186" s="158"/>
      <c r="H186" s="158"/>
      <c r="I186" s="158"/>
      <c r="J186" s="158"/>
      <c r="K186" s="158"/>
      <c r="L186" s="158"/>
      <c r="M186" s="158"/>
      <c r="N186" s="158"/>
      <c r="O186" s="158"/>
      <c r="P186" s="158"/>
      <c r="Q186" s="158"/>
      <c r="R186" s="158"/>
      <c r="S186" s="158"/>
      <c r="T186" s="158"/>
      <c r="U186" s="158"/>
      <c r="V186" s="158"/>
      <c r="W186" s="158"/>
      <c r="X186" s="158"/>
      <c r="Y186" s="158"/>
      <c r="Z186" s="158"/>
      <c r="AA186" s="158"/>
      <c r="AB186" s="158"/>
      <c r="AC186" s="158"/>
      <c r="AD186" s="158"/>
      <c r="AE186" s="158"/>
      <c r="AF186" s="158"/>
      <c r="AG186" s="158"/>
      <c r="AH186" s="158"/>
      <c r="AI186" s="158"/>
      <c r="AJ186" s="158"/>
      <c r="AK186" s="158"/>
      <c r="AL186" s="158"/>
      <c r="AM186" s="158"/>
      <c r="AN186" s="158"/>
      <c r="AO186" s="158"/>
      <c r="AP186" s="158"/>
      <c r="AQ186" s="158"/>
      <c r="AR186" s="158"/>
      <c r="AS186" s="158"/>
      <c r="AT186" s="158"/>
      <c r="AU186" s="158"/>
      <c r="AV186" s="158"/>
      <c r="AW186" s="158"/>
    </row>
    <row r="187" spans="1:49" ht="15" customHeight="1" x14ac:dyDescent="0.3">
      <c r="A187" s="158"/>
      <c r="B187" s="356" t="s">
        <v>77</v>
      </c>
      <c r="C187" s="357"/>
      <c r="D187" s="357"/>
      <c r="E187" s="357"/>
      <c r="F187" s="357"/>
      <c r="G187" s="357"/>
      <c r="H187" s="357"/>
      <c r="I187" s="357"/>
      <c r="J187" s="357"/>
      <c r="K187" s="358"/>
      <c r="L187" s="158"/>
      <c r="M187" s="356" t="s">
        <v>170</v>
      </c>
      <c r="N187" s="357"/>
      <c r="O187" s="357"/>
      <c r="P187" s="357"/>
      <c r="Q187" s="357"/>
      <c r="R187" s="357"/>
      <c r="S187" s="357"/>
      <c r="T187" s="357"/>
      <c r="U187" s="357"/>
      <c r="V187" s="358"/>
      <c r="W187" s="158"/>
      <c r="X187" s="158"/>
      <c r="Y187" s="158"/>
      <c r="Z187" s="158"/>
      <c r="AA187" s="158"/>
      <c r="AB187" s="158"/>
      <c r="AC187" s="158"/>
      <c r="AD187" s="158"/>
      <c r="AE187" s="158"/>
      <c r="AF187" s="158"/>
      <c r="AG187" s="158"/>
      <c r="AH187" s="158"/>
      <c r="AI187" s="158"/>
      <c r="AJ187" s="158"/>
      <c r="AK187" s="158"/>
      <c r="AL187" s="158"/>
      <c r="AM187" s="158"/>
      <c r="AN187" s="158"/>
      <c r="AO187" s="158"/>
      <c r="AP187" s="158"/>
      <c r="AQ187" s="158"/>
      <c r="AR187" s="158"/>
      <c r="AS187" s="158"/>
      <c r="AT187" s="158"/>
      <c r="AU187" s="158"/>
      <c r="AV187" s="158"/>
      <c r="AW187" s="158"/>
    </row>
    <row r="188" spans="1:49" ht="15" customHeight="1" thickBot="1" x14ac:dyDescent="0.35">
      <c r="A188" s="158"/>
      <c r="B188" s="359"/>
      <c r="C188" s="360"/>
      <c r="D188" s="360"/>
      <c r="E188" s="360"/>
      <c r="F188" s="360"/>
      <c r="G188" s="360"/>
      <c r="H188" s="360"/>
      <c r="I188" s="360"/>
      <c r="J188" s="360"/>
      <c r="K188" s="361"/>
      <c r="L188" s="158"/>
      <c r="M188" s="359"/>
      <c r="N188" s="360"/>
      <c r="O188" s="360"/>
      <c r="P188" s="360"/>
      <c r="Q188" s="360"/>
      <c r="R188" s="360"/>
      <c r="S188" s="360"/>
      <c r="T188" s="360"/>
      <c r="U188" s="360"/>
      <c r="V188" s="361"/>
      <c r="W188" s="158"/>
      <c r="X188" s="158"/>
      <c r="Y188" s="158"/>
      <c r="Z188" s="158"/>
      <c r="AA188" s="158"/>
      <c r="AB188" s="158"/>
      <c r="AC188" s="158"/>
      <c r="AD188" s="158"/>
      <c r="AE188" s="158"/>
      <c r="AF188" s="158"/>
      <c r="AG188" s="158"/>
      <c r="AH188" s="158"/>
      <c r="AI188" s="158"/>
      <c r="AJ188" s="158"/>
      <c r="AK188" s="158"/>
      <c r="AL188" s="158"/>
      <c r="AM188" s="158"/>
      <c r="AN188" s="158"/>
      <c r="AO188" s="158"/>
      <c r="AP188" s="158"/>
      <c r="AQ188" s="158"/>
      <c r="AR188" s="158"/>
      <c r="AS188" s="158"/>
      <c r="AT188" s="158"/>
      <c r="AU188" s="158"/>
      <c r="AV188" s="158"/>
      <c r="AW188" s="158"/>
    </row>
    <row r="189" spans="1:49" ht="15" customHeight="1" x14ac:dyDescent="0.3">
      <c r="A189" s="158"/>
      <c r="B189" s="520" t="s">
        <v>69</v>
      </c>
      <c r="C189" s="521"/>
      <c r="D189" s="522"/>
      <c r="E189" s="526" t="s">
        <v>163</v>
      </c>
      <c r="F189" s="528" t="s">
        <v>162</v>
      </c>
      <c r="G189" s="526" t="s">
        <v>44</v>
      </c>
      <c r="H189" s="528" t="s">
        <v>90</v>
      </c>
      <c r="I189" s="528" t="s">
        <v>70</v>
      </c>
      <c r="J189" s="528" t="s">
        <v>87</v>
      </c>
      <c r="K189" s="526" t="s">
        <v>4</v>
      </c>
      <c r="L189" s="158"/>
      <c r="M189" s="530" t="s">
        <v>192</v>
      </c>
      <c r="N189" s="531"/>
      <c r="O189" s="526" t="s">
        <v>163</v>
      </c>
      <c r="P189" s="532" t="s">
        <v>162</v>
      </c>
      <c r="Q189" s="526" t="s">
        <v>44</v>
      </c>
      <c r="R189" s="528" t="s">
        <v>90</v>
      </c>
      <c r="S189" s="528" t="s">
        <v>70</v>
      </c>
      <c r="T189" s="528" t="s">
        <v>87</v>
      </c>
      <c r="U189" s="533" t="s">
        <v>106</v>
      </c>
      <c r="V189" s="528" t="s">
        <v>91</v>
      </c>
      <c r="W189" s="158"/>
      <c r="X189" s="158"/>
      <c r="Y189" s="158"/>
      <c r="Z189" s="158"/>
      <c r="AA189" s="158"/>
      <c r="AB189" s="158"/>
      <c r="AC189" s="158"/>
      <c r="AD189" s="158"/>
      <c r="AE189" s="158"/>
      <c r="AF189" s="158"/>
      <c r="AG189" s="158"/>
      <c r="AH189" s="158"/>
      <c r="AI189" s="158"/>
      <c r="AJ189" s="158"/>
      <c r="AK189" s="158"/>
      <c r="AL189" s="158"/>
      <c r="AM189" s="158"/>
      <c r="AN189" s="158"/>
      <c r="AO189" s="158"/>
      <c r="AP189" s="158"/>
      <c r="AQ189" s="158"/>
      <c r="AR189" s="158"/>
      <c r="AS189" s="158"/>
      <c r="AT189" s="158"/>
      <c r="AU189" s="158"/>
      <c r="AV189" s="158"/>
      <c r="AW189" s="158"/>
    </row>
    <row r="190" spans="1:49" ht="15" customHeight="1" thickBot="1" x14ac:dyDescent="0.35">
      <c r="A190" s="158"/>
      <c r="B190" s="523"/>
      <c r="C190" s="524"/>
      <c r="D190" s="525"/>
      <c r="E190" s="527"/>
      <c r="F190" s="527"/>
      <c r="G190" s="527"/>
      <c r="H190" s="529"/>
      <c r="I190" s="529"/>
      <c r="J190" s="529"/>
      <c r="K190" s="527"/>
      <c r="L190" s="158"/>
      <c r="M190" s="523"/>
      <c r="N190" s="525"/>
      <c r="O190" s="527"/>
      <c r="P190" s="523"/>
      <c r="Q190" s="527"/>
      <c r="R190" s="527"/>
      <c r="S190" s="529"/>
      <c r="T190" s="529"/>
      <c r="U190" s="524"/>
      <c r="V190" s="529"/>
      <c r="W190" s="158"/>
      <c r="X190" s="158"/>
      <c r="Y190" s="158"/>
      <c r="Z190" s="158"/>
      <c r="AA190" s="158"/>
      <c r="AB190" s="158"/>
      <c r="AC190" s="158"/>
      <c r="AD190" s="158"/>
      <c r="AE190" s="158"/>
      <c r="AF190" s="158"/>
      <c r="AG190" s="158"/>
      <c r="AH190" s="158"/>
      <c r="AI190" s="158"/>
      <c r="AJ190" s="158"/>
      <c r="AK190" s="158"/>
      <c r="AL190" s="158"/>
      <c r="AM190" s="158"/>
      <c r="AN190" s="158"/>
      <c r="AO190" s="158"/>
      <c r="AP190" s="158"/>
      <c r="AQ190" s="158"/>
      <c r="AR190" s="158"/>
      <c r="AS190" s="158"/>
      <c r="AT190" s="158"/>
      <c r="AU190" s="158"/>
      <c r="AV190" s="158"/>
      <c r="AW190" s="158"/>
    </row>
    <row r="191" spans="1:49" ht="30" customHeight="1" thickBot="1" x14ac:dyDescent="0.35">
      <c r="A191" s="158"/>
      <c r="B191" s="506" t="str">
        <f>IF('Week 9'!$C$23="","",'Week 9'!$C$13)</f>
        <v/>
      </c>
      <c r="C191" s="507"/>
      <c r="D191" s="508"/>
      <c r="E191" s="165">
        <f>COUNTIF('Week 9'!$C$23:$C$32,"&gt;0")</f>
        <v>0</v>
      </c>
      <c r="F191" s="166">
        <f>IF('Week 9'!$D$35=0,0,'Week 9'!$D$35)</f>
        <v>0</v>
      </c>
      <c r="G191" s="167">
        <f>IF('Week 9'!$F$35=0,0,'Week 9'!$F$35)</f>
        <v>0</v>
      </c>
      <c r="H191" s="166">
        <f>IFERROR(AVERAGE('Week 9'!$C$23:$C$32),0)</f>
        <v>0</v>
      </c>
      <c r="I191" s="168">
        <f>IF('Week 9'!$E$33=0,0,'Week 9'!$E$33)</f>
        <v>0</v>
      </c>
      <c r="J191" s="169">
        <f>IFERROR(AVERAGE('Week 9'!$E$23:$E$32),0)</f>
        <v>0</v>
      </c>
      <c r="K191" s="167">
        <f ca="1">IF('Week 9'!$B$35=0,0,'Week 9'!$B$35)</f>
        <v>0</v>
      </c>
      <c r="L191" s="158"/>
      <c r="M191" s="506" t="s">
        <v>43</v>
      </c>
      <c r="N191" s="508"/>
      <c r="O191" s="165">
        <f>SUMPRODUCT((NOT(ISERROR(FIND(M191,B191:D202))))*(E191:E202))</f>
        <v>0</v>
      </c>
      <c r="P191" s="166">
        <f>SUMPRODUCT((NOT(ISERROR(FIND(M191,B191:D202))))*(F191:F202))</f>
        <v>0</v>
      </c>
      <c r="Q191" s="167">
        <f>SUMPRODUCT((NOT(ISERROR(FIND(M191,B191:D202))))*(G191:G202))</f>
        <v>0</v>
      </c>
      <c r="R191" s="171">
        <f>IFERROR(SUMPRODUCT((NOT(ISERROR(FIND(M191,B191:D202))))*((H191:H202)/U191)),0)</f>
        <v>0</v>
      </c>
      <c r="S191" s="168">
        <f>IFERROR(SUMPRODUCT((NOT(ISERROR(FIND(M191,B191:D202))))*((I191:I202)/U191)),0)</f>
        <v>0</v>
      </c>
      <c r="T191" s="169">
        <f>IFERROR(SUMPRODUCT((NOT(ISERROR(FIND(M191,B191:D202))))*((J191:J202)/U191)),0)</f>
        <v>0</v>
      </c>
      <c r="U191" s="172">
        <f>COUNTIF(B191:D202,"*Squat*")</f>
        <v>0</v>
      </c>
      <c r="V191" s="173"/>
      <c r="W191" s="158"/>
      <c r="X191" s="158"/>
      <c r="Y191" s="158"/>
      <c r="Z191" s="158"/>
      <c r="AA191" s="158"/>
      <c r="AB191" s="158"/>
      <c r="AC191" s="158"/>
      <c r="AD191" s="158"/>
      <c r="AE191" s="158"/>
      <c r="AF191" s="158"/>
      <c r="AG191" s="158"/>
      <c r="AH191" s="158"/>
      <c r="AI191" s="158"/>
      <c r="AJ191" s="158"/>
      <c r="AK191" s="158"/>
      <c r="AL191" s="158"/>
      <c r="AM191" s="158"/>
      <c r="AN191" s="158"/>
      <c r="AO191" s="158"/>
      <c r="AP191" s="158"/>
      <c r="AQ191" s="158"/>
      <c r="AR191" s="158"/>
      <c r="AS191" s="158"/>
      <c r="AT191" s="158"/>
      <c r="AU191" s="158"/>
      <c r="AV191" s="158"/>
      <c r="AW191" s="158"/>
    </row>
    <row r="192" spans="1:49" ht="30" customHeight="1" thickBot="1" x14ac:dyDescent="0.35">
      <c r="A192" s="158"/>
      <c r="B192" s="506" t="str">
        <f>IF('Week 9'!$I$23="","",'Week 9'!$I$13)</f>
        <v/>
      </c>
      <c r="C192" s="507"/>
      <c r="D192" s="508"/>
      <c r="E192" s="165">
        <f>COUNTIF('Week 9'!$I$23:$I$32,"&gt;0")</f>
        <v>0</v>
      </c>
      <c r="F192" s="166">
        <f>IF('Week 9'!$J$35=0,0,'Week 9'!$J$35)</f>
        <v>0</v>
      </c>
      <c r="G192" s="167">
        <f>IF('Week 9'!$L$35=0,0,'Week 9'!$L$35)</f>
        <v>0</v>
      </c>
      <c r="H192" s="166">
        <f>IFERROR(AVERAGE('Week 9'!$I$23:$I$32),0)</f>
        <v>0</v>
      </c>
      <c r="I192" s="168">
        <f>IF('Week 9'!$K$33=0,0,'Week 9'!$K$33)</f>
        <v>0</v>
      </c>
      <c r="J192" s="169">
        <f>IFERROR(AVERAGE('Week 9'!$K$23:$K$32),0)</f>
        <v>0</v>
      </c>
      <c r="K192" s="167">
        <f ca="1">IF('Week 9'!$H$35=0,0,'Week 9'!$H$35)</f>
        <v>0</v>
      </c>
      <c r="L192" s="158"/>
      <c r="M192" s="506" t="s">
        <v>45</v>
      </c>
      <c r="N192" s="508"/>
      <c r="O192" s="165">
        <f>SUMPRODUCT((NOT(ISERROR(FIND(M192,B191:D202))))*(E191:E202))</f>
        <v>0</v>
      </c>
      <c r="P192" s="166">
        <f>SUMPRODUCT((NOT(ISERROR(FIND(M192,B191:D202))))*(F191:F202))</f>
        <v>0</v>
      </c>
      <c r="Q192" s="167">
        <f>SUMPRODUCT((NOT(ISERROR(FIND(M192,B191:D202))))*(G191:G202))</f>
        <v>0</v>
      </c>
      <c r="R192" s="171">
        <f>IFERROR(SUMPRODUCT((NOT(ISERROR(FIND(M192,B191:D202))))*(H191:H202)/U192),0)</f>
        <v>0</v>
      </c>
      <c r="S192" s="168">
        <f>IFERROR(SUMPRODUCT((NOT(ISERROR(FIND(M192,B191:D202))))*(I191:I202)/U192),0)</f>
        <v>0</v>
      </c>
      <c r="T192" s="169">
        <f>IFERROR(SUMPRODUCT((NOT(ISERROR(FIND(M192,B191:D202))))*(J191:J202)/U192),0)</f>
        <v>0</v>
      </c>
      <c r="U192" s="174">
        <f>COUNTIF(B191:D202,"*Bench*")</f>
        <v>0</v>
      </c>
      <c r="V192" s="173">
        <f t="array" aca="1" ref="V192" ca="1">MAX(IF("Competition Bench"=B191:D202,K191:K202,0))</f>
        <v>0</v>
      </c>
      <c r="W192" s="158"/>
      <c r="X192" s="158"/>
      <c r="Y192" s="158"/>
      <c r="Z192" s="158"/>
      <c r="AA192" s="158"/>
      <c r="AB192" s="158"/>
      <c r="AC192" s="158"/>
      <c r="AD192" s="158"/>
      <c r="AE192" s="158"/>
      <c r="AF192" s="158"/>
      <c r="AG192" s="158"/>
      <c r="AH192" s="158"/>
      <c r="AI192" s="158"/>
      <c r="AJ192" s="158"/>
      <c r="AK192" s="158"/>
      <c r="AL192" s="158"/>
      <c r="AM192" s="158"/>
      <c r="AN192" s="158"/>
      <c r="AO192" s="158"/>
      <c r="AP192" s="158"/>
      <c r="AQ192" s="158"/>
      <c r="AR192" s="158"/>
      <c r="AS192" s="158"/>
      <c r="AT192" s="158"/>
      <c r="AU192" s="158"/>
      <c r="AV192" s="158"/>
      <c r="AW192" s="158"/>
    </row>
    <row r="193" spans="1:49" ht="30" customHeight="1" thickBot="1" x14ac:dyDescent="0.35">
      <c r="A193" s="158"/>
      <c r="B193" s="506" t="str">
        <f>IF('Week 9'!$O$23="","",'Week 9'!$O$13)</f>
        <v/>
      </c>
      <c r="C193" s="507"/>
      <c r="D193" s="508"/>
      <c r="E193" s="165">
        <f>COUNTIF('Week 9'!$O$23:$O$32,"&gt;0")</f>
        <v>0</v>
      </c>
      <c r="F193" s="166">
        <f>IF('Week 9'!$P$35=0,0,'Week 9'!$P$35)</f>
        <v>0</v>
      </c>
      <c r="G193" s="167">
        <f>IF('Week 9'!$R$35=0,0,'Week 9'!$R$35)</f>
        <v>0</v>
      </c>
      <c r="H193" s="166">
        <f>IFERROR(AVERAGE('Week 9'!$O$23:$O$32),0)</f>
        <v>0</v>
      </c>
      <c r="I193" s="168">
        <f>IF('Week 9'!$P$33=0,0,'Week 9'!$P$33)</f>
        <v>0</v>
      </c>
      <c r="J193" s="169">
        <f>IFERROR(AVERAGE('Week 9'!$Q$23:$Q$32),0)</f>
        <v>0</v>
      </c>
      <c r="K193" s="167">
        <f ca="1">IF('Week 9'!$N$35=0,0,'Week 9'!$N$35)</f>
        <v>0</v>
      </c>
      <c r="L193" s="158"/>
      <c r="M193" s="506" t="s">
        <v>46</v>
      </c>
      <c r="N193" s="508"/>
      <c r="O193" s="175">
        <f>SUMPRODUCT((NOT(ISERROR(FIND(M193,B191:D202))))*(E191:E202))</f>
        <v>0</v>
      </c>
      <c r="P193" s="176">
        <f>SUMPRODUCT((NOT(ISERROR(FIND(M193,B191:D202))))*(F191:F202))</f>
        <v>0</v>
      </c>
      <c r="Q193" s="173">
        <f>SUMPRODUCT((NOT(ISERROR(FIND(M193,B191:D202))))*(G191:G202))</f>
        <v>0</v>
      </c>
      <c r="R193" s="177">
        <f>IFERROR(SUMPRODUCT((NOT(ISERROR(FIND(M193,B191:D202))))*(H191:H202)/U193),0)</f>
        <v>0</v>
      </c>
      <c r="S193" s="178">
        <f>IFERROR(SUMPRODUCT((NOT(ISERROR(FIND(M193,B191:D202))))*(I191:I202)/U193),0)</f>
        <v>0</v>
      </c>
      <c r="T193" s="179">
        <f>IFERROR(SUMPRODUCT((NOT(ISERROR(FIND(M193,B191:D202))))*(J191:J202)/U193),0)</f>
        <v>0</v>
      </c>
      <c r="U193" s="180">
        <f>COUNTIF(B191:D202,"*Deadlift*")</f>
        <v>0</v>
      </c>
      <c r="V193" s="181">
        <f t="array" aca="1" ref="V193" ca="1">MAX(IF("Competition Deadlift"=B191:D202,K191:K202,0))</f>
        <v>0</v>
      </c>
      <c r="W193" s="158"/>
      <c r="X193" s="158"/>
      <c r="Y193" s="158"/>
      <c r="Z193" s="158"/>
      <c r="AA193" s="158"/>
      <c r="AB193" s="158"/>
      <c r="AC193" s="158"/>
      <c r="AD193" s="158"/>
      <c r="AE193" s="158"/>
      <c r="AF193" s="158"/>
      <c r="AG193" s="158"/>
      <c r="AH193" s="158"/>
      <c r="AI193" s="158"/>
      <c r="AJ193" s="158"/>
      <c r="AK193" s="158"/>
      <c r="AL193" s="158"/>
      <c r="AM193" s="158"/>
      <c r="AN193" s="158"/>
      <c r="AO193" s="158"/>
      <c r="AP193" s="158"/>
      <c r="AQ193" s="158"/>
      <c r="AR193" s="158"/>
      <c r="AS193" s="158"/>
      <c r="AT193" s="158"/>
      <c r="AU193" s="158"/>
      <c r="AV193" s="158"/>
      <c r="AW193" s="158"/>
    </row>
    <row r="194" spans="1:49" ht="30" customHeight="1" thickBot="1" x14ac:dyDescent="0.35">
      <c r="A194" s="158"/>
      <c r="B194" s="506" t="str">
        <f>IF('Week 9'!$C$53="","",'Week 9'!$C$43)</f>
        <v/>
      </c>
      <c r="C194" s="507"/>
      <c r="D194" s="508"/>
      <c r="E194" s="165">
        <f>COUNTIF('Week 9'!$C$53:$C$62,"&gt;0")</f>
        <v>0</v>
      </c>
      <c r="F194" s="166">
        <f>IF('Week 9'!$D$65=0,0,'Week 9'!$D$65)</f>
        <v>0</v>
      </c>
      <c r="G194" s="167">
        <f>IF('Week 9'!$F$65=0,0,'Week 9'!$F$65)</f>
        <v>0</v>
      </c>
      <c r="H194" s="166">
        <f>IFERROR(AVERAGE('Week 9'!$C$53:$C$62),0)</f>
        <v>0</v>
      </c>
      <c r="I194" s="168">
        <f>IF('Week 9'!$E$63=0,0,'Week 9'!$E$63)</f>
        <v>0</v>
      </c>
      <c r="J194" s="169">
        <f>IFERROR(AVERAGE('Week 9'!$E$53:$E$62),0)</f>
        <v>0</v>
      </c>
      <c r="K194" s="167">
        <f ca="1">IF('Week 9'!$B$65=0,0,'Week 9'!$B$65)</f>
        <v>0</v>
      </c>
      <c r="L194" s="158"/>
      <c r="M194" s="512" t="s">
        <v>89</v>
      </c>
      <c r="N194" s="513"/>
      <c r="O194" s="182">
        <f>SUM(O191:O193)</f>
        <v>0</v>
      </c>
      <c r="P194" s="183">
        <f>SUM(P191:P193)</f>
        <v>0</v>
      </c>
      <c r="Q194" s="184">
        <f>SUM(Q191:Q193)</f>
        <v>0</v>
      </c>
      <c r="R194" s="185">
        <f>IFERROR(AVERAGEIF(R191:R193,"&gt;0"),0)</f>
        <v>0</v>
      </c>
      <c r="S194" s="186">
        <f>IFERROR(AVERAGEIF(S191:S193,"&gt;0"),0)</f>
        <v>0</v>
      </c>
      <c r="T194" s="187">
        <f>IFERROR(AVERAGEIF(T191:T193,"&gt;0"),0)</f>
        <v>0</v>
      </c>
      <c r="U194" s="188">
        <f>SUM(U191:U193)</f>
        <v>0</v>
      </c>
      <c r="V194" s="184">
        <f ca="1">SUM(V191:V193)</f>
        <v>0</v>
      </c>
      <c r="W194" s="158"/>
      <c r="X194" s="158"/>
      <c r="Y194" s="158"/>
      <c r="Z194" s="158"/>
      <c r="AA194" s="158"/>
      <c r="AB194" s="158"/>
      <c r="AC194" s="158"/>
      <c r="AD194" s="158"/>
      <c r="AE194" s="158"/>
      <c r="AF194" s="158"/>
      <c r="AG194" s="158"/>
      <c r="AH194" s="158"/>
      <c r="AI194" s="158"/>
      <c r="AJ194" s="158"/>
      <c r="AK194" s="158"/>
      <c r="AL194" s="158"/>
      <c r="AM194" s="158"/>
      <c r="AN194" s="158"/>
      <c r="AO194" s="158"/>
      <c r="AP194" s="158"/>
      <c r="AQ194" s="158"/>
      <c r="AR194" s="158"/>
      <c r="AS194" s="158"/>
      <c r="AT194" s="158"/>
      <c r="AU194" s="158"/>
      <c r="AV194" s="158"/>
      <c r="AW194" s="158"/>
    </row>
    <row r="195" spans="1:49" ht="30" customHeight="1" thickBot="1" x14ac:dyDescent="0.35">
      <c r="A195" s="158"/>
      <c r="B195" s="506" t="str">
        <f>IF('Week 9'!$I$53="","",'Week 9'!$I$43)</f>
        <v/>
      </c>
      <c r="C195" s="507"/>
      <c r="D195" s="508"/>
      <c r="E195" s="165">
        <f>COUNTIF('Week 9'!$I$53:$I$62,"&gt;0")</f>
        <v>0</v>
      </c>
      <c r="F195" s="166">
        <f>IF('Week 9'!$J$65=0,0,'Week 9'!$J$65)</f>
        <v>0</v>
      </c>
      <c r="G195" s="167">
        <f>IF('Week 9'!$L$65=0,0,'Week 9'!$L$65)</f>
        <v>0</v>
      </c>
      <c r="H195" s="166">
        <f>IFERROR(AVERAGE('Week 9'!$I$53:$I$62),0)</f>
        <v>0</v>
      </c>
      <c r="I195" s="168">
        <f>IF('Week 9'!$K$63=0,0,'Week 9'!$K$63)</f>
        <v>0</v>
      </c>
      <c r="J195" s="169">
        <f>IFERROR(AVERAGE('Week 9'!$K$53:$K$62),0)</f>
        <v>0</v>
      </c>
      <c r="K195" s="167">
        <f ca="1">IF('Week 9'!$H$65=0,0,'Week 9'!$H$65)</f>
        <v>0</v>
      </c>
      <c r="L195" s="158"/>
      <c r="M195" s="119"/>
      <c r="N195" s="119"/>
      <c r="O195" s="119"/>
      <c r="P195" s="119"/>
      <c r="Q195" s="119"/>
      <c r="R195" s="119"/>
      <c r="S195" s="119"/>
      <c r="T195" s="119"/>
      <c r="U195" s="158"/>
      <c r="V195" s="158"/>
      <c r="W195" s="158"/>
      <c r="X195" s="158"/>
      <c r="Y195" s="158"/>
      <c r="Z195" s="158"/>
      <c r="AA195" s="158"/>
      <c r="AB195" s="158"/>
      <c r="AC195" s="158"/>
      <c r="AD195" s="158"/>
      <c r="AE195" s="158"/>
      <c r="AF195" s="158"/>
      <c r="AG195" s="158"/>
      <c r="AH195" s="158"/>
      <c r="AI195" s="158"/>
      <c r="AJ195" s="158"/>
      <c r="AK195" s="158"/>
      <c r="AL195" s="158"/>
      <c r="AM195" s="158"/>
      <c r="AN195" s="158"/>
      <c r="AO195" s="158"/>
      <c r="AP195" s="158"/>
      <c r="AQ195" s="158"/>
      <c r="AR195" s="158"/>
      <c r="AS195" s="158"/>
      <c r="AT195" s="158"/>
      <c r="AU195" s="158"/>
      <c r="AV195" s="158"/>
      <c r="AW195" s="158"/>
    </row>
    <row r="196" spans="1:49" ht="30" customHeight="1" thickBot="1" x14ac:dyDescent="0.35">
      <c r="A196" s="211"/>
      <c r="B196" s="506" t="str">
        <f>IF('Week 9'!$O$53="","",'Week 9'!$O$43)</f>
        <v/>
      </c>
      <c r="C196" s="507"/>
      <c r="D196" s="508"/>
      <c r="E196" s="165">
        <f>COUNTIF('Week 9'!$O$53:$O$62,"&gt;0")</f>
        <v>0</v>
      </c>
      <c r="F196" s="166">
        <f>IF('Week 9'!$P$65=0,0,'Week 9'!$P$65)</f>
        <v>0</v>
      </c>
      <c r="G196" s="167">
        <f>IF('Week 9'!$R$65=0,0,'Week 9'!$R$65)</f>
        <v>0</v>
      </c>
      <c r="H196" s="166">
        <f>IFERROR(AVERAGE('Week 9'!$O$53:$O$62),0)</f>
        <v>0</v>
      </c>
      <c r="I196" s="168">
        <f>IF('Week 9'!$P$63=0,0,'Week 9'!$P$63)</f>
        <v>0</v>
      </c>
      <c r="J196" s="169">
        <f>IFERROR(AVERAGE('Week 9'!$Q$53:$Q$62),0)</f>
        <v>0</v>
      </c>
      <c r="K196" s="167">
        <f ca="1">IF('Week 9'!$N$65=0,0,'Week 9'!$N$65)</f>
        <v>0</v>
      </c>
      <c r="L196" s="158"/>
      <c r="M196" s="509" t="s">
        <v>172</v>
      </c>
      <c r="N196" s="510"/>
      <c r="O196" s="510"/>
      <c r="P196" s="510"/>
      <c r="Q196" s="510"/>
      <c r="R196" s="510"/>
      <c r="S196" s="510"/>
      <c r="T196" s="510"/>
      <c r="U196" s="510"/>
      <c r="V196" s="511"/>
      <c r="W196" s="158"/>
      <c r="X196" s="158"/>
      <c r="Y196" s="158"/>
      <c r="Z196" s="158"/>
      <c r="AA196" s="158"/>
      <c r="AB196" s="158"/>
      <c r="AC196" s="158"/>
      <c r="AD196" s="158"/>
      <c r="AE196" s="158"/>
      <c r="AF196" s="158"/>
      <c r="AG196" s="158"/>
      <c r="AH196" s="158"/>
      <c r="AI196" s="158"/>
      <c r="AJ196" s="158"/>
      <c r="AK196" s="158"/>
      <c r="AL196" s="158"/>
      <c r="AM196" s="158"/>
      <c r="AN196" s="158"/>
      <c r="AO196" s="158"/>
      <c r="AP196" s="158"/>
      <c r="AQ196" s="158"/>
      <c r="AR196" s="158"/>
      <c r="AS196" s="158"/>
      <c r="AT196" s="158"/>
      <c r="AU196" s="158"/>
      <c r="AV196" s="158"/>
      <c r="AW196" s="158"/>
    </row>
    <row r="197" spans="1:49" ht="30" customHeight="1" thickBot="1" x14ac:dyDescent="0.35">
      <c r="A197" s="214"/>
      <c r="B197" s="506" t="str">
        <f>IF('Week 9'!$C$98="","",'Week 9'!$C$88)</f>
        <v/>
      </c>
      <c r="C197" s="507"/>
      <c r="D197" s="508"/>
      <c r="E197" s="165">
        <f>COUNTIF('Week 9'!$C$98:$C$107,"&gt;0")</f>
        <v>0</v>
      </c>
      <c r="F197" s="166">
        <f>IF('Week 9'!$D$110=0,0,'Week 9'!$D$110)</f>
        <v>0</v>
      </c>
      <c r="G197" s="167">
        <f>IF('Week 9'!$F$110=0,0,'Week 9'!$F$110)</f>
        <v>0</v>
      </c>
      <c r="H197" s="166">
        <f>IFERROR(AVERAGE('Week 9'!$C$98:$C$107),0)</f>
        <v>0</v>
      </c>
      <c r="I197" s="168">
        <f>IF('Week 9'!$E$108=0,0,'Week 9'!$E$108)</f>
        <v>0</v>
      </c>
      <c r="J197" s="169">
        <f>IFERROR(AVERAGE('Week 9'!$E$98:$E$107),0)</f>
        <v>0</v>
      </c>
      <c r="K197" s="167">
        <f ca="1">IF('Week 9'!$B$110=0,0,'Week 9'!$B$110)</f>
        <v>0</v>
      </c>
      <c r="L197" s="158"/>
      <c r="M197" s="506"/>
      <c r="N197" s="508"/>
      <c r="O197" s="189" t="s">
        <v>174</v>
      </c>
      <c r="P197" s="190" t="s">
        <v>163</v>
      </c>
      <c r="Q197" s="190" t="s">
        <v>162</v>
      </c>
      <c r="R197" s="190" t="s">
        <v>44</v>
      </c>
      <c r="S197" s="191" t="s">
        <v>90</v>
      </c>
      <c r="T197" s="191" t="s">
        <v>70</v>
      </c>
      <c r="U197" s="191" t="s">
        <v>87</v>
      </c>
      <c r="V197" s="192" t="s">
        <v>109</v>
      </c>
    </row>
    <row r="198" spans="1:49" ht="30" customHeight="1" thickBot="1" x14ac:dyDescent="0.35">
      <c r="A198" s="214"/>
      <c r="B198" s="506" t="str">
        <f>IF('Week 9'!$I$98="","",'Week 9'!$I$88)</f>
        <v/>
      </c>
      <c r="C198" s="507"/>
      <c r="D198" s="508"/>
      <c r="E198" s="165">
        <f>COUNTIF('Week 9'!$I$98:$I$107,"&gt;0")</f>
        <v>0</v>
      </c>
      <c r="F198" s="166">
        <f>IF('Week 9'!$J$110=0,0,'Week 9'!$J$110)</f>
        <v>0</v>
      </c>
      <c r="G198" s="167">
        <f>IF('Week 9'!$L$110=0,0,'Week 9'!$L$110)</f>
        <v>0</v>
      </c>
      <c r="H198" s="166">
        <f>IFERROR(AVERAGE('Week 9'!$I$98:$I$107),0)</f>
        <v>0</v>
      </c>
      <c r="I198" s="168">
        <f>IF('Week 9'!$K$108=0,0,'Week 9'!$K$108)</f>
        <v>0</v>
      </c>
      <c r="J198" s="169">
        <f>IFERROR(AVERAGE('Week 9'!$K$98:$K$107),0)</f>
        <v>0</v>
      </c>
      <c r="K198" s="167">
        <f ca="1">IF('Week 9'!$H$110=0,0,'Week 9'!$H$110)</f>
        <v>0</v>
      </c>
      <c r="L198" s="158"/>
      <c r="M198" s="506" t="s">
        <v>47</v>
      </c>
      <c r="N198" s="508"/>
      <c r="O198" s="193">
        <f>COUNTIF(F191:F193,"&gt;0")</f>
        <v>0</v>
      </c>
      <c r="P198" s="194">
        <f>SUM(E191:E193)</f>
        <v>0</v>
      </c>
      <c r="Q198" s="176">
        <f>SUM(F191:F193)</f>
        <v>0</v>
      </c>
      <c r="R198" s="173">
        <f>SUM(G191:G193)</f>
        <v>0</v>
      </c>
      <c r="S198" s="177">
        <f>IFERROR(AVERAGEIF(H191:H193,"&gt;0"),0)</f>
        <v>0</v>
      </c>
      <c r="T198" s="195">
        <f>IFERROR(AVERAGEIF(I191:I193,"&gt;0"),0)</f>
        <v>0</v>
      </c>
      <c r="U198" s="196">
        <f>IFERROR(AVERAGEIF(J191:J193,"&gt;0"),0)</f>
        <v>0</v>
      </c>
      <c r="V198" s="197">
        <f>IF('Week 9'!$R$33="",0,'Week 9'!$R$33)</f>
        <v>0</v>
      </c>
    </row>
    <row r="199" spans="1:49" ht="30" customHeight="1" thickBot="1" x14ac:dyDescent="0.35">
      <c r="A199" s="214"/>
      <c r="B199" s="506" t="str">
        <f>IF('Week 9'!$O$98="","",'Week 9'!$O$88)</f>
        <v/>
      </c>
      <c r="C199" s="507"/>
      <c r="D199" s="508"/>
      <c r="E199" s="165">
        <f>COUNTIF('Week 9'!$O$98:$O$107,"&gt;0")</f>
        <v>0</v>
      </c>
      <c r="F199" s="166">
        <f>IF('Week 9'!$P$110=0,0,'Week 9'!$P$110)</f>
        <v>0</v>
      </c>
      <c r="G199" s="167">
        <f>IF('Week 9'!$R$110=0,0,'Week 9'!$R$110)</f>
        <v>0</v>
      </c>
      <c r="H199" s="166">
        <f>IFERROR(AVERAGE('Week 9'!$O$98:$O$107),0)</f>
        <v>0</v>
      </c>
      <c r="I199" s="168">
        <f>IF('Week 9'!$P$108=0,0,'Week 9'!$P$108)</f>
        <v>0</v>
      </c>
      <c r="J199" s="169">
        <f>IFERROR(AVERAGE('Week 9'!$Q$98:$Q$107),0)</f>
        <v>0</v>
      </c>
      <c r="K199" s="167">
        <f ca="1">IF('Week 9'!$N$110=0,0,'Week 9'!$N$110)</f>
        <v>0</v>
      </c>
      <c r="L199" s="158"/>
      <c r="M199" s="506" t="s">
        <v>48</v>
      </c>
      <c r="N199" s="508"/>
      <c r="O199" s="193">
        <f>COUNTIF(F194:F196,"&gt;0")</f>
        <v>0</v>
      </c>
      <c r="P199" s="194">
        <f>SUM(E194:E196)</f>
        <v>0</v>
      </c>
      <c r="Q199" s="176">
        <f>SUM(F194:F196)</f>
        <v>0</v>
      </c>
      <c r="R199" s="173">
        <f>SUM(G194:G196)</f>
        <v>0</v>
      </c>
      <c r="S199" s="177">
        <f>IFERROR(AVERAGEIF(H194:H196,"&gt;0"),0)</f>
        <v>0</v>
      </c>
      <c r="T199" s="195">
        <f>IFERROR(AVERAGEIF(I194:I196,"&gt;0"),0)</f>
        <v>0</v>
      </c>
      <c r="U199" s="196">
        <f>IFERROR(AVERAGEIF(J194:J196,"&gt;0"),0)</f>
        <v>0</v>
      </c>
      <c r="V199" s="197">
        <f>IF('Week 9'!$R$63="",0,'Week 9'!$R$63)</f>
        <v>0</v>
      </c>
    </row>
    <row r="200" spans="1:49" ht="30" customHeight="1" thickBot="1" x14ac:dyDescent="0.35">
      <c r="A200" s="214"/>
      <c r="B200" s="506" t="str">
        <f>IF('Week 9'!$C$128="","",'Week 9'!$C$118)</f>
        <v/>
      </c>
      <c r="C200" s="507"/>
      <c r="D200" s="508"/>
      <c r="E200" s="165">
        <f>COUNTIF('Week 9'!$C$128:$C$137,"&gt;0")</f>
        <v>0</v>
      </c>
      <c r="F200" s="166">
        <f>IF('Week 9'!$D$140=0,0,'Week 9'!$D$140)</f>
        <v>0</v>
      </c>
      <c r="G200" s="167">
        <f>IF('Week 9'!$F$140=0,0,'Week 9'!$F$140)</f>
        <v>0</v>
      </c>
      <c r="H200" s="166">
        <f>IFERROR(AVERAGE('Week 9'!$C$128:$C$137),0)</f>
        <v>0</v>
      </c>
      <c r="I200" s="168">
        <f>IF('Week 9'!$E$138=0,0,'Week 9'!$E$138)</f>
        <v>0</v>
      </c>
      <c r="J200" s="169">
        <f>IFERROR(AVERAGE('Week 9'!$E$128:$E$137),0)</f>
        <v>0</v>
      </c>
      <c r="K200" s="167">
        <f ca="1">IF('Week 9'!$B$140=0,0,'Week 9'!$B$140)</f>
        <v>0</v>
      </c>
      <c r="L200" s="158"/>
      <c r="M200" s="506" t="s">
        <v>49</v>
      </c>
      <c r="N200" s="508"/>
      <c r="O200" s="198">
        <f>COUNTIF(F197:F199,"&gt;0")</f>
        <v>0</v>
      </c>
      <c r="P200" s="199">
        <f>SUM(E197:E199)</f>
        <v>0</v>
      </c>
      <c r="Q200" s="200">
        <f>SUM(F197:F199)</f>
        <v>0</v>
      </c>
      <c r="R200" s="201">
        <f>SUM(G197:G199)</f>
        <v>0</v>
      </c>
      <c r="S200" s="202">
        <f>IFERROR(AVERAGEIF(H197:H199,"&gt;0"),0)</f>
        <v>0</v>
      </c>
      <c r="T200" s="203">
        <f>IFERROR(AVERAGEIF(I197:I199,"&gt;0"),0)</f>
        <v>0</v>
      </c>
      <c r="U200" s="204">
        <f>IFERROR(AVERAGEIF(J197:J199,"&gt;0"),0)</f>
        <v>0</v>
      </c>
      <c r="V200" s="205">
        <f>IF('Week 9'!$R$108="",0,'Week 9'!$R$108)</f>
        <v>0</v>
      </c>
    </row>
    <row r="201" spans="1:49" ht="30" customHeight="1" thickBot="1" x14ac:dyDescent="0.35">
      <c r="A201" s="214"/>
      <c r="B201" s="506" t="str">
        <f>IF('Week 9'!$I$128="","",'Week 9'!$I$118)</f>
        <v/>
      </c>
      <c r="C201" s="507"/>
      <c r="D201" s="508"/>
      <c r="E201" s="165">
        <f>COUNTIF('Week 9'!$I$128:$I$137,"&gt;0")</f>
        <v>0</v>
      </c>
      <c r="F201" s="166">
        <f>IF('Week 9'!$J$140=0,0,'Week 9'!$J$140)</f>
        <v>0</v>
      </c>
      <c r="G201" s="167">
        <f>IF('Week 9'!$L$140=0,0,'Week 9'!$L$140)</f>
        <v>0</v>
      </c>
      <c r="H201" s="166">
        <f>IFERROR(AVERAGE('Week 9'!$I$128:$I$137),0)</f>
        <v>0</v>
      </c>
      <c r="I201" s="168">
        <f>IF('Week 9'!$K$138=0,0,'Week 9'!$K$138)</f>
        <v>0</v>
      </c>
      <c r="J201" s="169">
        <f>IFERROR(AVERAGE('Week 9'!$K$128:$K$137),0)</f>
        <v>0</v>
      </c>
      <c r="K201" s="167">
        <f ca="1">IF('Week 9'!$H$140=0,0,'Week 9'!$H$140)</f>
        <v>0</v>
      </c>
      <c r="L201" s="158"/>
      <c r="M201" s="506" t="s">
        <v>50</v>
      </c>
      <c r="N201" s="508"/>
      <c r="O201" s="193">
        <f>COUNTIF(F200:F202,"&gt;0")</f>
        <v>0</v>
      </c>
      <c r="P201" s="194">
        <f>SUM(E200:E202)</f>
        <v>0</v>
      </c>
      <c r="Q201" s="176">
        <f>SUM(F200:F202)</f>
        <v>0</v>
      </c>
      <c r="R201" s="173">
        <f>SUM(G200:G202)</f>
        <v>0</v>
      </c>
      <c r="S201" s="177">
        <f>IFERROR(AVERAGEIF(H200:H202,"&gt;0"),0)</f>
        <v>0</v>
      </c>
      <c r="T201" s="195">
        <f>IFERROR(AVERAGEIF(I200:I202,"&gt;0"),0)</f>
        <v>0</v>
      </c>
      <c r="U201" s="196">
        <f>IFERROR(AVERAGEIF(J200:J202,"&gt;0"),0)</f>
        <v>0</v>
      </c>
      <c r="V201" s="197">
        <f>IF('Week 9'!$R$138="",0,'Week 9'!$R$138)</f>
        <v>0</v>
      </c>
    </row>
    <row r="202" spans="1:49" ht="30" customHeight="1" thickBot="1" x14ac:dyDescent="0.35">
      <c r="A202" s="214"/>
      <c r="B202" s="506" t="str">
        <f>IF('Week 9'!$O$128="","",'Week 9'!$O$118)</f>
        <v/>
      </c>
      <c r="C202" s="507"/>
      <c r="D202" s="508"/>
      <c r="E202" s="175">
        <f>COUNTIF('Week 9'!$O$128:$O$137,"&gt;0")</f>
        <v>0</v>
      </c>
      <c r="F202" s="176">
        <f>IF('Week 9'!$P$140=0,0,'Week 9'!$P$140)</f>
        <v>0</v>
      </c>
      <c r="G202" s="173">
        <f>IF('Week 9'!$R$140=0,0,'Week 9'!$R$140)</f>
        <v>0</v>
      </c>
      <c r="H202" s="176">
        <f>IFERROR(AVERAGE('Week 9'!$O$128:$O$137),0)</f>
        <v>0</v>
      </c>
      <c r="I202" s="178">
        <f>IF('Week 9'!$P$138=0,0,'Week 9'!$P$138)</f>
        <v>0</v>
      </c>
      <c r="J202" s="179">
        <f>IFERROR(AVERAGE('Week 9'!$Q$128:$Q$137),0)</f>
        <v>0</v>
      </c>
      <c r="K202" s="173">
        <f ca="1">IF('Week 9'!$N$140=0,0,'Week 9'!$N$140)</f>
        <v>0</v>
      </c>
      <c r="L202" s="158"/>
      <c r="M202" s="119"/>
      <c r="N202" s="119"/>
      <c r="O202" s="119"/>
      <c r="P202" s="119"/>
      <c r="Q202" s="119"/>
      <c r="R202" s="119"/>
      <c r="S202" s="119"/>
      <c r="T202" s="119"/>
      <c r="U202" s="119"/>
      <c r="V202" s="119"/>
    </row>
    <row r="203" spans="1:49" ht="15" customHeight="1" x14ac:dyDescent="0.3">
      <c r="A203" s="158"/>
      <c r="B203" s="158"/>
      <c r="C203" s="158"/>
      <c r="D203" s="158"/>
      <c r="E203" s="158"/>
      <c r="F203" s="158"/>
      <c r="G203" s="158"/>
      <c r="H203" s="158"/>
      <c r="I203" s="158"/>
      <c r="J203" s="158"/>
      <c r="K203" s="158"/>
      <c r="L203" s="158"/>
      <c r="M203" s="158"/>
      <c r="N203" s="158"/>
      <c r="O203" s="158"/>
      <c r="P203" s="158"/>
      <c r="Q203" s="158"/>
      <c r="R203" s="158"/>
      <c r="S203" s="158"/>
      <c r="T203" s="158"/>
      <c r="U203" s="158"/>
      <c r="V203" s="158"/>
      <c r="W203" s="158"/>
      <c r="X203" s="158"/>
      <c r="Y203" s="158"/>
      <c r="Z203" s="158"/>
      <c r="AA203" s="158"/>
      <c r="AB203" s="158"/>
      <c r="AC203" s="158"/>
      <c r="AD203" s="158"/>
      <c r="AE203" s="158"/>
      <c r="AF203" s="158"/>
      <c r="AG203" s="158"/>
      <c r="AH203" s="158"/>
      <c r="AI203" s="158"/>
      <c r="AJ203" s="158"/>
      <c r="AK203" s="158"/>
      <c r="AL203" s="158"/>
      <c r="AM203" s="158"/>
      <c r="AN203" s="158"/>
      <c r="AO203" s="158"/>
      <c r="AP203" s="158"/>
      <c r="AQ203" s="158"/>
      <c r="AR203" s="158"/>
      <c r="AS203" s="158"/>
      <c r="AT203" s="158"/>
      <c r="AU203" s="158"/>
      <c r="AV203" s="158"/>
      <c r="AW203" s="158"/>
    </row>
    <row r="204" spans="1:49" ht="15" customHeight="1" x14ac:dyDescent="0.3">
      <c r="A204" s="158"/>
      <c r="B204" s="158"/>
      <c r="C204" s="158"/>
      <c r="D204" s="158"/>
      <c r="E204" s="158"/>
      <c r="F204" s="158"/>
      <c r="G204" s="158"/>
      <c r="H204" s="158"/>
      <c r="I204" s="158"/>
      <c r="J204" s="158"/>
      <c r="K204" s="158"/>
      <c r="L204" s="158"/>
      <c r="M204" s="158"/>
      <c r="N204" s="158"/>
      <c r="O204" s="158"/>
      <c r="P204" s="158"/>
      <c r="Q204" s="158"/>
      <c r="R204" s="158"/>
      <c r="S204" s="158"/>
      <c r="T204" s="158"/>
      <c r="U204" s="158"/>
      <c r="V204" s="158"/>
      <c r="W204" s="158"/>
      <c r="X204" s="158"/>
      <c r="Y204" s="158"/>
      <c r="Z204" s="158"/>
      <c r="AA204" s="158"/>
      <c r="AB204" s="158"/>
      <c r="AC204" s="158"/>
      <c r="AD204" s="158"/>
      <c r="AE204" s="158"/>
      <c r="AF204" s="158"/>
      <c r="AG204" s="158"/>
      <c r="AH204" s="158"/>
      <c r="AI204" s="158"/>
      <c r="AJ204" s="158"/>
      <c r="AK204" s="158"/>
      <c r="AL204" s="158"/>
      <c r="AM204" s="158"/>
      <c r="AN204" s="158"/>
      <c r="AO204" s="158"/>
      <c r="AP204" s="158"/>
      <c r="AQ204" s="158"/>
      <c r="AR204" s="158"/>
      <c r="AS204" s="158"/>
      <c r="AT204" s="158"/>
      <c r="AU204" s="158"/>
      <c r="AV204" s="158"/>
      <c r="AW204" s="158"/>
    </row>
    <row r="205" spans="1:49" ht="15" customHeight="1" x14ac:dyDescent="0.3">
      <c r="A205" s="158"/>
      <c r="B205" s="514" t="str">
        <f>IF('Training Plan'!B273="","",'Training Plan'!B273)</f>
        <v/>
      </c>
      <c r="C205" s="515"/>
      <c r="D205" s="516"/>
      <c r="E205" s="514" t="s">
        <v>188</v>
      </c>
      <c r="F205" s="515"/>
      <c r="G205" s="515"/>
      <c r="H205" s="515"/>
      <c r="I205" s="515"/>
      <c r="J205" s="515"/>
      <c r="K205" s="515"/>
      <c r="L205" s="515"/>
      <c r="M205" s="515"/>
      <c r="N205" s="515"/>
      <c r="O205" s="515"/>
      <c r="P205" s="515"/>
      <c r="Q205" s="515"/>
      <c r="R205" s="515"/>
      <c r="S205" s="515"/>
      <c r="T205" s="515"/>
      <c r="U205" s="515"/>
      <c r="V205" s="516"/>
      <c r="W205" s="158"/>
      <c r="X205" s="158"/>
      <c r="Y205" s="158"/>
      <c r="Z205" s="158"/>
      <c r="AA205" s="158"/>
      <c r="AB205" s="158"/>
      <c r="AC205" s="158"/>
      <c r="AD205" s="158"/>
      <c r="AE205" s="158"/>
      <c r="AF205" s="158"/>
      <c r="AG205" s="158"/>
      <c r="AH205" s="158"/>
      <c r="AI205" s="158"/>
      <c r="AJ205" s="158"/>
      <c r="AK205" s="158"/>
      <c r="AL205" s="158"/>
      <c r="AM205" s="158"/>
      <c r="AN205" s="158"/>
      <c r="AO205" s="158"/>
      <c r="AP205" s="158"/>
      <c r="AQ205" s="158"/>
      <c r="AR205" s="158"/>
      <c r="AS205" s="158"/>
      <c r="AT205" s="158"/>
      <c r="AU205" s="158"/>
      <c r="AV205" s="158"/>
      <c r="AW205" s="158"/>
    </row>
    <row r="206" spans="1:49" ht="15" customHeight="1" x14ac:dyDescent="0.3">
      <c r="A206" s="158"/>
      <c r="B206" s="517"/>
      <c r="C206" s="518"/>
      <c r="D206" s="519"/>
      <c r="E206" s="517"/>
      <c r="F206" s="518"/>
      <c r="G206" s="518"/>
      <c r="H206" s="518"/>
      <c r="I206" s="518"/>
      <c r="J206" s="518"/>
      <c r="K206" s="518"/>
      <c r="L206" s="518"/>
      <c r="M206" s="518"/>
      <c r="N206" s="518"/>
      <c r="O206" s="518"/>
      <c r="P206" s="518"/>
      <c r="Q206" s="518"/>
      <c r="R206" s="518"/>
      <c r="S206" s="518"/>
      <c r="T206" s="518"/>
      <c r="U206" s="518"/>
      <c r="V206" s="519"/>
      <c r="W206" s="158"/>
      <c r="X206" s="158"/>
      <c r="Y206" s="158"/>
      <c r="Z206" s="158"/>
      <c r="AA206" s="158"/>
      <c r="AB206" s="158"/>
      <c r="AC206" s="158"/>
      <c r="AD206" s="158"/>
      <c r="AE206" s="158"/>
      <c r="AF206" s="158"/>
      <c r="AG206" s="158"/>
      <c r="AH206" s="158"/>
      <c r="AI206" s="158"/>
      <c r="AJ206" s="158"/>
      <c r="AK206" s="158"/>
      <c r="AL206" s="158"/>
      <c r="AM206" s="158"/>
      <c r="AN206" s="158"/>
      <c r="AO206" s="158"/>
      <c r="AP206" s="158"/>
      <c r="AQ206" s="158"/>
      <c r="AR206" s="158"/>
      <c r="AS206" s="158"/>
      <c r="AT206" s="158"/>
      <c r="AU206" s="158"/>
      <c r="AV206" s="158"/>
      <c r="AW206" s="158"/>
    </row>
    <row r="207" spans="1:49" ht="15" customHeight="1" x14ac:dyDescent="0.3">
      <c r="A207" s="158"/>
      <c r="B207" s="158"/>
      <c r="C207" s="158"/>
      <c r="D207" s="158"/>
      <c r="E207" s="158"/>
      <c r="F207" s="158"/>
      <c r="G207" s="158"/>
      <c r="H207" s="158"/>
      <c r="I207" s="158"/>
      <c r="J207" s="158"/>
      <c r="K207" s="158"/>
      <c r="L207" s="158"/>
      <c r="M207" s="158"/>
      <c r="N207" s="158"/>
      <c r="O207" s="158"/>
      <c r="P207" s="158"/>
      <c r="Q207" s="158"/>
      <c r="R207" s="158"/>
      <c r="S207" s="158"/>
      <c r="T207" s="158"/>
      <c r="U207" s="158"/>
      <c r="V207" s="158"/>
      <c r="W207" s="158"/>
      <c r="X207" s="158"/>
      <c r="Y207" s="158"/>
      <c r="Z207" s="158"/>
      <c r="AA207" s="158"/>
      <c r="AB207" s="158"/>
      <c r="AC207" s="158"/>
      <c r="AD207" s="158"/>
      <c r="AE207" s="158"/>
      <c r="AF207" s="158"/>
      <c r="AG207" s="158"/>
      <c r="AH207" s="158"/>
      <c r="AI207" s="158"/>
      <c r="AJ207" s="158"/>
      <c r="AK207" s="158"/>
      <c r="AL207" s="158"/>
      <c r="AM207" s="158"/>
      <c r="AN207" s="158"/>
      <c r="AO207" s="158"/>
      <c r="AP207" s="158"/>
      <c r="AQ207" s="158"/>
      <c r="AR207" s="158"/>
      <c r="AS207" s="158"/>
      <c r="AT207" s="158"/>
      <c r="AU207" s="158"/>
      <c r="AV207" s="158"/>
      <c r="AW207" s="158"/>
    </row>
    <row r="208" spans="1:49" ht="15" customHeight="1" thickBot="1" x14ac:dyDescent="0.35">
      <c r="A208" s="158"/>
      <c r="B208" s="158"/>
      <c r="C208" s="158"/>
      <c r="D208" s="158"/>
      <c r="E208" s="158"/>
      <c r="F208" s="158"/>
      <c r="G208" s="158"/>
      <c r="H208" s="158"/>
      <c r="I208" s="158"/>
      <c r="J208" s="158"/>
      <c r="K208" s="158"/>
      <c r="L208" s="158"/>
      <c r="M208" s="158"/>
      <c r="N208" s="158"/>
      <c r="O208" s="158"/>
      <c r="P208" s="158"/>
      <c r="Q208" s="158"/>
      <c r="R208" s="158"/>
      <c r="S208" s="158"/>
      <c r="T208" s="158"/>
      <c r="U208" s="158"/>
      <c r="V208" s="158"/>
      <c r="W208" s="158"/>
      <c r="X208" s="158"/>
      <c r="Y208" s="158"/>
      <c r="Z208" s="158"/>
      <c r="AA208" s="158"/>
      <c r="AB208" s="158"/>
      <c r="AC208" s="158"/>
      <c r="AD208" s="158"/>
      <c r="AE208" s="158"/>
      <c r="AF208" s="158"/>
      <c r="AG208" s="158"/>
      <c r="AH208" s="158"/>
      <c r="AI208" s="158"/>
      <c r="AJ208" s="158"/>
      <c r="AK208" s="158"/>
      <c r="AL208" s="158"/>
      <c r="AM208" s="158"/>
      <c r="AN208" s="158"/>
      <c r="AO208" s="158"/>
      <c r="AP208" s="158"/>
      <c r="AQ208" s="158"/>
      <c r="AR208" s="158"/>
      <c r="AS208" s="158"/>
      <c r="AT208" s="158"/>
      <c r="AU208" s="158"/>
      <c r="AV208" s="158"/>
      <c r="AW208" s="158"/>
    </row>
    <row r="209" spans="1:49" ht="15" customHeight="1" x14ac:dyDescent="0.3">
      <c r="A209" s="158"/>
      <c r="B209" s="356" t="s">
        <v>77</v>
      </c>
      <c r="C209" s="357"/>
      <c r="D209" s="357"/>
      <c r="E209" s="357"/>
      <c r="F209" s="357"/>
      <c r="G209" s="357"/>
      <c r="H209" s="357"/>
      <c r="I209" s="357"/>
      <c r="J209" s="357"/>
      <c r="K209" s="358"/>
      <c r="L209" s="158"/>
      <c r="M209" s="356" t="s">
        <v>170</v>
      </c>
      <c r="N209" s="357"/>
      <c r="O209" s="357"/>
      <c r="P209" s="357"/>
      <c r="Q209" s="357"/>
      <c r="R209" s="357"/>
      <c r="S209" s="357"/>
      <c r="T209" s="357"/>
      <c r="U209" s="357"/>
      <c r="V209" s="358"/>
      <c r="W209" s="158"/>
      <c r="X209" s="158"/>
      <c r="Y209" s="158"/>
      <c r="Z209" s="158"/>
      <c r="AA209" s="158"/>
      <c r="AB209" s="158"/>
      <c r="AC209" s="158"/>
      <c r="AD209" s="158"/>
      <c r="AE209" s="158"/>
      <c r="AF209" s="158"/>
      <c r="AG209" s="158"/>
      <c r="AH209" s="158"/>
      <c r="AI209" s="158"/>
      <c r="AJ209" s="158"/>
      <c r="AK209" s="158"/>
      <c r="AL209" s="158"/>
      <c r="AM209" s="158"/>
      <c r="AN209" s="158"/>
      <c r="AO209" s="158"/>
      <c r="AP209" s="158"/>
      <c r="AQ209" s="158"/>
      <c r="AR209" s="158"/>
      <c r="AS209" s="158"/>
      <c r="AT209" s="158"/>
      <c r="AU209" s="158"/>
      <c r="AV209" s="158"/>
      <c r="AW209" s="158"/>
    </row>
    <row r="210" spans="1:49" ht="15" customHeight="1" thickBot="1" x14ac:dyDescent="0.35">
      <c r="A210" s="158"/>
      <c r="B210" s="359"/>
      <c r="C210" s="360"/>
      <c r="D210" s="360"/>
      <c r="E210" s="360"/>
      <c r="F210" s="360"/>
      <c r="G210" s="360"/>
      <c r="H210" s="360"/>
      <c r="I210" s="360"/>
      <c r="J210" s="360"/>
      <c r="K210" s="361"/>
      <c r="L210" s="158"/>
      <c r="M210" s="359"/>
      <c r="N210" s="360"/>
      <c r="O210" s="360"/>
      <c r="P210" s="360"/>
      <c r="Q210" s="360"/>
      <c r="R210" s="360"/>
      <c r="S210" s="360"/>
      <c r="T210" s="360"/>
      <c r="U210" s="360"/>
      <c r="V210" s="361"/>
      <c r="W210" s="158"/>
      <c r="X210" s="158"/>
      <c r="Y210" s="158"/>
      <c r="Z210" s="158"/>
      <c r="AA210" s="158"/>
      <c r="AB210" s="158"/>
      <c r="AC210" s="158"/>
      <c r="AD210" s="158"/>
      <c r="AE210" s="158"/>
      <c r="AF210" s="158"/>
      <c r="AG210" s="158"/>
      <c r="AH210" s="158"/>
      <c r="AI210" s="158"/>
      <c r="AJ210" s="158"/>
      <c r="AK210" s="158"/>
      <c r="AL210" s="158"/>
      <c r="AM210" s="158"/>
      <c r="AN210" s="158"/>
      <c r="AO210" s="158"/>
      <c r="AP210" s="158"/>
      <c r="AQ210" s="158"/>
      <c r="AR210" s="158"/>
      <c r="AS210" s="158"/>
      <c r="AT210" s="158"/>
      <c r="AU210" s="158"/>
      <c r="AV210" s="158"/>
      <c r="AW210" s="158"/>
    </row>
    <row r="211" spans="1:49" ht="15" customHeight="1" x14ac:dyDescent="0.3">
      <c r="A211" s="158"/>
      <c r="B211" s="520" t="s">
        <v>69</v>
      </c>
      <c r="C211" s="521"/>
      <c r="D211" s="522"/>
      <c r="E211" s="526" t="s">
        <v>163</v>
      </c>
      <c r="F211" s="528" t="s">
        <v>162</v>
      </c>
      <c r="G211" s="526" t="s">
        <v>44</v>
      </c>
      <c r="H211" s="528" t="s">
        <v>90</v>
      </c>
      <c r="I211" s="528" t="s">
        <v>70</v>
      </c>
      <c r="J211" s="528" t="s">
        <v>87</v>
      </c>
      <c r="K211" s="526" t="s">
        <v>4</v>
      </c>
      <c r="L211" s="158"/>
      <c r="M211" s="530" t="s">
        <v>192</v>
      </c>
      <c r="N211" s="531"/>
      <c r="O211" s="526" t="s">
        <v>163</v>
      </c>
      <c r="P211" s="532" t="s">
        <v>162</v>
      </c>
      <c r="Q211" s="526" t="s">
        <v>44</v>
      </c>
      <c r="R211" s="528" t="s">
        <v>90</v>
      </c>
      <c r="S211" s="528" t="s">
        <v>70</v>
      </c>
      <c r="T211" s="528" t="s">
        <v>87</v>
      </c>
      <c r="U211" s="533" t="s">
        <v>106</v>
      </c>
      <c r="V211" s="528" t="s">
        <v>91</v>
      </c>
      <c r="W211" s="158"/>
      <c r="X211" s="158"/>
      <c r="Y211" s="158"/>
      <c r="Z211" s="158"/>
      <c r="AA211" s="158"/>
      <c r="AB211" s="158"/>
      <c r="AC211" s="158"/>
      <c r="AD211" s="158"/>
      <c r="AE211" s="158"/>
      <c r="AF211" s="158"/>
      <c r="AG211" s="158"/>
      <c r="AH211" s="158"/>
      <c r="AI211" s="158"/>
      <c r="AJ211" s="158"/>
      <c r="AK211" s="158"/>
      <c r="AL211" s="158"/>
      <c r="AM211" s="158"/>
      <c r="AN211" s="158"/>
      <c r="AO211" s="158"/>
      <c r="AP211" s="158"/>
      <c r="AQ211" s="158"/>
      <c r="AR211" s="158"/>
      <c r="AS211" s="158"/>
      <c r="AT211" s="158"/>
      <c r="AU211" s="158"/>
      <c r="AV211" s="158"/>
      <c r="AW211" s="158"/>
    </row>
    <row r="212" spans="1:49" ht="15" customHeight="1" thickBot="1" x14ac:dyDescent="0.35">
      <c r="A212" s="158"/>
      <c r="B212" s="523"/>
      <c r="C212" s="524"/>
      <c r="D212" s="525"/>
      <c r="E212" s="527"/>
      <c r="F212" s="527"/>
      <c r="G212" s="527"/>
      <c r="H212" s="529"/>
      <c r="I212" s="529"/>
      <c r="J212" s="529"/>
      <c r="K212" s="527"/>
      <c r="L212" s="158"/>
      <c r="M212" s="523"/>
      <c r="N212" s="525"/>
      <c r="O212" s="527"/>
      <c r="P212" s="523"/>
      <c r="Q212" s="527"/>
      <c r="R212" s="527"/>
      <c r="S212" s="529"/>
      <c r="T212" s="529"/>
      <c r="U212" s="524"/>
      <c r="V212" s="529"/>
      <c r="W212" s="158"/>
      <c r="X212" s="158"/>
      <c r="Y212" s="158"/>
      <c r="Z212" s="158"/>
      <c r="AA212" s="158"/>
      <c r="AB212" s="158"/>
      <c r="AC212" s="158"/>
      <c r="AD212" s="158"/>
      <c r="AE212" s="158"/>
      <c r="AF212" s="158"/>
      <c r="AG212" s="158"/>
      <c r="AH212" s="158"/>
      <c r="AI212" s="158"/>
      <c r="AJ212" s="158"/>
      <c r="AK212" s="158"/>
      <c r="AL212" s="158"/>
      <c r="AM212" s="158"/>
      <c r="AN212" s="158"/>
      <c r="AO212" s="158"/>
      <c r="AP212" s="158"/>
      <c r="AQ212" s="158"/>
      <c r="AR212" s="158"/>
      <c r="AS212" s="158"/>
      <c r="AT212" s="158"/>
      <c r="AU212" s="158"/>
      <c r="AV212" s="158"/>
      <c r="AW212" s="158"/>
    </row>
    <row r="213" spans="1:49" ht="30" customHeight="1" thickBot="1" x14ac:dyDescent="0.35">
      <c r="A213" s="158"/>
      <c r="B213" s="506" t="str">
        <f>IF('Week 10'!$C$23="","",'Week 10'!$C$13)</f>
        <v/>
      </c>
      <c r="C213" s="507"/>
      <c r="D213" s="508"/>
      <c r="E213" s="165">
        <f>COUNTIF('Week 10'!$C$23:$C$32,"&gt;0")</f>
        <v>0</v>
      </c>
      <c r="F213" s="166">
        <f>IF('Week 10'!$D$35=0,0,'Week 10'!$D$35)</f>
        <v>0</v>
      </c>
      <c r="G213" s="167">
        <f>IF('Week 10'!$F$35=0,0,'Week 10'!$F$35)</f>
        <v>0</v>
      </c>
      <c r="H213" s="166">
        <f>IFERROR(AVERAGE('Week 10'!$C$23:$C$32),0)</f>
        <v>0</v>
      </c>
      <c r="I213" s="168">
        <f>IF('Week 10'!$E$33=0,0,'Week 10'!$E$33)</f>
        <v>0</v>
      </c>
      <c r="J213" s="169">
        <f>IFERROR(AVERAGE('Week 10'!$E$23:$E$32),0)</f>
        <v>0</v>
      </c>
      <c r="K213" s="167">
        <f ca="1">IF('Week 10'!$B$35=0,0,'Week 10'!$B$35)</f>
        <v>0</v>
      </c>
      <c r="L213" s="158"/>
      <c r="M213" s="506" t="s">
        <v>43</v>
      </c>
      <c r="N213" s="508"/>
      <c r="O213" s="165">
        <f>SUMPRODUCT((NOT(ISERROR(FIND(M213,B213:D224))))*(E213:E224))</f>
        <v>0</v>
      </c>
      <c r="P213" s="166">
        <f>SUMPRODUCT((NOT(ISERROR(FIND(M213,B213:D224))))*(F213:F224))</f>
        <v>0</v>
      </c>
      <c r="Q213" s="167">
        <f>SUMPRODUCT((NOT(ISERROR(FIND(M213,B213:D224))))*(G213:G224))</f>
        <v>0</v>
      </c>
      <c r="R213" s="171">
        <f>IFERROR(SUMPRODUCT((NOT(ISERROR(FIND(M213,B213:D224))))*((H213:H224)/U213)),0)</f>
        <v>0</v>
      </c>
      <c r="S213" s="168">
        <f>IFERROR(SUMPRODUCT((NOT(ISERROR(FIND(M213,B213:D224))))*((I213:I224)/U213)),0)</f>
        <v>0</v>
      </c>
      <c r="T213" s="169">
        <f>IFERROR(SUMPRODUCT((NOT(ISERROR(FIND(M213,B213:D224))))*((J213:J224)/U213)),0)</f>
        <v>0</v>
      </c>
      <c r="U213" s="172">
        <f>COUNTIF(B213:D224,"*Squat*")</f>
        <v>0</v>
      </c>
      <c r="V213" s="173"/>
      <c r="W213" s="158"/>
      <c r="X213" s="158"/>
      <c r="Y213" s="158"/>
      <c r="Z213" s="158"/>
      <c r="AA213" s="158"/>
      <c r="AB213" s="158"/>
      <c r="AC213" s="158"/>
      <c r="AD213" s="158"/>
      <c r="AE213" s="158"/>
      <c r="AF213" s="158"/>
      <c r="AG213" s="158"/>
      <c r="AH213" s="158"/>
      <c r="AI213" s="158"/>
      <c r="AJ213" s="158"/>
      <c r="AK213" s="158"/>
      <c r="AL213" s="158"/>
      <c r="AM213" s="158"/>
      <c r="AN213" s="158"/>
      <c r="AO213" s="158"/>
      <c r="AP213" s="158"/>
      <c r="AQ213" s="158"/>
      <c r="AR213" s="158"/>
      <c r="AS213" s="158"/>
      <c r="AT213" s="158"/>
      <c r="AU213" s="158"/>
      <c r="AV213" s="158"/>
      <c r="AW213" s="158"/>
    </row>
    <row r="214" spans="1:49" ht="30" customHeight="1" thickBot="1" x14ac:dyDescent="0.35">
      <c r="A214" s="158"/>
      <c r="B214" s="506" t="str">
        <f>IF('Week 10'!$I$23="","",'Week 10'!$I$13)</f>
        <v/>
      </c>
      <c r="C214" s="507"/>
      <c r="D214" s="508"/>
      <c r="E214" s="165">
        <f>COUNTIF('Week 10'!$I$23:$I$32,"&gt;0")</f>
        <v>0</v>
      </c>
      <c r="F214" s="166">
        <f>IF('Week 10'!$J$35=0,0,'Week 10'!$J$35)</f>
        <v>0</v>
      </c>
      <c r="G214" s="167">
        <f>IF('Week 10'!$L$35=0,0,'Week 10'!$L$35)</f>
        <v>0</v>
      </c>
      <c r="H214" s="166">
        <f>IFERROR(AVERAGE('Week 10'!$I$23:$I$32),0)</f>
        <v>0</v>
      </c>
      <c r="I214" s="168">
        <f>IF('Week 10'!$K$33=0,0,'Week 10'!$K$33)</f>
        <v>0</v>
      </c>
      <c r="J214" s="169">
        <f>IFERROR(AVERAGE('Week 10'!$K$23:$K$32),0)</f>
        <v>0</v>
      </c>
      <c r="K214" s="167">
        <f ca="1">IF('Week 10'!$H$35=0,0,'Week 10'!$H$35)</f>
        <v>0</v>
      </c>
      <c r="L214" s="158"/>
      <c r="M214" s="506" t="s">
        <v>45</v>
      </c>
      <c r="N214" s="508"/>
      <c r="O214" s="165">
        <f>SUMPRODUCT((NOT(ISERROR(FIND(M214,B213:D224))))*(E213:E224))</f>
        <v>0</v>
      </c>
      <c r="P214" s="166">
        <f>SUMPRODUCT((NOT(ISERROR(FIND(M214,B213:D224))))*(F213:F224))</f>
        <v>0</v>
      </c>
      <c r="Q214" s="167">
        <f>SUMPRODUCT((NOT(ISERROR(FIND(M214,B213:D224))))*(G213:G224))</f>
        <v>0</v>
      </c>
      <c r="R214" s="171">
        <f>IFERROR(SUMPRODUCT((NOT(ISERROR(FIND(M214,B213:D224))))*(H213:H224)/U214),0)</f>
        <v>0</v>
      </c>
      <c r="S214" s="168">
        <f>IFERROR(SUMPRODUCT((NOT(ISERROR(FIND(M214,B213:D224))))*(I213:I224)/U214),0)</f>
        <v>0</v>
      </c>
      <c r="T214" s="169">
        <f>IFERROR(SUMPRODUCT((NOT(ISERROR(FIND(M214,B213:D224))))*(J213:J224)/U214),0)</f>
        <v>0</v>
      </c>
      <c r="U214" s="174">
        <f>COUNTIF(B213:D224,"*Bench*")</f>
        <v>0</v>
      </c>
      <c r="V214" s="173">
        <f t="array" aca="1" ref="V214" ca="1">MAX(IF("Competition Bench"=B213:D224,K213:K224,0))</f>
        <v>0</v>
      </c>
      <c r="W214" s="158"/>
      <c r="X214" s="158"/>
      <c r="Y214" s="158"/>
      <c r="Z214" s="158"/>
      <c r="AA214" s="158"/>
      <c r="AB214" s="158"/>
      <c r="AC214" s="158"/>
      <c r="AD214" s="158"/>
      <c r="AE214" s="158"/>
      <c r="AF214" s="158"/>
      <c r="AG214" s="158"/>
      <c r="AH214" s="158"/>
      <c r="AI214" s="158"/>
      <c r="AJ214" s="158"/>
      <c r="AK214" s="158"/>
      <c r="AL214" s="158"/>
      <c r="AM214" s="158"/>
      <c r="AN214" s="158"/>
      <c r="AO214" s="158"/>
      <c r="AP214" s="158"/>
      <c r="AQ214" s="158"/>
      <c r="AR214" s="158"/>
      <c r="AS214" s="158"/>
      <c r="AT214" s="158"/>
      <c r="AU214" s="158"/>
      <c r="AV214" s="158"/>
      <c r="AW214" s="158"/>
    </row>
    <row r="215" spans="1:49" ht="30" customHeight="1" thickBot="1" x14ac:dyDescent="0.35">
      <c r="A215" s="158"/>
      <c r="B215" s="506" t="str">
        <f>IF('Week 10'!$O$23="","",'Week 10'!$O$13)</f>
        <v/>
      </c>
      <c r="C215" s="507"/>
      <c r="D215" s="508"/>
      <c r="E215" s="165">
        <f>COUNTIF('Week 10'!$O$23:$O$32,"&gt;0")</f>
        <v>0</v>
      </c>
      <c r="F215" s="166">
        <f>IF('Week 10'!$P$35=0,0,'Week 10'!$P$35)</f>
        <v>0</v>
      </c>
      <c r="G215" s="167">
        <f>IF('Week 10'!$R$35=0,0,'Week 10'!$R$35)</f>
        <v>0</v>
      </c>
      <c r="H215" s="166">
        <f>IFERROR(AVERAGE('Week 10'!$O$23:$O$32),0)</f>
        <v>0</v>
      </c>
      <c r="I215" s="168">
        <f>IF('Week 10'!$P$33=0,0,'Week 10'!$P$33)</f>
        <v>0</v>
      </c>
      <c r="J215" s="169">
        <f>IFERROR(AVERAGE('Week 10'!$Q$23:$Q$32),0)</f>
        <v>0</v>
      </c>
      <c r="K215" s="167">
        <f ca="1">IF('Week 10'!$N$35=0,0,'Week 10'!$N$35)</f>
        <v>0</v>
      </c>
      <c r="L215" s="158"/>
      <c r="M215" s="506" t="s">
        <v>46</v>
      </c>
      <c r="N215" s="508"/>
      <c r="O215" s="175">
        <f>SUMPRODUCT((NOT(ISERROR(FIND(M215,B213:D224))))*(E213:E224))</f>
        <v>0</v>
      </c>
      <c r="P215" s="176">
        <f>SUMPRODUCT((NOT(ISERROR(FIND(M215,B213:D224))))*(F213:F224))</f>
        <v>0</v>
      </c>
      <c r="Q215" s="173">
        <f>SUMPRODUCT((NOT(ISERROR(FIND(M215,B213:D224))))*(G213:G224))</f>
        <v>0</v>
      </c>
      <c r="R215" s="177">
        <f>IFERROR(SUMPRODUCT((NOT(ISERROR(FIND(M215,B213:D224))))*(H213:H224)/U215),0)</f>
        <v>0</v>
      </c>
      <c r="S215" s="178">
        <f>IFERROR(SUMPRODUCT((NOT(ISERROR(FIND(M215,B213:D224))))*(I213:I224)/U215),0)</f>
        <v>0</v>
      </c>
      <c r="T215" s="179">
        <f>IFERROR(SUMPRODUCT((NOT(ISERROR(FIND(M215,B213:D224))))*(J213:J224)/U215),0)</f>
        <v>0</v>
      </c>
      <c r="U215" s="180">
        <f>COUNTIF(B213:D224,"*Deadlift*")</f>
        <v>0</v>
      </c>
      <c r="V215" s="181">
        <f t="array" aca="1" ref="V215" ca="1">MAX(IF("Competition Deadlift"=B213:D224,K213:K224,0))</f>
        <v>0</v>
      </c>
      <c r="W215" s="158"/>
      <c r="X215" s="158"/>
      <c r="Y215" s="158"/>
      <c r="Z215" s="158"/>
      <c r="AA215" s="158"/>
      <c r="AB215" s="158"/>
      <c r="AC215" s="158"/>
      <c r="AD215" s="158"/>
      <c r="AE215" s="158"/>
      <c r="AF215" s="158"/>
      <c r="AG215" s="158"/>
      <c r="AH215" s="158"/>
      <c r="AI215" s="158"/>
      <c r="AJ215" s="158"/>
      <c r="AK215" s="158"/>
      <c r="AL215" s="158"/>
      <c r="AM215" s="158"/>
      <c r="AN215" s="158"/>
      <c r="AO215" s="158"/>
      <c r="AP215" s="158"/>
      <c r="AQ215" s="158"/>
      <c r="AR215" s="158"/>
      <c r="AS215" s="158"/>
      <c r="AT215" s="158"/>
      <c r="AU215" s="158"/>
      <c r="AV215" s="158"/>
      <c r="AW215" s="158"/>
    </row>
    <row r="216" spans="1:49" ht="30" customHeight="1" thickBot="1" x14ac:dyDescent="0.35">
      <c r="A216" s="158"/>
      <c r="B216" s="506" t="str">
        <f>IF('Week 10'!$C$53="","",'Week 10'!$C$43)</f>
        <v/>
      </c>
      <c r="C216" s="507"/>
      <c r="D216" s="508"/>
      <c r="E216" s="165">
        <f>COUNTIF('Week 10'!$C$53:$C$62,"&gt;0")</f>
        <v>0</v>
      </c>
      <c r="F216" s="166">
        <f>IF('Week 10'!$D$65=0,0,'Week 10'!$D$65)</f>
        <v>0</v>
      </c>
      <c r="G216" s="167">
        <f>IF('Week 10'!$F$65=0,0,'Week 10'!$F$65)</f>
        <v>0</v>
      </c>
      <c r="H216" s="166">
        <f>IFERROR(AVERAGE('Week 10'!$C$53:$C$62),0)</f>
        <v>0</v>
      </c>
      <c r="I216" s="168">
        <f>IF('Week 10'!$E$63=0,0,'Week 10'!$E$63)</f>
        <v>0</v>
      </c>
      <c r="J216" s="169">
        <f>IFERROR(AVERAGE('Week 10'!$E$53:$E$62),0)</f>
        <v>0</v>
      </c>
      <c r="K216" s="167">
        <f ca="1">IF('Week 10'!$B$65=0,0,'Week 10'!$B$65)</f>
        <v>0</v>
      </c>
      <c r="L216" s="158"/>
      <c r="M216" s="512" t="s">
        <v>89</v>
      </c>
      <c r="N216" s="513"/>
      <c r="O216" s="182">
        <f>SUM(O213:O215)</f>
        <v>0</v>
      </c>
      <c r="P216" s="183">
        <f>SUM(P213:P215)</f>
        <v>0</v>
      </c>
      <c r="Q216" s="184">
        <f>SUM(Q213:Q215)</f>
        <v>0</v>
      </c>
      <c r="R216" s="185">
        <f>IFERROR(AVERAGEIF(R213:R215,"&gt;0"),0)</f>
        <v>0</v>
      </c>
      <c r="S216" s="186">
        <f>IFERROR(AVERAGEIF(S213:S215,"&gt;0"),0)</f>
        <v>0</v>
      </c>
      <c r="T216" s="187">
        <f>IFERROR(AVERAGEIF(T213:T215,"&gt;0"),0)</f>
        <v>0</v>
      </c>
      <c r="U216" s="188">
        <f>SUM(U213:U215)</f>
        <v>0</v>
      </c>
      <c r="V216" s="184">
        <f ca="1">SUM(V213:V215)</f>
        <v>0</v>
      </c>
      <c r="W216" s="158"/>
      <c r="X216" s="158"/>
      <c r="Y216" s="158"/>
      <c r="Z216" s="158"/>
      <c r="AA216" s="158"/>
      <c r="AB216" s="158"/>
      <c r="AC216" s="158"/>
      <c r="AD216" s="158"/>
      <c r="AE216" s="158"/>
      <c r="AF216" s="158"/>
      <c r="AG216" s="158"/>
      <c r="AH216" s="158"/>
      <c r="AI216" s="158"/>
      <c r="AJ216" s="158"/>
      <c r="AK216" s="158"/>
      <c r="AL216" s="158"/>
      <c r="AM216" s="158"/>
      <c r="AN216" s="158"/>
      <c r="AO216" s="158"/>
      <c r="AP216" s="158"/>
      <c r="AQ216" s="158"/>
      <c r="AR216" s="158"/>
      <c r="AS216" s="158"/>
      <c r="AT216" s="158"/>
      <c r="AU216" s="158"/>
      <c r="AV216" s="158"/>
      <c r="AW216" s="158"/>
    </row>
    <row r="217" spans="1:49" ht="30" customHeight="1" thickBot="1" x14ac:dyDescent="0.35">
      <c r="A217" s="158"/>
      <c r="B217" s="506" t="str">
        <f>IF('Week 10'!$I$53="","",'Week 10'!$I$43)</f>
        <v/>
      </c>
      <c r="C217" s="507"/>
      <c r="D217" s="508"/>
      <c r="E217" s="165">
        <f>COUNTIF('Week 10'!$I$53:$I$62,"&gt;0")</f>
        <v>0</v>
      </c>
      <c r="F217" s="166">
        <f>IF('Week 10'!$J$65=0,0,'Week 10'!$J$65)</f>
        <v>0</v>
      </c>
      <c r="G217" s="167">
        <f>IF('Week 10'!$L$65=0,0,'Week 10'!$L$65)</f>
        <v>0</v>
      </c>
      <c r="H217" s="166">
        <f>IFERROR(AVERAGE('Week 10'!$I$53:$I$62),0)</f>
        <v>0</v>
      </c>
      <c r="I217" s="168">
        <f>IF('Week 10'!$K$63=0,0,'Week 10'!$K$63)</f>
        <v>0</v>
      </c>
      <c r="J217" s="169">
        <f>IFERROR(AVERAGE('Week 10'!$K$53:$K$62),0)</f>
        <v>0</v>
      </c>
      <c r="K217" s="167">
        <f ca="1">IF('Week 10'!$H$65=0,0,'Week 10'!$H$65)</f>
        <v>0</v>
      </c>
      <c r="L217" s="158"/>
      <c r="M217" s="119"/>
      <c r="N217" s="119"/>
      <c r="O217" s="119"/>
      <c r="P217" s="119"/>
      <c r="Q217" s="119"/>
      <c r="R217" s="119"/>
      <c r="S217" s="119"/>
      <c r="T217" s="119"/>
      <c r="U217" s="158"/>
      <c r="V217" s="158"/>
      <c r="W217" s="158"/>
      <c r="X217" s="158"/>
      <c r="Y217" s="158"/>
      <c r="Z217" s="158"/>
      <c r="AA217" s="158"/>
      <c r="AB217" s="158"/>
      <c r="AC217" s="158"/>
      <c r="AD217" s="158"/>
      <c r="AE217" s="158"/>
      <c r="AF217" s="158"/>
      <c r="AG217" s="158"/>
      <c r="AH217" s="158"/>
      <c r="AI217" s="158"/>
      <c r="AJ217" s="158"/>
      <c r="AK217" s="158"/>
      <c r="AL217" s="158"/>
      <c r="AM217" s="158"/>
      <c r="AN217" s="158"/>
      <c r="AO217" s="158"/>
      <c r="AP217" s="158"/>
      <c r="AQ217" s="158"/>
      <c r="AR217" s="158"/>
      <c r="AS217" s="158"/>
      <c r="AT217" s="158"/>
      <c r="AU217" s="158"/>
      <c r="AV217" s="158"/>
      <c r="AW217" s="158"/>
    </row>
    <row r="218" spans="1:49" ht="30" customHeight="1" thickBot="1" x14ac:dyDescent="0.35">
      <c r="A218" s="211"/>
      <c r="B218" s="506" t="str">
        <f>IF('Week 10'!$O$53="","",'Week 10'!$O$43)</f>
        <v/>
      </c>
      <c r="C218" s="507"/>
      <c r="D218" s="508"/>
      <c r="E218" s="165">
        <f>COUNTIF('Week 10'!$O$53:$O$62,"&gt;0")</f>
        <v>0</v>
      </c>
      <c r="F218" s="166">
        <f>IF('Week 10'!$P$65=0,0,'Week 10'!$P$65)</f>
        <v>0</v>
      </c>
      <c r="G218" s="167">
        <f>IF('Week 10'!$R$65=0,0,'Week 10'!$R$65)</f>
        <v>0</v>
      </c>
      <c r="H218" s="166">
        <f>IFERROR(AVERAGE('Week 10'!$O$53:$O$62),0)</f>
        <v>0</v>
      </c>
      <c r="I218" s="168">
        <f>IF('Week 10'!$P$63=0,0,'Week 10'!$P$63)</f>
        <v>0</v>
      </c>
      <c r="J218" s="169">
        <f>IFERROR(AVERAGE('Week 10'!$Q$53:$Q$62),0)</f>
        <v>0</v>
      </c>
      <c r="K218" s="167">
        <f ca="1">IF('Week 10'!$N$65=0,0,'Week 10'!$N$65)</f>
        <v>0</v>
      </c>
      <c r="L218" s="158"/>
      <c r="M218" s="509" t="s">
        <v>172</v>
      </c>
      <c r="N218" s="510"/>
      <c r="O218" s="510"/>
      <c r="P218" s="510"/>
      <c r="Q218" s="510"/>
      <c r="R218" s="510"/>
      <c r="S218" s="510"/>
      <c r="T218" s="510"/>
      <c r="U218" s="510"/>
      <c r="V218" s="511"/>
      <c r="W218" s="158"/>
      <c r="X218" s="158"/>
      <c r="Y218" s="158"/>
      <c r="Z218" s="158"/>
      <c r="AA218" s="158"/>
      <c r="AB218" s="158"/>
      <c r="AC218" s="158"/>
      <c r="AD218" s="158"/>
      <c r="AE218" s="158"/>
      <c r="AF218" s="158"/>
      <c r="AG218" s="158"/>
      <c r="AH218" s="158"/>
      <c r="AI218" s="158"/>
      <c r="AJ218" s="158"/>
      <c r="AK218" s="158"/>
      <c r="AL218" s="158"/>
      <c r="AM218" s="158"/>
      <c r="AN218" s="158"/>
      <c r="AO218" s="158"/>
      <c r="AP218" s="158"/>
      <c r="AQ218" s="158"/>
      <c r="AR218" s="158"/>
      <c r="AS218" s="158"/>
      <c r="AT218" s="158"/>
      <c r="AU218" s="158"/>
      <c r="AV218" s="158"/>
      <c r="AW218" s="158"/>
    </row>
    <row r="219" spans="1:49" ht="30" customHeight="1" thickBot="1" x14ac:dyDescent="0.35">
      <c r="A219" s="214"/>
      <c r="B219" s="506" t="str">
        <f>IF('Week 10'!$C$98="","",'Week 10'!$C$88)</f>
        <v/>
      </c>
      <c r="C219" s="507"/>
      <c r="D219" s="508"/>
      <c r="E219" s="165">
        <f>COUNTIF('Week 10'!$C$98:$C$107,"&gt;0")</f>
        <v>0</v>
      </c>
      <c r="F219" s="166">
        <f>IF('Week 10'!$D$110=0,0,'Week 10'!$D$110)</f>
        <v>0</v>
      </c>
      <c r="G219" s="167">
        <f>IF('Week 10'!$F$110=0,0,'Week 10'!$F$110)</f>
        <v>0</v>
      </c>
      <c r="H219" s="166">
        <f>IFERROR(AVERAGE('Week 10'!$C$98:$C$107),0)</f>
        <v>0</v>
      </c>
      <c r="I219" s="168">
        <f>IF('Week 10'!$E$108=0,0,'Week 10'!$E$108)</f>
        <v>0</v>
      </c>
      <c r="J219" s="169">
        <f>IFERROR(AVERAGE('Week 10'!$E$98:$E$107),0)</f>
        <v>0</v>
      </c>
      <c r="K219" s="167">
        <f ca="1">IF('Week 10'!$B$110=0,0,'Week 10'!$B$110)</f>
        <v>0</v>
      </c>
      <c r="L219" s="158"/>
      <c r="M219" s="506"/>
      <c r="N219" s="508"/>
      <c r="O219" s="189" t="s">
        <v>174</v>
      </c>
      <c r="P219" s="190" t="s">
        <v>163</v>
      </c>
      <c r="Q219" s="190" t="s">
        <v>162</v>
      </c>
      <c r="R219" s="190" t="s">
        <v>44</v>
      </c>
      <c r="S219" s="191" t="s">
        <v>90</v>
      </c>
      <c r="T219" s="191" t="s">
        <v>70</v>
      </c>
      <c r="U219" s="191" t="s">
        <v>87</v>
      </c>
      <c r="V219" s="192" t="s">
        <v>109</v>
      </c>
    </row>
    <row r="220" spans="1:49" ht="30" customHeight="1" thickBot="1" x14ac:dyDescent="0.35">
      <c r="A220" s="214"/>
      <c r="B220" s="506" t="str">
        <f>IF('Week 10'!$I$98="","",'Week 10'!$I$88)</f>
        <v/>
      </c>
      <c r="C220" s="507"/>
      <c r="D220" s="508"/>
      <c r="E220" s="165">
        <f>COUNTIF('Week 10'!$I$98:$I$107,"&gt;0")</f>
        <v>0</v>
      </c>
      <c r="F220" s="166">
        <f>IF('Week 10'!$J$110=0,0,'Week 10'!$J$110)</f>
        <v>0</v>
      </c>
      <c r="G220" s="167">
        <f>IF('Week 10'!$L$110=0,0,'Week 10'!$L$110)</f>
        <v>0</v>
      </c>
      <c r="H220" s="166">
        <f>IFERROR(AVERAGE('Week 10'!$I$98:$I$107),0)</f>
        <v>0</v>
      </c>
      <c r="I220" s="168">
        <f>IF('Week 10'!$K$108=0,0,'Week 10'!$K$108)</f>
        <v>0</v>
      </c>
      <c r="J220" s="169">
        <f>IFERROR(AVERAGE('Week 10'!$K$98:$K$107),0)</f>
        <v>0</v>
      </c>
      <c r="K220" s="167">
        <f ca="1">IF('Week 10'!$H$110=0,0,'Week 10'!$H$110)</f>
        <v>0</v>
      </c>
      <c r="L220" s="158"/>
      <c r="M220" s="506" t="s">
        <v>47</v>
      </c>
      <c r="N220" s="508"/>
      <c r="O220" s="193">
        <f>COUNTIF(F213:F215,"&gt;0")</f>
        <v>0</v>
      </c>
      <c r="P220" s="194">
        <f>SUM(E213:E215)</f>
        <v>0</v>
      </c>
      <c r="Q220" s="176">
        <f>SUM(F213:F215)</f>
        <v>0</v>
      </c>
      <c r="R220" s="173">
        <f>SUM(G213:G215)</f>
        <v>0</v>
      </c>
      <c r="S220" s="177">
        <f>IFERROR(AVERAGEIF(H213:H215,"&gt;0"),0)</f>
        <v>0</v>
      </c>
      <c r="T220" s="195">
        <f>IFERROR(AVERAGEIF(I213:I215,"&gt;0"),0)</f>
        <v>0</v>
      </c>
      <c r="U220" s="196">
        <f>IFERROR(AVERAGEIF(J213:J215,"&gt;0"),0)</f>
        <v>0</v>
      </c>
      <c r="V220" s="197">
        <f>IF('Week 10'!$R$33="",0,'Week 10'!$R$33)</f>
        <v>0</v>
      </c>
    </row>
    <row r="221" spans="1:49" ht="30" customHeight="1" thickBot="1" x14ac:dyDescent="0.35">
      <c r="A221" s="214"/>
      <c r="B221" s="506" t="str">
        <f>IF('Week 10'!$O$98="","",'Week 10'!$O$88)</f>
        <v/>
      </c>
      <c r="C221" s="507"/>
      <c r="D221" s="508"/>
      <c r="E221" s="165">
        <f>COUNTIF('Week 10'!$O$98:$O$107,"&gt;0")</f>
        <v>0</v>
      </c>
      <c r="F221" s="166">
        <f>IF('Week 10'!$P$110=0,0,'Week 10'!$P$110)</f>
        <v>0</v>
      </c>
      <c r="G221" s="167">
        <f>IF('Week 10'!$R$110=0,0,'Week 10'!$R$110)</f>
        <v>0</v>
      </c>
      <c r="H221" s="166">
        <f>IFERROR(AVERAGE('Week 10'!$O$98:$O$107),0)</f>
        <v>0</v>
      </c>
      <c r="I221" s="168">
        <f>IF('Week 10'!$P$108=0,0,'Week 10'!$P$108)</f>
        <v>0</v>
      </c>
      <c r="J221" s="169">
        <f>IFERROR(AVERAGE('Week 10'!$Q$98:$Q$107),0)</f>
        <v>0</v>
      </c>
      <c r="K221" s="167">
        <f ca="1">IF('Week 10'!$N$110=0,0,'Week 10'!$N$110)</f>
        <v>0</v>
      </c>
      <c r="L221" s="158"/>
      <c r="M221" s="506" t="s">
        <v>48</v>
      </c>
      <c r="N221" s="508"/>
      <c r="O221" s="193">
        <f>COUNTIF(F216:F218,"&gt;0")</f>
        <v>0</v>
      </c>
      <c r="P221" s="194">
        <f>SUM(E216:E218)</f>
        <v>0</v>
      </c>
      <c r="Q221" s="176">
        <f>SUM(F216:F218)</f>
        <v>0</v>
      </c>
      <c r="R221" s="173">
        <f>SUM(G216:G218)</f>
        <v>0</v>
      </c>
      <c r="S221" s="177">
        <f>IFERROR(AVERAGEIF(H216:H218,"&gt;0"),0)</f>
        <v>0</v>
      </c>
      <c r="T221" s="195">
        <f>IFERROR(AVERAGEIF(I216:I218,"&gt;0"),0)</f>
        <v>0</v>
      </c>
      <c r="U221" s="196">
        <f>IFERROR(AVERAGEIF(J216:J218,"&gt;0"),0)</f>
        <v>0</v>
      </c>
      <c r="V221" s="197">
        <f>IF('Week 10'!$R$63="",0,'Week 10'!$R$63)</f>
        <v>0</v>
      </c>
    </row>
    <row r="222" spans="1:49" ht="30" customHeight="1" thickBot="1" x14ac:dyDescent="0.35">
      <c r="A222" s="214"/>
      <c r="B222" s="506" t="str">
        <f>IF('Week 10'!$C$128="","",'Week 10'!$C$118)</f>
        <v/>
      </c>
      <c r="C222" s="507"/>
      <c r="D222" s="508"/>
      <c r="E222" s="165">
        <f>COUNTIF('Week 10'!$C$128:$C$137,"&gt;0")</f>
        <v>0</v>
      </c>
      <c r="F222" s="166">
        <f>IF('Week 10'!$D$140=0,0,'Week 10'!$D$140)</f>
        <v>0</v>
      </c>
      <c r="G222" s="167">
        <f>IF('Week 10'!$F$140=0,0,'Week 10'!$F$140)</f>
        <v>0</v>
      </c>
      <c r="H222" s="166">
        <f>IFERROR(AVERAGE('Week 10'!$C$128:$C$137),0)</f>
        <v>0</v>
      </c>
      <c r="I222" s="168">
        <f>IF('Week 10'!$E$138=0,0,'Week 10'!$E$138)</f>
        <v>0</v>
      </c>
      <c r="J222" s="169">
        <f>IFERROR(AVERAGE('Week 10'!$E$128:$E$137),0)</f>
        <v>0</v>
      </c>
      <c r="K222" s="167">
        <f ca="1">IF('Week 10'!$B$140=0,0,'Week 10'!$B$140)</f>
        <v>0</v>
      </c>
      <c r="L222" s="158"/>
      <c r="M222" s="506" t="s">
        <v>49</v>
      </c>
      <c r="N222" s="508"/>
      <c r="O222" s="198">
        <f>COUNTIF(F219:F221,"&gt;0")</f>
        <v>0</v>
      </c>
      <c r="P222" s="199">
        <f>SUM(E219:E221)</f>
        <v>0</v>
      </c>
      <c r="Q222" s="200">
        <f>SUM(F219:F221)</f>
        <v>0</v>
      </c>
      <c r="R222" s="201">
        <f>SUM(G219:G221)</f>
        <v>0</v>
      </c>
      <c r="S222" s="202">
        <f>IFERROR(AVERAGEIF(H219:H221,"&gt;0"),0)</f>
        <v>0</v>
      </c>
      <c r="T222" s="203">
        <f>IFERROR(AVERAGEIF(I219:I221,"&gt;0"),0)</f>
        <v>0</v>
      </c>
      <c r="U222" s="204">
        <f>IFERROR(AVERAGEIF(J219:J221,"&gt;0"),0)</f>
        <v>0</v>
      </c>
      <c r="V222" s="205">
        <f>IF('Week 10'!$R$108="",0,'Week 10'!$R$108)</f>
        <v>0</v>
      </c>
    </row>
    <row r="223" spans="1:49" ht="30" customHeight="1" thickBot="1" x14ac:dyDescent="0.35">
      <c r="A223" s="214"/>
      <c r="B223" s="506" t="str">
        <f>IF('Week 10'!$I$128="","",'Week 10'!$I$118)</f>
        <v/>
      </c>
      <c r="C223" s="507"/>
      <c r="D223" s="508"/>
      <c r="E223" s="165">
        <f>COUNTIF('Week 10'!$I$128:$I$137,"&gt;0")</f>
        <v>0</v>
      </c>
      <c r="F223" s="166">
        <f>IF('Week 10'!$J$140=0,0,'Week 10'!$J$140)</f>
        <v>0</v>
      </c>
      <c r="G223" s="167">
        <f>IF('Week 10'!$L$140=0,0,'Week 10'!$L$140)</f>
        <v>0</v>
      </c>
      <c r="H223" s="166">
        <f>IFERROR(AVERAGE('Week 10'!$I$128:$I$137),0)</f>
        <v>0</v>
      </c>
      <c r="I223" s="168">
        <f>IF('Week 10'!$K$138=0,0,'Week 10'!$K$138)</f>
        <v>0</v>
      </c>
      <c r="J223" s="169">
        <f>IFERROR(AVERAGE('Week 10'!$K$128:$K$137),0)</f>
        <v>0</v>
      </c>
      <c r="K223" s="167">
        <f ca="1">IF('Week 10'!$H$140=0,0,'Week 10'!$H$140)</f>
        <v>0</v>
      </c>
      <c r="L223" s="158"/>
      <c r="M223" s="506" t="s">
        <v>50</v>
      </c>
      <c r="N223" s="508"/>
      <c r="O223" s="193">
        <f>COUNTIF(F222:F224,"&gt;0")</f>
        <v>0</v>
      </c>
      <c r="P223" s="194">
        <f>SUM(E222:E224)</f>
        <v>0</v>
      </c>
      <c r="Q223" s="176">
        <f>SUM(F222:F224)</f>
        <v>0</v>
      </c>
      <c r="R223" s="173">
        <f>SUM(G222:G224)</f>
        <v>0</v>
      </c>
      <c r="S223" s="177">
        <f>IFERROR(AVERAGEIF(H222:H224,"&gt;0"),0)</f>
        <v>0</v>
      </c>
      <c r="T223" s="195">
        <f>IFERROR(AVERAGEIF(I222:I224,"&gt;0"),0)</f>
        <v>0</v>
      </c>
      <c r="U223" s="196">
        <f>IFERROR(AVERAGEIF(J222:J224,"&gt;0"),0)</f>
        <v>0</v>
      </c>
      <c r="V223" s="197">
        <f>IF('Week 10'!$R$138="",0,'Week 10'!$R$138)</f>
        <v>0</v>
      </c>
    </row>
    <row r="224" spans="1:49" ht="30" customHeight="1" thickBot="1" x14ac:dyDescent="0.35">
      <c r="A224" s="214"/>
      <c r="B224" s="506" t="str">
        <f>IF('Week 10'!$O$128="","",'Week 10'!$O$118)</f>
        <v/>
      </c>
      <c r="C224" s="507"/>
      <c r="D224" s="508"/>
      <c r="E224" s="175">
        <f>COUNTIF('Week 10'!$O$128:$O$137,"&gt;0")</f>
        <v>0</v>
      </c>
      <c r="F224" s="176">
        <f>IF('Week 10'!$P$140=0,0,'Week 10'!$P$140)</f>
        <v>0</v>
      </c>
      <c r="G224" s="173">
        <f>IF('Week 10'!$R$140=0,0,'Week 10'!$R$140)</f>
        <v>0</v>
      </c>
      <c r="H224" s="176">
        <f>IFERROR(AVERAGE('Week 10'!$O$128:$O$137),0)</f>
        <v>0</v>
      </c>
      <c r="I224" s="178">
        <f>IF('Week 10'!$P$138=0,0,'Week 10'!$P$138)</f>
        <v>0</v>
      </c>
      <c r="J224" s="179">
        <f>IFERROR(AVERAGE('Week 10'!$Q$128:$Q$137),0)</f>
        <v>0</v>
      </c>
      <c r="K224" s="173">
        <f ca="1">IF('Week 10'!$N$140=0,0,'Week 10'!$N$140)</f>
        <v>0</v>
      </c>
      <c r="L224" s="158"/>
      <c r="M224" s="119"/>
      <c r="N224" s="119"/>
      <c r="O224" s="119"/>
      <c r="P224" s="119"/>
      <c r="Q224" s="119"/>
      <c r="R224" s="119"/>
      <c r="S224" s="119"/>
      <c r="T224" s="119"/>
      <c r="U224" s="119"/>
      <c r="V224" s="119"/>
    </row>
  </sheetData>
  <mergeCells count="436">
    <mergeCell ref="M157:N157"/>
    <mergeCell ref="M156:N156"/>
    <mergeCell ref="M155:N155"/>
    <mergeCell ref="M154:N154"/>
    <mergeCell ref="M152:V152"/>
    <mergeCell ref="M150:N150"/>
    <mergeCell ref="M149:N149"/>
    <mergeCell ref="M148:N148"/>
    <mergeCell ref="M147:N147"/>
    <mergeCell ref="M153:N153"/>
    <mergeCell ref="M104:N104"/>
    <mergeCell ref="R79:R80"/>
    <mergeCell ref="R101:R102"/>
    <mergeCell ref="S101:S102"/>
    <mergeCell ref="T101:T102"/>
    <mergeCell ref="U101:U102"/>
    <mergeCell ref="V101:V102"/>
    <mergeCell ref="U57:U58"/>
    <mergeCell ref="V57:V58"/>
    <mergeCell ref="O57:O58"/>
    <mergeCell ref="M99:V100"/>
    <mergeCell ref="U79:U80"/>
    <mergeCell ref="M91:N91"/>
    <mergeCell ref="M88:N88"/>
    <mergeCell ref="M89:N89"/>
    <mergeCell ref="M90:N90"/>
    <mergeCell ref="P79:P80"/>
    <mergeCell ref="Q79:Q80"/>
    <mergeCell ref="M84:N84"/>
    <mergeCell ref="M113:N113"/>
    <mergeCell ref="M135:N135"/>
    <mergeCell ref="M109:N109"/>
    <mergeCell ref="M110:N110"/>
    <mergeCell ref="M111:N111"/>
    <mergeCell ref="M112:N112"/>
    <mergeCell ref="M131:N131"/>
    <mergeCell ref="M132:N132"/>
    <mergeCell ref="M133:N133"/>
    <mergeCell ref="M134:N134"/>
    <mergeCell ref="M130:V130"/>
    <mergeCell ref="E117:V118"/>
    <mergeCell ref="B152:D152"/>
    <mergeCell ref="B153:D153"/>
    <mergeCell ref="B154:D154"/>
    <mergeCell ref="B155:D155"/>
    <mergeCell ref="B156:D156"/>
    <mergeCell ref="B157:D157"/>
    <mergeCell ref="B158:D158"/>
    <mergeCell ref="B147:D147"/>
    <mergeCell ref="B148:D148"/>
    <mergeCell ref="B149:D149"/>
    <mergeCell ref="B150:D150"/>
    <mergeCell ref="B151:D151"/>
    <mergeCell ref="B139:D140"/>
    <mergeCell ref="E139:V140"/>
    <mergeCell ref="B143:K144"/>
    <mergeCell ref="M143:V144"/>
    <mergeCell ref="B145:D146"/>
    <mergeCell ref="E145:E146"/>
    <mergeCell ref="F145:F146"/>
    <mergeCell ref="G145:G146"/>
    <mergeCell ref="H145:H146"/>
    <mergeCell ref="I145:I146"/>
    <mergeCell ref="J145:J146"/>
    <mergeCell ref="K145:K146"/>
    <mergeCell ref="M145:N146"/>
    <mergeCell ref="O145:O146"/>
    <mergeCell ref="P145:P146"/>
    <mergeCell ref="Q145:Q146"/>
    <mergeCell ref="R145:R146"/>
    <mergeCell ref="S145:S146"/>
    <mergeCell ref="T145:T146"/>
    <mergeCell ref="U145:U146"/>
    <mergeCell ref="V145:V146"/>
    <mergeCell ref="M108:V108"/>
    <mergeCell ref="B113:D113"/>
    <mergeCell ref="B114:D114"/>
    <mergeCell ref="M42:V42"/>
    <mergeCell ref="M39:N39"/>
    <mergeCell ref="M35:N36"/>
    <mergeCell ref="P35:P36"/>
    <mergeCell ref="M37:N37"/>
    <mergeCell ref="M38:N38"/>
    <mergeCell ref="M83:N83"/>
    <mergeCell ref="S79:S80"/>
    <mergeCell ref="M64:V64"/>
    <mergeCell ref="E35:E36"/>
    <mergeCell ref="E57:E58"/>
    <mergeCell ref="E79:E80"/>
    <mergeCell ref="E101:E102"/>
    <mergeCell ref="O35:O36"/>
    <mergeCell ref="B105:D105"/>
    <mergeCell ref="M105:N105"/>
    <mergeCell ref="B106:D106"/>
    <mergeCell ref="M106:N106"/>
    <mergeCell ref="P101:P102"/>
    <mergeCell ref="M47:N47"/>
    <mergeCell ref="B85:D85"/>
    <mergeCell ref="B86:D86"/>
    <mergeCell ref="A3:V4"/>
    <mergeCell ref="Q101:Q102"/>
    <mergeCell ref="B70:D70"/>
    <mergeCell ref="B62:D62"/>
    <mergeCell ref="B63:D63"/>
    <mergeCell ref="B64:D64"/>
    <mergeCell ref="B59:D59"/>
    <mergeCell ref="M59:N59"/>
    <mergeCell ref="B60:D60"/>
    <mergeCell ref="M60:N60"/>
    <mergeCell ref="B61:D61"/>
    <mergeCell ref="M61:N61"/>
    <mergeCell ref="M62:N62"/>
    <mergeCell ref="B46:D46"/>
    <mergeCell ref="B47:D47"/>
    <mergeCell ref="M40:N40"/>
    <mergeCell ref="V79:V80"/>
    <mergeCell ref="E13:E14"/>
    <mergeCell ref="I93:I94"/>
    <mergeCell ref="K93:K94"/>
    <mergeCell ref="D93:D94"/>
    <mergeCell ref="F93:F94"/>
    <mergeCell ref="M87:N87"/>
    <mergeCell ref="J79:J80"/>
    <mergeCell ref="M81:N81"/>
    <mergeCell ref="M82:N82"/>
    <mergeCell ref="O79:O80"/>
    <mergeCell ref="B65:D65"/>
    <mergeCell ref="B66:D66"/>
    <mergeCell ref="B67:D67"/>
    <mergeCell ref="B68:D68"/>
    <mergeCell ref="B69:D69"/>
    <mergeCell ref="B77:K78"/>
    <mergeCell ref="M77:V78"/>
    <mergeCell ref="M65:N65"/>
    <mergeCell ref="M66:N66"/>
    <mergeCell ref="M67:N67"/>
    <mergeCell ref="M68:N68"/>
    <mergeCell ref="M69:N69"/>
    <mergeCell ref="B81:D81"/>
    <mergeCell ref="V13:V14"/>
    <mergeCell ref="M20:V20"/>
    <mergeCell ref="M15:N15"/>
    <mergeCell ref="M16:N16"/>
    <mergeCell ref="M17:N17"/>
    <mergeCell ref="M18:N18"/>
    <mergeCell ref="Q35:Q36"/>
    <mergeCell ref="B17:D17"/>
    <mergeCell ref="B18:D18"/>
    <mergeCell ref="B19:D19"/>
    <mergeCell ref="B20:D20"/>
    <mergeCell ref="B22:D22"/>
    <mergeCell ref="B23:D23"/>
    <mergeCell ref="K35:K36"/>
    <mergeCell ref="B21:D21"/>
    <mergeCell ref="B24:D24"/>
    <mergeCell ref="B33:K34"/>
    <mergeCell ref="B35:D36"/>
    <mergeCell ref="F35:F36"/>
    <mergeCell ref="G35:G36"/>
    <mergeCell ref="I35:I36"/>
    <mergeCell ref="B25:D25"/>
    <mergeCell ref="B26:D26"/>
    <mergeCell ref="P13:P14"/>
    <mergeCell ref="M45:N45"/>
    <mergeCell ref="M46:N46"/>
    <mergeCell ref="Q13:Q14"/>
    <mergeCell ref="S13:S14"/>
    <mergeCell ref="U13:U14"/>
    <mergeCell ref="M13:N14"/>
    <mergeCell ref="B13:D14"/>
    <mergeCell ref="F13:F14"/>
    <mergeCell ref="G13:G14"/>
    <mergeCell ref="I13:I14"/>
    <mergeCell ref="K13:K14"/>
    <mergeCell ref="O13:O14"/>
    <mergeCell ref="J13:J14"/>
    <mergeCell ref="M33:V34"/>
    <mergeCell ref="B43:D43"/>
    <mergeCell ref="B44:D44"/>
    <mergeCell ref="B45:D45"/>
    <mergeCell ref="B15:D15"/>
    <mergeCell ref="B16:D16"/>
    <mergeCell ref="S35:S36"/>
    <mergeCell ref="M21:N21"/>
    <mergeCell ref="M22:N22"/>
    <mergeCell ref="M23:N23"/>
    <mergeCell ref="M24:N24"/>
    <mergeCell ref="J57:J58"/>
    <mergeCell ref="B40:D40"/>
    <mergeCell ref="B41:D41"/>
    <mergeCell ref="B42:D42"/>
    <mergeCell ref="B37:D37"/>
    <mergeCell ref="B38:D38"/>
    <mergeCell ref="B39:D39"/>
    <mergeCell ref="B48:D48"/>
    <mergeCell ref="M121:V122"/>
    <mergeCell ref="K79:K80"/>
    <mergeCell ref="M79:N80"/>
    <mergeCell ref="T79:T80"/>
    <mergeCell ref="M43:N43"/>
    <mergeCell ref="O101:O102"/>
    <mergeCell ref="M55:V56"/>
    <mergeCell ref="B57:D58"/>
    <mergeCell ref="F57:F58"/>
    <mergeCell ref="G57:G58"/>
    <mergeCell ref="B112:D112"/>
    <mergeCell ref="B117:D118"/>
    <mergeCell ref="B121:K122"/>
    <mergeCell ref="B84:D84"/>
    <mergeCell ref="B82:D82"/>
    <mergeCell ref="B83:D83"/>
    <mergeCell ref="B111:D111"/>
    <mergeCell ref="B131:D131"/>
    <mergeCell ref="B136:D136"/>
    <mergeCell ref="S123:S124"/>
    <mergeCell ref="M86:V86"/>
    <mergeCell ref="B87:D87"/>
    <mergeCell ref="B88:D88"/>
    <mergeCell ref="B89:D89"/>
    <mergeCell ref="B90:D90"/>
    <mergeCell ref="B91:D91"/>
    <mergeCell ref="B103:D103"/>
    <mergeCell ref="M103:N103"/>
    <mergeCell ref="B104:D104"/>
    <mergeCell ref="B101:D102"/>
    <mergeCell ref="F101:F102"/>
    <mergeCell ref="G101:G102"/>
    <mergeCell ref="H101:H102"/>
    <mergeCell ref="I101:I102"/>
    <mergeCell ref="J101:J102"/>
    <mergeCell ref="K101:K102"/>
    <mergeCell ref="B95:D96"/>
    <mergeCell ref="B109:D109"/>
    <mergeCell ref="B99:K100"/>
    <mergeCell ref="M101:N102"/>
    <mergeCell ref="M25:N25"/>
    <mergeCell ref="J35:J36"/>
    <mergeCell ref="I57:I58"/>
    <mergeCell ref="K57:K58"/>
    <mergeCell ref="M57:N58"/>
    <mergeCell ref="P57:P58"/>
    <mergeCell ref="Q57:Q58"/>
    <mergeCell ref="S57:S58"/>
    <mergeCell ref="B123:D124"/>
    <mergeCell ref="F123:F124"/>
    <mergeCell ref="G123:G124"/>
    <mergeCell ref="H123:H124"/>
    <mergeCell ref="I123:I124"/>
    <mergeCell ref="J123:J124"/>
    <mergeCell ref="B79:D80"/>
    <mergeCell ref="F79:F80"/>
    <mergeCell ref="G79:G80"/>
    <mergeCell ref="I79:I80"/>
    <mergeCell ref="H79:H80"/>
    <mergeCell ref="B92:D92"/>
    <mergeCell ref="B107:D107"/>
    <mergeCell ref="B108:D108"/>
    <mergeCell ref="G93:G94"/>
    <mergeCell ref="B110:D110"/>
    <mergeCell ref="B133:D133"/>
    <mergeCell ref="B128:D128"/>
    <mergeCell ref="M128:N128"/>
    <mergeCell ref="B129:D129"/>
    <mergeCell ref="B130:D130"/>
    <mergeCell ref="B7:D8"/>
    <mergeCell ref="B29:D30"/>
    <mergeCell ref="B51:D52"/>
    <mergeCell ref="B73:D74"/>
    <mergeCell ref="M11:V12"/>
    <mergeCell ref="T35:T36"/>
    <mergeCell ref="T57:T58"/>
    <mergeCell ref="H13:H14"/>
    <mergeCell ref="R13:R14"/>
    <mergeCell ref="H35:H36"/>
    <mergeCell ref="H57:H58"/>
    <mergeCell ref="R35:R36"/>
    <mergeCell ref="R57:R58"/>
    <mergeCell ref="T13:T14"/>
    <mergeCell ref="B11:K12"/>
    <mergeCell ref="B55:K56"/>
    <mergeCell ref="M44:N44"/>
    <mergeCell ref="U35:U36"/>
    <mergeCell ref="V35:V36"/>
    <mergeCell ref="E7:V8"/>
    <mergeCell ref="E29:V30"/>
    <mergeCell ref="E51:V52"/>
    <mergeCell ref="E73:V74"/>
    <mergeCell ref="E95:V96"/>
    <mergeCell ref="B132:D132"/>
    <mergeCell ref="B134:D134"/>
    <mergeCell ref="B135:D135"/>
    <mergeCell ref="E123:E124"/>
    <mergeCell ref="O123:O124"/>
    <mergeCell ref="T123:T124"/>
    <mergeCell ref="U123:U124"/>
    <mergeCell ref="V123:V124"/>
    <mergeCell ref="B125:D125"/>
    <mergeCell ref="M125:N125"/>
    <mergeCell ref="B126:D126"/>
    <mergeCell ref="M126:N126"/>
    <mergeCell ref="B127:D127"/>
    <mergeCell ref="M127:N127"/>
    <mergeCell ref="K123:K124"/>
    <mergeCell ref="M123:N124"/>
    <mergeCell ref="P123:P124"/>
    <mergeCell ref="Q123:Q124"/>
    <mergeCell ref="R123:R124"/>
    <mergeCell ref="B161:D162"/>
    <mergeCell ref="E161:V162"/>
    <mergeCell ref="B165:K166"/>
    <mergeCell ref="M165:V166"/>
    <mergeCell ref="B167:D168"/>
    <mergeCell ref="E167:E168"/>
    <mergeCell ref="F167:F168"/>
    <mergeCell ref="G167:G168"/>
    <mergeCell ref="H167:H168"/>
    <mergeCell ref="I167:I168"/>
    <mergeCell ref="J167:J168"/>
    <mergeCell ref="K167:K168"/>
    <mergeCell ref="M167:N168"/>
    <mergeCell ref="O167:O168"/>
    <mergeCell ref="P167:P168"/>
    <mergeCell ref="Q167:Q168"/>
    <mergeCell ref="R167:R168"/>
    <mergeCell ref="S167:S168"/>
    <mergeCell ref="T167:T168"/>
    <mergeCell ref="U167:U168"/>
    <mergeCell ref="V167:V168"/>
    <mergeCell ref="B169:D169"/>
    <mergeCell ref="M169:N169"/>
    <mergeCell ref="B170:D170"/>
    <mergeCell ref="M170:N170"/>
    <mergeCell ref="B171:D171"/>
    <mergeCell ref="M171:N171"/>
    <mergeCell ref="B172:D172"/>
    <mergeCell ref="M172:N172"/>
    <mergeCell ref="B173:D173"/>
    <mergeCell ref="B174:D174"/>
    <mergeCell ref="M174:V174"/>
    <mergeCell ref="B175:D175"/>
    <mergeCell ref="M175:N175"/>
    <mergeCell ref="B176:D176"/>
    <mergeCell ref="M176:N176"/>
    <mergeCell ref="B177:D177"/>
    <mergeCell ref="M177:N177"/>
    <mergeCell ref="B178:D178"/>
    <mergeCell ref="M178:N178"/>
    <mergeCell ref="B179:D179"/>
    <mergeCell ref="M179:N179"/>
    <mergeCell ref="B180:D180"/>
    <mergeCell ref="B183:D184"/>
    <mergeCell ref="E183:V184"/>
    <mergeCell ref="B187:K188"/>
    <mergeCell ref="M187:V188"/>
    <mergeCell ref="B189:D190"/>
    <mergeCell ref="E189:E190"/>
    <mergeCell ref="F189:F190"/>
    <mergeCell ref="G189:G190"/>
    <mergeCell ref="H189:H190"/>
    <mergeCell ref="I189:I190"/>
    <mergeCell ref="J189:J190"/>
    <mergeCell ref="K189:K190"/>
    <mergeCell ref="M189:N190"/>
    <mergeCell ref="O189:O190"/>
    <mergeCell ref="P189:P190"/>
    <mergeCell ref="Q189:Q190"/>
    <mergeCell ref="R189:R190"/>
    <mergeCell ref="S189:S190"/>
    <mergeCell ref="T189:T190"/>
    <mergeCell ref="U189:U190"/>
    <mergeCell ref="V189:V190"/>
    <mergeCell ref="B191:D191"/>
    <mergeCell ref="M191:N191"/>
    <mergeCell ref="B192:D192"/>
    <mergeCell ref="M192:N192"/>
    <mergeCell ref="B193:D193"/>
    <mergeCell ref="M193:N193"/>
    <mergeCell ref="B194:D194"/>
    <mergeCell ref="M194:N194"/>
    <mergeCell ref="B195:D195"/>
    <mergeCell ref="B196:D196"/>
    <mergeCell ref="M196:V196"/>
    <mergeCell ref="B197:D197"/>
    <mergeCell ref="M197:N197"/>
    <mergeCell ref="B198:D198"/>
    <mergeCell ref="M198:N198"/>
    <mergeCell ref="B199:D199"/>
    <mergeCell ref="M199:N199"/>
    <mergeCell ref="B200:D200"/>
    <mergeCell ref="M200:N200"/>
    <mergeCell ref="B201:D201"/>
    <mergeCell ref="M201:N201"/>
    <mergeCell ref="B202:D202"/>
    <mergeCell ref="B205:D206"/>
    <mergeCell ref="E205:V206"/>
    <mergeCell ref="B209:K210"/>
    <mergeCell ref="M209:V210"/>
    <mergeCell ref="B211:D212"/>
    <mergeCell ref="E211:E212"/>
    <mergeCell ref="F211:F212"/>
    <mergeCell ref="G211:G212"/>
    <mergeCell ref="H211:H212"/>
    <mergeCell ref="I211:I212"/>
    <mergeCell ref="J211:J212"/>
    <mergeCell ref="K211:K212"/>
    <mergeCell ref="M211:N212"/>
    <mergeCell ref="O211:O212"/>
    <mergeCell ref="P211:P212"/>
    <mergeCell ref="Q211:Q212"/>
    <mergeCell ref="R211:R212"/>
    <mergeCell ref="S211:S212"/>
    <mergeCell ref="T211:T212"/>
    <mergeCell ref="U211:U212"/>
    <mergeCell ref="V211:V212"/>
    <mergeCell ref="B213:D213"/>
    <mergeCell ref="M213:N213"/>
    <mergeCell ref="B214:D214"/>
    <mergeCell ref="M214:N214"/>
    <mergeCell ref="B215:D215"/>
    <mergeCell ref="M215:N215"/>
    <mergeCell ref="B216:D216"/>
    <mergeCell ref="M216:N216"/>
    <mergeCell ref="B217:D217"/>
    <mergeCell ref="B223:D223"/>
    <mergeCell ref="M223:N223"/>
    <mergeCell ref="B224:D224"/>
    <mergeCell ref="B218:D218"/>
    <mergeCell ref="M218:V218"/>
    <mergeCell ref="B219:D219"/>
    <mergeCell ref="M219:N219"/>
    <mergeCell ref="B220:D220"/>
    <mergeCell ref="M220:N220"/>
    <mergeCell ref="B221:D221"/>
    <mergeCell ref="M221:N221"/>
    <mergeCell ref="B222:D222"/>
    <mergeCell ref="M222:N222"/>
  </mergeCell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BT265"/>
  <sheetViews>
    <sheetView showGridLines="0" tabSelected="1" topLeftCell="U237" zoomScale="90" zoomScaleNormal="90" workbookViewId="0">
      <selection activeCell="W244" sqref="W244"/>
    </sheetView>
  </sheetViews>
  <sheetFormatPr baseColWidth="10" defaultRowHeight="14.4" x14ac:dyDescent="0.3"/>
  <cols>
    <col min="1" max="1" width="4.77734375" style="60" customWidth="1"/>
    <col min="2" max="2" width="8.77734375" style="60" customWidth="1"/>
    <col min="3" max="3" width="15.77734375" style="60" customWidth="1"/>
    <col min="4" max="16384" width="11.5546875" style="60"/>
  </cols>
  <sheetData>
    <row r="1" spans="1:61" ht="15" customHeight="1" x14ac:dyDescent="0.3"/>
    <row r="2" spans="1:61" ht="15" customHeight="1" x14ac:dyDescent="0.3"/>
    <row r="3" spans="1:61" ht="15" customHeight="1" x14ac:dyDescent="0.3">
      <c r="A3" s="391" t="s">
        <v>88</v>
      </c>
      <c r="B3" s="391"/>
      <c r="C3" s="391"/>
      <c r="D3" s="391"/>
      <c r="E3" s="391"/>
      <c r="F3" s="391"/>
      <c r="G3" s="391"/>
      <c r="H3" s="391"/>
      <c r="I3" s="391"/>
      <c r="J3" s="391"/>
      <c r="K3" s="391"/>
      <c r="L3" s="391"/>
      <c r="M3" s="391"/>
      <c r="N3" s="391"/>
      <c r="O3" s="391"/>
      <c r="P3" s="391"/>
      <c r="Q3" s="391"/>
      <c r="R3" s="391"/>
      <c r="S3" s="46"/>
      <c r="T3" s="47"/>
      <c r="U3" s="47"/>
      <c r="V3" s="47"/>
      <c r="W3" s="47"/>
      <c r="X3" s="47"/>
      <c r="Y3" s="47"/>
      <c r="Z3" s="47"/>
      <c r="AA3" s="47"/>
      <c r="AB3" s="47"/>
      <c r="AC3" s="47"/>
      <c r="AD3" s="47"/>
      <c r="AE3" s="47"/>
      <c r="AF3" s="47"/>
      <c r="AG3" s="47"/>
      <c r="AH3" s="47"/>
      <c r="AI3" s="47"/>
      <c r="AJ3" s="47"/>
      <c r="AK3" s="47"/>
      <c r="AL3" s="47"/>
      <c r="AM3" s="47"/>
      <c r="AN3" s="47"/>
      <c r="AO3" s="47"/>
      <c r="AP3" s="47"/>
      <c r="AQ3" s="47"/>
      <c r="AR3" s="44"/>
      <c r="AS3" s="44"/>
      <c r="AT3" s="44"/>
      <c r="AU3" s="44"/>
      <c r="AV3" s="44"/>
      <c r="AW3" s="44"/>
      <c r="AX3" s="44"/>
      <c r="AY3" s="44"/>
      <c r="AZ3" s="44"/>
    </row>
    <row r="4" spans="1:61" ht="15" customHeight="1" x14ac:dyDescent="0.3">
      <c r="A4" s="391"/>
      <c r="B4" s="391"/>
      <c r="C4" s="391"/>
      <c r="D4" s="391"/>
      <c r="E4" s="391"/>
      <c r="F4" s="391"/>
      <c r="G4" s="391"/>
      <c r="H4" s="391"/>
      <c r="I4" s="391"/>
      <c r="J4" s="391"/>
      <c r="K4" s="391"/>
      <c r="L4" s="391"/>
      <c r="M4" s="391"/>
      <c r="N4" s="391"/>
      <c r="O4" s="391"/>
      <c r="P4" s="391"/>
      <c r="Q4" s="391"/>
      <c r="R4" s="391"/>
      <c r="S4" s="46"/>
      <c r="T4" s="47"/>
      <c r="U4" s="47"/>
      <c r="V4" s="47"/>
      <c r="W4" s="47"/>
      <c r="X4" s="47"/>
      <c r="Y4" s="47"/>
      <c r="Z4" s="47"/>
      <c r="AA4" s="47"/>
      <c r="AB4" s="47"/>
      <c r="AC4" s="47"/>
      <c r="AD4" s="47"/>
      <c r="AE4" s="47"/>
      <c r="AF4" s="47"/>
      <c r="AG4" s="47"/>
      <c r="AH4" s="47"/>
      <c r="AI4" s="47"/>
      <c r="AJ4" s="47"/>
      <c r="AK4" s="47"/>
      <c r="AL4" s="47"/>
      <c r="AM4" s="47"/>
      <c r="AN4" s="47"/>
      <c r="AO4" s="47"/>
      <c r="AP4" s="47"/>
      <c r="AQ4" s="47"/>
      <c r="AR4" s="44"/>
      <c r="AS4" s="44"/>
      <c r="AT4" s="44"/>
      <c r="AU4" s="44"/>
      <c r="AV4" s="44"/>
      <c r="AW4" s="44"/>
      <c r="AX4" s="44"/>
      <c r="AY4" s="44"/>
      <c r="AZ4" s="44"/>
    </row>
    <row r="5" spans="1:61" ht="15" customHeight="1" x14ac:dyDescent="0.3">
      <c r="Q5" s="91"/>
      <c r="R5" s="91"/>
      <c r="S5" s="63"/>
      <c r="T5" s="63"/>
      <c r="U5" s="63"/>
      <c r="V5" s="63"/>
      <c r="W5" s="63"/>
      <c r="X5" s="63"/>
      <c r="Y5" s="63"/>
      <c r="Z5" s="63"/>
      <c r="AA5" s="63"/>
      <c r="AB5" s="63"/>
      <c r="AC5" s="63"/>
      <c r="AD5" s="63"/>
      <c r="AE5" s="63"/>
      <c r="AF5" s="63"/>
      <c r="AG5" s="63"/>
      <c r="AH5" s="63"/>
      <c r="AI5" s="63"/>
      <c r="AJ5" s="63"/>
      <c r="AK5" s="63"/>
      <c r="AL5" s="63"/>
      <c r="AM5" s="63"/>
      <c r="AN5" s="63"/>
      <c r="AO5" s="63"/>
      <c r="AP5" s="63"/>
      <c r="AQ5" s="63"/>
      <c r="AR5" s="63"/>
      <c r="AS5" s="63"/>
      <c r="AT5" s="63"/>
      <c r="AU5" s="63"/>
      <c r="AV5" s="63"/>
      <c r="AW5" s="63"/>
      <c r="AX5" s="63"/>
      <c r="AY5" s="63"/>
    </row>
    <row r="6" spans="1:61" ht="15" customHeight="1" thickBot="1" x14ac:dyDescent="0.35">
      <c r="Q6" s="91"/>
      <c r="R6" s="63"/>
      <c r="S6" s="63"/>
      <c r="T6" s="63"/>
      <c r="U6" s="63"/>
      <c r="V6" s="63"/>
      <c r="W6" s="63"/>
      <c r="X6" s="63"/>
      <c r="Y6" s="63"/>
      <c r="Z6" s="63"/>
      <c r="AA6" s="63"/>
      <c r="AB6" s="63"/>
      <c r="AC6" s="63"/>
      <c r="AD6" s="63"/>
      <c r="AE6" s="63"/>
      <c r="AF6" s="63"/>
      <c r="AG6" s="63"/>
      <c r="AH6" s="63"/>
      <c r="AI6" s="63"/>
      <c r="AJ6" s="63"/>
      <c r="AK6" s="63"/>
      <c r="AL6" s="63"/>
      <c r="AM6" s="63"/>
      <c r="AN6" s="63"/>
      <c r="AO6" s="63"/>
      <c r="AP6" s="63"/>
      <c r="AQ6" s="63"/>
      <c r="AR6" s="63"/>
      <c r="AS6" s="63"/>
      <c r="AT6" s="63"/>
      <c r="AU6" s="63"/>
      <c r="AV6" s="64"/>
      <c r="AW6" s="64"/>
      <c r="AX6" s="64"/>
      <c r="AY6" s="64"/>
      <c r="AZ6" s="64"/>
      <c r="BA6" s="64"/>
      <c r="BB6" s="64"/>
      <c r="BC6" s="64"/>
      <c r="BD6" s="63"/>
      <c r="BE6" s="63"/>
      <c r="BF6" s="63"/>
      <c r="BG6" s="63"/>
      <c r="BH6" s="63"/>
      <c r="BI6" s="63"/>
    </row>
    <row r="7" spans="1:61" ht="15" customHeight="1" x14ac:dyDescent="0.3">
      <c r="B7" s="438" t="s">
        <v>192</v>
      </c>
      <c r="C7" s="439"/>
      <c r="D7" s="440"/>
      <c r="E7" s="399" t="s">
        <v>206</v>
      </c>
      <c r="F7" s="399" t="s">
        <v>207</v>
      </c>
      <c r="G7" s="399" t="s">
        <v>208</v>
      </c>
      <c r="H7" s="399" t="s">
        <v>209</v>
      </c>
      <c r="I7" s="399" t="s">
        <v>178</v>
      </c>
      <c r="J7" s="399" t="s">
        <v>184</v>
      </c>
      <c r="K7" s="399" t="s">
        <v>236</v>
      </c>
      <c r="L7" s="399" t="s">
        <v>90</v>
      </c>
      <c r="M7" s="399" t="s">
        <v>87</v>
      </c>
      <c r="N7" s="399" t="s">
        <v>70</v>
      </c>
      <c r="O7" s="399" t="s">
        <v>210</v>
      </c>
      <c r="P7" s="399" t="s">
        <v>161</v>
      </c>
      <c r="Q7" s="399" t="s">
        <v>179</v>
      </c>
      <c r="R7" s="399" t="s">
        <v>180</v>
      </c>
      <c r="S7" s="63"/>
      <c r="T7" s="63"/>
      <c r="U7" s="63"/>
      <c r="V7" s="63"/>
      <c r="W7" s="63"/>
      <c r="X7" s="63"/>
      <c r="Y7" s="63"/>
      <c r="Z7" s="63"/>
      <c r="AA7" s="63"/>
      <c r="AB7" s="63"/>
      <c r="AC7" s="63"/>
      <c r="AD7" s="63"/>
      <c r="AE7" s="63"/>
      <c r="AF7" s="63"/>
      <c r="AG7" s="63"/>
      <c r="AH7" s="63"/>
      <c r="AI7" s="63"/>
      <c r="AJ7" s="63"/>
      <c r="AK7" s="63"/>
      <c r="AL7" s="63"/>
      <c r="AM7" s="63"/>
      <c r="AN7" s="63"/>
      <c r="AO7" s="63"/>
      <c r="AP7" s="63"/>
      <c r="AQ7" s="63"/>
      <c r="AR7" s="63"/>
      <c r="AS7" s="63"/>
      <c r="AT7" s="63"/>
      <c r="AU7" s="63"/>
      <c r="AV7" s="64"/>
      <c r="AW7" s="64"/>
      <c r="AX7" s="64"/>
      <c r="AY7" s="64"/>
      <c r="AZ7" s="64"/>
      <c r="BA7" s="64"/>
      <c r="BB7" s="64"/>
      <c r="BC7" s="64"/>
      <c r="BD7" s="63"/>
      <c r="BE7" s="63"/>
      <c r="BF7" s="63"/>
      <c r="BG7" s="63"/>
      <c r="BH7" s="63"/>
      <c r="BI7" s="63"/>
    </row>
    <row r="8" spans="1:61" ht="15" customHeight="1" thickBot="1" x14ac:dyDescent="0.35">
      <c r="B8" s="453"/>
      <c r="C8" s="456"/>
      <c r="D8" s="475"/>
      <c r="E8" s="400"/>
      <c r="F8" s="400"/>
      <c r="G8" s="400"/>
      <c r="H8" s="400"/>
      <c r="I8" s="400"/>
      <c r="J8" s="400"/>
      <c r="K8" s="400"/>
      <c r="L8" s="400"/>
      <c r="M8" s="400"/>
      <c r="N8" s="400"/>
      <c r="O8" s="400"/>
      <c r="P8" s="400"/>
      <c r="Q8" s="504"/>
      <c r="R8" s="400"/>
      <c r="S8" s="63"/>
      <c r="T8" s="63"/>
      <c r="U8" s="63"/>
      <c r="V8" s="63"/>
      <c r="W8" s="63"/>
      <c r="X8" s="63"/>
      <c r="Y8" s="63"/>
      <c r="Z8" s="63"/>
      <c r="AA8" s="63"/>
      <c r="AB8" s="63"/>
      <c r="AC8" s="63"/>
      <c r="AD8" s="63"/>
      <c r="AE8" s="63"/>
      <c r="AF8" s="63"/>
      <c r="AG8" s="63"/>
      <c r="AH8" s="63"/>
      <c r="AI8" s="63"/>
      <c r="AJ8" s="63"/>
      <c r="AK8" s="63"/>
      <c r="AL8" s="63"/>
      <c r="AM8" s="63"/>
      <c r="AN8" s="63"/>
      <c r="AO8" s="63"/>
      <c r="AP8" s="63"/>
      <c r="AQ8" s="63"/>
      <c r="AR8" s="63"/>
      <c r="AS8" s="63"/>
      <c r="AT8" s="63"/>
      <c r="AU8" s="63"/>
      <c r="AV8" s="64"/>
      <c r="AW8" s="64"/>
      <c r="AX8" s="64"/>
      <c r="AY8" s="64"/>
      <c r="AZ8" s="64"/>
      <c r="BA8" s="64"/>
      <c r="BB8" s="64"/>
      <c r="BC8" s="64"/>
      <c r="BD8" s="63"/>
      <c r="BE8" s="63"/>
      <c r="BF8" s="63"/>
      <c r="BG8" s="63"/>
      <c r="BH8" s="63"/>
      <c r="BI8" s="63"/>
    </row>
    <row r="9" spans="1:61" ht="15" customHeight="1" x14ac:dyDescent="0.3">
      <c r="B9" s="438" t="s">
        <v>175</v>
      </c>
      <c r="C9" s="439"/>
      <c r="D9" s="440"/>
      <c r="E9" s="560">
        <f ca="1">COUNTIF(AE54:AE63,"&gt;0")</f>
        <v>6</v>
      </c>
      <c r="F9" s="571">
        <f>IFERROR(AVERAGEIF(V98:V107,"&gt;0"),0)</f>
        <v>10.5</v>
      </c>
      <c r="G9" s="563">
        <f>IFERROR(AVERAGEIF(W69:W78,"&gt;0"),0)</f>
        <v>47.5</v>
      </c>
      <c r="H9" s="558">
        <f>IFERROR(AVERAGEIF(W55:W64,"&gt;0"),0)</f>
        <v>7643.333333333333</v>
      </c>
      <c r="I9" s="558">
        <f ca="1">IFERROR(AVERAGEIF(W24:W33,"&gt;0"),0)</f>
        <v>217.66666666666666</v>
      </c>
      <c r="J9" s="558">
        <f ca="1">W34</f>
        <v>233</v>
      </c>
      <c r="K9" s="558">
        <f ca="1">W50</f>
        <v>37</v>
      </c>
      <c r="L9" s="563" t="str">
        <f>AL35</f>
        <v>4-5 Reps</v>
      </c>
      <c r="M9" s="569">
        <f>IFERROR(AVERAGEIF(AB24:AB33,"&gt;0"),0)</f>
        <v>7.5772486772486767</v>
      </c>
      <c r="N9" s="567">
        <f ca="1">IFERROR(AVERAGEIF(AG24:AG33,"&gt;0"),0)</f>
        <v>0.75642823677159787</v>
      </c>
      <c r="O9" s="565">
        <f>IFERROR(AVERAGEIF(AF39:AF48,"&gt;0"),0)</f>
        <v>2.1666666666666665</v>
      </c>
      <c r="P9" s="556">
        <f>AJ78</f>
        <v>2</v>
      </c>
      <c r="Q9" s="560">
        <f ca="1">AH66</f>
        <v>6</v>
      </c>
      <c r="R9" s="554">
        <f ca="1">AG132</f>
        <v>6</v>
      </c>
      <c r="S9" s="229"/>
      <c r="T9" s="63"/>
      <c r="U9" s="63"/>
      <c r="V9" s="63"/>
      <c r="W9" s="63"/>
      <c r="X9" s="110"/>
      <c r="Y9" s="230"/>
      <c r="Z9" s="230" t="s">
        <v>52</v>
      </c>
      <c r="AA9" s="230" t="s">
        <v>55</v>
      </c>
      <c r="AB9" s="230" t="s">
        <v>53</v>
      </c>
      <c r="AC9" s="230" t="s">
        <v>54</v>
      </c>
      <c r="AD9" s="230" t="s">
        <v>150</v>
      </c>
      <c r="AE9" s="230" t="s">
        <v>152</v>
      </c>
      <c r="AF9" s="230" t="s">
        <v>164</v>
      </c>
      <c r="AG9" s="230" t="s">
        <v>186</v>
      </c>
      <c r="AH9" s="230" t="s">
        <v>187</v>
      </c>
      <c r="AI9" s="230" t="s">
        <v>188</v>
      </c>
      <c r="AJ9" s="63"/>
      <c r="AK9" s="63"/>
      <c r="AL9" s="63"/>
      <c r="AM9" s="63"/>
      <c r="AN9" s="63"/>
      <c r="AO9" s="63"/>
      <c r="AP9" s="63"/>
      <c r="AQ9" s="63"/>
      <c r="AR9" s="63"/>
      <c r="AS9" s="63"/>
      <c r="AT9" s="63"/>
      <c r="AU9" s="63"/>
      <c r="AV9" s="64"/>
      <c r="AW9" s="64"/>
      <c r="AX9" s="64"/>
      <c r="AY9" s="64"/>
      <c r="AZ9" s="64"/>
      <c r="BA9" s="64"/>
      <c r="BB9" s="64"/>
      <c r="BC9" s="64"/>
      <c r="BD9" s="63"/>
      <c r="BE9" s="63"/>
      <c r="BF9" s="63"/>
      <c r="BG9" s="63"/>
      <c r="BH9" s="63"/>
      <c r="BI9" s="63"/>
    </row>
    <row r="10" spans="1:61" ht="15" customHeight="1" thickBot="1" x14ac:dyDescent="0.35">
      <c r="B10" s="453"/>
      <c r="C10" s="456"/>
      <c r="D10" s="475"/>
      <c r="E10" s="561"/>
      <c r="F10" s="572"/>
      <c r="G10" s="564"/>
      <c r="H10" s="559"/>
      <c r="I10" s="559"/>
      <c r="J10" s="559"/>
      <c r="K10" s="559"/>
      <c r="L10" s="564"/>
      <c r="M10" s="570"/>
      <c r="N10" s="568"/>
      <c r="O10" s="566"/>
      <c r="P10" s="557"/>
      <c r="Q10" s="562"/>
      <c r="R10" s="555"/>
      <c r="S10" s="229"/>
      <c r="T10" s="63"/>
      <c r="U10" s="63"/>
      <c r="V10" s="63"/>
      <c r="W10" s="63"/>
      <c r="X10" s="110"/>
      <c r="Y10" s="230"/>
      <c r="Z10" s="230"/>
      <c r="AA10" s="230"/>
      <c r="AB10" s="230"/>
      <c r="AC10" s="230"/>
      <c r="AD10" s="63"/>
      <c r="AE10" s="63"/>
      <c r="AF10" s="63"/>
      <c r="AG10" s="63"/>
      <c r="AH10" s="63"/>
      <c r="AI10" s="63"/>
      <c r="AJ10" s="63"/>
      <c r="AK10" s="63"/>
      <c r="AL10" s="63"/>
      <c r="AM10" s="63"/>
      <c r="AN10" s="63"/>
      <c r="AO10" s="63"/>
      <c r="AP10" s="63"/>
      <c r="AQ10" s="63"/>
      <c r="AR10" s="63"/>
      <c r="AS10" s="63"/>
      <c r="AT10" s="63"/>
      <c r="AU10" s="63"/>
      <c r="AV10" s="64"/>
      <c r="AW10" s="64"/>
      <c r="AX10" s="64"/>
      <c r="AY10" s="64"/>
      <c r="AZ10" s="64"/>
      <c r="BA10" s="64"/>
      <c r="BB10" s="64"/>
      <c r="BC10" s="64"/>
      <c r="BD10" s="63"/>
      <c r="BE10" s="63"/>
      <c r="BF10" s="63"/>
      <c r="BG10" s="63"/>
      <c r="BH10" s="63"/>
      <c r="BI10" s="63"/>
    </row>
    <row r="11" spans="1:61" ht="15" customHeight="1" x14ac:dyDescent="0.3">
      <c r="B11" s="438" t="s">
        <v>176</v>
      </c>
      <c r="C11" s="439"/>
      <c r="D11" s="440"/>
      <c r="E11" s="561"/>
      <c r="F11" s="571">
        <f>IFERROR(AVERAGEIF(W98:W107,"&gt;0"),0)</f>
        <v>20.166666666666668</v>
      </c>
      <c r="G11" s="563">
        <f>IFERROR(AVERAGEIF(Y69:Y78,"&gt;0"),0)</f>
        <v>94.166666666666671</v>
      </c>
      <c r="H11" s="558">
        <f>IFERROR(AVERAGEIF(Y55:Y64,"&gt;0"),0)</f>
        <v>9678.3333333333339</v>
      </c>
      <c r="I11" s="558">
        <f ca="1">IFERROR(AVERAGEIF(X24:X33,"&gt;0"),0)</f>
        <v>140.4</v>
      </c>
      <c r="J11" s="558">
        <f ca="1">X34</f>
        <v>143</v>
      </c>
      <c r="K11" s="558">
        <f ca="1">Y50</f>
        <v>5</v>
      </c>
      <c r="L11" s="563" t="str">
        <f>AM35</f>
        <v>4-5 Reps</v>
      </c>
      <c r="M11" s="569">
        <f>IFERROR(AVERAGEIF(AC24:AC33,"&gt;0"),0)</f>
        <v>6.2682142857142855</v>
      </c>
      <c r="N11" s="567">
        <f ca="1">IFERROR(AVERAGEIF(AH24:AH33,"&gt;0"),0)</f>
        <v>0.79819700813380223</v>
      </c>
      <c r="O11" s="565">
        <f>IFERROR(AVERAGEIF(AG39:AG48,"&gt;0"),0)</f>
        <v>4.5</v>
      </c>
      <c r="P11" s="556">
        <f>AK78</f>
        <v>4</v>
      </c>
      <c r="Q11" s="560">
        <f ca="1">AJ66</f>
        <v>3</v>
      </c>
      <c r="R11" s="554">
        <f ca="1">AI132</f>
        <v>3</v>
      </c>
      <c r="S11" s="63"/>
      <c r="T11" s="63"/>
      <c r="U11" s="63"/>
      <c r="V11" s="63"/>
      <c r="W11" s="63"/>
      <c r="X11" s="231"/>
      <c r="Y11" s="230" t="s">
        <v>149</v>
      </c>
      <c r="Z11" s="232">
        <f>IFERROR(AVERAGE('Week 1'!M180:M186),"")</f>
        <v>0.76666666666666661</v>
      </c>
      <c r="AA11" s="232">
        <f>IFERROR(AVERAGE('Week 2'!M180:M186),"")</f>
        <v>0.55999999999999994</v>
      </c>
      <c r="AB11" s="232">
        <f>IFERROR(AVERAGE('Week 3'!M180:M186),"")</f>
        <v>0.45999999999999996</v>
      </c>
      <c r="AC11" s="232">
        <f>IFERROR(AVERAGE('Week 4'!M180:M186),"")</f>
        <v>0.66666666666666663</v>
      </c>
      <c r="AD11" s="233">
        <f>IFERROR(AVERAGE('Week 5'!M180:M186),"")</f>
        <v>0.375</v>
      </c>
      <c r="AE11" s="233">
        <f>IFERROR(AVERAGE('Week 6'!M180:M186),"")</f>
        <v>0.26666666666666666</v>
      </c>
      <c r="AF11" s="233" t="str">
        <f>IFERROR(AVERAGE('Week 7'!M180:M186),"")</f>
        <v/>
      </c>
      <c r="AG11" s="63" t="str">
        <f>IFERROR(AVERAGE('Week 8'!M180:M186),"")</f>
        <v/>
      </c>
      <c r="AH11" s="63" t="str">
        <f>IFERROR(AVERAGE('Week 9'!M180:M186),"")</f>
        <v/>
      </c>
      <c r="AI11" s="63" t="str">
        <f>IFERROR(AVERAGE('Week 10'!M180:M186),"")</f>
        <v/>
      </c>
      <c r="AJ11" s="63"/>
      <c r="AK11" s="63"/>
      <c r="AL11" s="63"/>
      <c r="AM11" s="63"/>
      <c r="AN11" s="63"/>
      <c r="AO11" s="63"/>
      <c r="AP11" s="63"/>
      <c r="AQ11" s="63"/>
      <c r="AR11" s="63"/>
      <c r="AS11" s="63"/>
      <c r="AT11" s="63"/>
      <c r="AU11" s="63"/>
      <c r="AV11" s="64"/>
      <c r="AW11" s="64"/>
      <c r="AX11" s="64"/>
      <c r="AY11" s="64"/>
      <c r="AZ11" s="64"/>
      <c r="BA11" s="64"/>
      <c r="BB11" s="64"/>
      <c r="BC11" s="64"/>
      <c r="BD11" s="63"/>
      <c r="BE11" s="63"/>
      <c r="BF11" s="63"/>
      <c r="BG11" s="63"/>
      <c r="BH11" s="63"/>
      <c r="BI11" s="63"/>
    </row>
    <row r="12" spans="1:61" ht="15" customHeight="1" thickBot="1" x14ac:dyDescent="0.35">
      <c r="B12" s="453"/>
      <c r="C12" s="456"/>
      <c r="D12" s="475"/>
      <c r="E12" s="561"/>
      <c r="F12" s="572"/>
      <c r="G12" s="564"/>
      <c r="H12" s="559"/>
      <c r="I12" s="559"/>
      <c r="J12" s="559"/>
      <c r="K12" s="559"/>
      <c r="L12" s="564"/>
      <c r="M12" s="570"/>
      <c r="N12" s="568"/>
      <c r="O12" s="566"/>
      <c r="P12" s="557"/>
      <c r="Q12" s="562"/>
      <c r="R12" s="555"/>
      <c r="S12" s="63"/>
      <c r="T12" s="63"/>
      <c r="U12" s="63"/>
      <c r="V12" s="63"/>
      <c r="W12" s="63"/>
      <c r="X12" s="231"/>
      <c r="Y12" s="230" t="s">
        <v>148</v>
      </c>
      <c r="Z12" s="232">
        <f>IFERROR(AVERAGE('Week 1'!N180:N186),"")</f>
        <v>0.46666666666666662</v>
      </c>
      <c r="AA12" s="232">
        <f>IFERROR(AVERAGE('Week 2'!N180:N186),"")</f>
        <v>0.44000000000000006</v>
      </c>
      <c r="AB12" s="232">
        <f>IFERROR(AVERAGE('Week 3'!N180:N186),"")</f>
        <v>0.52</v>
      </c>
      <c r="AC12" s="232">
        <f>IFERROR(AVERAGE('Week 4'!N180:N186),"")</f>
        <v>0.5</v>
      </c>
      <c r="AD12" s="233">
        <f>IFERROR(AVERAGE('Week 5'!N180:N186),"")</f>
        <v>0.45</v>
      </c>
      <c r="AE12" s="233">
        <f>IFERROR(AVERAGE('Week 6'!N180:N186),"")</f>
        <v>0.43333333333333335</v>
      </c>
      <c r="AF12" s="233" t="str">
        <f>IFERROR(AVERAGE('Week 7'!N180:N186),"")</f>
        <v/>
      </c>
      <c r="AG12" s="63" t="str">
        <f>IFERROR(AVERAGE('Week 8'!N180:N186),"")</f>
        <v/>
      </c>
      <c r="AH12" s="63" t="str">
        <f>IFERROR(AVERAGE('Week 9'!N180:N186),"")</f>
        <v/>
      </c>
      <c r="AI12" s="63" t="str">
        <f>IFERROR(AVERAGE('Week 10'!N180:N186),"")</f>
        <v/>
      </c>
      <c r="AJ12" s="63"/>
      <c r="AK12" s="63"/>
      <c r="AL12" s="63"/>
      <c r="AM12" s="63"/>
      <c r="AN12" s="63"/>
      <c r="AO12" s="63"/>
      <c r="AP12" s="63"/>
      <c r="AQ12" s="63"/>
      <c r="AR12" s="63"/>
      <c r="AS12" s="63"/>
      <c r="AT12" s="63"/>
      <c r="AU12" s="63"/>
      <c r="AV12" s="64"/>
      <c r="AW12" s="64"/>
      <c r="AX12" s="64"/>
      <c r="AY12" s="64"/>
      <c r="AZ12" s="64"/>
      <c r="BA12" s="64"/>
      <c r="BB12" s="64"/>
      <c r="BC12" s="64"/>
      <c r="BD12" s="63"/>
      <c r="BE12" s="63"/>
      <c r="BF12" s="63"/>
      <c r="BG12" s="63"/>
      <c r="BH12" s="63"/>
      <c r="BI12" s="63"/>
    </row>
    <row r="13" spans="1:61" ht="15" customHeight="1" x14ac:dyDescent="0.3">
      <c r="B13" s="438" t="s">
        <v>177</v>
      </c>
      <c r="C13" s="439"/>
      <c r="D13" s="440"/>
      <c r="E13" s="561"/>
      <c r="F13" s="571">
        <f>IFERROR(AVERAGEIF(X98:X107,"&gt;0"),0)</f>
        <v>13.333333333333334</v>
      </c>
      <c r="G13" s="563">
        <f>IFERROR(AVERAGEIF(AA69:AA78,"&gt;0"),0)</f>
        <v>59.666666666666664</v>
      </c>
      <c r="H13" s="558">
        <f>IFERROR(AVERAGEIF(AA55:AA64,"&gt;0"),0)</f>
        <v>11436.25</v>
      </c>
      <c r="I13" s="558">
        <f ca="1">IFERROR(AVERAGEIF(Y24:Y33,"&gt;0"),0)</f>
        <v>283.60000000000002</v>
      </c>
      <c r="J13" s="558">
        <f ca="1">Y34</f>
        <v>297</v>
      </c>
      <c r="K13" s="558">
        <f ca="1">AA50</f>
        <v>-16</v>
      </c>
      <c r="L13" s="563" t="str">
        <f>AN35</f>
        <v>4-5 Reps</v>
      </c>
      <c r="M13" s="569">
        <f>IFERROR(AVERAGEIF(AD24:AD33,"&gt;0"),0)</f>
        <v>6.8134920634920633</v>
      </c>
      <c r="N13" s="567">
        <f ca="1">IFERROR(AVERAGEIF(AI24:AI33,"&gt;0"),0)</f>
        <v>0.77161404477993967</v>
      </c>
      <c r="O13" s="565">
        <f>IFERROR(AVERAGEIF(AH39:AH48,"&gt;0"),0)</f>
        <v>2.6666666666666665</v>
      </c>
      <c r="P13" s="556">
        <f>AL78</f>
        <v>2</v>
      </c>
      <c r="Q13" s="560">
        <f ca="1">AL66</f>
        <v>1</v>
      </c>
      <c r="R13" s="554">
        <f ca="1">AK132</f>
        <v>1</v>
      </c>
      <c r="S13" s="63"/>
      <c r="T13" s="63"/>
      <c r="U13" s="63"/>
      <c r="V13" s="63"/>
      <c r="W13" s="63"/>
      <c r="X13" s="231"/>
      <c r="Y13" s="230" t="s">
        <v>147</v>
      </c>
      <c r="Z13" s="232">
        <f>IFERROR(AVERAGE('Week 1'!O180:O186),"")</f>
        <v>0.3</v>
      </c>
      <c r="AA13" s="232">
        <f>IFERROR(AVERAGE('Week 2'!O180:O186),"")</f>
        <v>0.4</v>
      </c>
      <c r="AB13" s="232">
        <f>IFERROR(AVERAGE('Week 3'!O180:O186),"")</f>
        <v>0.44000000000000006</v>
      </c>
      <c r="AC13" s="232">
        <f>IFERROR(AVERAGE('Week 4'!O180:O186),"")</f>
        <v>0.5</v>
      </c>
      <c r="AD13" s="233">
        <f>IFERROR(AVERAGE('Week 5'!O180:O186),"")</f>
        <v>0.44999999999999996</v>
      </c>
      <c r="AE13" s="233">
        <f>IFERROR(AVERAGE('Week 6'!O180:O186),"")</f>
        <v>0.3666666666666667</v>
      </c>
      <c r="AF13" s="233" t="str">
        <f>IFERROR(AVERAGE('Week 7'!O180:O186),"")</f>
        <v/>
      </c>
      <c r="AG13" s="63" t="str">
        <f>IFERROR(AVERAGE('Week 8'!O180:O186),"")</f>
        <v/>
      </c>
      <c r="AH13" s="63" t="str">
        <f>IFERROR(AVERAGE('Week 9'!O180:O186),"")</f>
        <v/>
      </c>
      <c r="AI13" s="63" t="str">
        <f>IFERROR(AVERAGE('Week 10'!O180:O186),"")</f>
        <v/>
      </c>
      <c r="AJ13" s="63"/>
      <c r="AK13" s="63"/>
      <c r="AL13" s="63"/>
      <c r="AM13" s="63"/>
      <c r="AN13" s="63"/>
      <c r="AO13" s="63"/>
      <c r="AP13" s="63"/>
      <c r="AQ13" s="63"/>
      <c r="AR13" s="63"/>
      <c r="AS13" s="63"/>
      <c r="AT13" s="63"/>
      <c r="AU13" s="63"/>
      <c r="AV13" s="64"/>
      <c r="AW13" s="64"/>
      <c r="AX13" s="64"/>
      <c r="AY13" s="64"/>
      <c r="AZ13" s="64"/>
      <c r="BA13" s="64"/>
      <c r="BB13" s="64"/>
      <c r="BC13" s="64"/>
      <c r="BD13" s="63"/>
      <c r="BE13" s="63"/>
      <c r="BF13" s="63"/>
      <c r="BG13" s="63"/>
      <c r="BH13" s="63"/>
      <c r="BI13" s="63"/>
    </row>
    <row r="14" spans="1:61" ht="15" customHeight="1" thickBot="1" x14ac:dyDescent="0.35">
      <c r="B14" s="453"/>
      <c r="C14" s="456"/>
      <c r="D14" s="475"/>
      <c r="E14" s="562"/>
      <c r="F14" s="572"/>
      <c r="G14" s="564"/>
      <c r="H14" s="559"/>
      <c r="I14" s="559"/>
      <c r="J14" s="559"/>
      <c r="K14" s="559"/>
      <c r="L14" s="564"/>
      <c r="M14" s="570"/>
      <c r="N14" s="568"/>
      <c r="O14" s="566"/>
      <c r="P14" s="557"/>
      <c r="Q14" s="562"/>
      <c r="R14" s="555"/>
      <c r="S14" s="63"/>
      <c r="T14" s="63"/>
      <c r="U14" s="63"/>
      <c r="V14" s="63"/>
      <c r="W14" s="63"/>
      <c r="X14" s="231"/>
      <c r="Y14" s="230" t="s">
        <v>110</v>
      </c>
      <c r="Z14" s="232">
        <f>IFERROR(AVERAGE('Week 1'!P180:P186),"")</f>
        <v>0.6</v>
      </c>
      <c r="AA14" s="232">
        <f>IFERROR(AVERAGE('Week 2'!P180:P186),"")</f>
        <v>0.42000000000000004</v>
      </c>
      <c r="AB14" s="232">
        <f>IFERROR(AVERAGE('Week 3'!P180:P186),"")</f>
        <v>0.5</v>
      </c>
      <c r="AC14" s="232">
        <f>IFERROR(AVERAGE('Week 4'!P180:P186),"")</f>
        <v>0.5</v>
      </c>
      <c r="AD14" s="233">
        <f>IFERROR(AVERAGE('Week 5'!P180:P186),"")</f>
        <v>0.375</v>
      </c>
      <c r="AE14" s="233">
        <f>IFERROR(AVERAGE('Week 6'!P180:P186),"")</f>
        <v>0.43333333333333335</v>
      </c>
      <c r="AF14" s="233" t="str">
        <f>IFERROR(AVERAGE('Week 7'!P180:P186),"")</f>
        <v/>
      </c>
      <c r="AG14" s="63" t="str">
        <f>IFERROR(AVERAGE('Week 8'!P180:P186),"")</f>
        <v/>
      </c>
      <c r="AH14" s="63" t="str">
        <f>IFERROR(AVERAGE('Week 9'!P180:P186),"")</f>
        <v/>
      </c>
      <c r="AI14" s="63" t="str">
        <f>IFERROR(AVERAGE('Week 10'!P180:P186),"")</f>
        <v/>
      </c>
      <c r="AJ14" s="63"/>
      <c r="AK14" s="63"/>
      <c r="AL14" s="63"/>
      <c r="AM14" s="63"/>
      <c r="AN14" s="63"/>
      <c r="AO14" s="63"/>
      <c r="AP14" s="63"/>
      <c r="AQ14" s="63"/>
      <c r="AR14" s="63"/>
      <c r="AS14" s="63"/>
      <c r="AT14" s="63"/>
      <c r="AU14" s="63"/>
      <c r="AV14" s="64"/>
      <c r="AW14" s="64"/>
      <c r="AX14" s="64"/>
      <c r="AY14" s="64"/>
      <c r="AZ14" s="64"/>
      <c r="BA14" s="64"/>
      <c r="BB14" s="64"/>
      <c r="BC14" s="64"/>
      <c r="BD14" s="63"/>
      <c r="BE14" s="63"/>
      <c r="BF14" s="63"/>
      <c r="BG14" s="63"/>
      <c r="BH14" s="63"/>
      <c r="BI14" s="63"/>
    </row>
    <row r="15" spans="1:61" ht="15" customHeight="1" x14ac:dyDescent="0.3">
      <c r="Q15" s="91"/>
      <c r="R15" s="63"/>
      <c r="S15" s="63"/>
      <c r="T15" s="63"/>
      <c r="U15" s="63"/>
      <c r="V15" s="63"/>
      <c r="W15" s="231"/>
      <c r="X15" s="231"/>
      <c r="Y15" s="230" t="s">
        <v>197</v>
      </c>
      <c r="Z15" s="232">
        <f>IFERROR(AVERAGE('Week 1'!Q180:Q186),"")</f>
        <v>0.69999999999999984</v>
      </c>
      <c r="AA15" s="232">
        <f>IFERROR(AVERAGE('Week 2'!Q180:Q186),"")</f>
        <v>0.55999999999999994</v>
      </c>
      <c r="AB15" s="232">
        <f>IFERROR(AVERAGE('Week 3'!Q180:Q186),"")</f>
        <v>0.7</v>
      </c>
      <c r="AC15" s="232">
        <f>IFERROR(AVERAGE('Week 4'!Q180:Q186),"")</f>
        <v>0.56666666666666676</v>
      </c>
      <c r="AD15" s="233">
        <f>IFERROR(AVERAGE('Week 5'!Q180:Q186),"")</f>
        <v>0.35000000000000003</v>
      </c>
      <c r="AE15" s="233">
        <f>IFERROR(AVERAGE('Week 6'!Q180:Q186),"")</f>
        <v>0.43333333333333329</v>
      </c>
      <c r="AF15" s="233" t="str">
        <f>IFERROR(AVERAGE('Week 7'!Q180:Q186),"")</f>
        <v/>
      </c>
      <c r="AG15" s="63" t="str">
        <f>IFERROR(AVERAGE('Week 8'!Q180:Q186),"")</f>
        <v/>
      </c>
      <c r="AH15" s="63" t="str">
        <f>IFERROR(AVERAGE('Week 9'!Q180:Q186),"")</f>
        <v/>
      </c>
      <c r="AI15" s="63" t="str">
        <f>IFERROR(AVERAGE('Week 10'!Q180:Q186),"")</f>
        <v/>
      </c>
      <c r="AJ15" s="63"/>
      <c r="AK15" s="63"/>
      <c r="AL15" s="63"/>
      <c r="AM15" s="63"/>
      <c r="AN15" s="63"/>
      <c r="AO15" s="63"/>
      <c r="AP15" s="63"/>
      <c r="AQ15" s="63"/>
      <c r="AR15" s="63"/>
      <c r="AS15" s="63"/>
      <c r="AT15" s="63"/>
      <c r="AU15" s="63"/>
      <c r="AV15" s="64"/>
      <c r="AW15" s="64"/>
      <c r="AX15" s="64"/>
      <c r="AY15" s="64"/>
      <c r="AZ15" s="64"/>
      <c r="BA15" s="64"/>
      <c r="BB15" s="64"/>
      <c r="BC15" s="64"/>
      <c r="BD15" s="63"/>
      <c r="BE15" s="63"/>
      <c r="BF15" s="63"/>
      <c r="BG15" s="63"/>
      <c r="BH15" s="63"/>
      <c r="BI15" s="63"/>
    </row>
    <row r="16" spans="1:61" ht="15" customHeight="1" thickBot="1" x14ac:dyDescent="0.35">
      <c r="Q16" s="91"/>
      <c r="R16" s="63"/>
      <c r="S16" s="63"/>
      <c r="T16" s="63"/>
      <c r="U16" s="234"/>
      <c r="V16" s="231"/>
      <c r="W16" s="231"/>
      <c r="X16" s="63"/>
      <c r="Y16" s="235" t="s">
        <v>154</v>
      </c>
      <c r="Z16" s="236">
        <f t="shared" ref="Z16:AI16" si="0">IFERROR(AVERAGE(Z11:Z15),"")</f>
        <v>0.56666666666666665</v>
      </c>
      <c r="AA16" s="236">
        <f t="shared" si="0"/>
        <v>0.47599999999999998</v>
      </c>
      <c r="AB16" s="236">
        <f t="shared" si="0"/>
        <v>0.52400000000000002</v>
      </c>
      <c r="AC16" s="236">
        <f t="shared" si="0"/>
        <v>0.54666666666666663</v>
      </c>
      <c r="AD16" s="237">
        <f t="shared" si="0"/>
        <v>0.4</v>
      </c>
      <c r="AE16" s="237">
        <f t="shared" si="0"/>
        <v>0.38666666666666666</v>
      </c>
      <c r="AF16" s="237" t="str">
        <f t="shared" si="0"/>
        <v/>
      </c>
      <c r="AG16" s="237" t="str">
        <f t="shared" si="0"/>
        <v/>
      </c>
      <c r="AH16" s="237" t="str">
        <f t="shared" si="0"/>
        <v/>
      </c>
      <c r="AI16" s="237" t="str">
        <f t="shared" si="0"/>
        <v/>
      </c>
      <c r="AJ16" s="63"/>
      <c r="AK16" s="63"/>
      <c r="AL16" s="63"/>
      <c r="AM16" s="63"/>
      <c r="AN16" s="63"/>
      <c r="AO16" s="63"/>
      <c r="AP16" s="63"/>
      <c r="AQ16" s="63"/>
      <c r="AR16" s="63"/>
      <c r="AS16" s="63"/>
      <c r="AT16" s="63"/>
      <c r="AU16" s="63"/>
      <c r="AV16" s="64"/>
      <c r="AW16" s="64"/>
      <c r="AX16" s="64"/>
      <c r="AY16" s="64"/>
      <c r="AZ16" s="64"/>
      <c r="BA16" s="64"/>
      <c r="BB16" s="64"/>
      <c r="BC16" s="64"/>
      <c r="BD16" s="63"/>
      <c r="BE16" s="63"/>
      <c r="BF16" s="63"/>
      <c r="BG16" s="63"/>
      <c r="BH16" s="63"/>
      <c r="BI16" s="63"/>
    </row>
    <row r="17" spans="2:61" ht="15" customHeight="1" x14ac:dyDescent="0.3">
      <c r="B17" s="356" t="s">
        <v>341</v>
      </c>
      <c r="C17" s="357"/>
      <c r="D17" s="357"/>
      <c r="E17" s="357"/>
      <c r="F17" s="357"/>
      <c r="G17" s="357"/>
      <c r="H17" s="357"/>
      <c r="I17" s="357"/>
      <c r="J17" s="357"/>
      <c r="K17" s="357"/>
      <c r="L17" s="357"/>
      <c r="M17" s="357"/>
      <c r="N17" s="357"/>
      <c r="O17" s="357"/>
      <c r="P17" s="357"/>
      <c r="Q17" s="357"/>
      <c r="R17" s="358"/>
      <c r="S17" s="63"/>
      <c r="T17" s="63"/>
      <c r="U17" s="110"/>
      <c r="V17" s="231"/>
      <c r="W17" s="231"/>
      <c r="X17" s="63"/>
      <c r="Y17" s="230"/>
      <c r="Z17" s="238"/>
      <c r="AA17" s="238"/>
      <c r="AB17" s="238"/>
      <c r="AC17" s="238"/>
      <c r="AD17" s="239"/>
      <c r="AE17" s="239"/>
      <c r="AF17" s="239"/>
      <c r="AG17" s="63"/>
      <c r="AH17" s="63"/>
      <c r="AI17" s="63"/>
      <c r="AJ17" s="63"/>
      <c r="AK17" s="63"/>
      <c r="AL17" s="63"/>
      <c r="AM17" s="63"/>
      <c r="AN17" s="63"/>
      <c r="AO17" s="63"/>
      <c r="AP17" s="63"/>
      <c r="AQ17" s="63"/>
      <c r="AR17" s="63"/>
      <c r="AS17" s="63"/>
      <c r="AT17" s="63"/>
      <c r="AU17" s="63"/>
      <c r="AV17" s="64"/>
      <c r="AW17" s="64"/>
      <c r="AX17" s="64"/>
      <c r="AY17" s="64"/>
      <c r="AZ17" s="64"/>
      <c r="BA17" s="64"/>
      <c r="BB17" s="64"/>
      <c r="BC17" s="64"/>
      <c r="BD17" s="63"/>
      <c r="BE17" s="63"/>
      <c r="BF17" s="63"/>
      <c r="BG17" s="63"/>
      <c r="BH17" s="63"/>
      <c r="BI17" s="63"/>
    </row>
    <row r="18" spans="2:61" ht="15" customHeight="1" thickBot="1" x14ac:dyDescent="0.35">
      <c r="B18" s="359"/>
      <c r="C18" s="360"/>
      <c r="D18" s="360"/>
      <c r="E18" s="360"/>
      <c r="F18" s="360"/>
      <c r="G18" s="360"/>
      <c r="H18" s="360"/>
      <c r="I18" s="360"/>
      <c r="J18" s="360"/>
      <c r="K18" s="360"/>
      <c r="L18" s="360"/>
      <c r="M18" s="360"/>
      <c r="N18" s="360"/>
      <c r="O18" s="360"/>
      <c r="P18" s="360"/>
      <c r="Q18" s="360"/>
      <c r="R18" s="361"/>
      <c r="S18" s="63"/>
      <c r="T18" s="63"/>
      <c r="U18" s="234"/>
      <c r="V18" s="231"/>
      <c r="W18" s="231"/>
      <c r="X18" s="63"/>
      <c r="Y18" s="63" t="s">
        <v>173</v>
      </c>
      <c r="Z18" s="236">
        <f>IFERROR(INDEX($AE$79:$AE$104,MATCH(C50,$AD$79:$AD$104,-1),1),"")</f>
        <v>0.43333333333333302</v>
      </c>
      <c r="AA18" s="238">
        <f>IFERROR(INDEX($AE$79:$AE$104,MATCH(C52,$AD$79:$AD$104,-1),1),"")</f>
        <v>0.59999999999999964</v>
      </c>
      <c r="AB18" s="238">
        <f>IFERROR(INDEX($AE$79:$AE$104,MATCH(C54,$AD$79:$AD$104,-1),1),"")</f>
        <v>0.63333333333333297</v>
      </c>
      <c r="AC18" s="238">
        <f>IFERROR(INDEX($AE$79:$AE$104,MATCH(C56,$AD$79:$AD$104,-1),1),"")</f>
        <v>0.59999999999999964</v>
      </c>
      <c r="AD18" s="238">
        <f>IFERROR(INDEX($AE$79:$AE$104,MATCH(C58,$AD$79:$AD$104,-1),1),"")</f>
        <v>0.59999999999999964</v>
      </c>
      <c r="AE18" s="238">
        <f>IFERROR(INDEX($AE$79:$AE$104,MATCH(C60,$AD$79:$AD$104,-1),1),"")</f>
        <v>0.46666666666666634</v>
      </c>
      <c r="AF18" s="238" t="str">
        <f>IFERROR(INDEX($AE$79:$AE$104,MATCH(C62,$AD$79:$AD$104,-1),1),"")</f>
        <v/>
      </c>
      <c r="AG18" s="63" t="str">
        <f>IFERROR(INDEX($AE$79:$AE$104,MATCH(C64,$AD$79:$AD$104,-1),1),"")</f>
        <v/>
      </c>
      <c r="AH18" s="63" t="str">
        <f>IFERROR(INDEX($AE$79:$AE$104,MATCH(C66,$AD$79:$AD$104,-1),1),"")</f>
        <v/>
      </c>
      <c r="AI18" s="63" t="str">
        <f>IFERROR(INDEX($AE$79:$AE$104,MATCH(C68,$AD$79:$AD$104,-1),1),"")</f>
        <v/>
      </c>
      <c r="AJ18" s="63"/>
      <c r="AK18" s="63"/>
      <c r="AL18" s="63"/>
      <c r="AM18" s="63"/>
      <c r="AN18" s="63"/>
      <c r="AO18" s="63"/>
      <c r="AP18" s="63"/>
      <c r="AQ18" s="63"/>
      <c r="AR18" s="63"/>
      <c r="AS18" s="63"/>
      <c r="AT18" s="63"/>
      <c r="AU18" s="63"/>
      <c r="AV18" s="64"/>
      <c r="AW18" s="64"/>
      <c r="AX18" s="64"/>
      <c r="AY18" s="64"/>
      <c r="AZ18" s="64"/>
      <c r="BA18" s="64"/>
      <c r="BB18" s="64"/>
      <c r="BC18" s="64"/>
      <c r="BD18" s="63"/>
      <c r="BE18" s="63"/>
      <c r="BF18" s="63"/>
      <c r="BG18" s="63"/>
      <c r="BH18" s="63"/>
      <c r="BI18" s="63"/>
    </row>
    <row r="19" spans="2:61" ht="30" customHeight="1" x14ac:dyDescent="0.3">
      <c r="B19" s="589"/>
      <c r="C19" s="590"/>
      <c r="D19" s="590"/>
      <c r="E19" s="590"/>
      <c r="F19" s="590"/>
      <c r="G19" s="590"/>
      <c r="H19" s="590"/>
      <c r="I19" s="590"/>
      <c r="J19" s="590"/>
      <c r="K19" s="590"/>
      <c r="L19" s="590"/>
      <c r="M19" s="590"/>
      <c r="N19" s="590"/>
      <c r="O19" s="590"/>
      <c r="P19" s="267"/>
      <c r="Q19" s="269"/>
      <c r="R19" s="270"/>
      <c r="S19" s="63"/>
      <c r="T19" s="63"/>
      <c r="U19" s="110"/>
      <c r="V19" s="231"/>
      <c r="W19" s="63"/>
      <c r="X19" s="63"/>
      <c r="Y19" s="63"/>
      <c r="Z19" s="63"/>
      <c r="AA19" s="63"/>
      <c r="AB19" s="63"/>
      <c r="AC19" s="63"/>
      <c r="AD19" s="63"/>
      <c r="AE19" s="63"/>
      <c r="AF19" s="63"/>
      <c r="AG19" s="63"/>
      <c r="AH19" s="63"/>
      <c r="AI19" s="63"/>
      <c r="AJ19" s="63"/>
      <c r="AK19" s="63"/>
      <c r="AL19" s="63"/>
      <c r="AM19" s="63"/>
      <c r="AN19" s="63"/>
      <c r="AO19" s="63"/>
      <c r="AP19" s="63"/>
      <c r="AQ19" s="63"/>
      <c r="AR19" s="63"/>
      <c r="AS19" s="63"/>
      <c r="AT19" s="63"/>
      <c r="AU19" s="63"/>
      <c r="AV19" s="64"/>
      <c r="AW19" s="64"/>
      <c r="AX19" s="64"/>
      <c r="AY19" s="64"/>
      <c r="AZ19" s="64"/>
      <c r="BA19" s="64"/>
      <c r="BB19" s="64"/>
      <c r="BC19" s="64"/>
      <c r="BD19" s="63"/>
      <c r="BE19" s="63"/>
      <c r="BF19" s="63"/>
      <c r="BG19" s="63"/>
      <c r="BH19" s="63"/>
      <c r="BI19" s="63"/>
    </row>
    <row r="20" spans="2:61" ht="30" customHeight="1" x14ac:dyDescent="0.3">
      <c r="B20" s="589"/>
      <c r="C20" s="590"/>
      <c r="D20" s="590"/>
      <c r="E20" s="590"/>
      <c r="F20" s="590"/>
      <c r="G20" s="590"/>
      <c r="H20" s="590"/>
      <c r="I20" s="590"/>
      <c r="J20" s="590"/>
      <c r="K20" s="590"/>
      <c r="L20" s="590"/>
      <c r="M20" s="590"/>
      <c r="N20" s="590"/>
      <c r="O20" s="590"/>
      <c r="P20" s="267"/>
      <c r="Q20" s="269"/>
      <c r="R20" s="270"/>
      <c r="S20" s="63"/>
      <c r="T20" s="63"/>
      <c r="U20" s="234"/>
      <c r="V20" s="231"/>
      <c r="W20" s="63"/>
      <c r="X20" s="63"/>
      <c r="Y20" s="63"/>
      <c r="Z20" s="63"/>
      <c r="AA20" s="63"/>
      <c r="AB20" s="63"/>
      <c r="AC20" s="63"/>
      <c r="AD20" s="63"/>
      <c r="AE20" s="63"/>
      <c r="AF20" s="63"/>
      <c r="AG20" s="63"/>
      <c r="AH20" s="63"/>
      <c r="AI20" s="63"/>
      <c r="AJ20" s="63"/>
      <c r="AK20" s="63"/>
      <c r="AL20" s="63"/>
      <c r="AM20" s="63"/>
      <c r="AN20" s="63"/>
      <c r="AO20" s="63"/>
      <c r="AP20" s="63"/>
      <c r="AQ20" s="63"/>
      <c r="AR20" s="63"/>
      <c r="AS20" s="63"/>
      <c r="AT20" s="63"/>
      <c r="AU20" s="63"/>
      <c r="AV20" s="64"/>
      <c r="AW20" s="64"/>
      <c r="AX20" s="64"/>
      <c r="AY20" s="64"/>
      <c r="AZ20" s="64"/>
      <c r="BA20" s="64"/>
      <c r="BB20" s="64"/>
      <c r="BC20" s="64"/>
      <c r="BD20" s="63"/>
      <c r="BE20" s="63"/>
      <c r="BF20" s="63"/>
      <c r="BG20" s="63"/>
      <c r="BH20" s="63"/>
      <c r="BI20" s="63"/>
    </row>
    <row r="21" spans="2:61" ht="30" customHeight="1" x14ac:dyDescent="0.3">
      <c r="B21" s="589"/>
      <c r="C21" s="590"/>
      <c r="D21" s="590"/>
      <c r="E21" s="590"/>
      <c r="F21" s="590"/>
      <c r="G21" s="590"/>
      <c r="H21" s="590"/>
      <c r="I21" s="590"/>
      <c r="J21" s="590"/>
      <c r="K21" s="590"/>
      <c r="L21" s="590"/>
      <c r="M21" s="590"/>
      <c r="N21" s="590"/>
      <c r="O21" s="590"/>
      <c r="P21" s="267"/>
      <c r="Q21" s="269"/>
      <c r="R21" s="270"/>
      <c r="S21" s="63"/>
      <c r="T21" s="63"/>
      <c r="U21" s="110"/>
      <c r="V21" s="231"/>
      <c r="W21" s="63"/>
      <c r="X21" s="63"/>
      <c r="Y21" s="63"/>
      <c r="Z21" s="63"/>
      <c r="AA21" s="63"/>
      <c r="AB21" s="63"/>
      <c r="AC21" s="63"/>
      <c r="AD21" s="63"/>
      <c r="AE21" s="63"/>
      <c r="AF21" s="63"/>
      <c r="AG21" s="63"/>
      <c r="AH21" s="63"/>
      <c r="AI21" s="63"/>
      <c r="AJ21" s="63"/>
      <c r="AK21" s="63"/>
      <c r="AL21" s="63"/>
      <c r="AM21" s="63"/>
      <c r="AN21" s="63"/>
      <c r="AO21" s="63"/>
      <c r="AP21" s="63"/>
      <c r="AQ21" s="63"/>
      <c r="AR21" s="63"/>
      <c r="AS21" s="63"/>
      <c r="AT21" s="63"/>
      <c r="AU21" s="63"/>
      <c r="AV21" s="64"/>
      <c r="AW21" s="64"/>
      <c r="AX21" s="64"/>
      <c r="AY21" s="64"/>
      <c r="AZ21" s="64"/>
      <c r="BA21" s="64"/>
      <c r="BB21" s="64"/>
      <c r="BC21" s="64"/>
      <c r="BD21" s="63"/>
      <c r="BE21" s="63"/>
      <c r="BF21" s="63"/>
      <c r="BG21" s="63"/>
      <c r="BH21" s="63"/>
      <c r="BI21" s="63"/>
    </row>
    <row r="22" spans="2:61" ht="30" customHeight="1" x14ac:dyDescent="0.3">
      <c r="B22" s="589"/>
      <c r="C22" s="590"/>
      <c r="D22" s="590"/>
      <c r="E22" s="590"/>
      <c r="F22" s="590"/>
      <c r="G22" s="590"/>
      <c r="H22" s="590"/>
      <c r="I22" s="590"/>
      <c r="J22" s="590"/>
      <c r="K22" s="590"/>
      <c r="L22" s="590"/>
      <c r="M22" s="590"/>
      <c r="N22" s="590"/>
      <c r="O22" s="590"/>
      <c r="P22" s="267"/>
      <c r="Q22" s="269"/>
      <c r="R22" s="270"/>
      <c r="S22" s="63"/>
      <c r="T22" s="63"/>
      <c r="U22" s="110"/>
      <c r="V22" s="231"/>
      <c r="W22" s="573" t="s">
        <v>166</v>
      </c>
      <c r="X22" s="573"/>
      <c r="Y22" s="573"/>
      <c r="Z22" s="63"/>
      <c r="AA22" s="231"/>
      <c r="AB22" s="573" t="s">
        <v>11</v>
      </c>
      <c r="AC22" s="573"/>
      <c r="AD22" s="573"/>
      <c r="AE22" s="63"/>
      <c r="AF22" s="231"/>
      <c r="AG22" s="573" t="s">
        <v>169</v>
      </c>
      <c r="AH22" s="573"/>
      <c r="AI22" s="573"/>
      <c r="AJ22" s="63"/>
      <c r="AK22" s="231"/>
      <c r="AL22" s="573" t="s">
        <v>182</v>
      </c>
      <c r="AM22" s="573"/>
      <c r="AN22" s="573"/>
      <c r="AO22" s="63"/>
      <c r="AP22" s="63"/>
      <c r="AQ22" s="63"/>
      <c r="AR22" s="63"/>
      <c r="AS22" s="63"/>
      <c r="AT22" s="63"/>
      <c r="AU22" s="63"/>
      <c r="AV22" s="64"/>
      <c r="AW22" s="64"/>
      <c r="AX22" s="64"/>
      <c r="AY22" s="64"/>
      <c r="AZ22" s="64"/>
      <c r="BA22" s="64"/>
      <c r="BB22" s="64"/>
      <c r="BC22" s="64"/>
      <c r="BD22" s="63"/>
      <c r="BE22" s="63"/>
      <c r="BF22" s="63"/>
      <c r="BG22" s="63"/>
      <c r="BH22" s="63"/>
      <c r="BI22" s="63"/>
    </row>
    <row r="23" spans="2:61" ht="30" customHeight="1" x14ac:dyDescent="0.3">
      <c r="B23" s="589"/>
      <c r="C23" s="590"/>
      <c r="D23" s="590"/>
      <c r="E23" s="590"/>
      <c r="F23" s="590"/>
      <c r="G23" s="590"/>
      <c r="H23" s="590"/>
      <c r="I23" s="590"/>
      <c r="J23" s="590"/>
      <c r="K23" s="590"/>
      <c r="L23" s="590"/>
      <c r="M23" s="590"/>
      <c r="N23" s="590"/>
      <c r="O23" s="590"/>
      <c r="P23" s="267"/>
      <c r="Q23" s="269"/>
      <c r="R23" s="270"/>
      <c r="S23" s="63"/>
      <c r="T23" s="63"/>
      <c r="U23" s="110"/>
      <c r="V23" s="240"/>
      <c r="W23" s="230" t="s">
        <v>43</v>
      </c>
      <c r="X23" s="230" t="s">
        <v>45</v>
      </c>
      <c r="Y23" s="230" t="s">
        <v>46</v>
      </c>
      <c r="Z23" s="63"/>
      <c r="AA23" s="240"/>
      <c r="AB23" s="230" t="s">
        <v>43</v>
      </c>
      <c r="AC23" s="230" t="s">
        <v>45</v>
      </c>
      <c r="AD23" s="230" t="s">
        <v>46</v>
      </c>
      <c r="AE23" s="63"/>
      <c r="AF23" s="240"/>
      <c r="AG23" s="230" t="s">
        <v>43</v>
      </c>
      <c r="AH23" s="230" t="s">
        <v>45</v>
      </c>
      <c r="AI23" s="230" t="s">
        <v>46</v>
      </c>
      <c r="AJ23" s="63"/>
      <c r="AK23" s="240"/>
      <c r="AL23" s="230" t="s">
        <v>43</v>
      </c>
      <c r="AM23" s="230" t="s">
        <v>45</v>
      </c>
      <c r="AN23" s="230" t="s">
        <v>46</v>
      </c>
      <c r="AO23" s="63"/>
      <c r="AP23" s="63"/>
      <c r="AQ23" s="63"/>
      <c r="AR23" s="63"/>
      <c r="AS23" s="63"/>
      <c r="AT23" s="63"/>
      <c r="AU23" s="63"/>
      <c r="AV23" s="64"/>
      <c r="AW23" s="64"/>
      <c r="AX23" s="64"/>
      <c r="AY23" s="64"/>
      <c r="AZ23" s="64"/>
      <c r="BA23" s="64"/>
      <c r="BB23" s="64"/>
      <c r="BC23" s="64"/>
      <c r="BD23" s="63"/>
      <c r="BE23" s="63"/>
      <c r="BF23" s="63"/>
      <c r="BG23" s="63"/>
      <c r="BH23" s="63"/>
      <c r="BI23" s="63"/>
    </row>
    <row r="24" spans="2:61" ht="30" customHeight="1" x14ac:dyDescent="0.3">
      <c r="B24" s="589"/>
      <c r="C24" s="590"/>
      <c r="D24" s="590"/>
      <c r="E24" s="590"/>
      <c r="F24" s="590"/>
      <c r="G24" s="590"/>
      <c r="H24" s="590"/>
      <c r="I24" s="590"/>
      <c r="J24" s="590"/>
      <c r="K24" s="590"/>
      <c r="L24" s="590"/>
      <c r="M24" s="590"/>
      <c r="N24" s="590"/>
      <c r="O24" s="590"/>
      <c r="P24" s="267"/>
      <c r="Q24" s="269"/>
      <c r="R24" s="270"/>
      <c r="S24" s="63"/>
      <c r="T24" s="63"/>
      <c r="U24" s="63"/>
      <c r="V24" s="241" t="s">
        <v>52</v>
      </c>
      <c r="W24" s="242">
        <f>Analysis!V15</f>
        <v>196</v>
      </c>
      <c r="X24" s="242">
        <f>Analysis!V16</f>
        <v>135</v>
      </c>
      <c r="Y24" s="242">
        <f>Analysis!V17</f>
        <v>297</v>
      </c>
      <c r="Z24" s="63"/>
      <c r="AA24" s="241" t="s">
        <v>52</v>
      </c>
      <c r="AB24" s="243">
        <f>Analysis!T15</f>
        <v>7.5555555555555554</v>
      </c>
      <c r="AC24" s="243">
        <f>Analysis!T16</f>
        <v>7.4333333333333336</v>
      </c>
      <c r="AD24" s="243">
        <f>Analysis!T17</f>
        <v>6.4444444444444446</v>
      </c>
      <c r="AE24" s="63"/>
      <c r="AF24" s="241" t="s">
        <v>52</v>
      </c>
      <c r="AG24" s="244">
        <f>Analysis!S15</f>
        <v>0.748973625275559</v>
      </c>
      <c r="AH24" s="244">
        <f>Analysis!S16</f>
        <v>0.7927185935621941</v>
      </c>
      <c r="AI24" s="244">
        <f>Analysis!S17</f>
        <v>0.77980273423148905</v>
      </c>
      <c r="AJ24" s="63"/>
      <c r="AK24" s="241" t="s">
        <v>52</v>
      </c>
      <c r="AL24" s="245">
        <f>Analysis!R15</f>
        <v>5.6666666666666661</v>
      </c>
      <c r="AM24" s="245">
        <f>Analysis!R16</f>
        <v>5</v>
      </c>
      <c r="AN24" s="245">
        <f>Analysis!R17</f>
        <v>5</v>
      </c>
      <c r="AO24" s="63"/>
      <c r="AP24" s="63"/>
      <c r="AQ24" s="63"/>
      <c r="AR24" s="63"/>
      <c r="AS24" s="63"/>
      <c r="AT24" s="63"/>
      <c r="AU24" s="63"/>
      <c r="AV24" s="64"/>
      <c r="AW24" s="64"/>
      <c r="AX24" s="64"/>
      <c r="AY24" s="64"/>
      <c r="AZ24" s="64"/>
      <c r="BA24" s="64"/>
      <c r="BB24" s="64"/>
      <c r="BC24" s="64"/>
      <c r="BD24" s="63"/>
      <c r="BE24" s="63"/>
      <c r="BF24" s="63"/>
      <c r="BG24" s="63"/>
      <c r="BH24" s="63"/>
      <c r="BI24" s="63"/>
    </row>
    <row r="25" spans="2:61" ht="30" customHeight="1" x14ac:dyDescent="0.3">
      <c r="B25" s="589"/>
      <c r="C25" s="590"/>
      <c r="D25" s="590"/>
      <c r="E25" s="590"/>
      <c r="F25" s="590"/>
      <c r="G25" s="590"/>
      <c r="H25" s="590"/>
      <c r="I25" s="590"/>
      <c r="J25" s="590"/>
      <c r="K25" s="590"/>
      <c r="L25" s="590"/>
      <c r="M25" s="590"/>
      <c r="N25" s="590"/>
      <c r="O25" s="590"/>
      <c r="P25" s="267"/>
      <c r="Q25" s="269"/>
      <c r="R25" s="270"/>
      <c r="S25" s="63"/>
      <c r="T25" s="63"/>
      <c r="U25" s="63"/>
      <c r="V25" s="241" t="s">
        <v>55</v>
      </c>
      <c r="W25" s="242">
        <f>Analysis!V37</f>
        <v>216</v>
      </c>
      <c r="X25" s="242">
        <f>Analysis!V38</f>
        <v>142</v>
      </c>
      <c r="Y25" s="242">
        <f>Analysis!V39</f>
        <v>286</v>
      </c>
      <c r="Z25" s="63"/>
      <c r="AA25" s="241" t="s">
        <v>55</v>
      </c>
      <c r="AB25" s="243">
        <f>Analysis!T37</f>
        <v>7.174603174603174</v>
      </c>
      <c r="AC25" s="243">
        <f>Analysis!T38</f>
        <v>7.6883333333333326</v>
      </c>
      <c r="AD25" s="243">
        <f>Analysis!T39</f>
        <v>6.7380952380952372</v>
      </c>
      <c r="AE25" s="63"/>
      <c r="AF25" s="241" t="s">
        <v>55</v>
      </c>
      <c r="AG25" s="244">
        <f>Analysis!S37</f>
        <v>0.73727868529648477</v>
      </c>
      <c r="AH25" s="244">
        <f>Analysis!S38</f>
        <v>0.79214210503442861</v>
      </c>
      <c r="AI25" s="244">
        <f>Analysis!S39</f>
        <v>0.78926927141212866</v>
      </c>
      <c r="AJ25" s="63"/>
      <c r="AK25" s="241" t="s">
        <v>55</v>
      </c>
      <c r="AL25" s="245">
        <f>Analysis!R37</f>
        <v>5.4444444444444438</v>
      </c>
      <c r="AM25" s="245">
        <f>Analysis!R38</f>
        <v>4.8400000000000007</v>
      </c>
      <c r="AN25" s="245">
        <f>Analysis!R39</f>
        <v>4.7777777777777777</v>
      </c>
      <c r="AO25" s="63"/>
      <c r="AP25" s="63"/>
      <c r="AQ25" s="63"/>
      <c r="AR25" s="63"/>
      <c r="AS25" s="63"/>
      <c r="AT25" s="63"/>
      <c r="AU25" s="63"/>
      <c r="AV25" s="64"/>
      <c r="AW25" s="64"/>
      <c r="AX25" s="64"/>
      <c r="AY25" s="64"/>
      <c r="AZ25" s="64"/>
      <c r="BA25" s="64"/>
      <c r="BB25" s="64"/>
      <c r="BC25" s="64"/>
      <c r="BD25" s="63"/>
      <c r="BE25" s="63"/>
      <c r="BF25" s="63"/>
      <c r="BG25" s="63"/>
      <c r="BH25" s="63"/>
      <c r="BI25" s="63"/>
    </row>
    <row r="26" spans="2:61" ht="30" customHeight="1" x14ac:dyDescent="0.3">
      <c r="B26" s="589"/>
      <c r="C26" s="590"/>
      <c r="D26" s="590"/>
      <c r="E26" s="590"/>
      <c r="F26" s="590"/>
      <c r="G26" s="590"/>
      <c r="H26" s="590"/>
      <c r="I26" s="590"/>
      <c r="J26" s="590"/>
      <c r="K26" s="590"/>
      <c r="L26" s="590"/>
      <c r="M26" s="590"/>
      <c r="N26" s="590"/>
      <c r="O26" s="590"/>
      <c r="P26" s="267"/>
      <c r="Q26" s="269"/>
      <c r="R26" s="270"/>
      <c r="S26" s="63"/>
      <c r="T26" s="63"/>
      <c r="U26" s="63"/>
      <c r="V26" s="241" t="s">
        <v>53</v>
      </c>
      <c r="W26" s="242">
        <f>Analysis!V59</f>
        <v>211</v>
      </c>
      <c r="X26" s="242">
        <f>Analysis!V60</f>
        <v>143</v>
      </c>
      <c r="Y26" s="242">
        <f>Analysis!V61</f>
        <v>0</v>
      </c>
      <c r="Z26" s="63"/>
      <c r="AA26" s="241" t="s">
        <v>53</v>
      </c>
      <c r="AB26" s="243">
        <f>Analysis!T59</f>
        <v>7.9</v>
      </c>
      <c r="AC26" s="243">
        <f>Analysis!T60</f>
        <v>7.7583333333333329</v>
      </c>
      <c r="AD26" s="243">
        <f>Analysis!T61</f>
        <v>7.7103174603174605</v>
      </c>
      <c r="AE26" s="63"/>
      <c r="AF26" s="241" t="s">
        <v>53</v>
      </c>
      <c r="AG26" s="244">
        <f>Analysis!S59</f>
        <v>0.79964566753107391</v>
      </c>
      <c r="AH26" s="244">
        <f>Analysis!S60</f>
        <v>0.78771404847003845</v>
      </c>
      <c r="AI26" s="244">
        <f>Analysis!S61</f>
        <v>0.76810588017451231</v>
      </c>
      <c r="AJ26" s="63"/>
      <c r="AK26" s="241" t="s">
        <v>53</v>
      </c>
      <c r="AL26" s="245">
        <f>Analysis!R59</f>
        <v>4.1666666666666661</v>
      </c>
      <c r="AM26" s="245">
        <f>Analysis!R60</f>
        <v>4.8066666666666666</v>
      </c>
      <c r="AN26" s="245">
        <f>Analysis!R61</f>
        <v>5.4444444444444446</v>
      </c>
      <c r="AO26" s="63"/>
      <c r="AP26" s="63"/>
      <c r="AQ26" s="63"/>
      <c r="AR26" s="63"/>
      <c r="AS26" s="63"/>
      <c r="AT26" s="63"/>
      <c r="AU26" s="63"/>
      <c r="AV26" s="64"/>
      <c r="AW26" s="64"/>
      <c r="AX26" s="64"/>
      <c r="AY26" s="64"/>
      <c r="AZ26" s="64"/>
      <c r="BA26" s="64"/>
      <c r="BB26" s="64"/>
      <c r="BC26" s="64"/>
      <c r="BD26" s="63"/>
      <c r="BE26" s="63"/>
      <c r="BF26" s="63"/>
      <c r="BG26" s="63"/>
      <c r="BH26" s="63"/>
      <c r="BI26" s="63"/>
    </row>
    <row r="27" spans="2:61" ht="30" customHeight="1" x14ac:dyDescent="0.3">
      <c r="B27" s="589"/>
      <c r="C27" s="590"/>
      <c r="D27" s="590"/>
      <c r="E27" s="590"/>
      <c r="F27" s="590"/>
      <c r="G27" s="590"/>
      <c r="H27" s="590"/>
      <c r="I27" s="590"/>
      <c r="J27" s="590"/>
      <c r="K27" s="590"/>
      <c r="L27" s="590"/>
      <c r="M27" s="590"/>
      <c r="N27" s="590"/>
      <c r="O27" s="590"/>
      <c r="P27" s="267"/>
      <c r="Q27" s="269"/>
      <c r="R27" s="270"/>
      <c r="S27" s="63"/>
      <c r="T27" s="63"/>
      <c r="U27" s="63"/>
      <c r="V27" s="241" t="s">
        <v>54</v>
      </c>
      <c r="W27" s="242">
        <f>Analysis!V81</f>
        <v>218</v>
      </c>
      <c r="X27" s="242">
        <f>Analysis!V82</f>
        <v>142</v>
      </c>
      <c r="Y27" s="242">
        <f>Analysis!V83</f>
        <v>273</v>
      </c>
      <c r="Z27" s="63"/>
      <c r="AA27" s="241" t="s">
        <v>54</v>
      </c>
      <c r="AB27" s="243">
        <f>Analysis!T81</f>
        <v>7.4583333333333339</v>
      </c>
      <c r="AC27" s="243">
        <f>Analysis!T82</f>
        <v>7.7292857142857141</v>
      </c>
      <c r="AD27" s="243">
        <f>Analysis!T83</f>
        <v>7.7341269841269842</v>
      </c>
      <c r="AE27" s="63"/>
      <c r="AF27" s="241" t="s">
        <v>54</v>
      </c>
      <c r="AG27" s="244">
        <f>Analysis!S81</f>
        <v>0.80562795385043096</v>
      </c>
      <c r="AH27" s="244">
        <f>Analysis!S82</f>
        <v>0.79109570758318204</v>
      </c>
      <c r="AI27" s="244">
        <f>Analysis!S83</f>
        <v>0.80420361362984305</v>
      </c>
      <c r="AJ27" s="63"/>
      <c r="AK27" s="241" t="s">
        <v>54</v>
      </c>
      <c r="AL27" s="245">
        <f>Analysis!R81</f>
        <v>4.1666666666666661</v>
      </c>
      <c r="AM27" s="245">
        <f>Analysis!R82</f>
        <v>4.8000000000000007</v>
      </c>
      <c r="AN27" s="245">
        <f>Analysis!R83</f>
        <v>5.2222222222222223</v>
      </c>
      <c r="AO27" s="63"/>
      <c r="AP27" s="63"/>
      <c r="AQ27" s="63"/>
      <c r="AR27" s="63"/>
      <c r="AS27" s="63"/>
      <c r="AT27" s="63"/>
      <c r="AU27" s="63"/>
      <c r="AV27" s="64"/>
      <c r="AW27" s="64"/>
      <c r="AX27" s="64"/>
      <c r="AY27" s="64"/>
      <c r="AZ27" s="64"/>
      <c r="BA27" s="64"/>
      <c r="BB27" s="64"/>
      <c r="BC27" s="64"/>
      <c r="BD27" s="63"/>
      <c r="BE27" s="63"/>
      <c r="BF27" s="63"/>
      <c r="BG27" s="63"/>
      <c r="BH27" s="63"/>
      <c r="BI27" s="63"/>
    </row>
    <row r="28" spans="2:61" ht="30" customHeight="1" thickBot="1" x14ac:dyDescent="0.35">
      <c r="B28" s="591"/>
      <c r="C28" s="592"/>
      <c r="D28" s="592"/>
      <c r="E28" s="592"/>
      <c r="F28" s="592"/>
      <c r="G28" s="592"/>
      <c r="H28" s="592"/>
      <c r="I28" s="592"/>
      <c r="J28" s="592"/>
      <c r="K28" s="592"/>
      <c r="L28" s="592"/>
      <c r="M28" s="592"/>
      <c r="N28" s="592"/>
      <c r="O28" s="592"/>
      <c r="P28" s="271"/>
      <c r="Q28" s="272"/>
      <c r="R28" s="273"/>
      <c r="S28" s="63"/>
      <c r="T28" s="63"/>
      <c r="U28" s="63"/>
      <c r="V28" s="241" t="s">
        <v>150</v>
      </c>
      <c r="W28" s="242">
        <f>Analysis!V103</f>
        <v>232</v>
      </c>
      <c r="X28" s="242">
        <f>Analysis!V104</f>
        <v>140</v>
      </c>
      <c r="Y28" s="242">
        <f>Analysis!V105</f>
        <v>281</v>
      </c>
      <c r="Z28" s="63"/>
      <c r="AA28" s="241" t="s">
        <v>150</v>
      </c>
      <c r="AB28" s="243">
        <f>Analysis!T103</f>
        <v>7.5</v>
      </c>
      <c r="AC28" s="243">
        <f>Analysis!U104</f>
        <v>5</v>
      </c>
      <c r="AD28" s="243">
        <f>Analysis!T105</f>
        <v>7.503968253968254</v>
      </c>
      <c r="AE28" s="63"/>
      <c r="AF28" s="241" t="s">
        <v>150</v>
      </c>
      <c r="AG28" s="244">
        <f>Analysis!S103</f>
        <v>0.7737602268734628</v>
      </c>
      <c r="AH28" s="244">
        <f>Analysis!S104</f>
        <v>0.80734428891669974</v>
      </c>
      <c r="AI28" s="244">
        <f>Analysis!S105</f>
        <v>0.77433479770141522</v>
      </c>
      <c r="AJ28" s="63"/>
      <c r="AK28" s="241" t="s">
        <v>150</v>
      </c>
      <c r="AL28" s="245">
        <f>Analysis!R103</f>
        <v>4.1666666666666661</v>
      </c>
      <c r="AM28" s="245">
        <f>Analysis!R104</f>
        <v>4.6761904761904765</v>
      </c>
      <c r="AN28" s="245">
        <f>Analysis!R105</f>
        <v>5.4444444444444446</v>
      </c>
      <c r="AO28" s="63"/>
      <c r="AP28" s="63"/>
      <c r="AQ28" s="63"/>
      <c r="AR28" s="63"/>
      <c r="AS28" s="63"/>
      <c r="AT28" s="63"/>
      <c r="AU28" s="63"/>
      <c r="AV28" s="64"/>
      <c r="AW28" s="64"/>
      <c r="AX28" s="64"/>
      <c r="AY28" s="64"/>
      <c r="AZ28" s="64"/>
      <c r="BA28" s="64"/>
      <c r="BB28" s="64"/>
      <c r="BC28" s="64"/>
      <c r="BD28" s="63"/>
      <c r="BE28" s="63"/>
      <c r="BF28" s="63"/>
      <c r="BG28" s="63"/>
      <c r="BH28" s="63"/>
      <c r="BI28" s="63"/>
    </row>
    <row r="29" spans="2:61" ht="15" customHeight="1" x14ac:dyDescent="0.3">
      <c r="L29" s="268"/>
      <c r="M29" s="268"/>
      <c r="Q29" s="91"/>
      <c r="R29" s="63"/>
      <c r="S29" s="63"/>
      <c r="T29" s="63"/>
      <c r="U29" s="63"/>
      <c r="V29" s="241" t="s">
        <v>152</v>
      </c>
      <c r="W29" s="242">
        <f ca="1">Analysis!V125</f>
        <v>233</v>
      </c>
      <c r="X29" s="242">
        <f ca="1">Analysis!V126</f>
        <v>0</v>
      </c>
      <c r="Y29" s="242">
        <f ca="1">Analysis!V127</f>
        <v>281</v>
      </c>
      <c r="Z29" s="63"/>
      <c r="AA29" s="241" t="s">
        <v>152</v>
      </c>
      <c r="AB29" s="243">
        <f>Analysis!T125</f>
        <v>7.875</v>
      </c>
      <c r="AC29" s="243">
        <f>Analysis!U126</f>
        <v>2</v>
      </c>
      <c r="AD29" s="243">
        <f>Analysis!T127</f>
        <v>4.75</v>
      </c>
      <c r="AE29" s="63"/>
      <c r="AF29" s="241" t="s">
        <v>152</v>
      </c>
      <c r="AG29" s="244">
        <f ca="1">Analysis!S125</f>
        <v>0.67328326180257503</v>
      </c>
      <c r="AH29" s="244">
        <f ca="1">Analysis!S126</f>
        <v>0.81816730523627068</v>
      </c>
      <c r="AI29" s="244">
        <f ca="1">Analysis!S127</f>
        <v>0.71396797153024916</v>
      </c>
      <c r="AJ29" s="63"/>
      <c r="AK29" s="241" t="s">
        <v>152</v>
      </c>
      <c r="AL29" s="245">
        <f>Analysis!R125</f>
        <v>2.5</v>
      </c>
      <c r="AM29" s="245">
        <f>Analysis!R126</f>
        <v>5.3333333333333339</v>
      </c>
      <c r="AN29" s="245">
        <f>Analysis!R127</f>
        <v>3.25</v>
      </c>
      <c r="AO29" s="63"/>
      <c r="AP29" s="63"/>
      <c r="AQ29" s="63"/>
      <c r="AR29" s="63"/>
      <c r="AS29" s="63"/>
      <c r="AT29" s="63"/>
      <c r="AU29" s="63"/>
      <c r="AV29" s="64"/>
      <c r="AW29" s="64"/>
      <c r="AX29" s="64"/>
      <c r="AY29" s="64"/>
      <c r="AZ29" s="64"/>
      <c r="BA29" s="64"/>
      <c r="BB29" s="64"/>
      <c r="BC29" s="64"/>
      <c r="BD29" s="63"/>
      <c r="BE29" s="63"/>
      <c r="BF29" s="63"/>
      <c r="BG29" s="63"/>
      <c r="BH29" s="63"/>
      <c r="BI29" s="63"/>
    </row>
    <row r="30" spans="2:61" ht="15" customHeight="1" thickBot="1" x14ac:dyDescent="0.35">
      <c r="Q30" s="91"/>
      <c r="R30" s="63"/>
      <c r="S30" s="63"/>
      <c r="T30" s="63"/>
      <c r="U30" s="63"/>
      <c r="V30" s="241" t="s">
        <v>164</v>
      </c>
      <c r="W30" s="242">
        <f ca="1">Analysis!V147</f>
        <v>0</v>
      </c>
      <c r="X30" s="242">
        <f ca="1">Analysis!V148</f>
        <v>0</v>
      </c>
      <c r="Y30" s="242">
        <f ca="1">Analysis!V149</f>
        <v>0</v>
      </c>
      <c r="Z30" s="63"/>
      <c r="AA30" s="241" t="s">
        <v>164</v>
      </c>
      <c r="AB30" s="243">
        <f>Analysis!T147</f>
        <v>0</v>
      </c>
      <c r="AC30" s="243">
        <f>Analysis!T148</f>
        <v>0</v>
      </c>
      <c r="AD30" s="243">
        <f>Analysis!T149</f>
        <v>0</v>
      </c>
      <c r="AE30" s="63"/>
      <c r="AF30" s="241" t="s">
        <v>164</v>
      </c>
      <c r="AG30" s="244">
        <f>Analysis!S147</f>
        <v>0</v>
      </c>
      <c r="AH30" s="244">
        <f>Analysis!S148</f>
        <v>0</v>
      </c>
      <c r="AI30" s="244">
        <f>Analysis!S149</f>
        <v>0</v>
      </c>
      <c r="AJ30" s="63"/>
      <c r="AK30" s="241" t="s">
        <v>164</v>
      </c>
      <c r="AL30" s="245">
        <f>Analysis!R147</f>
        <v>0</v>
      </c>
      <c r="AM30" s="245">
        <f>Analysis!R148</f>
        <v>0</v>
      </c>
      <c r="AN30" s="245">
        <f>Analysis!R149</f>
        <v>0</v>
      </c>
      <c r="AO30" s="63"/>
      <c r="AP30" s="63"/>
      <c r="AQ30" s="63"/>
      <c r="AR30" s="63"/>
      <c r="AS30" s="63"/>
      <c r="AT30" s="63"/>
      <c r="AU30" s="63"/>
      <c r="AV30" s="64"/>
      <c r="AW30" s="64"/>
      <c r="AX30" s="64"/>
      <c r="AY30" s="64"/>
      <c r="AZ30" s="64"/>
      <c r="BA30" s="64"/>
      <c r="BB30" s="64"/>
      <c r="BC30" s="64"/>
      <c r="BD30" s="63"/>
      <c r="BE30" s="63"/>
      <c r="BF30" s="63"/>
      <c r="BG30" s="63"/>
      <c r="BH30" s="63"/>
      <c r="BI30" s="63"/>
    </row>
    <row r="31" spans="2:61" ht="15" customHeight="1" x14ac:dyDescent="0.3">
      <c r="B31" s="322" t="s">
        <v>343</v>
      </c>
      <c r="C31" s="323" t="str">
        <f>IF(B31="Select","Exercise Name",IF(B31="Slot 1",'Indications &amp; Informations'!X14,IF(B31="Slot 2",'Indications &amp; Informations'!X15,IF(B31="Slot 3",'Indications &amp; Informations'!X16,IF(B31="Slot 4",'Indications &amp; Informations'!X17,IF(B31="Slot 5",'Indications &amp; Informations'!X18,IF(B31="Slot 6",'Indications &amp; Informations'!X19,IF(B31="Slot 7",'Indications &amp; Informations'!X20,IF(B31="Slot 8",'Indications &amp; Informations'!X21,IF(B31="Slot 9",'Indications &amp; Informations'!X22,IF(B31="Slot 10",'Indications &amp; Informations'!X23,IF(B31="Slot 11",'Indications &amp; Informations'!X24,'Indications &amp; Informations'!X25))))))))))))</f>
        <v>Competition Squat</v>
      </c>
      <c r="D31" s="323"/>
      <c r="E31" s="420" t="s">
        <v>163</v>
      </c>
      <c r="F31" s="420" t="s">
        <v>162</v>
      </c>
      <c r="G31" s="420" t="s">
        <v>44</v>
      </c>
      <c r="H31" s="399" t="s">
        <v>201</v>
      </c>
      <c r="I31" s="399" t="s">
        <v>205</v>
      </c>
      <c r="J31" s="399" t="s">
        <v>169</v>
      </c>
      <c r="K31" s="399" t="s">
        <v>11</v>
      </c>
      <c r="L31" s="420" t="s">
        <v>4</v>
      </c>
      <c r="M31" s="322" t="s">
        <v>219</v>
      </c>
      <c r="N31" s="323"/>
      <c r="O31" s="323"/>
      <c r="P31" s="323"/>
      <c r="Q31" s="323"/>
      <c r="R31" s="324"/>
      <c r="S31" s="63"/>
      <c r="T31" s="63"/>
      <c r="U31" s="63"/>
      <c r="V31" s="241" t="s">
        <v>186</v>
      </c>
      <c r="W31" s="242">
        <f>Analysis!V169</f>
        <v>0</v>
      </c>
      <c r="X31" s="242">
        <f ca="1">Analysis!V170</f>
        <v>0</v>
      </c>
      <c r="Y31" s="242">
        <f ca="1">Analysis!V171</f>
        <v>0</v>
      </c>
      <c r="Z31" s="63"/>
      <c r="AA31" s="241" t="s">
        <v>186</v>
      </c>
      <c r="AB31" s="243">
        <f>Analysis!T169</f>
        <v>0</v>
      </c>
      <c r="AC31" s="243">
        <f>Analysis!T170</f>
        <v>0</v>
      </c>
      <c r="AD31" s="243">
        <f>Analysis!T171</f>
        <v>0</v>
      </c>
      <c r="AE31" s="63"/>
      <c r="AF31" s="241" t="s">
        <v>186</v>
      </c>
      <c r="AG31" s="244">
        <f>Analysis!S169</f>
        <v>0</v>
      </c>
      <c r="AH31" s="244">
        <f>Analysis!S170</f>
        <v>0</v>
      </c>
      <c r="AI31" s="244">
        <f>Analysis!S171</f>
        <v>0</v>
      </c>
      <c r="AJ31" s="63"/>
      <c r="AK31" s="241" t="s">
        <v>186</v>
      </c>
      <c r="AL31" s="245">
        <f>Analysis!R169</f>
        <v>0</v>
      </c>
      <c r="AM31" s="245">
        <f>Analysis!R170</f>
        <v>0</v>
      </c>
      <c r="AN31" s="245">
        <f>Analysis!R171</f>
        <v>0</v>
      </c>
      <c r="AO31" s="63"/>
      <c r="AP31" s="63"/>
      <c r="AQ31" s="63"/>
      <c r="AR31" s="63"/>
      <c r="AS31" s="63"/>
      <c r="AT31" s="63"/>
      <c r="AU31" s="63"/>
      <c r="AV31" s="64"/>
      <c r="AW31" s="64"/>
      <c r="AX31" s="64"/>
      <c r="AY31" s="64"/>
      <c r="AZ31" s="64"/>
      <c r="BA31" s="64"/>
      <c r="BB31" s="64"/>
      <c r="BC31" s="64"/>
      <c r="BD31" s="63"/>
      <c r="BE31" s="63"/>
      <c r="BF31" s="63"/>
      <c r="BG31" s="63"/>
      <c r="BH31" s="63"/>
      <c r="BI31" s="63"/>
    </row>
    <row r="32" spans="2:61" ht="15" customHeight="1" thickBot="1" x14ac:dyDescent="0.35">
      <c r="B32" s="328"/>
      <c r="C32" s="329"/>
      <c r="D32" s="329"/>
      <c r="E32" s="400"/>
      <c r="F32" s="400"/>
      <c r="G32" s="400"/>
      <c r="H32" s="400"/>
      <c r="I32" s="504"/>
      <c r="J32" s="504"/>
      <c r="K32" s="504"/>
      <c r="L32" s="400"/>
      <c r="M32" s="328"/>
      <c r="N32" s="329"/>
      <c r="O32" s="329"/>
      <c r="P32" s="329"/>
      <c r="Q32" s="329"/>
      <c r="R32" s="330"/>
      <c r="S32" s="63"/>
      <c r="T32" s="63"/>
      <c r="U32" s="63"/>
      <c r="V32" s="241" t="s">
        <v>187</v>
      </c>
      <c r="W32" s="242">
        <f>Analysis!V191</f>
        <v>0</v>
      </c>
      <c r="X32" s="242">
        <f ca="1">Analysis!V192</f>
        <v>0</v>
      </c>
      <c r="Y32" s="242">
        <f ca="1">Analysis!V193</f>
        <v>0</v>
      </c>
      <c r="Z32" s="63"/>
      <c r="AA32" s="241" t="s">
        <v>187</v>
      </c>
      <c r="AB32" s="243">
        <f>Analysis!T191</f>
        <v>0</v>
      </c>
      <c r="AC32" s="243">
        <f>Analysis!T192</f>
        <v>0</v>
      </c>
      <c r="AD32" s="243">
        <f>Analysis!T193</f>
        <v>0</v>
      </c>
      <c r="AE32" s="63"/>
      <c r="AF32" s="241" t="s">
        <v>187</v>
      </c>
      <c r="AG32" s="244">
        <f>Analysis!S191</f>
        <v>0</v>
      </c>
      <c r="AH32" s="244">
        <f>Analysis!S192</f>
        <v>0</v>
      </c>
      <c r="AI32" s="244">
        <f>Analysis!S193</f>
        <v>0</v>
      </c>
      <c r="AJ32" s="63"/>
      <c r="AK32" s="241" t="s">
        <v>187</v>
      </c>
      <c r="AL32" s="245">
        <f>Analysis!R191</f>
        <v>0</v>
      </c>
      <c r="AM32" s="245">
        <f>Analysis!R192</f>
        <v>0</v>
      </c>
      <c r="AN32" s="245">
        <f>Analysis!R193</f>
        <v>0</v>
      </c>
      <c r="AO32" s="63"/>
      <c r="AP32" s="63"/>
      <c r="AQ32" s="63"/>
      <c r="AR32" s="63"/>
      <c r="AS32" s="63"/>
      <c r="AT32" s="63"/>
      <c r="AU32" s="63"/>
      <c r="AV32" s="64"/>
      <c r="AW32" s="64"/>
      <c r="AX32" s="64"/>
      <c r="AY32" s="64"/>
      <c r="AZ32" s="64"/>
      <c r="BA32" s="64"/>
      <c r="BB32" s="64"/>
      <c r="BC32" s="64"/>
      <c r="BD32" s="63"/>
      <c r="BE32" s="63"/>
      <c r="BF32" s="63"/>
      <c r="BG32" s="63"/>
      <c r="BH32" s="63"/>
      <c r="BI32" s="63"/>
    </row>
    <row r="33" spans="2:61" ht="22.5" customHeight="1" thickBot="1" x14ac:dyDescent="0.35">
      <c r="B33" s="1" t="s">
        <v>52</v>
      </c>
      <c r="C33" s="574" t="str">
        <f>IF(B31="Select","",IF(B31="Slot 1",Analysis!B15,IF(B31="Slot 2",Analysis!B16,IF(B31="Slot 3",Analysis!B17,IF(B31="Slot 4",Analysis!B18,IF(B31="Slot 5",Analysis!B19,IF(B31="Slot 6",Analysis!B20,IF(B31="Slot 7",Analysis!B21,IF(B31="Slot 8",Analysis!B22,IF(B31="Slot 9",Analysis!B23,IF(B31="Slot 10",Analysis!B24,IF(B31="Slot 11",Analysis!B25,Analysis!B26))))))))))))</f>
        <v>Competition Squat</v>
      </c>
      <c r="D33" s="575"/>
      <c r="E33" s="134">
        <f>IF(B31="Select",0,IF(B31="Slot 1",Analysis!E15,IF(B31="Slot 2",Analysis!E16,IF(B31="Slot 3",Analysis!E17,IF(B31="Slot 4",Analysis!E18,IF(B31="Slot 5",Analysis!E19,IF(B31="Slot 6",Analysis!E20,IF(B31="Slot 7",Analysis!E21,IF(B31="Slot 8",Analysis!E22,IF(B31="Slot 9",Analysis!E23,IF(B31="Slot 10",Analysis!E24,IF(B31="Slot 11",Analysis!E25,Analysis!E26))))))))))))</f>
        <v>3</v>
      </c>
      <c r="F33" s="135">
        <f>IF(B31="Select",0,IF(B31="Slot 1",Analysis!F15,IF(B31="Slot 2",Analysis!F16,IF(B31="Slot 3",Analysis!F17,IF(B31="Slot 4",Analysis!F18,IF(B31="Slot 5",Analysis!F19,IF(B31="Slot 6",Analysis!F20,IF(B31="Slot 7",Analysis!F21,IF(B31="Slot 8",Analysis!F22,IF(B31="Slot 9",Analysis!F23,IF(B31="Slot 10",Analysis!F24,IF(B31="Slot 11",Analysis!F25,Analysis!F26))))))))))))</f>
        <v>15</v>
      </c>
      <c r="G33" s="136">
        <f>IF(B31="Select",0,IF(B31="Slot 1",Analysis!G15,IF(B31="Slot 2",Analysis!G16,IF(B31="Slot 3",Analysis!G17,IF(B31="Slot 4",Analysis!G18,IF(B31="Slot 5",Analysis!G19,IF(B31="Slot 6",Analysis!G20,IF(B31="Slot 7",Analysis!G21,IF(B31="Slot 8",Analysis!G22,IF(B31="Slot 9",Analysis!G23,IF(B31="Slot 10",Analysis!G24,IF(B31="Slot 11",Analysis!G25,Analysis!G26))))))))))))</f>
        <v>2325</v>
      </c>
      <c r="H33" s="136">
        <f>IF(B31="Select",0,IF(B31="Slot 1",MAX('Week 1'!D23:D32),IF(B31="Slot 2",MAX('Week 1'!J23:J32),IF(B31="Slot 3",MAX('Week 1'!P23:P32),IF(B31="Slot 4",MAX('Week 1'!D53:D62),IF(B31="Slot 5",MAX('Week 1'!J53:J62),IF(B31="Slot 6",MAX('Week 1'!P53:P62),IF(B31="Slot 7",MAX('Week 1'!D98:D107),IF(B31="Slot 8",MAX('Week 1'!J98:J107),IF(B31="Slot 9",MAX('Week 1'!P98:P107),IF(B31="Slot 10",MAX('Week 1'!D128:D137),IF(B31="Slot 11",MAX('Week 1'!J128:J137),MAX('Week 1'!P128:P137)))))))))))))</f>
        <v>160</v>
      </c>
      <c r="I33" s="155">
        <f>IF(B31="Select",0,IF(B31="Slot 1",Analysis!H15,IF(B31="Slot 2",Analysis!H16,IF(B31="Slot 3",Analysis!H17,IF(B31="Slot 4",Analysis!H18,IF(B31="Slot 5",Analysis!H19,IF(B31="Slot 6",Analysis!H20,IF(B31="Slot 7",Analysis!H21,IF(B31="Slot 8",Analysis!H22,IF(B31="Slot 9",Analysis!H23,IF(B31="Slot 10",Analysis!H24,IF(B31="Slot 11",Analysis!H25,Analysis!H26))))))))))))</f>
        <v>5</v>
      </c>
      <c r="J33" s="146">
        <f>IF(B31="Select",0,IF(B31="Slot 1",Analysis!I15,IF(B31="Slot 2",Analysis!I16,IF(B31="Slot 3",Analysis!I17,IF(B31="Slot 4",Analysis!I18,IF(B31="Slot 5",Analysis!I19,IF(B31="Slot 6",Analysis!I20,IF(B31="Slot 7",Analysis!I21,IF(B31="Slot 8",Analysis!I22,IF(B31="Slot 9",Analysis!I23,IF(B31="Slot 10",Analysis!I24,IF(B31="Slot 11",Analysis!I25,Analysis!I26))))))))))))</f>
        <v>0.79081632653061229</v>
      </c>
      <c r="K33" s="137">
        <f>IF(B31="Select",0,IF(B31="Slot 1",Analysis!J15,IF(B31="Slot 2",Analysis!J16,IF(B31="Slot 3",Analysis!J17,IF(B31="Slot 4",Analysis!J18,IF(B31="Slot 5",Analysis!J19,IF(B31="Slot 6",Analysis!J20,IF(B31="Slot 7",Analysis!J21,IF(B31="Slot 8",Analysis!J22,IF(B31="Slot 9",Analysis!J23,IF(B31="Slot 10",Analysis!J24,IF(B31="Slot 11",Analysis!J25,Analysis!J26))))))))))))</f>
        <v>7</v>
      </c>
      <c r="L33" s="136">
        <f>IF(B31="Select",0,IF(B31="Slot 1",Analysis!K15,IF(B31="Slot 2",Analysis!K16,IF(B31="Slot 3",Analysis!K17,IF(B31="Slot 4",Analysis!K18,IF(B31="Slot 5",Analysis!K19,IF(B31="Slot 6",Analysis!K20,IF(B31="Slot 7",Analysis!K21,IF(B31="Slot 8",Analysis!K22,IF(B31="Slot 9",Analysis!K23,IF(B31="Slot 10",Analysis!K24,IF(B31="Slot 11",Analysis!K25,Analysis!K26))))))))))))</f>
        <v>196</v>
      </c>
      <c r="M33" s="593"/>
      <c r="N33" s="594"/>
      <c r="O33" s="594"/>
      <c r="P33" s="594"/>
      <c r="Q33" s="594"/>
      <c r="R33" s="595"/>
      <c r="S33" s="63"/>
      <c r="T33" s="63"/>
      <c r="U33" s="63"/>
      <c r="V33" s="241" t="s">
        <v>188</v>
      </c>
      <c r="W33" s="242">
        <f>Analysis!V213</f>
        <v>0</v>
      </c>
      <c r="X33" s="242">
        <f ca="1">Analysis!V214</f>
        <v>0</v>
      </c>
      <c r="Y33" s="242">
        <f ca="1">Analysis!V215</f>
        <v>0</v>
      </c>
      <c r="Z33" s="63"/>
      <c r="AA33" s="241" t="s">
        <v>188</v>
      </c>
      <c r="AB33" s="243">
        <f>Analysis!T213</f>
        <v>0</v>
      </c>
      <c r="AC33" s="243">
        <f>Analysis!T214</f>
        <v>0</v>
      </c>
      <c r="AD33" s="243">
        <f>Analysis!T215</f>
        <v>0</v>
      </c>
      <c r="AE33" s="63"/>
      <c r="AF33" s="241" t="s">
        <v>188</v>
      </c>
      <c r="AG33" s="244">
        <f>Analysis!S213</f>
        <v>0</v>
      </c>
      <c r="AH33" s="244">
        <f>Analysis!S214</f>
        <v>0</v>
      </c>
      <c r="AI33" s="244">
        <f>Analysis!S215</f>
        <v>0</v>
      </c>
      <c r="AJ33" s="63"/>
      <c r="AK33" s="241" t="s">
        <v>188</v>
      </c>
      <c r="AL33" s="245">
        <f>Analysis!R213</f>
        <v>0</v>
      </c>
      <c r="AM33" s="245">
        <f>Analysis!R214</f>
        <v>0</v>
      </c>
      <c r="AN33" s="245">
        <f>Analysis!R215</f>
        <v>0</v>
      </c>
      <c r="AO33" s="63"/>
      <c r="AP33" s="63"/>
      <c r="AQ33" s="63"/>
      <c r="AR33" s="63"/>
      <c r="AS33" s="63"/>
      <c r="AT33" s="63"/>
      <c r="AU33" s="63"/>
      <c r="AV33" s="64"/>
      <c r="AW33" s="64"/>
      <c r="AX33" s="64"/>
      <c r="AY33" s="64"/>
      <c r="AZ33" s="64"/>
      <c r="BA33" s="64"/>
      <c r="BB33" s="64"/>
      <c r="BC33" s="64"/>
      <c r="BD33" s="63"/>
      <c r="BE33" s="63"/>
      <c r="BF33" s="63"/>
      <c r="BG33" s="63"/>
      <c r="BH33" s="63"/>
      <c r="BI33" s="63"/>
    </row>
    <row r="34" spans="2:61" ht="22.5" customHeight="1" thickBot="1" x14ac:dyDescent="0.35">
      <c r="B34" s="1" t="s">
        <v>55</v>
      </c>
      <c r="C34" s="574" t="str">
        <f>IF(B31="Select","",IF(B31="Slot 1",Analysis!B37,IF(B31="Slot 2",Analysis!B38,IF(B31="Slot 3",Analysis!B39,IF(B31="Slot 4",Analysis!B40,IF(B31="Slot 5",Analysis!B41,IF(B31="Slot 6",Analysis!B42,IF(B31="Slot 7",Analysis!B43,IF(B31="Slot 8",Analysis!B44,IF(B31="Slot 9",Analysis!B45,IF(B31="Slot 10",Analysis!B46,IF(B31="Slot 11",Analysis!B47,Analysis!B48))))))))))))</f>
        <v>Competition Squat</v>
      </c>
      <c r="D34" s="575"/>
      <c r="E34" s="134">
        <f>IF(B31="Select",0,IF(B31="Slot 1",Analysis!E37,IF(B31="Slot 2",Analysis!E38,IF(B31="Slot 3",Analysis!E39,IF(B31="Slot 4",Analysis!E40,IF(B31="Slot 5",Analysis!E41,IF(B31="Slot 6",Analysis!E42,IF(B31="Slot 7",Analysis!E43,IF(B31="Slot 8",Analysis!E44,IF(B31="Slot 9",Analysis!E45,IF(B31="Slot 10",Analysis!E46,IF(B31="Slot 11",Analysis!E47,Analysis!E48))))))))))))</f>
        <v>6</v>
      </c>
      <c r="F34" s="135">
        <f>IF(B31="Select",0,IF(B31="Slot 1",Analysis!F37,IF(B31="Slot 2",Analysis!F38,IF(B31="Slot 3",Analysis!F39,IF(B31="Slot 4",Analysis!F40,IF(B31="Slot 5",Analysis!F41,IF(B31="Slot 6",Analysis!F42,IF(B31="Slot 7",Analysis!F43,IF(B31="Slot 8",Analysis!F44,IF(B31="Slot 9",Analysis!F45,IF(B31="Slot 10",Analysis!F46,IF(B31="Slot 11",Analysis!F47,Analysis!F48))))))))))))</f>
        <v>26</v>
      </c>
      <c r="G34" s="136">
        <f>IF(B31="Select",0,IF(B31="Slot 1",Analysis!G37,IF(B31="Slot 2",Analysis!G38,IF(B31="Slot 3",Analysis!G39,IF(B31="Slot 4",Analysis!G40,IF(B31="Slot 5",Analysis!G41,IF(B31="Slot 6",Analysis!G42,IF(B31="Slot 7",Analysis!G43,IF(B31="Slot 8",Analysis!G44,IF(B31="Slot 9",Analysis!G45,IF(B31="Slot 10",Analysis!G46,IF(B31="Slot 11",Analysis!G47,Analysis!G48))))))))))))</f>
        <v>4095</v>
      </c>
      <c r="H34" s="136">
        <f>IF(B31="Select",0,IF(B31="Slot 1",MAX('Week 2'!D23:D32),IF(B31="Slot 2",MAX('Week 2'!J23:J32),IF(B31="Slot 3",MAX('Week 2'!P23:P32),IF(B31="Slot 4",MAX('Week 2'!D53:D62),IF(B31="Slot 5",MAX('Week 2'!J53:J62),IF(B31="Slot 6",MAX('Week 2'!P53:P62),IF(B31="Slot 7",MAX('Week 2'!D98:D107),IF(B31="Slot 8",MAX('Week 2'!J98:J107),IF(B31="Slot 9",MAX('Week 2'!P98:P107),IF(B31="Slot 10",MAX('Week 2'!D128:D137),IF(B31="Slot 11",MAX('Week 2'!J128:J137),MAX('Week 2'!P128:P137)))))))))))))</f>
        <v>195</v>
      </c>
      <c r="I34" s="155">
        <f>IF(B31="Select",0,IF(B31="Slot 1",Analysis!H37,IF(B31="Slot 2",Analysis!H38,IF(B31="Slot 3",Analysis!H39,IF(B31="Slot 4",Analysis!H40,IF(B31="Slot 5",Analysis!H41,IF(B31="Slot 6",Analysis!H42,IF(B31="Slot 7",Analysis!H43,IF(B31="Slot 8",Analysis!H44,IF(B31="Slot 9",Analysis!H45,IF(B31="Slot 10",Analysis!H46,IF(B31="Slot 11",Analysis!H47,Analysis!H48))))))))))))</f>
        <v>4.333333333333333</v>
      </c>
      <c r="J34" s="146">
        <f>IF(B31="Select",0,IF(B31="Slot 1",Analysis!I37,IF(B31="Slot 2",Analysis!I38,IF(B31="Slot 3",Analysis!I39,IF(B31="Slot 4",Analysis!I40,IF(B31="Slot 5",Analysis!I41,IF(B31="Slot 6",Analysis!I42,IF(B31="Slot 7",Analysis!I43,IF(B31="Slot 8",Analysis!I44,IF(B31="Slot 9",Analysis!I45,IF(B31="Slot 10",Analysis!I46,IF(B31="Slot 11",Analysis!I47,Analysis!I48))))))))))))</f>
        <v>0.75231481481481477</v>
      </c>
      <c r="K34" s="137">
        <f>IF(B31="Select",0,IF(B31="Slot 1",Analysis!J37,IF(B31="Slot 2",Analysis!J38,IF(B31="Slot 3",Analysis!J39,IF(B31="Slot 4",Analysis!J40,IF(B31="Slot 5",Analysis!J41,IF(B31="Slot 6",Analysis!J42,IF(B31="Slot 7",Analysis!J43,IF(B31="Slot 8",Analysis!J44,IF(B31="Slot 9",Analysis!J45,IF(B31="Slot 10",Analysis!J46,IF(B31="Slot 11",Analysis!J47,Analysis!J48))))))))))))</f>
        <v>6.666666666666667</v>
      </c>
      <c r="L34" s="136">
        <f>IF(B31="Select",0,IF(B31="Slot 1",Analysis!K37,IF(B31="Slot 2",Analysis!K38,IF(B31="Slot 3",Analysis!K39,IF(B31="Slot 4",Analysis!K40,IF(B31="Slot 5",Analysis!K41,IF(B31="Slot 6",Analysis!K42,IF(B31="Slot 7",Analysis!K43,IF(B31="Slot 8",Analysis!K44,IF(B31="Slot 9",Analysis!K45,IF(B31="Slot 10",Analysis!K46,IF(B31="Slot 11",Analysis!K47,Analysis!K48))))))))))))</f>
        <v>216</v>
      </c>
      <c r="M34" s="596"/>
      <c r="N34" s="545"/>
      <c r="O34" s="545"/>
      <c r="P34" s="545"/>
      <c r="Q34" s="545"/>
      <c r="R34" s="546"/>
      <c r="S34" s="63"/>
      <c r="T34" s="63"/>
      <c r="U34" s="63"/>
      <c r="V34" s="246" t="s">
        <v>185</v>
      </c>
      <c r="W34" s="247">
        <f ca="1">MAX(W24:W33)</f>
        <v>233</v>
      </c>
      <c r="X34" s="247">
        <f ca="1">MAX(X24:X33)</f>
        <v>143</v>
      </c>
      <c r="Y34" s="247">
        <f ca="1">MAX(Y24:Y33)</f>
        <v>297</v>
      </c>
      <c r="Z34" s="63"/>
      <c r="AA34" s="63"/>
      <c r="AB34" s="63"/>
      <c r="AC34" s="63"/>
      <c r="AD34" s="63"/>
      <c r="AE34" s="63"/>
      <c r="AF34" s="63"/>
      <c r="AG34" s="63"/>
      <c r="AH34" s="63"/>
      <c r="AI34" s="63"/>
      <c r="AJ34" s="63"/>
      <c r="AK34" s="63"/>
      <c r="AL34" s="230">
        <f>IFERROR(AVERAGEIF(AL24:AL33,"&gt;0"),0)</f>
        <v>4.3518518518518512</v>
      </c>
      <c r="AM34" s="230">
        <f>IFERROR(AVERAGEIF(AM24:AM33,"&gt;0"),0)</f>
        <v>4.90936507936508</v>
      </c>
      <c r="AN34" s="230">
        <f>IFERROR(AVERAGEIF(AN24:AN33,"&gt;0"),0)</f>
        <v>4.8564814814814818</v>
      </c>
      <c r="AO34" s="63"/>
      <c r="AP34" s="63"/>
      <c r="AQ34" s="63"/>
      <c r="AR34" s="63"/>
      <c r="AS34" s="63"/>
      <c r="AT34" s="63"/>
      <c r="AU34" s="63"/>
      <c r="AV34" s="64"/>
      <c r="AW34" s="64"/>
      <c r="AX34" s="64"/>
      <c r="AY34" s="64"/>
      <c r="AZ34" s="64"/>
      <c r="BA34" s="64"/>
      <c r="BB34" s="64"/>
      <c r="BC34" s="64"/>
      <c r="BD34" s="63"/>
      <c r="BE34" s="63"/>
      <c r="BF34" s="63"/>
      <c r="BG34" s="63"/>
      <c r="BH34" s="63"/>
      <c r="BI34" s="63"/>
    </row>
    <row r="35" spans="2:61" ht="22.5" customHeight="1" thickBot="1" x14ac:dyDescent="0.35">
      <c r="B35" s="1" t="s">
        <v>53</v>
      </c>
      <c r="C35" s="574" t="str">
        <f>IF(B31="Select","",IF(B31="Slot 1",Analysis!B59,IF(B31="Slot 2",Analysis!B60,IF(B31="Slot 3",Analysis!B61,IF(B31="Slot 4",Analysis!B62,IF(B31="Slot 5",Analysis!B63,IF(B31="Slot 6",Analysis!B64,IF(B31="Slot 7",Analysis!B65,IF(B31="Slot 8",Analysis!B66,IF(B31="Slot 9",Analysis!B67,IF(B31="Slot 10",Analysis!B68,IF(B31="Slot 11",Analysis!B69,Analysis!B70))))))))))))</f>
        <v>Competition Squat</v>
      </c>
      <c r="D35" s="575"/>
      <c r="E35" s="134">
        <f>IF(B31="Select",0,IF(B31="Slot 1",Analysis!E59,IF(B31="Slot 2",Analysis!E60,IF(B31="Slot 3",Analysis!E61,IF(B31="Slot 4",Analysis!E62,IF(B31="Slot 5",Analysis!E63,IF(B31="Slot 6",Analysis!E64,IF(B31="Slot 7",Analysis!E65,IF(B31="Slot 8",Analysis!E66,IF(B31="Slot 9",Analysis!E67,IF(B31="Slot 10",Analysis!E68,IF(B31="Slot 11",Analysis!E69,Analysis!E70))))))))))))</f>
        <v>6</v>
      </c>
      <c r="F35" s="135">
        <f>IF(B31="Select",0,IF(B31="Slot 1",Analysis!F59,IF(B31="Slot 2",Analysis!F60,IF(B31="Slot 3",Analysis!F61,IF(B31="Slot 4",Analysis!F62,IF(B31="Slot 5",Analysis!F63,IF(B31="Slot 6",Analysis!F64,IF(B31="Slot 7",Analysis!F65,IF(B31="Slot 8",Analysis!F66,IF(B31="Slot 9",Analysis!F67,IF(B31="Slot 10",Analysis!F68,IF(B31="Slot 11",Analysis!F69,Analysis!F70))))))))))))</f>
        <v>26</v>
      </c>
      <c r="G35" s="136">
        <f>IF(B31="Select",0,IF(B31="Slot 1",Analysis!G59,IF(B31="Slot 2",Analysis!G60,IF(B31="Slot 3",Analysis!G61,IF(B31="Slot 4",Analysis!G62,IF(B31="Slot 5",Analysis!G63,IF(B31="Slot 6",Analysis!G64,IF(B31="Slot 7",Analysis!G65,IF(B31="Slot 8",Analysis!G66,IF(B31="Slot 9",Analysis!G67,IF(B31="Slot 10",Analysis!G68,IF(B31="Slot 11",Analysis!G69,Analysis!G70))))))))))))</f>
        <v>4262.5</v>
      </c>
      <c r="H35" s="136">
        <f>IF(B31="Select",0,IF(B31="Slot 1",MAX('Week 3'!D23:D32),IF(B31="Slot 2",MAX('Week 3'!J23:J32),IF(B31="Slot 3",MAX('Week 3'!P23:P32),IF(B31="Slot 4",MAX('Week 3'!D53:D62),IF(B31="Slot 5",MAX('Week 3'!J53:J62),IF(B31="Slot 6",MAX('Week 3'!P53:P62),IF(B31="Slot 7",MAX('Week 3'!D98:D107),IF(B31="Slot 8",MAX('Week 3'!J98:J107),IF(B31="Slot 9",MAX('Week 3'!P98:P107),IF(B31="Slot 10",MAX('Week 3'!D128:D137),IF(B31="Slot 11",MAX('Week 3'!J128:J137),MAX('Week 3'!P128:P137)))))))))))))</f>
        <v>200</v>
      </c>
      <c r="I35" s="155">
        <f>IF(B31="Select",0,IF(B31="Slot 1",Analysis!H59,IF(B31="Slot 2",Analysis!H60,IF(B31="Slot 3",Analysis!H61,IF(B31="Slot 4",Analysis!H62,IF(B31="Slot 5",Analysis!H63,IF(B31="Slot 6",Analysis!H64,IF(B31="Slot 7",Analysis!H65,IF(B31="Slot 8",Analysis!H66,IF(B31="Slot 9",Analysis!H67,IF(B31="Slot 10",Analysis!H68,IF(B31="Slot 11",Analysis!H69,Analysis!H70))))))))))))</f>
        <v>4.333333333333333</v>
      </c>
      <c r="J35" s="146">
        <f>IF(B31="Select",0,IF(B31="Slot 1",Analysis!I59,IF(B31="Slot 2",Analysis!I60,IF(B31="Slot 3",Analysis!I61,IF(B31="Slot 4",Analysis!I62,IF(B31="Slot 5",Analysis!I63,IF(B31="Slot 6",Analysis!I64,IF(B31="Slot 7",Analysis!I65,IF(B31="Slot 8",Analysis!I66,IF(B31="Slot 9",Analysis!I67,IF(B31="Slot 10",Analysis!I68,IF(B31="Slot 11",Analysis!I69,Analysis!I70))))))))))))</f>
        <v>0.79976303317535546</v>
      </c>
      <c r="K35" s="137">
        <f>IF(B31="Select",0,IF(B31="Slot 1",Analysis!J59,IF(B31="Slot 2",Analysis!J60,IF(B31="Slot 3",Analysis!J61,IF(B31="Slot 4",Analysis!J62,IF(B31="Slot 5",Analysis!J63,IF(B31="Slot 6",Analysis!J64,IF(B31="Slot 7",Analysis!J65,IF(B31="Slot 8",Analysis!J66,IF(B31="Slot 9",Analysis!J67,IF(B31="Slot 10",Analysis!J68,IF(B31="Slot 11",Analysis!J69,Analysis!J70))))))))))))</f>
        <v>7.5</v>
      </c>
      <c r="L35" s="136">
        <f>IF(B31="Select",0,IF(B31="Slot 1",Analysis!K59,IF(B31="Slot 2",Analysis!K60,IF(B31="Slot 3",Analysis!K61,IF(B31="Slot 4",Analysis!K62,IF(B31="Slot 5",Analysis!K63,IF(B31="Slot 6",Analysis!K64,IF(B31="Slot 7",Analysis!K65,IF(B31="Slot 8",Analysis!K66,IF(B31="Slot 9",Analysis!K67,IF(B31="Slot 10",Analysis!K68,IF(B31="Slot 11",Analysis!K69,Analysis!K70))))))))))))</f>
        <v>211</v>
      </c>
      <c r="M35" s="596"/>
      <c r="N35" s="545"/>
      <c r="O35" s="545"/>
      <c r="P35" s="545"/>
      <c r="Q35" s="545"/>
      <c r="R35" s="546"/>
      <c r="S35" s="63"/>
      <c r="T35" s="63"/>
      <c r="U35" s="63"/>
      <c r="V35" s="230"/>
      <c r="W35" s="248"/>
      <c r="X35" s="248"/>
      <c r="Y35" s="248"/>
      <c r="Z35" s="63"/>
      <c r="AA35" s="63"/>
      <c r="AB35" s="63"/>
      <c r="AC35" s="63"/>
      <c r="AD35" s="63"/>
      <c r="AE35" s="63"/>
      <c r="AF35" s="63"/>
      <c r="AG35" s="63"/>
      <c r="AH35" s="63"/>
      <c r="AI35" s="63"/>
      <c r="AJ35" s="63"/>
      <c r="AK35" s="230" t="s">
        <v>183</v>
      </c>
      <c r="AL35" s="230" t="str">
        <f>IF(AL34=0,0,IF(AL34&lt;=2,"1-2 Reps",IF(AL34&lt;=3,"2-3 Reps",IF(AL34&lt;=4,"3-4 Reps",IF(AL34&lt;=5,"4-5 Reps",IF(AL34&lt;=6,"5-6 Reps",IF(AL34&lt;=7,"6-7 Reps",IF(AL34&lt;=8,"7-8 Reps",IF(AL34&lt;=10,"8-10 Reps",IF(AL34&lt;=12,"10-12 Reps",IF(AL34&lt;=15,"12-15 Reps",IF(AL34&gt;15,"15 Reps +"))))))))))))</f>
        <v>4-5 Reps</v>
      </c>
      <c r="AM35" s="230" t="str">
        <f>IF(AM34=0,0,IF(AM34&lt;=2,"1-2 Reps",IF(AM34&lt;=3,"2-3 Reps",IF(AM34&lt;=4,"3-4 Reps",IF(AM34&lt;=5,"4-5 Reps",IF(AM34&lt;=6,"5-6 Reps",IF(AM34&lt;=7,"6-7 Reps",IF(AM34&lt;=8,"7-8 Reps",IF(AM34&lt;=10,"8-10 Reps",IF(AM34&lt;=12,"10-12 Reps",IF(AM34&lt;=15,"12-15 Reps",IF(AM34&gt;15,"15 Reps +"))))))))))))</f>
        <v>4-5 Reps</v>
      </c>
      <c r="AN35" s="230" t="str">
        <f>IF(AN34=0,0,IF(AN34&lt;=2,"1-2 Reps",IF(AN34&lt;=3,"2-3 Reps",IF(AN34&lt;=4,"3-4 Reps",IF(AN34&lt;=5,"4-5 Reps",IF(AN34&lt;=6,"5-6 Reps",IF(AN34&lt;=7,"6-7 Reps",IF(AN34&lt;=8,"7-8 Reps",IF(AN34&lt;=10,"8-10 Reps",IF(AN34&lt;=12,"10-12 Reps",IF(AN34&lt;=15,"12-15 Reps",IF(AN34&gt;15,"15 Reps +"))))))))))))</f>
        <v>4-5 Reps</v>
      </c>
      <c r="AO35" s="63"/>
      <c r="AP35" s="63"/>
      <c r="AQ35" s="63"/>
      <c r="AR35" s="63"/>
      <c r="AS35" s="63"/>
      <c r="AT35" s="63"/>
      <c r="AU35" s="63"/>
      <c r="AV35" s="64"/>
      <c r="AW35" s="64"/>
      <c r="AX35" s="64"/>
      <c r="AY35" s="64"/>
      <c r="AZ35" s="64"/>
      <c r="BA35" s="64"/>
      <c r="BB35" s="64"/>
      <c r="BC35" s="64"/>
      <c r="BD35" s="63"/>
      <c r="BE35" s="63"/>
      <c r="BF35" s="63"/>
      <c r="BG35" s="63"/>
      <c r="BH35" s="63"/>
      <c r="BI35" s="63"/>
    </row>
    <row r="36" spans="2:61" ht="22.5" customHeight="1" thickBot="1" x14ac:dyDescent="0.35">
      <c r="B36" s="1" t="s">
        <v>54</v>
      </c>
      <c r="C36" s="574" t="str">
        <f>IF(B31="Select","",IF(B31="Slot 1",Analysis!B81,IF(B31="Slot 2",Analysis!B82,IF(B31="Slot 3",Analysis!B83,IF(B31="Slot 4",Analysis!B84,IF(B31="Slot 5",Analysis!B85,IF(B31="Slot 6",Analysis!B86,IF(B31="Slot 7",Analysis!B87,IF(B31="Slot 8",Analysis!B88,IF(B31="Slot 9",Analysis!B89,IF(B31="Slot 10",Analysis!B90,IF(B31="Slot 11",Analysis!B91,Analysis!B92))))))))))))</f>
        <v>Competition Squat</v>
      </c>
      <c r="D36" s="575"/>
      <c r="E36" s="134">
        <f>IF(B31="Select",0,IF(B31="Slot 1",Analysis!E81,IF(B31="Slot 2",Analysis!E82,IF(B31="Slot 3",Analysis!E83,IF(B31="Slot 4",Analysis!E84,IF(B31="Slot 5",Analysis!E85,IF(B31="Slot 6",Analysis!E86,IF(B31="Slot 7",Analysis!E87,IF(B31="Slot 8",Analysis!E88,IF(B31="Slot 9",Analysis!E89,IF(B31="Slot 10",Analysis!E90,IF(B31="Slot 11",Analysis!E91,Analysis!E92))))))))))))</f>
        <v>6</v>
      </c>
      <c r="F36" s="135">
        <f>IF(B31="Select",0,IF(B31="Slot 1",Analysis!F81,IF(B31="Slot 2",Analysis!F82,IF(B31="Slot 3",Analysis!F83,IF(B31="Slot 4",Analysis!F84,IF(B31="Slot 5",Analysis!F85,IF(B31="Slot 6",Analysis!F86,IF(B31="Slot 7",Analysis!F87,IF(B31="Slot 8",Analysis!F88,IF(B31="Slot 9",Analysis!F89,IF(B31="Slot 10",Analysis!F90,IF(B31="Slot 11",Analysis!F91,Analysis!F92))))))))))))</f>
        <v>26</v>
      </c>
      <c r="G36" s="136">
        <f>IF(B31="Select",0,IF(B31="Slot 1",Analysis!G81,IF(B31="Slot 2",Analysis!G82,IF(B31="Slot 3",Analysis!G83,IF(B31="Slot 4",Analysis!G84,IF(B31="Slot 5",Analysis!G85,IF(B31="Slot 6",Analysis!G86,IF(B31="Slot 7",Analysis!G87,IF(B31="Slot 8",Analysis!G88,IF(B31="Slot 9",Analysis!G89,IF(B31="Slot 10",Analysis!G90,IF(B31="Slot 11",Analysis!G91,Analysis!G92))))))))))))</f>
        <v>4300</v>
      </c>
      <c r="H36" s="136">
        <f>IF(B31="Select",0,IF(B31="Slot 1",MAX('Week 4'!D23:D32),IF(B31="Slot 2",MAX('Week 4'!J23:J32),IF(B31="Slot 3",MAX('Week 4'!P23:P32),IF(B31="Slot 4",MAX('Week 4'!D53:D62),IF(B31="Slot 5",MAX('Week 4'!J53:J62),IF(B31="Slot 6",MAX('Week 4'!P53:P62),IF(B31="Slot 7",MAX('Week 4'!D98:D107),IF(B31="Slot 8",MAX('Week 4'!J98:J107),IF(B31="Slot 9",MAX('Week 4'!P98:P107),IF(B31="Slot 10",MAX('Week 4'!D128:D137),IF(B31="Slot 11",MAX('Week 4'!J128:J137),MAX('Week 4'!P128:P137)))))))))))))</f>
        <v>200</v>
      </c>
      <c r="I36" s="155">
        <f>IF(B31="Select",0,IF(B31="Slot 1",Analysis!H81,IF(B31="Slot 2",Analysis!H82,IF(B31="Slot 3",Analysis!H83,IF(B31="Slot 4",Analysis!H84,IF(B31="Slot 5",Analysis!H85,IF(B31="Slot 6",Analysis!H86,IF(B31="Slot 7",Analysis!H87,IF(B31="Slot 8",Analysis!H88,IF(B31="Slot 9",Analysis!H89,IF(B31="Slot 10",Analysis!H90,IF(B31="Slot 11",Analysis!H91,Analysis!H92))))))))))))</f>
        <v>4.333333333333333</v>
      </c>
      <c r="J36" s="146">
        <f>IF(B31="Select",0,IF(B31="Slot 1",Analysis!I81,IF(B31="Slot 2",Analysis!I82,IF(B31="Slot 3",Analysis!I83,IF(B31="Slot 4",Analysis!I84,IF(B31="Slot 5",Analysis!I85,IF(B31="Slot 6",Analysis!I86,IF(B31="Slot 7",Analysis!I87,IF(B31="Slot 8",Analysis!I88,IF(B31="Slot 9",Analysis!I89,IF(B31="Slot 10",Analysis!I90,IF(B31="Slot 11",Analysis!I91,Analysis!I92))))))))))))</f>
        <v>0.77981651376146788</v>
      </c>
      <c r="K36" s="137">
        <f>IF(B31="Select",0,IF(B31="Slot 1",Analysis!J81,IF(B31="Slot 2",Analysis!J82,IF(B31="Slot 3",Analysis!J83,IF(B31="Slot 4",Analysis!J84,IF(B31="Slot 5",Analysis!J85,IF(B31="Slot 6",Analysis!J86,IF(B31="Slot 7",Analysis!J87,IF(B31="Slot 8",Analysis!J88,IF(B31="Slot 9",Analysis!J89,IF(B31="Slot 10",Analysis!J90,IF(B31="Slot 11",Analysis!J91,Analysis!J92))))))))))))</f>
        <v>6.833333333333333</v>
      </c>
      <c r="L36" s="136">
        <f>IF(B31="Select",0,IF(B31="Slot 1",Analysis!K81,IF(B31="Slot 2",Analysis!K82,IF(B31="Slot 3",Analysis!K83,IF(B31="Slot 4",Analysis!K84,IF(B31="Slot 5",Analysis!K85,IF(B31="Slot 6",Analysis!K86,IF(B31="Slot 7",Analysis!K87,IF(B31="Slot 8",Analysis!K88,IF(B31="Slot 9",Analysis!K89,IF(B31="Slot 10",Analysis!K90,IF(B31="Slot 11",Analysis!K91,Analysis!K92))))))))))))</f>
        <v>218</v>
      </c>
      <c r="M36" s="596"/>
      <c r="N36" s="545"/>
      <c r="O36" s="545"/>
      <c r="P36" s="545"/>
      <c r="Q36" s="545"/>
      <c r="R36" s="546"/>
      <c r="S36" s="63"/>
      <c r="T36" s="63"/>
      <c r="U36" s="63"/>
      <c r="V36" s="248"/>
      <c r="W36" s="248"/>
      <c r="X36" s="248"/>
      <c r="Y36" s="248"/>
      <c r="Z36" s="63"/>
      <c r="AA36" s="63"/>
      <c r="AB36" s="63"/>
      <c r="AC36" s="63"/>
      <c r="AD36" s="63"/>
      <c r="AE36" s="63"/>
      <c r="AF36" s="63"/>
      <c r="AG36" s="63"/>
      <c r="AH36" s="63"/>
      <c r="AI36" s="63"/>
      <c r="AJ36" s="63"/>
      <c r="AK36" s="63"/>
      <c r="AL36" s="63"/>
      <c r="AM36" s="63"/>
      <c r="AN36" s="63"/>
      <c r="AO36" s="63"/>
      <c r="AP36" s="63"/>
      <c r="AQ36" s="63"/>
      <c r="AR36" s="63"/>
      <c r="AS36" s="63"/>
      <c r="AT36" s="63"/>
      <c r="AU36" s="63"/>
      <c r="AV36" s="64"/>
      <c r="AW36" s="64"/>
      <c r="AX36" s="64"/>
      <c r="AY36" s="64"/>
      <c r="AZ36" s="64"/>
      <c r="BA36" s="64"/>
      <c r="BB36" s="64"/>
      <c r="BC36" s="64"/>
      <c r="BD36" s="63"/>
      <c r="BE36" s="63"/>
      <c r="BF36" s="63"/>
      <c r="BG36" s="63"/>
      <c r="BH36" s="63"/>
      <c r="BI36" s="63"/>
    </row>
    <row r="37" spans="2:61" ht="22.5" customHeight="1" thickBot="1" x14ac:dyDescent="0.35">
      <c r="B37" s="1" t="s">
        <v>150</v>
      </c>
      <c r="C37" s="574" t="str">
        <f>IF(B31="Select","",IF(B31="Slot 1",Analysis!B103,IF(B31="Slot 2",Analysis!B104,IF(B31="Slot 3",Analysis!B105,IF(B31="Slot 4",Analysis!B106,IF(B31="Slot 5",Analysis!B107,IF(B31="Slot 6",Analysis!B108,IF(B31="Slot 7",Analysis!B109,IF(B31="Slot 8",Analysis!B110,IF(B31="Slot 9",Analysis!B111,IF(B31="Slot 10",Analysis!B112,IF(B31="Slot 11",Analysis!B113,Analysis!B114))))))))))))</f>
        <v>Competition Squat</v>
      </c>
      <c r="D37" s="575"/>
      <c r="E37" s="134">
        <f>IF(B31="Select",0,IF(B31="Slot 1",Analysis!E103,IF(B31="Slot 2",Analysis!E104,IF(B31="Slot 3",Analysis!E105,IF(B31="Slot 4",Analysis!E106,IF(B31="Slot 5",Analysis!E107,IF(B31="Slot 6",Analysis!E108,IF(B31="Slot 7",Analysis!E109,IF(B31="Slot 8",Analysis!E110,IF(B31="Slot 9",Analysis!E111,IF(B31="Slot 10",Analysis!E112,IF(B31="Slot 11",Analysis!E113,Analysis!E114))))))))))))</f>
        <v>6</v>
      </c>
      <c r="F37" s="135">
        <f>IF(B31="Select",0,IF(B31="Slot 1",Analysis!F103,IF(B31="Slot 2",Analysis!F104,IF(B31="Slot 3",Analysis!F105,IF(B31="Slot 4",Analysis!F106,IF(B31="Slot 5",Analysis!F107,IF(B31="Slot 6",Analysis!F108,IF(B31="Slot 7",Analysis!F109,IF(B31="Slot 8",Analysis!F110,IF(B31="Slot 9",Analysis!F111,IF(B31="Slot 10",Analysis!F112,IF(B31="Slot 11",Analysis!F113,Analysis!F114))))))))))))</f>
        <v>26</v>
      </c>
      <c r="G37" s="136">
        <f>IF(B31="Select",0,IF(B31="Slot 1",Analysis!G103,IF(B31="Slot 2",Analysis!G104,IF(B31="Slot 3",Analysis!G105,IF(B31="Slot 4",Analysis!G106,IF(B31="Slot 5",Analysis!G107,IF(B31="Slot 6",Analysis!G108,IF(B31="Slot 7",Analysis!G109,IF(B31="Slot 8",Analysis!G110,IF(B31="Slot 9",Analysis!G111,IF(B31="Slot 10",Analysis!G112,IF(B31="Slot 11",Analysis!G113,Analysis!G114))))))))))))</f>
        <v>4460</v>
      </c>
      <c r="H37" s="136">
        <f>IF(B31="Select",0,IF(B31="Slot 1",MAX('Week 5'!D23:D32),IF(B31="Slot 2",MAX('Week 5'!J23:J32),IF(B31="Slot 3",MAX('Week 5'!P23:P32),IF(B31="Slot 4",MAX('Week 5'!D53:D62),IF(B31="Slot 5",MAX('Week 5'!J53:J62),IF(B31="Slot 6",MAX('Week 5'!P53:P62),IF(B31="Slot 7",MAX('Week 5'!D98:D107),IF(B31="Slot 8",MAX('Week 5'!J98:J107),IF(B31="Slot 9",MAX('Week 5'!P98:P107),IF(B31="Slot 10",MAX('Week 5'!D128:D137),IF(B31="Slot 11",MAX('Week 5'!J128:J137),MAX('Week 5'!P128:P137)))))))))))))</f>
        <v>210</v>
      </c>
      <c r="I37" s="155">
        <f>IF(B31="Select",0,IF(B31="Slot 1",Analysis!H103,IF(B31="Slot 2",Analysis!H104,IF(B31="Slot 3",Analysis!H105,IF(B31="Slot 4",Analysis!H106,IF(B31="Slot 5",Analysis!H107,IF(B31="Slot 6",Analysis!H108,IF(B31="Slot 7",Analysis!H109,IF(B31="Slot 8",Analysis!H110,IF(B31="Slot 9",Analysis!H111,IF(B31="Slot 10",Analysis!H112,IF(B31="Slot 11",Analysis!H113,Analysis!H114))))))))))))</f>
        <v>4.333333333333333</v>
      </c>
      <c r="J37" s="146">
        <f>IF(B31="Select",0,IF(B31="Slot 1",Analysis!I103,IF(B31="Slot 2",Analysis!I104,IF(B31="Slot 3",Analysis!I105,IF(B31="Slot 4",Analysis!I106,IF(B31="Slot 5",Analysis!I107,IF(B31="Slot 6",Analysis!I108,IF(B31="Slot 7",Analysis!I109,IF(B31="Slot 8",Analysis!I110,IF(B31="Slot 9",Analysis!I111,IF(B31="Slot 10",Analysis!I112,IF(B31="Slot 11",Analysis!I113,Analysis!I114))))))))))))</f>
        <v>0.7614942528735632</v>
      </c>
      <c r="K37" s="137">
        <f>IF(B31="Select",0,IF(B31="Slot 1",Analysis!J103,IF(B31="Slot 2",Analysis!J104,IF(B31="Slot 3",Analysis!J105,IF(B31="Slot 4",Analysis!J106,IF(B31="Slot 5",Analysis!J107,IF(B31="Slot 6",Analysis!J108,IF(B31="Slot 7",Analysis!J109,IF(B31="Slot 8",Analysis!J110,IF(B31="Slot 9",Analysis!J111,IF(B31="Slot 10",Analysis!J112,IF(B31="Slot 11",Analysis!J113,Analysis!J114))))))))))))</f>
        <v>6.75</v>
      </c>
      <c r="L37" s="136">
        <f>IF(B31="Select",0,IF(B31="Slot 1",Analysis!K103,IF(B31="Slot 2",Analysis!K104,IF(B31="Slot 3",Analysis!K105,IF(B31="Slot 4",Analysis!K106,IF(B31="Slot 5",Analysis!K107,IF(B31="Slot 6",Analysis!K108,IF(B31="Slot 7",Analysis!K109,IF(B31="Slot 8",Analysis!K110,IF(B31="Slot 9",Analysis!K111,IF(B31="Slot 10",Analysis!K112,IF(B31="Slot 11",Analysis!K113,Analysis!K114))))))))))))</f>
        <v>232</v>
      </c>
      <c r="M37" s="596"/>
      <c r="N37" s="545"/>
      <c r="O37" s="545"/>
      <c r="P37" s="545"/>
      <c r="Q37" s="545"/>
      <c r="R37" s="546"/>
      <c r="S37" s="63"/>
      <c r="T37" s="63"/>
      <c r="U37" s="63"/>
      <c r="V37" s="544" t="s">
        <v>193</v>
      </c>
      <c r="W37" s="544"/>
      <c r="X37" s="544"/>
      <c r="Y37" s="544"/>
      <c r="Z37" s="544"/>
      <c r="AA37" s="544"/>
      <c r="AB37" s="544"/>
      <c r="AC37" s="249"/>
      <c r="AD37" s="249"/>
      <c r="AE37" s="551" t="s">
        <v>106</v>
      </c>
      <c r="AF37" s="551"/>
      <c r="AG37" s="551"/>
      <c r="AH37" s="551"/>
      <c r="AI37" s="63"/>
      <c r="AJ37" s="573" t="s">
        <v>339</v>
      </c>
      <c r="AK37" s="573"/>
      <c r="AL37" s="573"/>
      <c r="AM37" s="573"/>
      <c r="AN37" s="573"/>
      <c r="AO37" s="63"/>
      <c r="AP37" s="63"/>
      <c r="AQ37" s="63"/>
      <c r="AR37" s="63"/>
      <c r="AS37" s="63"/>
      <c r="AT37" s="63"/>
      <c r="AU37" s="63"/>
      <c r="AV37" s="64"/>
      <c r="AW37" s="64"/>
      <c r="AX37" s="64"/>
      <c r="AY37" s="64"/>
      <c r="AZ37" s="64"/>
      <c r="BA37" s="64"/>
      <c r="BB37" s="64"/>
      <c r="BC37" s="64"/>
      <c r="BD37" s="63"/>
      <c r="BE37" s="63"/>
      <c r="BF37" s="63"/>
      <c r="BG37" s="63"/>
      <c r="BH37" s="63"/>
      <c r="BI37" s="63"/>
    </row>
    <row r="38" spans="2:61" ht="22.5" customHeight="1" thickBot="1" x14ac:dyDescent="0.35">
      <c r="B38" s="1" t="s">
        <v>152</v>
      </c>
      <c r="C38" s="574" t="str">
        <f>IF(B31="Select","",IF(B31="Slot 1",Analysis!B125,IF(B31="Slot 2",Analysis!B126,IF(B31="Slot 3",Analysis!B127,IF(B31="Slot 4",Analysis!B128,IF(B31="Slot 5",Analysis!B129,IF(B31="Slot 6",Analysis!B130,IF(B31="Slot 7",Analysis!B131,IF(B31="Slot 8",Analysis!B132,IF(B31="Slot 9",Analysis!B133,IF(B31="Slot 10",Analysis!B134,IF(B31="Slot 11",Analysis!B135,Analysis!B136))))))))))))</f>
        <v>Competition Deadlift</v>
      </c>
      <c r="D38" s="575"/>
      <c r="E38" s="134">
        <f>IF(B31="Select",0,IF(B31="Slot 1",Analysis!E125,IF(B31="Slot 2",Analysis!E126,IF(B31="Slot 3",Analysis!E127,IF(B31="Slot 4",Analysis!E128,IF(B31="Slot 5",Analysis!E129,IF(B31="Slot 6",Analysis!E130,IF(B31="Slot 7",Analysis!E131,IF(B31="Slot 8",Analysis!E132,IF(B31="Slot 9",Analysis!E133,IF(B31="Slot 10",Analysis!E134,IF(B31="Slot 11",Analysis!E135,Analysis!E136))))))))))))</f>
        <v>4</v>
      </c>
      <c r="F38" s="135">
        <f>IF(B31="Select",0,IF(B31="Slot 1",Analysis!F125,IF(B31="Slot 2",Analysis!F126,IF(B31="Slot 3",Analysis!F127,IF(B31="Slot 4",Analysis!F128,IF(B31="Slot 5",Analysis!F129,IF(B31="Slot 6",Analysis!F130,IF(B31="Slot 7",Analysis!F131,IF(B31="Slot 8",Analysis!F132,IF(B31="Slot 9",Analysis!F133,IF(B31="Slot 10",Analysis!F134,IF(B31="Slot 11",Analysis!F135,Analysis!F136))))))))))))</f>
        <v>13</v>
      </c>
      <c r="G38" s="136">
        <f>IF(B31="Select",0,IF(B31="Slot 1",Analysis!G125,IF(B31="Slot 2",Analysis!G126,IF(B31="Slot 3",Analysis!G127,IF(B31="Slot 4",Analysis!G128,IF(B31="Slot 5",Analysis!G129,IF(B31="Slot 6",Analysis!G130,IF(B31="Slot 7",Analysis!G131,IF(B31="Slot 8",Analysis!G132,IF(B31="Slot 9",Analysis!G133,IF(B31="Slot 10",Analysis!G134,IF(B31="Slot 11",Analysis!G135,Analysis!G136))))))))))))</f>
        <v>2422.5</v>
      </c>
      <c r="H38" s="136">
        <f>IF(B31="Select",0,IF(B31="Slot 1",MAX('Week 6'!D23:D32),IF(B31="Slot 2",MAX('Week 6'!J23:J32),IF(B31="Slot 3",MAX('Week 6'!P23:P32),IF(B31="Slot 4",MAX('Week 6'!D53:D62),IF(B31="Slot 5",MAX('Week 6'!J53:J62),IF(B31="Slot 6",MAX('Week 6'!P53:P62),IF(B31="Slot 7",MAX('Week 6'!D98:D107),IF(B31="Slot 8",MAX('Week 6'!J98:J107),IF(B31="Slot 9",MAX('Week 6'!P98:P107),IF(B31="Slot 10",MAX('Week 6'!D128:D137),IF(B31="Slot 11",MAX('Week 6'!J128:J137),MAX('Week 6'!P128:P137)))))))))))))</f>
        <v>262.5</v>
      </c>
      <c r="I38" s="155">
        <f>IF(B31="Select",0,IF(B31="Slot 1",Analysis!H125,IF(B31="Slot 2",Analysis!H126,IF(B31="Slot 3",Analysis!H127,IF(B31="Slot 4",Analysis!H128,IF(B31="Slot 5",Analysis!H129,IF(B31="Slot 6",Analysis!H130,IF(B31="Slot 7",Analysis!H131,IF(B31="Slot 8",Analysis!H132,IF(B31="Slot 9",Analysis!H133,IF(B31="Slot 10",Analysis!H134,IF(B31="Slot 11",Analysis!H135,Analysis!H136))))))))))))</f>
        <v>3.25</v>
      </c>
      <c r="J38" s="146">
        <f ca="1">IF(B31="Select",0,IF(B31="Slot 1",Analysis!I125,IF(B31="Slot 2",Analysis!I126,IF(B31="Slot 3",Analysis!I127,IF(B31="Slot 4",Analysis!I128,IF(B31="Slot 5",Analysis!I129,IF(B31="Slot 6",Analysis!I130,IF(B31="Slot 7",Analysis!I131,IF(B31="Slot 8",Analysis!I132,IF(B31="Slot 9",Analysis!I133,IF(B31="Slot 10",Analysis!I134,IF(B31="Slot 11",Analysis!I135,Analysis!I136))))))))))))</f>
        <v>0.71396797153024916</v>
      </c>
      <c r="K38" s="137">
        <f>IF(B31="Select",0,IF(B31="Slot 1",Analysis!J125,IF(B31="Slot 2",Analysis!J126,IF(B31="Slot 3",Analysis!J127,IF(B31="Slot 4",Analysis!J128,IF(B31="Slot 5",Analysis!J129,IF(B31="Slot 6",Analysis!J130,IF(B31="Slot 7",Analysis!J131,IF(B31="Slot 8",Analysis!J132,IF(B31="Slot 9",Analysis!J133,IF(B31="Slot 10",Analysis!J134,IF(B31="Slot 11",Analysis!J135,Analysis!J136))))))))))))</f>
        <v>4.75</v>
      </c>
      <c r="L38" s="136">
        <f ca="1">IF(B31="Select",0,IF(B31="Slot 1",Analysis!K125,IF(B31="Slot 2",Analysis!K126,IF(B31="Slot 3",Analysis!K127,IF(B31="Slot 4",Analysis!K128,IF(B31="Slot 5",Analysis!K129,IF(B31="Slot 6",Analysis!K130,IF(B31="Slot 7",Analysis!K131,IF(B31="Slot 8",Analysis!K132,IF(B31="Slot 9",Analysis!K133,IF(B31="Slot 10",Analysis!K134,IF(B31="Slot 11",Analysis!K135,Analysis!K136))))))))))))</f>
        <v>281</v>
      </c>
      <c r="M38" s="596"/>
      <c r="N38" s="545"/>
      <c r="O38" s="545"/>
      <c r="P38" s="545"/>
      <c r="Q38" s="545"/>
      <c r="R38" s="546"/>
      <c r="S38" s="63"/>
      <c r="T38" s="63"/>
      <c r="U38" s="63"/>
      <c r="V38" s="248"/>
      <c r="W38" s="544" t="s">
        <v>43</v>
      </c>
      <c r="X38" s="544"/>
      <c r="Y38" s="544" t="s">
        <v>45</v>
      </c>
      <c r="Z38" s="544"/>
      <c r="AA38" s="544" t="s">
        <v>46</v>
      </c>
      <c r="AB38" s="544"/>
      <c r="AC38" s="249"/>
      <c r="AD38" s="249"/>
      <c r="AE38" s="230"/>
      <c r="AF38" s="230" t="s">
        <v>43</v>
      </c>
      <c r="AG38" s="63" t="s">
        <v>45</v>
      </c>
      <c r="AH38" s="63" t="s">
        <v>46</v>
      </c>
      <c r="AI38" s="63"/>
      <c r="AJ38" s="230" t="s">
        <v>338</v>
      </c>
      <c r="AK38" s="230" t="s">
        <v>340</v>
      </c>
      <c r="AL38" s="230" t="s">
        <v>341</v>
      </c>
      <c r="AM38" s="230" t="s">
        <v>342</v>
      </c>
      <c r="AN38" s="247" t="s">
        <v>220</v>
      </c>
      <c r="AO38" s="63"/>
      <c r="AP38" s="63"/>
      <c r="AQ38" s="63"/>
      <c r="AR38" s="63"/>
      <c r="AS38" s="63"/>
      <c r="AT38" s="64"/>
      <c r="AU38" s="64"/>
      <c r="AV38" s="64"/>
      <c r="AW38" s="64"/>
      <c r="AX38" s="64"/>
      <c r="AY38" s="64"/>
      <c r="AZ38" s="64"/>
      <c r="BA38" s="64"/>
      <c r="BB38" s="63"/>
      <c r="BC38" s="63"/>
      <c r="BD38" s="63"/>
      <c r="BE38" s="63"/>
      <c r="BF38" s="63"/>
      <c r="BG38" s="63"/>
    </row>
    <row r="39" spans="2:61" ht="22.5" customHeight="1" thickBot="1" x14ac:dyDescent="0.35">
      <c r="B39" s="1" t="s">
        <v>164</v>
      </c>
      <c r="C39" s="574" t="str">
        <f>IF(B31="Select","",IF(B31="Slot 1",Analysis!B147,IF(B31="Slot 2",Analysis!B148,IF(B31="Slot 3",Analysis!B149,IF(B31="Slot 4",Analysis!B150,IF(B31="Slot 5",Analysis!B151,IF(B31="Slot 6",Analysis!B152,IF(B31="Slot 7",Analysis!B153,IF(B31="Slot 8",Analysis!B154,IF(B31="Slot 9",Analysis!B155,IF(B31="Slot 10",Analysis!B156,IF(B31="Slot 11",Analysis!B157,Analysis!B158))))))))))))</f>
        <v/>
      </c>
      <c r="D39" s="575"/>
      <c r="E39" s="134">
        <f>IF(B31="Select",0,IF(B31="Slot 1",Analysis!E147,IF(B31="Slot 2",Analysis!E148,IF(B31="Slot 3",Analysis!E149,IF(B31="Slot 4",Analysis!E150,IF(B31="Slot 5",Analysis!E151,IF(B31="Slot 6",Analysis!E152,IF(B31="Slot 7",Analysis!E153,IF(B31="Slot 8",Analysis!E154,IF(B31="Slot 9",Analysis!E155,IF(B31="Slot 10",Analysis!E156,IF(B31="Slot 11",Analysis!E157,Analysis!E158))))))))))))</f>
        <v>0</v>
      </c>
      <c r="F39" s="135">
        <f>IF(B31="Select",0,IF(B31="Slot 1",Analysis!F147,IF(B31="Slot 2",Analysis!F148,IF(B31="Slot 3",Analysis!F149,IF(B31="Slot 4",Analysis!F150,IF(B31="Slot 5",Analysis!F151,IF(B31="Slot 6",Analysis!F152,IF(B31="Slot 7",Analysis!F153,IF(B31="Slot 8",Analysis!F154,IF(B31="Slot 9",Analysis!F155,IF(B31="Slot 10",Analysis!F156,IF(B31="Slot 11",Analysis!F157,Analysis!F158))))))))))))</f>
        <v>0</v>
      </c>
      <c r="G39" s="136">
        <f>IF(B31="Select",0,IF(B31="Slot 1",Analysis!G147,IF(B31="Slot 2",Analysis!G148,IF(B31="Slot 3",Analysis!G149,IF(B31="Slot 4",Analysis!G150,IF(B31="Slot 5",Analysis!G151,IF(B31="Slot 6",Analysis!G152,IF(B31="Slot 7",Analysis!G153,IF(B31="Slot 8",Analysis!G154,IF(B31="Slot 9",Analysis!G155,IF(B31="Slot 10",Analysis!G156,IF(B31="Slot 11",Analysis!G157,Analysis!G158))))))))))))</f>
        <v>0</v>
      </c>
      <c r="H39" s="136">
        <f>IF(B31="Select",0,IF(B31="Slot 1",MAX('Week 7'!D23:D32),IF(B31="Slot 2",MAX('Week 7'!J23:J32),IF(B31="Slot 3",MAX('Week 7'!P23:P32),IF(B31="Slot 4",MAX('Week 7'!D53:D62),IF(B31="Slot 5",MAX('Week 7'!J53:J62),IF(B31="Slot 6",MAX('Week 7'!P53:P62),IF(B31="Slot 7",MAX('Week 7'!D98:D107),IF(B31="Slot 8",MAX('Week 7'!J98:J107),IF(B31="Slot 9",MAX('Week 7'!P98:P107),IF(B31="Slot 10",MAX('Week 7'!D128:D137),IF(B31="Slot 11",MAX('Week 7'!J128:J137),MAX('Week 7'!P128:P137)))))))))))))</f>
        <v>0</v>
      </c>
      <c r="I39" s="155">
        <f>IF(B31="Select",0,IF(B31="Slot 1",Analysis!H147,IF(B31="Slot 2",Analysis!H148,IF(B31="Slot 3",Analysis!H149,IF(B31="Slot 4",Analysis!H150,IF(B31="Slot 5",Analysis!H151,IF(B31="Slot 6",Analysis!H152,IF(B31="Slot 7",Analysis!H153,IF(B31="Slot 8",Analysis!H154,IF(B31="Slot 9",Analysis!H155,IF(B31="Slot 10",Analysis!H156,IF(B31="Slot 11",Analysis!H157,Analysis!H158))))))))))))</f>
        <v>0</v>
      </c>
      <c r="J39" s="146">
        <f>IF(B31="Select",0,IF(B31="Slot 1",Analysis!I147,IF(B31="Slot 2",Analysis!I148,IF(B31="Slot 3",Analysis!I149,IF(B31="Slot 4",Analysis!I150,IF(B31="Slot 5",Analysis!I151,IF(B31="Slot 6",Analysis!I152,IF(B31="Slot 7",Analysis!I153,IF(B31="Slot 8",Analysis!I154,IF(B31="Slot 9",Analysis!I155,IF(B31="Slot 10",Analysis!I156,IF(B31="Slot 11",Analysis!I157,Analysis!I158))))))))))))</f>
        <v>0</v>
      </c>
      <c r="K39" s="137">
        <f>IF(B31="Select",0,IF(B31="Slot 1",Analysis!J147,IF(B31="Slot 2",Analysis!J148,IF(B31="Slot 3",Analysis!J149,IF(B31="Slot 4",Analysis!J150,IF(B31="Slot 5",Analysis!J151,IF(B31="Slot 6",Analysis!J152,IF(B31="Slot 7",Analysis!J153,IF(B31="Slot 8",Analysis!J154,IF(B31="Slot 9",Analysis!J155,IF(B31="Slot 10",Analysis!J156,IF(B31="Slot 11",Analysis!J157,Analysis!J158))))))))))))</f>
        <v>0</v>
      </c>
      <c r="L39" s="136">
        <f ca="1">IF(B31="Select",0,IF(B31="Slot 1",Analysis!K147,IF(B31="Slot 2",Analysis!K148,IF(B31="Slot 3",Analysis!K149,IF(B31="Slot 4",Analysis!K150,IF(B31="Slot 5",Analysis!K151,IF(B31="Slot 6",Analysis!K152,IF(B31="Slot 7",Analysis!K153,IF(B31="Slot 8",Analysis!K154,IF(B31="Slot 9",Analysis!K155,IF(B31="Slot 10",Analysis!K156,IF(B31="Slot 11",Analysis!K157,Analysis!K158))))))))))))</f>
        <v>0</v>
      </c>
      <c r="M39" s="596"/>
      <c r="N39" s="545"/>
      <c r="O39" s="545"/>
      <c r="P39" s="545"/>
      <c r="Q39" s="545"/>
      <c r="R39" s="546"/>
      <c r="S39" s="63"/>
      <c r="T39" s="63"/>
      <c r="U39" s="63"/>
      <c r="V39" s="248"/>
      <c r="W39" s="248" t="s">
        <v>194</v>
      </c>
      <c r="X39" s="248" t="s">
        <v>195</v>
      </c>
      <c r="Y39" s="248" t="s">
        <v>194</v>
      </c>
      <c r="Z39" s="248" t="s">
        <v>195</v>
      </c>
      <c r="AA39" s="248" t="s">
        <v>194</v>
      </c>
      <c r="AB39" s="248" t="s">
        <v>195</v>
      </c>
      <c r="AC39" s="248"/>
      <c r="AD39" s="248"/>
      <c r="AE39" s="248" t="s">
        <v>52</v>
      </c>
      <c r="AF39" s="230">
        <f>Analysis!U15</f>
        <v>3</v>
      </c>
      <c r="AG39" s="230">
        <f>Analysis!U16</f>
        <v>5</v>
      </c>
      <c r="AH39" s="230">
        <f>Analysis!U17</f>
        <v>3</v>
      </c>
      <c r="AI39" s="230"/>
      <c r="AJ39" s="230" t="s">
        <v>52</v>
      </c>
      <c r="AK39" s="247">
        <f>IF(W24=0,NA(),W24)</f>
        <v>196</v>
      </c>
      <c r="AL39" s="247">
        <f>IF(X24=0,NA(),X24)</f>
        <v>135</v>
      </c>
      <c r="AM39" s="247">
        <f>IF(Y24=0,NA(),Y24)</f>
        <v>297</v>
      </c>
      <c r="AN39" s="247">
        <f t="shared" ref="AN39:AN48" si="1">IF($B$17=$AJ$38,NA(),IF($B$17=$AK$38,AK39,IF($B$17=$AL$38,AL39,IF($B$17=$AM$38,AM39))))</f>
        <v>135</v>
      </c>
      <c r="AO39" s="63"/>
      <c r="AP39" s="63"/>
      <c r="AQ39" s="63"/>
      <c r="AR39" s="63"/>
      <c r="AS39" s="63"/>
      <c r="AT39" s="64"/>
      <c r="AU39" s="64"/>
      <c r="AV39" s="64"/>
      <c r="AW39" s="64"/>
      <c r="AX39" s="64"/>
      <c r="AY39" s="64"/>
      <c r="AZ39" s="64"/>
      <c r="BA39" s="64"/>
      <c r="BB39" s="63"/>
      <c r="BC39" s="63"/>
      <c r="BD39" s="63"/>
      <c r="BE39" s="63"/>
      <c r="BF39" s="63"/>
      <c r="BG39" s="63"/>
    </row>
    <row r="40" spans="2:61" ht="22.5" customHeight="1" thickBot="1" x14ac:dyDescent="0.35">
      <c r="B40" s="1" t="s">
        <v>186</v>
      </c>
      <c r="C40" s="574" t="str">
        <f>IF(B31="Select","",IF(B31="Slot 1",Analysis!B169,IF(B31="Slot 2",Analysis!B170,IF(B31="Slot 3",Analysis!B171,IF(B31="Slot 4",Analysis!B172,IF(B31="Slot 5",Analysis!B173,IF(B31="Slot 6",Analysis!B174,IF(B31="Slot 7",Analysis!B175,IF(B31="Slot 8",Analysis!B176,IF(B31="Slot 9",Analysis!B177,IF(B31="Slot 10",Analysis!B178,IF(B31="Slot 11",Analysis!B179,Analysis!B180))))))))))))</f>
        <v/>
      </c>
      <c r="D40" s="575"/>
      <c r="E40" s="134">
        <f>IF(B31="Select",0,IF(B31="Slot 1",Analysis!E169,IF(B31="Slot 2",Analysis!E170,IF(B31="Slot 3",Analysis!E171,IF(B31="Slot 4",Analysis!E172,IF(B31="Slot 5",Analysis!E173,IF(B31="Slot 6",Analysis!E174,IF(B31="Slot 7",Analysis!E175,IF(B31="Slot 8",Analysis!E176,IF(B31="Slot 9",Analysis!E177,IF(B31="Slot 10",Analysis!E178,IF(B31="Slot 11",Analysis!E179,Analysis!E180))))))))))))</f>
        <v>0</v>
      </c>
      <c r="F40" s="135">
        <f>IF(B31="Select",0,IF(B31="Slot 1",Analysis!F169,IF(B31="Slot 2",Analysis!F170,IF(B31="Slot 3",Analysis!F171,IF(B31="Slot 4",Analysis!F172,IF(B31="Slot 5",Analysis!F173,IF(B31="Slot 6",Analysis!F174,IF(B31="Slot 7",Analysis!F175,IF(B31="Slot 8",Analysis!F176,IF(B31="Slot 9",Analysis!F177,IF(B31="Slot 10",Analysis!F178,IF(B31="Slot 11",Analysis!F179,Analysis!F180))))))))))))</f>
        <v>0</v>
      </c>
      <c r="G40" s="136">
        <f>IF(B31="Select",0,IF(B31="Slot 1",Analysis!G169,IF(B31="Slot 2",Analysis!G170,IF(B31="Slot 3",Analysis!G171,IF(B31="Slot 4",Analysis!G172,IF(B31="Slot 5",Analysis!G173,IF(B31="Slot 6",Analysis!G174,IF(B31="Slot 7",Analysis!G175,IF(B31="Slot 8",Analysis!G176,IF(B31="Slot 9",Analysis!G177,IF(B31="Slot 10",Analysis!G178,IF(B31="Slot 11",Analysis!G179,Analysis!G180))))))))))))</f>
        <v>0</v>
      </c>
      <c r="H40" s="136">
        <f>IF(B31="Select",0,IF(B31="Slot 1",MAX('Week 8'!D23:D32),IF(B31="Slot 2",MAX('Week 8'!J23:J32),IF(B31="Slot 3",MAX('Week 8'!P23:P32),IF(B31="Slot 4",MAX('Week 8'!D53:D62),IF(B31="Slot 5",MAX('Week 8'!J53:J62),IF(B31="Slot 6",MAX('Week 8'!P53:P62),IF(B31="Slot 7",MAX('Week 8'!D98:D107),IF(B31="Slot 8",MAX('Week 8'!J98:J107),IF(B31="Slot 9",MAX('Week 8'!P98:P107),IF(B31="Slot 10",MAX('Week 8'!D128:D137),IF(B31="Slot 11",MAX('Week 8'!J128:J137),MAX('Week 8'!P128:P137)))))))))))))</f>
        <v>0</v>
      </c>
      <c r="I40" s="155">
        <f>IF(B31="Select",0,IF(B31="Slot 1",Analysis!H169,IF(B31="Slot 2",Analysis!H170,IF(B31="Slot 3",Analysis!H171,IF(B31="Slot 4",Analysis!H172,IF(B31="Slot 5",Analysis!H173,IF(B31="Slot 6",Analysis!H174,IF(B31="Slot 7",Analysis!H175,IF(B31="Slot 8",Analysis!H176,IF(B31="Slot 9",Analysis!H177,IF(B31="Slot 10",Analysis!H178,IF(B31="Slot 11",Analysis!H179,Analysis!H180))))))))))))</f>
        <v>0</v>
      </c>
      <c r="J40" s="146">
        <f>IF(B31="Select",0,IF(B31="Slot 1",Analysis!I169,IF(B31="Slot 2",Analysis!I170,IF(B31="Slot 3",Analysis!I171,IF(B31="Slot 4",Analysis!I172,IF(B31="Slot 5",Analysis!I173,IF(B31="Slot 6",Analysis!I174,IF(B31="Slot 7",Analysis!I175,IF(B31="Slot 8",Analysis!I176,IF(B31="Slot 9",Analysis!I177,IF(B31="Slot 10",Analysis!I178,IF(B31="Slot 11",Analysis!I179,Analysis!I180))))))))))))</f>
        <v>0</v>
      </c>
      <c r="K40" s="137">
        <f>IF(B31="Select",0,IF(B31="Slot 1",Analysis!J169,IF(B31="Slot 2",Analysis!J170,IF(B31="Slot 3",Analysis!J171,IF(B31="Slot 4",Analysis!J172,IF(B31="Slot 5",Analysis!J173,IF(B31="Slot 6",Analysis!J174,IF(B31="Slot 7",Analysis!J175,IF(B31="Slot 8",Analysis!J176,IF(B31="Slot 9",Analysis!J177,IF(B31="Slot 10",Analysis!J178,IF(B31="Slot 11",Analysis!J179,Analysis!J180))))))))))))</f>
        <v>0</v>
      </c>
      <c r="L40" s="136">
        <f ca="1">IF(B31="Select",0,IF(B31="Slot 1",Analysis!K169,IF(B31="Slot 2",Analysis!K170,IF(B31="Slot 3",Analysis!K171,IF(B31="Slot 4",Analysis!K172,IF(B31="Slot 5",Analysis!K173,IF(B31="Slot 6",Analysis!K174,IF(B31="Slot 7",Analysis!K175,IF(B31="Slot 8",Analysis!K176,IF(B31="Slot 9",Analysis!K177,IF(B31="Slot 10",Analysis!K178,IF(B31="Slot 11",Analysis!K179,Analysis!K180))))))))))))</f>
        <v>0</v>
      </c>
      <c r="M40" s="596"/>
      <c r="N40" s="545"/>
      <c r="O40" s="545"/>
      <c r="P40" s="545"/>
      <c r="Q40" s="545"/>
      <c r="R40" s="546"/>
      <c r="S40" s="63"/>
      <c r="T40" s="63"/>
      <c r="U40" s="63"/>
      <c r="V40" s="248" t="s">
        <v>52</v>
      </c>
      <c r="W40" s="248">
        <f t="shared" ref="W40:W48" si="2">IF(W24=0,W41,W24)</f>
        <v>196</v>
      </c>
      <c r="X40" s="248">
        <f ca="1">IF(W33=0,X41,W33)</f>
        <v>233</v>
      </c>
      <c r="Y40" s="248">
        <f t="shared" ref="Y40:Y48" si="3">IF(X24=0,Y41,X24)</f>
        <v>135</v>
      </c>
      <c r="Z40" s="248">
        <f ca="1">IF(X33=0,Z41,X33)</f>
        <v>140</v>
      </c>
      <c r="AA40" s="248">
        <f t="shared" ref="AA40:AA48" si="4">IF(Y24=0,AA41,Y24)</f>
        <v>297</v>
      </c>
      <c r="AB40" s="248">
        <f ca="1">IF(Y33=0,AB41,Y33)</f>
        <v>281</v>
      </c>
      <c r="AC40" s="248"/>
      <c r="AD40" s="248"/>
      <c r="AE40" s="248" t="s">
        <v>55</v>
      </c>
      <c r="AF40" s="230">
        <f>Analysis!U37</f>
        <v>3</v>
      </c>
      <c r="AG40" s="230">
        <f>Analysis!U38</f>
        <v>5</v>
      </c>
      <c r="AH40" s="230">
        <f>Analysis!U39</f>
        <v>3</v>
      </c>
      <c r="AI40" s="230"/>
      <c r="AJ40" s="230" t="s">
        <v>55</v>
      </c>
      <c r="AK40" s="247">
        <f t="shared" ref="AK40:AK48" si="5">IF(W25=0,NA(),W25)</f>
        <v>216</v>
      </c>
      <c r="AL40" s="247">
        <f t="shared" ref="AL40:AL48" si="6">IF(X25=0,NA(),X25)</f>
        <v>142</v>
      </c>
      <c r="AM40" s="247">
        <f t="shared" ref="AM40:AM48" si="7">IF(Y25=0,NA(),Y25)</f>
        <v>286</v>
      </c>
      <c r="AN40" s="247">
        <f t="shared" si="1"/>
        <v>142</v>
      </c>
      <c r="AO40" s="63"/>
      <c r="AP40" s="63"/>
      <c r="AQ40" s="63"/>
      <c r="AR40" s="63"/>
      <c r="AS40" s="63"/>
      <c r="AT40" s="64"/>
      <c r="AU40" s="64"/>
      <c r="AV40" s="64"/>
      <c r="AW40" s="64"/>
      <c r="AX40" s="64"/>
      <c r="AY40" s="64"/>
      <c r="AZ40" s="64"/>
      <c r="BA40" s="64"/>
      <c r="BB40" s="63"/>
      <c r="BC40" s="63"/>
      <c r="BD40" s="63"/>
      <c r="BE40" s="63"/>
      <c r="BF40" s="63"/>
      <c r="BG40" s="63"/>
    </row>
    <row r="41" spans="2:61" ht="22.5" customHeight="1" thickBot="1" x14ac:dyDescent="0.35">
      <c r="B41" s="1" t="s">
        <v>187</v>
      </c>
      <c r="C41" s="574" t="str">
        <f>IF(B31="Select","",IF(B31="Slot 1",Analysis!B191,IF(B31="Slot 2",Analysis!B192,IF(B31="Slot 3",Analysis!B193,IF(B31="Slot 4",Analysis!B194,IF(B31="Slot 5",Analysis!B195,IF(B31="Slot 6",Analysis!B196,IF(B31="Slot 7",Analysis!B197,IF(B31="Slot 8",Analysis!B198,IF(B31="Slot 9",Analysis!B199,IF(B31="Slot 10",Analysis!B200,IF(B31="Slot 11",Analysis!B201,Analysis!B202))))))))))))</f>
        <v/>
      </c>
      <c r="D41" s="575"/>
      <c r="E41" s="134">
        <f>IF(B31="Select",0,IF(B31="Slot 1",Analysis!E191,IF(B31="Slot 2",Analysis!E192,IF(B31="Slot 3",Analysis!E193,IF(B31="Slot 4",Analysis!E194,IF(B31="Slot 5",Analysis!E195,IF(B31="Slot 6",Analysis!E196,IF(B31="Slot 7",Analysis!E197,IF(B31="Slot 8",Analysis!E198,IF(B31="Slot 9",Analysis!E199,IF(B31="Slot 10",Analysis!E200,IF(B31="Slot 11",Analysis!E201,Analysis!E202))))))))))))</f>
        <v>0</v>
      </c>
      <c r="F41" s="135">
        <f>IF(B31="Select",0,IF(B31="Slot 1",Analysis!F191,IF(B31="Slot 2",Analysis!F192,IF(B31="Slot 3",Analysis!F193,IF(B31="Slot 4",Analysis!F194,IF(B31="Slot 5",Analysis!F195,IF(B31="Slot 6",Analysis!F196,IF(B31="Slot 7",Analysis!F197,IF(B31="Slot 8",Analysis!F198,IF(B31="Slot 9",Analysis!F199,IF(B31="Slot 10",Analysis!F200,IF(B31="Slot 11",Analysis!F201,Analysis!F202))))))))))))</f>
        <v>0</v>
      </c>
      <c r="G41" s="136">
        <f>IF(B31="Select",0,IF(B31="Slot 1",Analysis!G191,IF(B31="Slot 2",Analysis!G192,IF(B31="Slot 3",Analysis!G193,IF(B31="Slot 4",Analysis!G194,IF(B31="Slot 5",Analysis!G195,IF(B31="Slot 6",Analysis!G196,IF(B31="Slot 7",Analysis!G197,IF(B31="Slot 8",Analysis!G198,IF(B31="Slot 9",Analysis!G199,IF(B31="Slot 10",Analysis!G200,IF(B31="Slot 11",Analysis!G201,Analysis!G202))))))))))))</f>
        <v>0</v>
      </c>
      <c r="H41" s="136">
        <f>IF(B31="Select",0,IF(B31="Slot 1",MAX('Week 9'!D23:D32),IF(B31="Slot 2",MAX('Week 9'!J23:J32),IF(B31="Slot 3",MAX('Week 9'!P23:P32),IF(B31="Slot 4",MAX('Week 9'!D53:D62),IF(B31="Slot 5",MAX('Week 9'!J53:J62),IF(B31="Slot 6",MAX('Week 9'!P53:P62),IF(B31="Slot 7",MAX('Week 9'!D98:D107),IF(B31="Slot 8",MAX('Week 9'!J98:J107),IF(B31="Slot 9",MAX('Week 9'!P98:P107),IF(B31="Slot 10",MAX('Week 9'!D128:D137),IF(B31="Slot 11",MAX('Week 9'!J128:J137),MAX('Week 9'!P128:P137)))))))))))))</f>
        <v>0</v>
      </c>
      <c r="I41" s="155">
        <f>IF(B31="Select",0,IF(B31="Slot 1",Analysis!H191,IF(B31="Slot 2",Analysis!H192,IF(B31="Slot 3",Analysis!H193,IF(B31="Slot 4",Analysis!H194,IF(B31="Slot 5",Analysis!H195,IF(B31="Slot 6",Analysis!H196,IF(B31="Slot 7",Analysis!H197,IF(B31="Slot 8",Analysis!H198,IF(B31="Slot 9",Analysis!H199,IF(B31="Slot 10",Analysis!H200,IF(B31="Slot 11",Analysis!H201,Analysis!H202))))))))))))</f>
        <v>0</v>
      </c>
      <c r="J41" s="146">
        <f>IF(B31="Select",0,IF(B31="Slot 1",Analysis!I191,IF(B31="Slot 2",Analysis!I192,IF(B31="Slot 3",Analysis!I193,IF(B31="Slot 4",Analysis!I194,IF(B31="Slot 5",Analysis!I195,IF(B31="Slot 6",Analysis!I196,IF(B31="Slot 7",Analysis!I197,IF(B31="Slot 8",Analysis!I198,IF(B31="Slot 9",Analysis!I199,IF(B31="Slot 10",Analysis!I200,IF(B31="Slot 11",Analysis!I201,Analysis!I202))))))))))))</f>
        <v>0</v>
      </c>
      <c r="K41" s="137">
        <f>IF(B31="Select",0,IF(B31="Slot 1",Analysis!J191,IF(B31="Slot 2",Analysis!J192,IF(B31="Slot 3",Analysis!J193,IF(B31="Slot 4",Analysis!J194,IF(B31="Slot 5",Analysis!J195,IF(B31="Slot 6",Analysis!J196,IF(B31="Slot 7",Analysis!J197,IF(B31="Slot 8",Analysis!J198,IF(B31="Slot 9",Analysis!J199,IF(B31="Slot 10",Analysis!J200,IF(B31="Slot 11",Analysis!J201,Analysis!J202))))))))))))</f>
        <v>0</v>
      </c>
      <c r="L41" s="136">
        <f ca="1">IF(B31="Select",0,IF(B31="Slot 1",Analysis!K191,IF(B31="Slot 2",Analysis!K192,IF(B31="Slot 3",Analysis!K193,IF(B31="Slot 4",Analysis!K194,IF(B31="Slot 5",Analysis!K195,IF(B31="Slot 6",Analysis!K196,IF(B31="Slot 7",Analysis!K197,IF(B31="Slot 8",Analysis!K198,IF(B31="Slot 9",Analysis!K199,IF(B31="Slot 10",Analysis!K200,IF(B31="Slot 11",Analysis!K201,Analysis!K202))))))))))))</f>
        <v>0</v>
      </c>
      <c r="M41" s="596"/>
      <c r="N41" s="545"/>
      <c r="O41" s="545"/>
      <c r="P41" s="545"/>
      <c r="Q41" s="545"/>
      <c r="R41" s="546"/>
      <c r="S41" s="63"/>
      <c r="T41" s="63"/>
      <c r="U41" s="63"/>
      <c r="V41" s="248" t="s">
        <v>55</v>
      </c>
      <c r="W41" s="248">
        <f t="shared" si="2"/>
        <v>216</v>
      </c>
      <c r="X41" s="248">
        <f ca="1">IF(W32=0,X42,W32)</f>
        <v>233</v>
      </c>
      <c r="Y41" s="248">
        <f t="shared" si="3"/>
        <v>142</v>
      </c>
      <c r="Z41" s="248">
        <f ca="1">IF(X32=0,Z42,X32)</f>
        <v>140</v>
      </c>
      <c r="AA41" s="248">
        <f t="shared" si="4"/>
        <v>286</v>
      </c>
      <c r="AB41" s="248">
        <f ca="1">IF(Y32=0,AB42,Y32)</f>
        <v>281</v>
      </c>
      <c r="AC41" s="248"/>
      <c r="AD41" s="248"/>
      <c r="AE41" s="248" t="s">
        <v>53</v>
      </c>
      <c r="AF41" s="230">
        <f>Analysis!U59</f>
        <v>2</v>
      </c>
      <c r="AG41" s="230">
        <f>Analysis!U60</f>
        <v>5</v>
      </c>
      <c r="AH41" s="230">
        <f>Analysis!U61</f>
        <v>3</v>
      </c>
      <c r="AI41" s="230"/>
      <c r="AJ41" s="230" t="s">
        <v>53</v>
      </c>
      <c r="AK41" s="247">
        <f t="shared" si="5"/>
        <v>211</v>
      </c>
      <c r="AL41" s="247">
        <f t="shared" si="6"/>
        <v>143</v>
      </c>
      <c r="AM41" s="247" t="e">
        <f t="shared" si="7"/>
        <v>#N/A</v>
      </c>
      <c r="AN41" s="247">
        <f t="shared" si="1"/>
        <v>143</v>
      </c>
      <c r="AO41" s="63"/>
      <c r="AP41" s="63"/>
      <c r="AQ41" s="63"/>
      <c r="AR41" s="63"/>
      <c r="AS41" s="63"/>
      <c r="AT41" s="64"/>
      <c r="AU41" s="64"/>
      <c r="AV41" s="64"/>
      <c r="AW41" s="64"/>
      <c r="AX41" s="64"/>
      <c r="AY41" s="64"/>
      <c r="AZ41" s="64"/>
      <c r="BA41" s="64"/>
      <c r="BB41" s="63"/>
      <c r="BC41" s="63"/>
      <c r="BD41" s="63"/>
      <c r="BE41" s="63"/>
      <c r="BF41" s="63"/>
      <c r="BG41" s="63"/>
    </row>
    <row r="42" spans="2:61" ht="22.5" customHeight="1" thickBot="1" x14ac:dyDescent="0.35">
      <c r="B42" s="1" t="s">
        <v>188</v>
      </c>
      <c r="C42" s="574" t="str">
        <f>IF(B31="Select","",IF(B31="Slot 1",Analysis!B213,IF(B31="Slot 2",Analysis!B214,IF(B31="Slot 3",Analysis!B215,IF(B31="Slot 4",Analysis!B216,IF(B31="Slot 5",Analysis!B217,IF(B31="Slot 6",Analysis!B218,IF(B31="Slot 7",Analysis!B219,IF(B31="Slot 8",Analysis!B220,IF(B31="Slot 9",Analysis!B221,IF(B31="Slot 10",Analysis!B222,IF(B31="Slot 11",Analysis!B223,Analysis!B224))))))))))))</f>
        <v/>
      </c>
      <c r="D42" s="575"/>
      <c r="E42" s="42">
        <f>IF(B31="Select",0,IF(B31="Slot 1",Analysis!E213,IF(B31="Slot 2",Analysis!E214,IF(B31="Slot 3",Analysis!E215,IF(B31="Slot 4",Analysis!E216,IF(B31="Slot 5",Analysis!E217,IF(B31="Slot 6",Analysis!E218,IF(B31="Slot 7",Analysis!E219,IF(B31="Slot 8",Analysis!E220,IF(B31="Slot 9",Analysis!E221,IF(B31="Slot 10",Analysis!E222,IF(B31="Slot 11",Analysis!E223,Analysis!E224))))))))))))</f>
        <v>0</v>
      </c>
      <c r="F42" s="138">
        <f>IF(B31="Select",0,IF(B31="Slot 1",Analysis!F213,IF(B31="Slot 2",Analysis!F214,IF(B31="Slot 3",Analysis!F215,IF(B31="Slot 4",Analysis!F216,IF(B31="Slot 5",Analysis!F217,IF(B31="Slot 6",Analysis!F218,IF(B31="Slot 7",Analysis!F219,IF(B31="Slot 8",Analysis!F220,IF(B31="Slot 9",Analysis!F221,IF(B31="Slot 10",Analysis!F222,IF(B31="Slot 11",Analysis!F223,Analysis!F224))))))))))))</f>
        <v>0</v>
      </c>
      <c r="G42" s="139">
        <f>IF(B31="Select",0,IF(B31="Slot 1",Analysis!G213,IF(B31="Slot 2",Analysis!G214,IF(B31="Slot 3",Analysis!G215,IF(B31="Slot 4",Analysis!G216,IF(B31="Slot 5",Analysis!G217,IF(B31="Slot 6",Analysis!G218,IF(B31="Slot 7",Analysis!G219,IF(B31="Slot 8",Analysis!G220,IF(B31="Slot 9",Analysis!G221,IF(B31="Slot 10",Analysis!G222,IF(B31="Slot 11",Analysis!G223,Analysis!G224))))))))))))</f>
        <v>0</v>
      </c>
      <c r="H42" s="139">
        <f>IF(B31="Select",0,IF(B31="Slot 1",MAX('Week 10'!D23:D32),IF(B31="Slot 2",MAX('Week 10'!J23:J32),IF(B31="Slot 3",MAX('Week 10'!P23:P32),IF(B31="Slot 4",MAX('Week 10'!D53:D62),IF(B31="Slot 5",MAX('Week 10'!J53:J62),IF(B31="Slot 6",MAX('Week 10'!P53:P62),IF(B31="Slot 7",MAX('Week 10'!D98:D107),IF(B31="Slot 8",MAX('Week 10'!J98:J107),IF(B31="Slot 9",MAX('Week 10'!P98:P107),IF(B31="Slot 10",MAX('Week 10'!D128:D137),IF(B31="Slot 11",MAX('Week 10'!J128:J137),MAX('Week 10'!P128:P137)))))))))))))</f>
        <v>0</v>
      </c>
      <c r="I42" s="156">
        <f>IF(B31="Select",0,IF(B31="Slot 1",Analysis!H213,IF(B31="Slot 2",Analysis!H214,IF(B31="Slot 3",Analysis!H215,IF(B31="Slot 4",Analysis!H216,IF(B31="Slot 5",Analysis!H217,IF(B31="Slot 6",Analysis!H218,IF(B31="Slot 7",Analysis!H219,IF(B31="Slot 8",Analysis!H220,IF(B31="Slot 9",Analysis!H221,IF(B31="Slot 10",Analysis!H222,IF(B31="Slot 11",Analysis!H223,Analysis!H224))))))))))))</f>
        <v>0</v>
      </c>
      <c r="J42" s="147">
        <f>IF(B31="Select",0,IF(B31="Slot 1",Analysis!I213,IF(B31="Slot 2",Analysis!I214,IF(B31="Slot 3",Analysis!I215,IF(B31="Slot 4",Analysis!I216,IF(B31="Slot 5",Analysis!I217,IF(B31="Slot 6",Analysis!I218,IF(B31="Slot 7",Analysis!I219,IF(B31="Slot 8",Analysis!I220,IF(B31="Slot 9",Analysis!I221,IF(B31="Slot 10",Analysis!I222,IF(B31="Slot 11",Analysis!I223,Analysis!I224))))))))))))</f>
        <v>0</v>
      </c>
      <c r="K42" s="140">
        <f>IF(B31="Select",0,IF(B31="Slot 1",Analysis!J213,IF(B31="Slot 2",Analysis!J214,IF(B31="Slot 3",Analysis!J215,IF(B31="Slot 4",Analysis!J216,IF(B31="Slot 5",Analysis!J217,IF(B31="Slot 6",Analysis!J218,IF(B31="Slot 7",Analysis!J219,IF(B31="Slot 8",Analysis!J220,IF(B31="Slot 9",Analysis!J221,IF(B31="Slot 10",Analysis!J222,IF(B31="Slot 11",Analysis!J223,Analysis!J224))))))))))))</f>
        <v>0</v>
      </c>
      <c r="L42" s="139">
        <f ca="1">IF(B31="Select",0,IF(B31="Slot 1",Analysis!K213,IF(B31="Slot 2",Analysis!K214,IF(B31="Slot 3",Analysis!K215,IF(B31="Slot 4",Analysis!K216,IF(B31="Slot 5",Analysis!K217,IF(B31="Slot 6",Analysis!K218,IF(B31="Slot 7",Analysis!K219,IF(B31="Slot 8",Analysis!K220,IF(B31="Slot 9",Analysis!K221,IF(B31="Slot 10",Analysis!K222,IF(B31="Slot 11",Analysis!K223,Analysis!K224))))))))))))</f>
        <v>0</v>
      </c>
      <c r="M42" s="596"/>
      <c r="N42" s="545"/>
      <c r="O42" s="545"/>
      <c r="P42" s="545"/>
      <c r="Q42" s="545"/>
      <c r="R42" s="546"/>
      <c r="S42" s="63"/>
      <c r="T42" s="63"/>
      <c r="U42" s="63"/>
      <c r="V42" s="248" t="s">
        <v>53</v>
      </c>
      <c r="W42" s="248">
        <f t="shared" si="2"/>
        <v>211</v>
      </c>
      <c r="X42" s="248">
        <f ca="1">IF(W31=0,X43,W31)</f>
        <v>233</v>
      </c>
      <c r="Y42" s="248">
        <f t="shared" si="3"/>
        <v>143</v>
      </c>
      <c r="Z42" s="248">
        <f ca="1">IF(X31=0,Z43,X31)</f>
        <v>140</v>
      </c>
      <c r="AA42" s="248">
        <f t="shared" si="4"/>
        <v>273</v>
      </c>
      <c r="AB42" s="248">
        <f ca="1">IF(Y31=0,AB43,Y31)</f>
        <v>281</v>
      </c>
      <c r="AC42" s="248"/>
      <c r="AD42" s="248"/>
      <c r="AE42" s="248" t="s">
        <v>54</v>
      </c>
      <c r="AF42" s="230">
        <f>Analysis!U81</f>
        <v>2</v>
      </c>
      <c r="AG42" s="230">
        <f>Analysis!U82</f>
        <v>5</v>
      </c>
      <c r="AH42" s="230">
        <f>Analysis!U83</f>
        <v>3</v>
      </c>
      <c r="AI42" s="230"/>
      <c r="AJ42" s="230" t="s">
        <v>54</v>
      </c>
      <c r="AK42" s="247">
        <f t="shared" si="5"/>
        <v>218</v>
      </c>
      <c r="AL42" s="247">
        <f t="shared" si="6"/>
        <v>142</v>
      </c>
      <c r="AM42" s="247">
        <f t="shared" si="7"/>
        <v>273</v>
      </c>
      <c r="AN42" s="247">
        <f t="shared" si="1"/>
        <v>142</v>
      </c>
      <c r="AO42" s="63"/>
      <c r="AP42" s="63"/>
      <c r="AQ42" s="63"/>
      <c r="AR42" s="63"/>
      <c r="AS42" s="63"/>
      <c r="AT42" s="64"/>
      <c r="AU42" s="64"/>
      <c r="AV42" s="64"/>
      <c r="AW42" s="64"/>
      <c r="AX42" s="64"/>
      <c r="AY42" s="64"/>
      <c r="AZ42" s="64"/>
      <c r="BA42" s="64"/>
      <c r="BB42" s="63"/>
      <c r="BC42" s="63"/>
      <c r="BD42" s="63"/>
      <c r="BE42" s="63"/>
      <c r="BF42" s="63"/>
      <c r="BG42" s="63"/>
    </row>
    <row r="43" spans="2:61" ht="22.5" customHeight="1" thickBot="1" x14ac:dyDescent="0.35">
      <c r="B43" s="582" t="s">
        <v>237</v>
      </c>
      <c r="C43" s="583"/>
      <c r="D43" s="584"/>
      <c r="E43" s="141">
        <f>IFERROR(AVERAGEIF(E33:E42,"&gt;0"),0)</f>
        <v>5.166666666666667</v>
      </c>
      <c r="F43" s="142">
        <f>IFERROR(AVERAGEIF(F33:F42,"&gt;0"),0)</f>
        <v>22</v>
      </c>
      <c r="G43" s="143">
        <f>IFERROR(AVERAGEIF(G33:G42,"&gt;0"),0)</f>
        <v>3644.1666666666665</v>
      </c>
      <c r="H43" s="143">
        <f>Y140</f>
        <v>102.5</v>
      </c>
      <c r="I43" s="157">
        <f>IFERROR(AVERAGEIF(I33:I42,"&gt;0"),0)</f>
        <v>4.2638888888888884</v>
      </c>
      <c r="J43" s="144">
        <f ca="1">IFERROR(AVERAGEIF(J33:J42,"&gt;0"),0)</f>
        <v>0.76636215211434378</v>
      </c>
      <c r="K43" s="145">
        <f>IFERROR(AVERAGEIF(K33:K42,"&gt;0"),0)</f>
        <v>6.583333333333333</v>
      </c>
      <c r="L43" s="227">
        <f ca="1">IF(B31="Select",0,IF(AC140=0,"None",AC140))</f>
        <v>0.302491103202847</v>
      </c>
      <c r="M43" s="597"/>
      <c r="N43" s="547"/>
      <c r="O43" s="547"/>
      <c r="P43" s="547"/>
      <c r="Q43" s="547"/>
      <c r="R43" s="548"/>
      <c r="S43" s="63"/>
      <c r="T43" s="63"/>
      <c r="U43" s="63"/>
      <c r="V43" s="248" t="s">
        <v>54</v>
      </c>
      <c r="W43" s="248">
        <f t="shared" si="2"/>
        <v>218</v>
      </c>
      <c r="X43" s="248">
        <f ca="1">IF(W30=0,X44,W30)</f>
        <v>233</v>
      </c>
      <c r="Y43" s="248">
        <f t="shared" si="3"/>
        <v>142</v>
      </c>
      <c r="Z43" s="248">
        <f ca="1">IF(X30=0,Z44,X30)</f>
        <v>140</v>
      </c>
      <c r="AA43" s="248">
        <f t="shared" si="4"/>
        <v>273</v>
      </c>
      <c r="AB43" s="248">
        <f ca="1">IF(Y30=0,AB44,Y30)</f>
        <v>281</v>
      </c>
      <c r="AC43" s="248"/>
      <c r="AD43" s="248"/>
      <c r="AE43" s="248" t="s">
        <v>150</v>
      </c>
      <c r="AF43" s="230">
        <f>Analysis!U103</f>
        <v>2</v>
      </c>
      <c r="AG43" s="230">
        <f>Analysis!U104</f>
        <v>5</v>
      </c>
      <c r="AH43" s="230">
        <f>Analysis!U105</f>
        <v>3</v>
      </c>
      <c r="AI43" s="230"/>
      <c r="AJ43" s="230" t="s">
        <v>150</v>
      </c>
      <c r="AK43" s="247">
        <f t="shared" si="5"/>
        <v>232</v>
      </c>
      <c r="AL43" s="247">
        <f t="shared" si="6"/>
        <v>140</v>
      </c>
      <c r="AM43" s="247">
        <f t="shared" si="7"/>
        <v>281</v>
      </c>
      <c r="AN43" s="247">
        <f t="shared" si="1"/>
        <v>140</v>
      </c>
      <c r="AO43" s="63"/>
      <c r="AP43" s="63"/>
      <c r="AQ43" s="63"/>
      <c r="AR43" s="63"/>
      <c r="AS43" s="63"/>
      <c r="AT43" s="64"/>
      <c r="AU43" s="64"/>
      <c r="AV43" s="64"/>
      <c r="AW43" s="64"/>
      <c r="AX43" s="64"/>
      <c r="AY43" s="64"/>
      <c r="AZ43" s="64"/>
      <c r="BA43" s="64"/>
      <c r="BB43" s="63"/>
      <c r="BC43" s="63"/>
      <c r="BD43" s="63"/>
      <c r="BE43" s="63"/>
      <c r="BF43" s="63"/>
      <c r="BG43" s="63"/>
    </row>
    <row r="44" spans="2:61" ht="15" customHeight="1" x14ac:dyDescent="0.3">
      <c r="Q44" s="91"/>
      <c r="R44" s="63"/>
      <c r="S44" s="63"/>
      <c r="T44" s="63"/>
      <c r="U44" s="63"/>
      <c r="V44" s="248" t="s">
        <v>150</v>
      </c>
      <c r="W44" s="248">
        <f t="shared" si="2"/>
        <v>232</v>
      </c>
      <c r="X44" s="248">
        <f ca="1">IF(W29=0,X45,W29)</f>
        <v>233</v>
      </c>
      <c r="Y44" s="248">
        <f t="shared" si="3"/>
        <v>140</v>
      </c>
      <c r="Z44" s="248">
        <f ca="1">IF(X29=0,Z45,X29)</f>
        <v>140</v>
      </c>
      <c r="AA44" s="248">
        <f t="shared" si="4"/>
        <v>281</v>
      </c>
      <c r="AB44" s="248">
        <f ca="1">IF(Y29=0,AB45,Y29)</f>
        <v>281</v>
      </c>
      <c r="AC44" s="248"/>
      <c r="AD44" s="248"/>
      <c r="AE44" s="248" t="s">
        <v>152</v>
      </c>
      <c r="AF44" s="230">
        <f>Analysis!U125</f>
        <v>1</v>
      </c>
      <c r="AG44" s="230">
        <f>Analysis!U126</f>
        <v>2</v>
      </c>
      <c r="AH44" s="230">
        <f>Analysis!U127</f>
        <v>1</v>
      </c>
      <c r="AI44" s="230"/>
      <c r="AJ44" s="230" t="s">
        <v>152</v>
      </c>
      <c r="AK44" s="247">
        <f t="shared" ca="1" si="5"/>
        <v>233</v>
      </c>
      <c r="AL44" s="247" t="e">
        <f t="shared" ca="1" si="6"/>
        <v>#N/A</v>
      </c>
      <c r="AM44" s="247">
        <f t="shared" ca="1" si="7"/>
        <v>281</v>
      </c>
      <c r="AN44" s="247" t="e">
        <f t="shared" ca="1" si="1"/>
        <v>#N/A</v>
      </c>
      <c r="AO44" s="63"/>
      <c r="AP44" s="63"/>
      <c r="AQ44" s="63"/>
      <c r="AR44" s="63"/>
      <c r="AS44" s="63"/>
      <c r="AT44" s="64"/>
      <c r="AU44" s="64"/>
      <c r="AV44" s="64"/>
      <c r="AW44" s="64"/>
      <c r="AX44" s="64"/>
      <c r="AY44" s="64"/>
      <c r="AZ44" s="64"/>
      <c r="BA44" s="64"/>
      <c r="BB44" s="63"/>
      <c r="BC44" s="63"/>
      <c r="BD44" s="63"/>
      <c r="BE44" s="63"/>
      <c r="BF44" s="63"/>
      <c r="BG44" s="63"/>
    </row>
    <row r="45" spans="2:61" ht="15" customHeight="1" thickBot="1" x14ac:dyDescent="0.35">
      <c r="Q45" s="91"/>
      <c r="R45" s="63"/>
      <c r="S45" s="63"/>
      <c r="T45" s="63"/>
      <c r="U45" s="63"/>
      <c r="V45" s="248" t="s">
        <v>152</v>
      </c>
      <c r="W45" s="248">
        <f t="shared" ca="1" si="2"/>
        <v>233</v>
      </c>
      <c r="X45" s="248">
        <f>IF(W28=0,X46,W28)</f>
        <v>232</v>
      </c>
      <c r="Y45" s="248">
        <f t="shared" ca="1" si="3"/>
        <v>0</v>
      </c>
      <c r="Z45" s="248">
        <f>IF(X28=0,Z46,X28)</f>
        <v>140</v>
      </c>
      <c r="AA45" s="248">
        <f t="shared" ca="1" si="4"/>
        <v>281</v>
      </c>
      <c r="AB45" s="248">
        <f>IF(Y28=0,AB46,Y28)</f>
        <v>281</v>
      </c>
      <c r="AC45" s="248"/>
      <c r="AD45" s="248"/>
      <c r="AE45" s="248" t="s">
        <v>164</v>
      </c>
      <c r="AF45" s="230">
        <f>Analysis!U147</f>
        <v>0</v>
      </c>
      <c r="AG45" s="230">
        <f>Analysis!U148</f>
        <v>0</v>
      </c>
      <c r="AH45" s="230">
        <f>Analysis!U149</f>
        <v>0</v>
      </c>
      <c r="AI45" s="230"/>
      <c r="AJ45" s="230" t="s">
        <v>164</v>
      </c>
      <c r="AK45" s="247" t="e">
        <f t="shared" ca="1" si="5"/>
        <v>#N/A</v>
      </c>
      <c r="AL45" s="247" t="e">
        <f t="shared" ca="1" si="6"/>
        <v>#N/A</v>
      </c>
      <c r="AM45" s="247" t="e">
        <f t="shared" ca="1" si="7"/>
        <v>#N/A</v>
      </c>
      <c r="AN45" s="247" t="e">
        <f t="shared" ca="1" si="1"/>
        <v>#N/A</v>
      </c>
      <c r="AO45" s="63"/>
      <c r="AP45" s="63"/>
      <c r="AQ45" s="63"/>
      <c r="AR45" s="63"/>
      <c r="AS45" s="63"/>
      <c r="AT45" s="64"/>
      <c r="AU45" s="64"/>
      <c r="AV45" s="64"/>
      <c r="AW45" s="64"/>
      <c r="AX45" s="64"/>
      <c r="AY45" s="64"/>
      <c r="AZ45" s="64"/>
      <c r="BA45" s="64"/>
      <c r="BB45" s="63"/>
      <c r="BC45" s="63"/>
      <c r="BD45" s="63"/>
      <c r="BE45" s="63"/>
      <c r="BF45" s="63"/>
      <c r="BG45" s="63"/>
    </row>
    <row r="46" spans="2:61" ht="15" customHeight="1" x14ac:dyDescent="0.3">
      <c r="B46" s="356" t="s">
        <v>238</v>
      </c>
      <c r="C46" s="358"/>
      <c r="D46" s="576" t="s">
        <v>239</v>
      </c>
      <c r="E46" s="577"/>
      <c r="F46" s="577"/>
      <c r="G46" s="577"/>
      <c r="H46" s="578"/>
      <c r="I46" s="356" t="s">
        <v>337</v>
      </c>
      <c r="J46" s="357"/>
      <c r="K46" s="357"/>
      <c r="L46" s="357"/>
      <c r="M46" s="357"/>
      <c r="N46" s="357"/>
      <c r="O46" s="357"/>
      <c r="P46" s="357"/>
      <c r="Q46" s="357"/>
      <c r="R46" s="358"/>
      <c r="S46" s="63"/>
      <c r="T46" s="63"/>
      <c r="U46" s="63"/>
      <c r="V46" s="248" t="s">
        <v>164</v>
      </c>
      <c r="W46" s="248">
        <f t="shared" ca="1" si="2"/>
        <v>0</v>
      </c>
      <c r="X46" s="248">
        <f>IF(W27=0,X47,W27)</f>
        <v>218</v>
      </c>
      <c r="Y46" s="248">
        <f t="shared" ca="1" si="3"/>
        <v>0</v>
      </c>
      <c r="Z46" s="248">
        <f>IF(X27=0,Z47,X27)</f>
        <v>142</v>
      </c>
      <c r="AA46" s="248">
        <f t="shared" ca="1" si="4"/>
        <v>0</v>
      </c>
      <c r="AB46" s="248">
        <f>IF(Y27=0,AB47,Y27)</f>
        <v>273</v>
      </c>
      <c r="AC46" s="248"/>
      <c r="AD46" s="248"/>
      <c r="AE46" s="248" t="s">
        <v>186</v>
      </c>
      <c r="AF46" s="230">
        <f>Analysis!U169</f>
        <v>0</v>
      </c>
      <c r="AG46" s="230">
        <f>Analysis!U170</f>
        <v>0</v>
      </c>
      <c r="AH46" s="230">
        <f>Analysis!U171</f>
        <v>0</v>
      </c>
      <c r="AI46" s="230"/>
      <c r="AJ46" s="230" t="s">
        <v>186</v>
      </c>
      <c r="AK46" s="247" t="e">
        <f t="shared" si="5"/>
        <v>#N/A</v>
      </c>
      <c r="AL46" s="247" t="e">
        <f t="shared" ca="1" si="6"/>
        <v>#N/A</v>
      </c>
      <c r="AM46" s="247" t="e">
        <f t="shared" ca="1" si="7"/>
        <v>#N/A</v>
      </c>
      <c r="AN46" s="247" t="e">
        <f t="shared" ca="1" si="1"/>
        <v>#N/A</v>
      </c>
      <c r="AO46" s="63"/>
      <c r="AP46" s="63"/>
      <c r="AQ46" s="63"/>
      <c r="AR46" s="63"/>
      <c r="AS46" s="63"/>
      <c r="AT46" s="64"/>
      <c r="AU46" s="64"/>
      <c r="AV46" s="64"/>
      <c r="AW46" s="64"/>
      <c r="AX46" s="64"/>
      <c r="AY46" s="64"/>
      <c r="AZ46" s="64"/>
      <c r="BA46" s="64"/>
      <c r="BB46" s="63"/>
      <c r="BC46" s="63"/>
      <c r="BD46" s="63"/>
      <c r="BE46" s="63"/>
      <c r="BF46" s="63"/>
      <c r="BG46" s="63"/>
    </row>
    <row r="47" spans="2:61" ht="15" customHeight="1" thickBot="1" x14ac:dyDescent="0.35">
      <c r="B47" s="359"/>
      <c r="C47" s="361"/>
      <c r="D47" s="579"/>
      <c r="E47" s="580"/>
      <c r="F47" s="580"/>
      <c r="G47" s="580"/>
      <c r="H47" s="581"/>
      <c r="I47" s="359"/>
      <c r="J47" s="360"/>
      <c r="K47" s="360"/>
      <c r="L47" s="360"/>
      <c r="M47" s="360"/>
      <c r="N47" s="360"/>
      <c r="O47" s="360"/>
      <c r="P47" s="360"/>
      <c r="Q47" s="360"/>
      <c r="R47" s="361"/>
      <c r="S47" s="63"/>
      <c r="T47" s="63"/>
      <c r="U47" s="63"/>
      <c r="V47" s="248" t="s">
        <v>186</v>
      </c>
      <c r="W47" s="248">
        <f t="shared" si="2"/>
        <v>0</v>
      </c>
      <c r="X47" s="248">
        <f>IF(W26=0,X48,W26)</f>
        <v>211</v>
      </c>
      <c r="Y47" s="248">
        <f t="shared" ca="1" si="3"/>
        <v>0</v>
      </c>
      <c r="Z47" s="248">
        <f>IF(X26=0,Z48,X26)</f>
        <v>143</v>
      </c>
      <c r="AA47" s="248">
        <f t="shared" ca="1" si="4"/>
        <v>0</v>
      </c>
      <c r="AB47" s="248">
        <f>IF(Y26=0,AB48,Y26)</f>
        <v>286</v>
      </c>
      <c r="AC47" s="248"/>
      <c r="AD47" s="248"/>
      <c r="AE47" s="248" t="s">
        <v>187</v>
      </c>
      <c r="AF47" s="230">
        <f>Analysis!U191</f>
        <v>0</v>
      </c>
      <c r="AG47" s="230">
        <f>Analysis!U192</f>
        <v>0</v>
      </c>
      <c r="AH47" s="230">
        <f>Analysis!U193</f>
        <v>0</v>
      </c>
      <c r="AI47" s="230"/>
      <c r="AJ47" s="230" t="s">
        <v>187</v>
      </c>
      <c r="AK47" s="247" t="e">
        <f t="shared" si="5"/>
        <v>#N/A</v>
      </c>
      <c r="AL47" s="247" t="e">
        <f t="shared" ca="1" si="6"/>
        <v>#N/A</v>
      </c>
      <c r="AM47" s="247" t="e">
        <f t="shared" ca="1" si="7"/>
        <v>#N/A</v>
      </c>
      <c r="AN47" s="247" t="e">
        <f t="shared" ca="1" si="1"/>
        <v>#N/A</v>
      </c>
      <c r="AO47" s="63"/>
      <c r="AP47" s="63"/>
      <c r="AQ47" s="63"/>
      <c r="AR47" s="63"/>
      <c r="AS47" s="63"/>
      <c r="AT47" s="64"/>
      <c r="AU47" s="64"/>
      <c r="AV47" s="64"/>
      <c r="AW47" s="64"/>
      <c r="AX47" s="64"/>
      <c r="AY47" s="64"/>
      <c r="AZ47" s="64"/>
      <c r="BA47" s="64"/>
      <c r="BB47" s="63"/>
      <c r="BC47" s="63"/>
      <c r="BD47" s="63"/>
      <c r="BE47" s="63"/>
      <c r="BF47" s="63"/>
      <c r="BG47" s="63"/>
    </row>
    <row r="48" spans="2:61" ht="15" customHeight="1" x14ac:dyDescent="0.3">
      <c r="B48" s="420" t="s">
        <v>154</v>
      </c>
      <c r="C48" s="587">
        <f>IFERROR(AVERAGE(C50:C69),"")</f>
        <v>506.46949404761909</v>
      </c>
      <c r="D48" s="452" t="s">
        <v>111</v>
      </c>
      <c r="E48" s="452" t="s">
        <v>232</v>
      </c>
      <c r="F48" s="452" t="s">
        <v>233</v>
      </c>
      <c r="G48" s="452" t="s">
        <v>234</v>
      </c>
      <c r="H48" s="399" t="s">
        <v>235</v>
      </c>
      <c r="I48" s="598"/>
      <c r="J48" s="599"/>
      <c r="K48" s="599"/>
      <c r="L48" s="599"/>
      <c r="M48" s="599"/>
      <c r="N48" s="599"/>
      <c r="O48" s="599"/>
      <c r="P48" s="599"/>
      <c r="Q48" s="599"/>
      <c r="R48" s="600"/>
      <c r="S48" s="63"/>
      <c r="T48" s="63"/>
      <c r="U48" s="63"/>
      <c r="V48" s="248" t="s">
        <v>187</v>
      </c>
      <c r="W48" s="248">
        <f t="shared" si="2"/>
        <v>0</v>
      </c>
      <c r="X48" s="248">
        <f>IF(W25=0,X49,W25)</f>
        <v>216</v>
      </c>
      <c r="Y48" s="248">
        <f t="shared" ca="1" si="3"/>
        <v>0</v>
      </c>
      <c r="Z48" s="248">
        <f>IF(X25=0,Z49,X25)</f>
        <v>142</v>
      </c>
      <c r="AA48" s="248">
        <f t="shared" ca="1" si="4"/>
        <v>0</v>
      </c>
      <c r="AB48" s="248">
        <f>IF(Y25=0,AB49,Y25)</f>
        <v>286</v>
      </c>
      <c r="AC48" s="248"/>
      <c r="AD48" s="248"/>
      <c r="AE48" s="248" t="s">
        <v>188</v>
      </c>
      <c r="AF48" s="230">
        <f>Analysis!U213</f>
        <v>0</v>
      </c>
      <c r="AG48" s="230">
        <f>Analysis!U214</f>
        <v>0</v>
      </c>
      <c r="AH48" s="230">
        <f>Analysis!U215</f>
        <v>0</v>
      </c>
      <c r="AI48" s="230"/>
      <c r="AJ48" s="230" t="s">
        <v>188</v>
      </c>
      <c r="AK48" s="247" t="e">
        <f t="shared" si="5"/>
        <v>#N/A</v>
      </c>
      <c r="AL48" s="247" t="e">
        <f t="shared" ca="1" si="6"/>
        <v>#N/A</v>
      </c>
      <c r="AM48" s="247" t="e">
        <f t="shared" ca="1" si="7"/>
        <v>#N/A</v>
      </c>
      <c r="AN48" s="247" t="e">
        <f t="shared" ca="1" si="1"/>
        <v>#N/A</v>
      </c>
      <c r="AO48" s="63"/>
      <c r="AP48" s="63"/>
      <c r="AQ48" s="63"/>
      <c r="AR48" s="63"/>
      <c r="AS48" s="63"/>
      <c r="AT48" s="64"/>
      <c r="AU48" s="64"/>
      <c r="AV48" s="64"/>
      <c r="AW48" s="64"/>
      <c r="AX48" s="64"/>
      <c r="AY48" s="64"/>
      <c r="AZ48" s="64"/>
      <c r="BA48" s="64"/>
      <c r="BB48" s="63"/>
      <c r="BC48" s="63"/>
      <c r="BD48" s="63"/>
      <c r="BE48" s="63"/>
      <c r="BF48" s="63"/>
      <c r="BG48" s="63"/>
    </row>
    <row r="49" spans="2:62" ht="15" customHeight="1" thickBot="1" x14ac:dyDescent="0.35">
      <c r="B49" s="400"/>
      <c r="C49" s="588"/>
      <c r="D49" s="453"/>
      <c r="E49" s="453"/>
      <c r="F49" s="453"/>
      <c r="G49" s="453"/>
      <c r="H49" s="504"/>
      <c r="I49" s="601"/>
      <c r="J49" s="602"/>
      <c r="K49" s="602"/>
      <c r="L49" s="602"/>
      <c r="M49" s="602"/>
      <c r="N49" s="602"/>
      <c r="O49" s="602"/>
      <c r="P49" s="602"/>
      <c r="Q49" s="602"/>
      <c r="R49" s="603"/>
      <c r="S49" s="63"/>
      <c r="T49" s="63"/>
      <c r="U49" s="63"/>
      <c r="V49" s="248" t="s">
        <v>188</v>
      </c>
      <c r="W49" s="248">
        <f>W33</f>
        <v>0</v>
      </c>
      <c r="X49" s="248">
        <f>W24</f>
        <v>196</v>
      </c>
      <c r="Y49" s="248">
        <f ca="1">X33</f>
        <v>0</v>
      </c>
      <c r="Z49" s="248">
        <f>X24</f>
        <v>135</v>
      </c>
      <c r="AA49" s="248">
        <f ca="1">Y33</f>
        <v>0</v>
      </c>
      <c r="AB49" s="248">
        <f>Y24</f>
        <v>297</v>
      </c>
      <c r="AC49" s="248"/>
      <c r="AD49" s="248"/>
      <c r="AE49" s="230"/>
      <c r="AF49" s="230"/>
      <c r="AG49" s="63"/>
      <c r="AH49" s="63"/>
      <c r="AI49" s="63"/>
      <c r="AJ49" s="63"/>
      <c r="AK49" s="63"/>
      <c r="AL49" s="63"/>
      <c r="AM49" s="63"/>
      <c r="AN49" s="63"/>
      <c r="AO49" s="63"/>
      <c r="AP49" s="63"/>
      <c r="AQ49" s="63"/>
      <c r="AR49" s="63"/>
      <c r="AS49" s="63"/>
      <c r="AT49" s="63"/>
      <c r="AU49" s="63"/>
      <c r="AV49" s="63"/>
      <c r="AW49" s="64"/>
      <c r="AX49" s="64"/>
      <c r="AY49" s="64"/>
      <c r="AZ49" s="64"/>
      <c r="BA49" s="64"/>
      <c r="BB49" s="64"/>
      <c r="BC49" s="64"/>
      <c r="BD49" s="64"/>
      <c r="BE49" s="63"/>
      <c r="BF49" s="63"/>
      <c r="BG49" s="63"/>
      <c r="BH49" s="63"/>
      <c r="BI49" s="63"/>
      <c r="BJ49" s="63"/>
    </row>
    <row r="50" spans="2:62" ht="15" customHeight="1" x14ac:dyDescent="0.3">
      <c r="B50" s="420" t="s">
        <v>52</v>
      </c>
      <c r="C50" s="585">
        <f>IFERROR(AVERAGE('Week 1'!R33,'Week 1'!R63,'Week 1'!R108,'Week 1'!R138),"")</f>
        <v>341.16666666666669</v>
      </c>
      <c r="D50" s="539">
        <f>'Week 1'!$M$188</f>
        <v>3.3333333333333335</v>
      </c>
      <c r="E50" s="539">
        <f>'Week 1'!$N$188</f>
        <v>6.333333333333333</v>
      </c>
      <c r="F50" s="539">
        <f>'Week 1'!$O$188</f>
        <v>8</v>
      </c>
      <c r="G50" s="539">
        <f>'Week 1'!$P$188</f>
        <v>6</v>
      </c>
      <c r="H50" s="539">
        <f>'Week 1'!$Q$188</f>
        <v>7</v>
      </c>
      <c r="I50" s="601"/>
      <c r="J50" s="602"/>
      <c r="K50" s="602"/>
      <c r="L50" s="602"/>
      <c r="M50" s="602"/>
      <c r="N50" s="602"/>
      <c r="O50" s="602"/>
      <c r="P50" s="602"/>
      <c r="Q50" s="602"/>
      <c r="R50" s="603"/>
      <c r="S50" s="63"/>
      <c r="T50" s="63"/>
      <c r="U50" s="63"/>
      <c r="V50" s="241" t="s">
        <v>193</v>
      </c>
      <c r="W50" s="544">
        <f ca="1">X40-W40</f>
        <v>37</v>
      </c>
      <c r="X50" s="551"/>
      <c r="Y50" s="544">
        <f ca="1">Z40-Y40</f>
        <v>5</v>
      </c>
      <c r="Z50" s="551"/>
      <c r="AA50" s="544">
        <f ca="1">AB40-AA40</f>
        <v>-16</v>
      </c>
      <c r="AB50" s="551"/>
      <c r="AC50" s="250"/>
      <c r="AD50" s="250"/>
      <c r="AE50" s="230"/>
      <c r="AF50" s="230"/>
      <c r="AG50" s="63"/>
      <c r="AH50" s="63"/>
      <c r="AI50" s="63"/>
      <c r="AJ50" s="63"/>
      <c r="AK50" s="63"/>
      <c r="AL50" s="63"/>
      <c r="AM50" s="63"/>
      <c r="AN50" s="63"/>
      <c r="AO50" s="63"/>
      <c r="AP50" s="63"/>
      <c r="AQ50" s="63"/>
      <c r="AR50" s="63"/>
      <c r="AS50" s="63"/>
      <c r="AT50" s="63"/>
      <c r="AU50" s="63"/>
      <c r="AV50" s="63"/>
      <c r="AW50" s="64"/>
      <c r="AX50" s="64"/>
      <c r="AY50" s="64"/>
      <c r="AZ50" s="64"/>
      <c r="BA50" s="64"/>
      <c r="BB50" s="64"/>
      <c r="BC50" s="64"/>
      <c r="BD50" s="64"/>
      <c r="BE50" s="63"/>
      <c r="BF50" s="63"/>
      <c r="BG50" s="63"/>
      <c r="BH50" s="63"/>
      <c r="BI50" s="63"/>
      <c r="BJ50" s="63"/>
    </row>
    <row r="51" spans="2:62" ht="15" customHeight="1" thickBot="1" x14ac:dyDescent="0.35">
      <c r="B51" s="400"/>
      <c r="C51" s="586"/>
      <c r="D51" s="540"/>
      <c r="E51" s="540"/>
      <c r="F51" s="540"/>
      <c r="G51" s="540"/>
      <c r="H51" s="540"/>
      <c r="I51" s="601"/>
      <c r="J51" s="602"/>
      <c r="K51" s="602"/>
      <c r="L51" s="602"/>
      <c r="M51" s="602"/>
      <c r="N51" s="602"/>
      <c r="O51" s="602"/>
      <c r="P51" s="602"/>
      <c r="Q51" s="602"/>
      <c r="R51" s="603"/>
      <c r="S51" s="63"/>
      <c r="T51" s="63"/>
      <c r="U51" s="63"/>
      <c r="V51" s="63"/>
      <c r="W51" s="63"/>
      <c r="X51" s="63"/>
      <c r="Y51" s="63"/>
      <c r="Z51" s="63"/>
      <c r="AA51" s="63"/>
      <c r="AB51" s="63"/>
      <c r="AC51" s="63"/>
      <c r="AD51" s="63"/>
      <c r="AE51" s="63"/>
      <c r="AF51" s="63"/>
      <c r="AG51" s="63"/>
      <c r="AH51" s="63"/>
      <c r="AI51" s="63"/>
      <c r="AJ51" s="63"/>
      <c r="AK51" s="63"/>
      <c r="AL51" s="63"/>
      <c r="AM51" s="63"/>
      <c r="AN51" s="63"/>
      <c r="AO51" s="63"/>
      <c r="AP51" s="63"/>
      <c r="AQ51" s="63"/>
      <c r="AR51" s="63"/>
      <c r="AS51" s="63"/>
      <c r="AT51" s="63"/>
      <c r="AU51" s="63"/>
      <c r="AV51" s="64"/>
      <c r="AW51" s="64"/>
      <c r="AX51" s="64"/>
      <c r="AY51" s="64"/>
      <c r="AZ51" s="64"/>
      <c r="BA51" s="64"/>
      <c r="BB51" s="64"/>
      <c r="BC51" s="64"/>
      <c r="BD51" s="63"/>
      <c r="BE51" s="63"/>
      <c r="BF51" s="63"/>
      <c r="BG51" s="63"/>
      <c r="BH51" s="63"/>
      <c r="BI51" s="63"/>
    </row>
    <row r="52" spans="2:62" ht="15" customHeight="1" x14ac:dyDescent="0.3">
      <c r="B52" s="399" t="s">
        <v>55</v>
      </c>
      <c r="C52" s="541">
        <f>IFERROR(AVERAGE('Week 2'!R33,'Week 2'!R63,'Week 2'!R108,'Week 2'!R138),"")</f>
        <v>575.42083333333335</v>
      </c>
      <c r="D52" s="539">
        <f>'Week 2'!$M$188</f>
        <v>5.4</v>
      </c>
      <c r="E52" s="539">
        <f>'Week 2'!$N$188</f>
        <v>6.6</v>
      </c>
      <c r="F52" s="539">
        <f>'Week 2'!$O$188</f>
        <v>7</v>
      </c>
      <c r="G52" s="539">
        <f>'Week 2'!$P$188</f>
        <v>4.2</v>
      </c>
      <c r="H52" s="539">
        <f>'Week 2'!$Q$188</f>
        <v>5.6</v>
      </c>
      <c r="I52" s="601"/>
      <c r="J52" s="602"/>
      <c r="K52" s="602"/>
      <c r="L52" s="602"/>
      <c r="M52" s="602"/>
      <c r="N52" s="602"/>
      <c r="O52" s="602"/>
      <c r="P52" s="602"/>
      <c r="Q52" s="602"/>
      <c r="R52" s="603"/>
      <c r="S52" s="63"/>
      <c r="T52" s="63"/>
      <c r="U52" s="63"/>
      <c r="V52" s="63"/>
      <c r="W52" s="251"/>
      <c r="X52" s="251"/>
      <c r="Y52" s="251"/>
      <c r="Z52" s="63"/>
      <c r="AA52" s="63"/>
      <c r="AB52" s="63"/>
      <c r="AC52" s="63"/>
      <c r="AD52" s="63"/>
      <c r="AE52" s="63"/>
      <c r="AF52" s="63"/>
      <c r="AG52" s="63"/>
      <c r="AH52" s="63"/>
      <c r="AI52" s="63"/>
      <c r="AJ52" s="63"/>
      <c r="AK52" s="63"/>
      <c r="AL52" s="63"/>
      <c r="AM52" s="63"/>
      <c r="AN52" s="63"/>
      <c r="AO52" s="63"/>
      <c r="AP52" s="63"/>
      <c r="AQ52" s="63"/>
      <c r="AR52" s="63"/>
      <c r="AS52" s="63"/>
      <c r="AT52" s="63"/>
      <c r="AU52" s="63"/>
      <c r="AV52" s="64"/>
      <c r="AW52" s="64"/>
      <c r="AX52" s="64"/>
      <c r="AY52" s="64"/>
      <c r="AZ52" s="64"/>
      <c r="BA52" s="64"/>
      <c r="BB52" s="64"/>
      <c r="BC52" s="64"/>
      <c r="BD52" s="63"/>
      <c r="BE52" s="63"/>
      <c r="BF52" s="63"/>
      <c r="BG52" s="63"/>
      <c r="BH52" s="63"/>
      <c r="BI52" s="63"/>
    </row>
    <row r="53" spans="2:62" ht="15" customHeight="1" thickBot="1" x14ac:dyDescent="0.35">
      <c r="B53" s="504"/>
      <c r="C53" s="542"/>
      <c r="D53" s="540"/>
      <c r="E53" s="540"/>
      <c r="F53" s="540"/>
      <c r="G53" s="540"/>
      <c r="H53" s="540"/>
      <c r="I53" s="601"/>
      <c r="J53" s="602"/>
      <c r="K53" s="602"/>
      <c r="L53" s="602"/>
      <c r="M53" s="602"/>
      <c r="N53" s="602"/>
      <c r="O53" s="602"/>
      <c r="P53" s="602"/>
      <c r="Q53" s="602"/>
      <c r="R53" s="603"/>
      <c r="S53" s="63"/>
      <c r="T53" s="63"/>
      <c r="U53" s="63"/>
      <c r="V53" s="230"/>
      <c r="W53" s="551" t="s">
        <v>44</v>
      </c>
      <c r="X53" s="551"/>
      <c r="Y53" s="551"/>
      <c r="Z53" s="63"/>
      <c r="AA53" s="63"/>
      <c r="AB53" s="252"/>
      <c r="AC53" s="252"/>
      <c r="AD53" s="573" t="s">
        <v>83</v>
      </c>
      <c r="AE53" s="573"/>
      <c r="AF53" s="573"/>
      <c r="AG53" s="253"/>
      <c r="AH53" s="573" t="s">
        <v>107</v>
      </c>
      <c r="AI53" s="573"/>
      <c r="AJ53" s="573"/>
      <c r="AK53" s="573"/>
      <c r="AL53" s="573"/>
      <c r="AM53" s="573"/>
      <c r="AN53" s="63"/>
      <c r="AO53" s="63"/>
      <c r="AP53" s="63"/>
      <c r="AQ53" s="63"/>
      <c r="AR53" s="63"/>
      <c r="AS53" s="63"/>
      <c r="AT53" s="63"/>
      <c r="AU53" s="63"/>
      <c r="AV53" s="64"/>
      <c r="AW53" s="64"/>
      <c r="AX53" s="64"/>
      <c r="AY53" s="64"/>
      <c r="AZ53" s="64"/>
      <c r="BA53" s="64"/>
      <c r="BB53" s="64"/>
      <c r="BC53" s="64"/>
      <c r="BD53" s="63"/>
      <c r="BE53" s="63"/>
      <c r="BF53" s="63"/>
      <c r="BG53" s="63"/>
      <c r="BH53" s="63"/>
      <c r="BI53" s="63"/>
    </row>
    <row r="54" spans="2:62" ht="15" customHeight="1" x14ac:dyDescent="0.3">
      <c r="B54" s="399" t="s">
        <v>53</v>
      </c>
      <c r="C54" s="541">
        <f>IFERROR(AVERAGE('Week 3'!R33,'Week 3'!R63,'Week 3'!R108,'Week 3'!R138),"")</f>
        <v>615.24156746031747</v>
      </c>
      <c r="D54" s="539">
        <f>'Week 3'!$M$188</f>
        <v>6.4</v>
      </c>
      <c r="E54" s="539">
        <f>'Week 3'!$N$188</f>
        <v>5.8</v>
      </c>
      <c r="F54" s="539">
        <f>'Week 3'!$O$188</f>
        <v>6.6</v>
      </c>
      <c r="G54" s="539">
        <f>'Week 3'!$P$188</f>
        <v>5</v>
      </c>
      <c r="H54" s="539">
        <f>'Week 3'!$Q$188</f>
        <v>7</v>
      </c>
      <c r="I54" s="601"/>
      <c r="J54" s="602"/>
      <c r="K54" s="602"/>
      <c r="L54" s="602"/>
      <c r="M54" s="602"/>
      <c r="N54" s="602"/>
      <c r="O54" s="602"/>
      <c r="P54" s="602"/>
      <c r="Q54" s="602"/>
      <c r="R54" s="603"/>
      <c r="S54" s="63"/>
      <c r="T54" s="63"/>
      <c r="U54" s="63"/>
      <c r="V54" s="230"/>
      <c r="W54" s="230" t="s">
        <v>43</v>
      </c>
      <c r="X54" s="230"/>
      <c r="Y54" s="230" t="s">
        <v>45</v>
      </c>
      <c r="Z54" s="230"/>
      <c r="AA54" s="230" t="s">
        <v>46</v>
      </c>
      <c r="AB54" s="63"/>
      <c r="AC54" s="63"/>
      <c r="AD54" s="254" t="s">
        <v>52</v>
      </c>
      <c r="AE54" s="255">
        <f>Analysis!V18</f>
        <v>628</v>
      </c>
      <c r="AF54" s="256">
        <f t="shared" ref="AF54:AF63" si="8">IF(AE54=0,NA(),AE54)</f>
        <v>628</v>
      </c>
      <c r="AG54" s="247"/>
      <c r="AH54" s="230" t="s">
        <v>43</v>
      </c>
      <c r="AI54" s="230" t="s">
        <v>108</v>
      </c>
      <c r="AJ54" s="230" t="s">
        <v>45</v>
      </c>
      <c r="AK54" s="230" t="s">
        <v>108</v>
      </c>
      <c r="AL54" s="230" t="s">
        <v>46</v>
      </c>
      <c r="AM54" s="230" t="s">
        <v>108</v>
      </c>
      <c r="AN54" s="63"/>
      <c r="AO54" s="63"/>
      <c r="AP54" s="63"/>
      <c r="AQ54" s="63"/>
      <c r="AR54" s="63"/>
      <c r="AS54" s="63"/>
      <c r="AT54" s="63"/>
      <c r="AU54" s="63"/>
      <c r="AV54" s="64"/>
      <c r="AW54" s="64"/>
      <c r="AX54" s="64"/>
      <c r="AY54" s="64"/>
      <c r="AZ54" s="64"/>
      <c r="BA54" s="64"/>
      <c r="BB54" s="64"/>
      <c r="BC54" s="64"/>
      <c r="BD54" s="63"/>
      <c r="BE54" s="63"/>
      <c r="BF54" s="63"/>
      <c r="BG54" s="63"/>
      <c r="BH54" s="63"/>
      <c r="BI54" s="63"/>
    </row>
    <row r="55" spans="2:62" ht="15" customHeight="1" thickBot="1" x14ac:dyDescent="0.35">
      <c r="B55" s="504"/>
      <c r="C55" s="542"/>
      <c r="D55" s="540"/>
      <c r="E55" s="540"/>
      <c r="F55" s="540"/>
      <c r="G55" s="540"/>
      <c r="H55" s="540"/>
      <c r="I55" s="601"/>
      <c r="J55" s="602"/>
      <c r="K55" s="602"/>
      <c r="L55" s="602"/>
      <c r="M55" s="602"/>
      <c r="N55" s="602"/>
      <c r="O55" s="602"/>
      <c r="P55" s="602"/>
      <c r="Q55" s="602"/>
      <c r="R55" s="603"/>
      <c r="S55" s="63"/>
      <c r="T55" s="63"/>
      <c r="U55" s="63"/>
      <c r="V55" s="230" t="s">
        <v>52</v>
      </c>
      <c r="W55" s="256">
        <f>Analysis!Q15</f>
        <v>6805</v>
      </c>
      <c r="X55" s="256">
        <f>IF(W55=0,NA(),W55)</f>
        <v>6805</v>
      </c>
      <c r="Y55" s="256">
        <f>Analysis!Q16</f>
        <v>7560</v>
      </c>
      <c r="Z55" s="256">
        <f>IF(Y55=0,NA(),Y55)</f>
        <v>7560</v>
      </c>
      <c r="AA55" s="256">
        <f>Analysis!Q17</f>
        <v>8100</v>
      </c>
      <c r="AB55" s="256">
        <f>IF(AA55=0,NA(),AA55)</f>
        <v>8100</v>
      </c>
      <c r="AC55" s="63"/>
      <c r="AD55" s="254" t="s">
        <v>55</v>
      </c>
      <c r="AE55" s="255">
        <f>Analysis!V40</f>
        <v>644</v>
      </c>
      <c r="AF55" s="256">
        <f t="shared" si="8"/>
        <v>644</v>
      </c>
      <c r="AG55" s="247"/>
      <c r="AH55" s="247">
        <f>W24</f>
        <v>196</v>
      </c>
      <c r="AI55" s="230">
        <v>1</v>
      </c>
      <c r="AJ55" s="247">
        <f>X24</f>
        <v>135</v>
      </c>
      <c r="AK55" s="230">
        <v>1</v>
      </c>
      <c r="AL55" s="247">
        <f>Y24</f>
        <v>297</v>
      </c>
      <c r="AM55" s="230">
        <v>1</v>
      </c>
      <c r="AN55" s="63"/>
      <c r="AO55" s="63"/>
      <c r="AP55" s="63"/>
      <c r="AQ55" s="63"/>
      <c r="AR55" s="63"/>
      <c r="AS55" s="63"/>
      <c r="AT55" s="63"/>
      <c r="AU55" s="63"/>
      <c r="AV55" s="64"/>
      <c r="AW55" s="64"/>
      <c r="AX55" s="64"/>
      <c r="AY55" s="64"/>
      <c r="AZ55" s="64"/>
      <c r="BA55" s="64"/>
      <c r="BB55" s="64"/>
      <c r="BC55" s="64"/>
      <c r="BD55" s="63"/>
      <c r="BE55" s="63"/>
      <c r="BF55" s="63"/>
      <c r="BG55" s="63"/>
      <c r="BH55" s="63"/>
      <c r="BI55" s="63"/>
    </row>
    <row r="56" spans="2:62" ht="15" customHeight="1" x14ac:dyDescent="0.3">
      <c r="B56" s="399" t="s">
        <v>54</v>
      </c>
      <c r="C56" s="541">
        <f>IFERROR(AVERAGE('Week 4'!R33,'Week 4'!R63,'Week 4'!R108,'Week 4'!R138),"")</f>
        <v>575.75317460317467</v>
      </c>
      <c r="D56" s="539">
        <f>'Week 4'!$M$188</f>
        <v>4.333333333333333</v>
      </c>
      <c r="E56" s="539">
        <f>'Week 4'!$N$188</f>
        <v>6</v>
      </c>
      <c r="F56" s="539">
        <f>'Week 4'!$O$188</f>
        <v>6</v>
      </c>
      <c r="G56" s="539">
        <f>'Week 4'!$P$188</f>
        <v>5</v>
      </c>
      <c r="H56" s="539">
        <f>'Week 4'!$Q$188</f>
        <v>5.666666666666667</v>
      </c>
      <c r="I56" s="601"/>
      <c r="J56" s="602"/>
      <c r="K56" s="602"/>
      <c r="L56" s="602"/>
      <c r="M56" s="602"/>
      <c r="N56" s="602"/>
      <c r="O56" s="602"/>
      <c r="P56" s="602"/>
      <c r="Q56" s="602"/>
      <c r="R56" s="603"/>
      <c r="S56" s="63"/>
      <c r="T56" s="63"/>
      <c r="U56" s="63"/>
      <c r="V56" s="230" t="s">
        <v>55</v>
      </c>
      <c r="W56" s="256">
        <f>Analysis!Q37</f>
        <v>13815</v>
      </c>
      <c r="X56" s="256">
        <f t="shared" ref="X56:X64" si="9">IF(W56=0,NA(),W56)</f>
        <v>13815</v>
      </c>
      <c r="Y56" s="256">
        <f>Analysis!Q38</f>
        <v>11980</v>
      </c>
      <c r="Z56" s="256">
        <f t="shared" ref="Z56:Z64" si="10">IF(Y56=0,NA(),Y56)</f>
        <v>11980</v>
      </c>
      <c r="AA56" s="256">
        <f>Analysis!Q39</f>
        <v>13745</v>
      </c>
      <c r="AB56" s="256">
        <f>IF(AA56=0,NA(),AA56)</f>
        <v>13745</v>
      </c>
      <c r="AC56" s="63"/>
      <c r="AD56" s="254" t="s">
        <v>53</v>
      </c>
      <c r="AE56" s="255">
        <f>Analysis!V62</f>
        <v>354</v>
      </c>
      <c r="AF56" s="256">
        <f t="shared" si="8"/>
        <v>354</v>
      </c>
      <c r="AG56" s="247"/>
      <c r="AH56" s="247">
        <f t="shared" ref="AH56:AH62" si="11">W25</f>
        <v>216</v>
      </c>
      <c r="AI56" s="230">
        <v>2</v>
      </c>
      <c r="AJ56" s="247">
        <f t="shared" ref="AJ56:AJ62" si="12">X25</f>
        <v>142</v>
      </c>
      <c r="AK56" s="230">
        <v>2</v>
      </c>
      <c r="AL56" s="247">
        <f t="shared" ref="AL56:AL62" si="13">Y25</f>
        <v>286</v>
      </c>
      <c r="AM56" s="230">
        <v>2</v>
      </c>
      <c r="AN56" s="63"/>
      <c r="AO56" s="63"/>
      <c r="AP56" s="63"/>
      <c r="AQ56" s="63"/>
      <c r="AR56" s="63"/>
      <c r="AS56" s="63"/>
      <c r="AT56" s="63"/>
      <c r="AU56" s="63"/>
      <c r="AV56" s="64"/>
      <c r="AW56" s="64"/>
      <c r="AX56" s="64"/>
      <c r="AY56" s="64"/>
      <c r="AZ56" s="64"/>
      <c r="BA56" s="64"/>
      <c r="BB56" s="64"/>
      <c r="BC56" s="64"/>
      <c r="BD56" s="63"/>
      <c r="BE56" s="63"/>
      <c r="BF56" s="63"/>
      <c r="BG56" s="63"/>
      <c r="BH56" s="63"/>
      <c r="BI56" s="63"/>
    </row>
    <row r="57" spans="2:62" ht="15" customHeight="1" thickBot="1" x14ac:dyDescent="0.35">
      <c r="B57" s="504"/>
      <c r="C57" s="542"/>
      <c r="D57" s="540"/>
      <c r="E57" s="540"/>
      <c r="F57" s="540"/>
      <c r="G57" s="540"/>
      <c r="H57" s="540"/>
      <c r="I57" s="601"/>
      <c r="J57" s="602"/>
      <c r="K57" s="602"/>
      <c r="L57" s="602"/>
      <c r="M57" s="602"/>
      <c r="N57" s="602"/>
      <c r="O57" s="602"/>
      <c r="P57" s="602"/>
      <c r="Q57" s="602"/>
      <c r="R57" s="603"/>
      <c r="S57" s="63"/>
      <c r="T57" s="63"/>
      <c r="U57" s="63"/>
      <c r="V57" s="230" t="s">
        <v>53</v>
      </c>
      <c r="W57" s="256">
        <f>Analysis!Q59</f>
        <v>7652.5</v>
      </c>
      <c r="X57" s="256">
        <f t="shared" si="9"/>
        <v>7652.5</v>
      </c>
      <c r="Y57" s="256">
        <f>Analysis!Q60</f>
        <v>12675</v>
      </c>
      <c r="Z57" s="256">
        <f>IF(Y57=0,NA(),Y57)</f>
        <v>12675</v>
      </c>
      <c r="AA57" s="256">
        <f>Analysis!Q61</f>
        <v>14947.5</v>
      </c>
      <c r="AB57" s="256">
        <f t="shared" ref="AB57:AB64" si="14">IF(AA57=0,NA(),AA57)</f>
        <v>14947.5</v>
      </c>
      <c r="AC57" s="63"/>
      <c r="AD57" s="254" t="s">
        <v>54</v>
      </c>
      <c r="AE57" s="255">
        <f>Analysis!V84</f>
        <v>633</v>
      </c>
      <c r="AF57" s="256">
        <f t="shared" si="8"/>
        <v>633</v>
      </c>
      <c r="AG57" s="247"/>
      <c r="AH57" s="247">
        <f t="shared" si="11"/>
        <v>211</v>
      </c>
      <c r="AI57" s="230">
        <v>3</v>
      </c>
      <c r="AJ57" s="247">
        <f t="shared" si="12"/>
        <v>143</v>
      </c>
      <c r="AK57" s="230">
        <v>3</v>
      </c>
      <c r="AL57" s="247">
        <f t="shared" si="13"/>
        <v>0</v>
      </c>
      <c r="AM57" s="230">
        <v>3</v>
      </c>
      <c r="AN57" s="63"/>
      <c r="AO57" s="63"/>
      <c r="AP57" s="63"/>
      <c r="AQ57" s="63"/>
      <c r="AR57" s="63"/>
      <c r="AS57" s="63"/>
      <c r="AT57" s="63"/>
      <c r="AU57" s="63"/>
      <c r="AV57" s="64"/>
      <c r="AW57" s="64"/>
      <c r="AX57" s="64"/>
      <c r="AY57" s="64"/>
      <c r="AZ57" s="64"/>
      <c r="BA57" s="64"/>
      <c r="BB57" s="64"/>
      <c r="BC57" s="64"/>
      <c r="BD57" s="63"/>
      <c r="BE57" s="63"/>
      <c r="BF57" s="63"/>
      <c r="BG57" s="63"/>
      <c r="BH57" s="63"/>
      <c r="BI57" s="63"/>
    </row>
    <row r="58" spans="2:62" ht="15" customHeight="1" x14ac:dyDescent="0.3">
      <c r="B58" s="399" t="s">
        <v>150</v>
      </c>
      <c r="C58" s="541">
        <f>IFERROR(AVERAGE('Week 5'!R33,'Week 5'!R63,'Week 5'!R108,'Week 5'!R138),"")</f>
        <v>559.62361111111113</v>
      </c>
      <c r="D58" s="539">
        <f>'Week 5'!$M$188</f>
        <v>7.25</v>
      </c>
      <c r="E58" s="539">
        <f>'Week 5'!$N$188</f>
        <v>6.5</v>
      </c>
      <c r="F58" s="539">
        <f>'Week 5'!$O$188</f>
        <v>6.5</v>
      </c>
      <c r="G58" s="539">
        <f>'Week 5'!$P$188</f>
        <v>3.75</v>
      </c>
      <c r="H58" s="539">
        <f>'Week 5'!$Q$188</f>
        <v>3.5</v>
      </c>
      <c r="I58" s="601"/>
      <c r="J58" s="602"/>
      <c r="K58" s="602"/>
      <c r="L58" s="602"/>
      <c r="M58" s="602"/>
      <c r="N58" s="602"/>
      <c r="O58" s="602"/>
      <c r="P58" s="602"/>
      <c r="Q58" s="602"/>
      <c r="R58" s="603"/>
      <c r="S58" s="63"/>
      <c r="T58" s="63"/>
      <c r="U58" s="63"/>
      <c r="V58" s="230" t="s">
        <v>54</v>
      </c>
      <c r="W58" s="256">
        <f>Analysis!Q81</f>
        <v>8690</v>
      </c>
      <c r="X58" s="256">
        <f t="shared" si="9"/>
        <v>8690</v>
      </c>
      <c r="Y58" s="256">
        <f>Analysis!Q82</f>
        <v>12305</v>
      </c>
      <c r="Z58" s="256">
        <f t="shared" si="10"/>
        <v>12305</v>
      </c>
      <c r="AA58" s="256">
        <f>Analysis!Q83</f>
        <v>13760</v>
      </c>
      <c r="AB58" s="256">
        <f t="shared" si="14"/>
        <v>13760</v>
      </c>
      <c r="AC58" s="63"/>
      <c r="AD58" s="254" t="s">
        <v>150</v>
      </c>
      <c r="AE58" s="255">
        <f>Analysis!V106</f>
        <v>653</v>
      </c>
      <c r="AF58" s="256">
        <f t="shared" si="8"/>
        <v>653</v>
      </c>
      <c r="AG58" s="247"/>
      <c r="AH58" s="247">
        <f t="shared" si="11"/>
        <v>218</v>
      </c>
      <c r="AI58" s="230">
        <v>4</v>
      </c>
      <c r="AJ58" s="247">
        <f t="shared" si="12"/>
        <v>142</v>
      </c>
      <c r="AK58" s="230">
        <v>4</v>
      </c>
      <c r="AL58" s="247">
        <f t="shared" si="13"/>
        <v>273</v>
      </c>
      <c r="AM58" s="230">
        <v>4</v>
      </c>
      <c r="AN58" s="63"/>
      <c r="AO58" s="63"/>
      <c r="AP58" s="63"/>
      <c r="AQ58" s="63"/>
      <c r="AR58" s="63"/>
      <c r="AS58" s="63"/>
      <c r="AT58" s="63"/>
      <c r="AU58" s="63"/>
      <c r="AV58" s="64"/>
      <c r="AW58" s="64"/>
      <c r="AX58" s="64"/>
      <c r="AY58" s="64"/>
      <c r="AZ58" s="64"/>
      <c r="BA58" s="64"/>
      <c r="BB58" s="64"/>
      <c r="BC58" s="64"/>
      <c r="BD58" s="63"/>
      <c r="BE58" s="63"/>
      <c r="BF58" s="63"/>
      <c r="BG58" s="63"/>
      <c r="BH58" s="63"/>
      <c r="BI58" s="63"/>
    </row>
    <row r="59" spans="2:62" ht="15" customHeight="1" thickBot="1" x14ac:dyDescent="0.35">
      <c r="B59" s="504"/>
      <c r="C59" s="542"/>
      <c r="D59" s="540"/>
      <c r="E59" s="540"/>
      <c r="F59" s="540"/>
      <c r="G59" s="540"/>
      <c r="H59" s="540"/>
      <c r="I59" s="601"/>
      <c r="J59" s="602"/>
      <c r="K59" s="602"/>
      <c r="L59" s="602"/>
      <c r="M59" s="602"/>
      <c r="N59" s="602"/>
      <c r="O59" s="602"/>
      <c r="P59" s="602"/>
      <c r="Q59" s="602"/>
      <c r="R59" s="603"/>
      <c r="S59" s="63"/>
      <c r="T59" s="63"/>
      <c r="U59" s="63"/>
      <c r="V59" s="230" t="s">
        <v>150</v>
      </c>
      <c r="W59" s="256">
        <f>Analysis!Q103</f>
        <v>7340</v>
      </c>
      <c r="X59" s="256">
        <f t="shared" si="9"/>
        <v>7340</v>
      </c>
      <c r="Y59" s="256">
        <f>Analysis!Q104</f>
        <v>11562.5</v>
      </c>
      <c r="Z59" s="256">
        <f t="shared" si="10"/>
        <v>11562.5</v>
      </c>
      <c r="AA59" s="256">
        <f>Analysis!Q105</f>
        <v>15642.5</v>
      </c>
      <c r="AB59" s="256">
        <f t="shared" si="14"/>
        <v>15642.5</v>
      </c>
      <c r="AC59" s="63"/>
      <c r="AD59" s="254" t="s">
        <v>152</v>
      </c>
      <c r="AE59" s="255">
        <f ca="1">Analysis!V128</f>
        <v>514</v>
      </c>
      <c r="AF59" s="256">
        <f t="shared" ca="1" si="8"/>
        <v>514</v>
      </c>
      <c r="AG59" s="247"/>
      <c r="AH59" s="247">
        <f t="shared" si="11"/>
        <v>232</v>
      </c>
      <c r="AI59" s="230">
        <v>5</v>
      </c>
      <c r="AJ59" s="247">
        <f t="shared" si="12"/>
        <v>140</v>
      </c>
      <c r="AK59" s="230">
        <v>5</v>
      </c>
      <c r="AL59" s="247">
        <f t="shared" si="13"/>
        <v>281</v>
      </c>
      <c r="AM59" s="230">
        <v>5</v>
      </c>
      <c r="AN59" s="63"/>
      <c r="AO59" s="63"/>
      <c r="AP59" s="63"/>
      <c r="AQ59" s="63"/>
      <c r="AR59" s="63"/>
      <c r="AS59" s="63"/>
      <c r="AT59" s="63"/>
      <c r="AU59" s="63"/>
      <c r="AV59" s="64"/>
      <c r="AW59" s="64"/>
      <c r="AX59" s="64"/>
      <c r="AY59" s="64"/>
      <c r="AZ59" s="64"/>
      <c r="BA59" s="64"/>
      <c r="BB59" s="64"/>
      <c r="BC59" s="64"/>
      <c r="BD59" s="63"/>
      <c r="BE59" s="63"/>
      <c r="BF59" s="63"/>
      <c r="BG59" s="63"/>
      <c r="BH59" s="63"/>
      <c r="BI59" s="63"/>
    </row>
    <row r="60" spans="2:62" ht="15" customHeight="1" x14ac:dyDescent="0.3">
      <c r="B60" s="399" t="s">
        <v>152</v>
      </c>
      <c r="C60" s="541">
        <f>IFERROR(AVERAGE('Week 6'!R33,'Week 6'!R63,'Week 6'!R108,'Week 6'!R138),"")</f>
        <v>371.61111111111109</v>
      </c>
      <c r="D60" s="539">
        <f>'Week 6'!$M$188</f>
        <v>8.3333333333333339</v>
      </c>
      <c r="E60" s="539">
        <f>'Week 6'!$N$188</f>
        <v>6.666666666666667</v>
      </c>
      <c r="F60" s="539">
        <f>'Week 6'!$O$188</f>
        <v>7.333333333333333</v>
      </c>
      <c r="G60" s="539">
        <f>'Week 6'!$P$188</f>
        <v>4.333333333333333</v>
      </c>
      <c r="H60" s="539">
        <f>'Week 6'!$Q$188</f>
        <v>4.333333333333333</v>
      </c>
      <c r="I60" s="601"/>
      <c r="J60" s="602"/>
      <c r="K60" s="602"/>
      <c r="L60" s="602"/>
      <c r="M60" s="602"/>
      <c r="N60" s="602"/>
      <c r="O60" s="602"/>
      <c r="P60" s="602"/>
      <c r="Q60" s="602"/>
      <c r="R60" s="603"/>
      <c r="S60" s="63"/>
      <c r="T60" s="63"/>
      <c r="U60" s="63"/>
      <c r="V60" s="230" t="s">
        <v>152</v>
      </c>
      <c r="W60" s="256">
        <f>Analysis!Q125</f>
        <v>1557.5</v>
      </c>
      <c r="X60" s="256">
        <f t="shared" si="9"/>
        <v>1557.5</v>
      </c>
      <c r="Y60" s="256">
        <f>Analysis!Q126</f>
        <v>1987.5</v>
      </c>
      <c r="Z60" s="256">
        <f t="shared" si="10"/>
        <v>1987.5</v>
      </c>
      <c r="AA60" s="256">
        <f>Analysis!Q127</f>
        <v>2422.5</v>
      </c>
      <c r="AB60" s="256">
        <f t="shared" si="14"/>
        <v>2422.5</v>
      </c>
      <c r="AC60" s="63"/>
      <c r="AD60" s="254" t="s">
        <v>164</v>
      </c>
      <c r="AE60" s="255">
        <f ca="1">Analysis!V150</f>
        <v>0</v>
      </c>
      <c r="AF60" s="256" t="e">
        <f t="shared" ca="1" si="8"/>
        <v>#N/A</v>
      </c>
      <c r="AG60" s="247"/>
      <c r="AH60" s="247">
        <f t="shared" ca="1" si="11"/>
        <v>233</v>
      </c>
      <c r="AI60" s="230">
        <v>6</v>
      </c>
      <c r="AJ60" s="247">
        <f t="shared" ca="1" si="12"/>
        <v>0</v>
      </c>
      <c r="AK60" s="230">
        <v>6</v>
      </c>
      <c r="AL60" s="247">
        <f t="shared" ca="1" si="13"/>
        <v>281</v>
      </c>
      <c r="AM60" s="230">
        <v>6</v>
      </c>
      <c r="AN60" s="63"/>
      <c r="AO60" s="63"/>
      <c r="AP60" s="63"/>
      <c r="AQ60" s="63"/>
      <c r="AR60" s="63"/>
      <c r="AS60" s="63"/>
      <c r="AT60" s="63"/>
      <c r="AU60" s="63"/>
      <c r="AV60" s="64"/>
      <c r="AW60" s="64"/>
      <c r="AX60" s="64"/>
      <c r="AY60" s="64"/>
      <c r="AZ60" s="64"/>
      <c r="BA60" s="64"/>
      <c r="BB60" s="64"/>
      <c r="BC60" s="64"/>
      <c r="BD60" s="63"/>
      <c r="BE60" s="63"/>
      <c r="BF60" s="63"/>
      <c r="BG60" s="63"/>
      <c r="BH60" s="63"/>
      <c r="BI60" s="63"/>
    </row>
    <row r="61" spans="2:62" ht="15" customHeight="1" thickBot="1" x14ac:dyDescent="0.35">
      <c r="B61" s="504"/>
      <c r="C61" s="542"/>
      <c r="D61" s="540"/>
      <c r="E61" s="540"/>
      <c r="F61" s="540"/>
      <c r="G61" s="540"/>
      <c r="H61" s="540"/>
      <c r="I61" s="601"/>
      <c r="J61" s="602"/>
      <c r="K61" s="602"/>
      <c r="L61" s="602"/>
      <c r="M61" s="602"/>
      <c r="N61" s="602"/>
      <c r="O61" s="602"/>
      <c r="P61" s="602"/>
      <c r="Q61" s="602"/>
      <c r="R61" s="603"/>
      <c r="S61" s="63"/>
      <c r="T61" s="63"/>
      <c r="U61" s="63"/>
      <c r="V61" s="230" t="s">
        <v>164</v>
      </c>
      <c r="W61" s="256">
        <f>Analysis!Q147</f>
        <v>0</v>
      </c>
      <c r="X61" s="256" t="e">
        <f t="shared" si="9"/>
        <v>#N/A</v>
      </c>
      <c r="Y61" s="256">
        <f>Analysis!Q148</f>
        <v>0</v>
      </c>
      <c r="Z61" s="256" t="e">
        <f t="shared" si="10"/>
        <v>#N/A</v>
      </c>
      <c r="AA61" s="256">
        <f>Analysis!Q149</f>
        <v>0</v>
      </c>
      <c r="AB61" s="256" t="e">
        <f t="shared" si="14"/>
        <v>#N/A</v>
      </c>
      <c r="AC61" s="63"/>
      <c r="AD61" s="254" t="s">
        <v>186</v>
      </c>
      <c r="AE61" s="255">
        <f ca="1">Analysis!V172</f>
        <v>0</v>
      </c>
      <c r="AF61" s="256" t="e">
        <f t="shared" ca="1" si="8"/>
        <v>#N/A</v>
      </c>
      <c r="AG61" s="247"/>
      <c r="AH61" s="247">
        <f t="shared" ca="1" si="11"/>
        <v>0</v>
      </c>
      <c r="AI61" s="230">
        <v>7</v>
      </c>
      <c r="AJ61" s="247">
        <f t="shared" ca="1" si="12"/>
        <v>0</v>
      </c>
      <c r="AK61" s="230">
        <v>7</v>
      </c>
      <c r="AL61" s="247">
        <f t="shared" ca="1" si="13"/>
        <v>0</v>
      </c>
      <c r="AM61" s="230">
        <v>7</v>
      </c>
      <c r="AN61" s="63"/>
      <c r="AO61" s="63"/>
      <c r="AP61" s="63"/>
      <c r="AQ61" s="63"/>
      <c r="AR61" s="63"/>
      <c r="AS61" s="63"/>
      <c r="AT61" s="63"/>
      <c r="AU61" s="63"/>
      <c r="AV61" s="64"/>
      <c r="AW61" s="64"/>
      <c r="AX61" s="64"/>
      <c r="AY61" s="64"/>
      <c r="AZ61" s="64"/>
      <c r="BA61" s="64"/>
      <c r="BB61" s="64"/>
      <c r="BC61" s="64"/>
      <c r="BD61" s="63"/>
      <c r="BE61" s="63"/>
      <c r="BF61" s="63"/>
      <c r="BG61" s="63"/>
      <c r="BH61" s="63"/>
      <c r="BI61" s="63"/>
    </row>
    <row r="62" spans="2:62" ht="15" customHeight="1" x14ac:dyDescent="0.3">
      <c r="B62" s="399" t="s">
        <v>164</v>
      </c>
      <c r="C62" s="541" t="str">
        <f>IFERROR(AVERAGE('Week 7'!R33,'Week 7'!R63,'Week 7'!R108,'Week 7'!R138),"")</f>
        <v/>
      </c>
      <c r="D62" s="539">
        <f>'Week 7'!$M$188</f>
        <v>0</v>
      </c>
      <c r="E62" s="539">
        <f>'Week 7'!$N$188</f>
        <v>0</v>
      </c>
      <c r="F62" s="539">
        <f>'Week 7'!$O$188</f>
        <v>0</v>
      </c>
      <c r="G62" s="539">
        <f>'Week 7'!$P$188</f>
        <v>0</v>
      </c>
      <c r="H62" s="539">
        <f>'Week 7'!$Q$188</f>
        <v>0</v>
      </c>
      <c r="I62" s="601"/>
      <c r="J62" s="602"/>
      <c r="K62" s="602"/>
      <c r="L62" s="602"/>
      <c r="M62" s="602"/>
      <c r="N62" s="602"/>
      <c r="O62" s="602"/>
      <c r="P62" s="602"/>
      <c r="Q62" s="602"/>
      <c r="R62" s="603"/>
      <c r="S62" s="63"/>
      <c r="T62" s="63"/>
      <c r="U62" s="63"/>
      <c r="V62" s="230" t="s">
        <v>186</v>
      </c>
      <c r="W62" s="247">
        <f>Analysis!Q169</f>
        <v>0</v>
      </c>
      <c r="X62" s="256" t="e">
        <f t="shared" si="9"/>
        <v>#N/A</v>
      </c>
      <c r="Y62" s="247">
        <f>Analysis!Q170</f>
        <v>0</v>
      </c>
      <c r="Z62" s="256" t="e">
        <f t="shared" si="10"/>
        <v>#N/A</v>
      </c>
      <c r="AA62" s="247">
        <f>Analysis!Q171</f>
        <v>0</v>
      </c>
      <c r="AB62" s="256" t="e">
        <f t="shared" si="14"/>
        <v>#N/A</v>
      </c>
      <c r="AC62" s="63"/>
      <c r="AD62" s="254" t="s">
        <v>187</v>
      </c>
      <c r="AE62" s="255">
        <f ca="1">Analysis!V194</f>
        <v>0</v>
      </c>
      <c r="AF62" s="256" t="e">
        <f t="shared" ca="1" si="8"/>
        <v>#N/A</v>
      </c>
      <c r="AG62" s="247"/>
      <c r="AH62" s="247">
        <f t="shared" si="11"/>
        <v>0</v>
      </c>
      <c r="AI62" s="230">
        <v>8</v>
      </c>
      <c r="AJ62" s="247">
        <f t="shared" ca="1" si="12"/>
        <v>0</v>
      </c>
      <c r="AK62" s="230">
        <v>8</v>
      </c>
      <c r="AL62" s="247">
        <f t="shared" ca="1" si="13"/>
        <v>0</v>
      </c>
      <c r="AM62" s="230">
        <v>8</v>
      </c>
      <c r="AN62" s="63"/>
      <c r="AO62" s="63"/>
      <c r="AP62" s="63"/>
      <c r="AQ62" s="63"/>
      <c r="AR62" s="63"/>
      <c r="AS62" s="63"/>
      <c r="AT62" s="63"/>
      <c r="AU62" s="63"/>
      <c r="AV62" s="64"/>
      <c r="AW62" s="64"/>
      <c r="AX62" s="64"/>
      <c r="AY62" s="64"/>
      <c r="AZ62" s="64"/>
      <c r="BA62" s="64"/>
      <c r="BB62" s="64"/>
      <c r="BC62" s="64"/>
      <c r="BD62" s="63"/>
      <c r="BE62" s="63"/>
      <c r="BF62" s="63"/>
      <c r="BG62" s="63"/>
      <c r="BH62" s="63"/>
      <c r="BI62" s="63"/>
    </row>
    <row r="63" spans="2:62" ht="15" customHeight="1" thickBot="1" x14ac:dyDescent="0.35">
      <c r="B63" s="504"/>
      <c r="C63" s="542"/>
      <c r="D63" s="540"/>
      <c r="E63" s="540"/>
      <c r="F63" s="540"/>
      <c r="G63" s="540"/>
      <c r="H63" s="540"/>
      <c r="I63" s="601"/>
      <c r="J63" s="602"/>
      <c r="K63" s="602"/>
      <c r="L63" s="602"/>
      <c r="M63" s="602"/>
      <c r="N63" s="602"/>
      <c r="O63" s="602"/>
      <c r="P63" s="602"/>
      <c r="Q63" s="602"/>
      <c r="R63" s="603"/>
      <c r="S63" s="63"/>
      <c r="T63" s="63"/>
      <c r="U63" s="63"/>
      <c r="V63" s="230" t="s">
        <v>187</v>
      </c>
      <c r="W63" s="247">
        <f>Analysis!Q191</f>
        <v>0</v>
      </c>
      <c r="X63" s="256" t="e">
        <f t="shared" si="9"/>
        <v>#N/A</v>
      </c>
      <c r="Y63" s="247">
        <f>Analysis!Q192</f>
        <v>0</v>
      </c>
      <c r="Z63" s="256" t="e">
        <f t="shared" si="10"/>
        <v>#N/A</v>
      </c>
      <c r="AA63" s="247">
        <f>Analysis!Q193</f>
        <v>0</v>
      </c>
      <c r="AB63" s="256" t="e">
        <f t="shared" si="14"/>
        <v>#N/A</v>
      </c>
      <c r="AC63" s="63"/>
      <c r="AD63" s="254" t="s">
        <v>188</v>
      </c>
      <c r="AE63" s="255">
        <f ca="1">Analysis!V216</f>
        <v>0</v>
      </c>
      <c r="AF63" s="256" t="e">
        <f t="shared" ca="1" si="8"/>
        <v>#N/A</v>
      </c>
      <c r="AG63" s="247"/>
      <c r="AH63" s="247">
        <f>W32</f>
        <v>0</v>
      </c>
      <c r="AI63" s="230">
        <v>9</v>
      </c>
      <c r="AJ63" s="247">
        <f ca="1">X32</f>
        <v>0</v>
      </c>
      <c r="AK63" s="230">
        <v>9</v>
      </c>
      <c r="AL63" s="247">
        <f ca="1">Y32</f>
        <v>0</v>
      </c>
      <c r="AM63" s="230">
        <v>9</v>
      </c>
      <c r="AN63" s="63"/>
      <c r="AO63" s="63"/>
      <c r="AP63" s="63"/>
      <c r="AQ63" s="63"/>
      <c r="AR63" s="63"/>
      <c r="AS63" s="63"/>
      <c r="AT63" s="63"/>
      <c r="AU63" s="63"/>
      <c r="AV63" s="64"/>
      <c r="AW63" s="64"/>
      <c r="AX63" s="64"/>
      <c r="AY63" s="64"/>
      <c r="AZ63" s="64"/>
      <c r="BA63" s="64"/>
      <c r="BB63" s="64"/>
      <c r="BC63" s="64"/>
      <c r="BD63" s="63"/>
      <c r="BE63" s="63"/>
      <c r="BF63" s="63"/>
      <c r="BG63" s="63"/>
      <c r="BH63" s="63"/>
      <c r="BI63" s="63"/>
    </row>
    <row r="64" spans="2:62" ht="15" customHeight="1" x14ac:dyDescent="0.3">
      <c r="B64" s="399" t="s">
        <v>186</v>
      </c>
      <c r="C64" s="541" t="str">
        <f>IFERROR(AVERAGE('Week 8'!R33,'Week 8'!R63,'Week 8'!R108,'Week 8'!R138),"")</f>
        <v/>
      </c>
      <c r="D64" s="539">
        <f>'Week 8'!$M$188</f>
        <v>0</v>
      </c>
      <c r="E64" s="539">
        <f>'Week 8'!$N$188</f>
        <v>0</v>
      </c>
      <c r="F64" s="539">
        <f>'Week 8'!$O$188</f>
        <v>0</v>
      </c>
      <c r="G64" s="539">
        <f>'Week 8'!$P$188</f>
        <v>0</v>
      </c>
      <c r="H64" s="539">
        <f>'Week 8'!$Q$188</f>
        <v>0</v>
      </c>
      <c r="I64" s="601"/>
      <c r="J64" s="602"/>
      <c r="K64" s="602"/>
      <c r="L64" s="602"/>
      <c r="M64" s="602"/>
      <c r="N64" s="602"/>
      <c r="O64" s="602"/>
      <c r="P64" s="602"/>
      <c r="Q64" s="602"/>
      <c r="R64" s="603"/>
      <c r="S64" s="63"/>
      <c r="T64" s="63"/>
      <c r="U64" s="63"/>
      <c r="V64" s="230" t="s">
        <v>188</v>
      </c>
      <c r="W64" s="247">
        <f>Analysis!Q213</f>
        <v>0</v>
      </c>
      <c r="X64" s="256" t="e">
        <f t="shared" si="9"/>
        <v>#N/A</v>
      </c>
      <c r="Y64" s="247">
        <f>Analysis!Q214</f>
        <v>0</v>
      </c>
      <c r="Z64" s="256" t="e">
        <f t="shared" si="10"/>
        <v>#N/A</v>
      </c>
      <c r="AA64" s="247">
        <f>Analysis!Q215</f>
        <v>0</v>
      </c>
      <c r="AB64" s="256" t="e">
        <f t="shared" si="14"/>
        <v>#N/A</v>
      </c>
      <c r="AC64" s="63"/>
      <c r="AD64" s="254"/>
      <c r="AE64" s="255"/>
      <c r="AF64" s="63"/>
      <c r="AG64" s="63"/>
      <c r="AH64" s="247">
        <f>W33</f>
        <v>0</v>
      </c>
      <c r="AI64" s="230">
        <v>10</v>
      </c>
      <c r="AJ64" s="247">
        <f ca="1">X33</f>
        <v>0</v>
      </c>
      <c r="AK64" s="230">
        <v>10</v>
      </c>
      <c r="AL64" s="247">
        <f ca="1">Y33</f>
        <v>0</v>
      </c>
      <c r="AM64" s="230">
        <v>10</v>
      </c>
      <c r="AN64" s="63"/>
      <c r="AO64" s="63"/>
      <c r="AP64" s="63"/>
      <c r="AQ64" s="63"/>
      <c r="AR64" s="63"/>
      <c r="AS64" s="63"/>
      <c r="AT64" s="63"/>
      <c r="AU64" s="63"/>
      <c r="AV64" s="64"/>
      <c r="AW64" s="64"/>
      <c r="AX64" s="64"/>
      <c r="AY64" s="64"/>
      <c r="AZ64" s="64"/>
      <c r="BA64" s="64"/>
      <c r="BB64" s="64"/>
      <c r="BC64" s="64"/>
      <c r="BD64" s="63"/>
      <c r="BE64" s="63"/>
      <c r="BF64" s="63"/>
      <c r="BG64" s="63"/>
      <c r="BH64" s="63"/>
      <c r="BI64" s="63"/>
    </row>
    <row r="65" spans="2:64" ht="15" customHeight="1" thickBot="1" x14ac:dyDescent="0.35">
      <c r="B65" s="504"/>
      <c r="C65" s="542"/>
      <c r="D65" s="540"/>
      <c r="E65" s="540"/>
      <c r="F65" s="540"/>
      <c r="G65" s="540"/>
      <c r="H65" s="540"/>
      <c r="I65" s="601"/>
      <c r="J65" s="602"/>
      <c r="K65" s="602"/>
      <c r="L65" s="602"/>
      <c r="M65" s="602"/>
      <c r="N65" s="602"/>
      <c r="O65" s="602"/>
      <c r="P65" s="602"/>
      <c r="Q65" s="602"/>
      <c r="R65" s="603"/>
      <c r="S65" s="63"/>
      <c r="T65" s="63"/>
      <c r="U65" s="63"/>
      <c r="V65" s="63"/>
      <c r="W65" s="63"/>
      <c r="X65" s="63"/>
      <c r="Y65" s="63"/>
      <c r="Z65" s="63"/>
      <c r="AA65" s="63"/>
      <c r="AB65" s="63"/>
      <c r="AC65" s="63"/>
      <c r="AD65" s="63"/>
      <c r="AE65" s="63"/>
      <c r="AF65" s="63"/>
      <c r="AG65" s="63"/>
      <c r="AH65" s="247">
        <f ca="1">MAX(AH55:AH64)</f>
        <v>233</v>
      </c>
      <c r="AI65" s="230"/>
      <c r="AJ65" s="247">
        <f ca="1">MAX(AJ55:AJ64)</f>
        <v>143</v>
      </c>
      <c r="AK65" s="230"/>
      <c r="AL65" s="247">
        <f ca="1">MAX(AL55:AL64)</f>
        <v>297</v>
      </c>
      <c r="AM65" s="63"/>
      <c r="AN65" s="63"/>
      <c r="AO65" s="63"/>
      <c r="AP65" s="63"/>
      <c r="AQ65" s="63"/>
      <c r="AR65" s="63"/>
      <c r="AS65" s="63"/>
      <c r="AT65" s="63"/>
      <c r="AU65" s="63"/>
      <c r="AV65" s="64"/>
      <c r="AW65" s="64"/>
      <c r="AX65" s="64"/>
      <c r="AY65" s="64"/>
      <c r="AZ65" s="64"/>
      <c r="BA65" s="64"/>
      <c r="BB65" s="64"/>
      <c r="BC65" s="64"/>
      <c r="BD65" s="63"/>
      <c r="BE65" s="63"/>
      <c r="BF65" s="63"/>
      <c r="BG65" s="63"/>
      <c r="BH65" s="63"/>
      <c r="BI65" s="63"/>
    </row>
    <row r="66" spans="2:64" ht="15" customHeight="1" x14ac:dyDescent="0.3">
      <c r="B66" s="399" t="s">
        <v>187</v>
      </c>
      <c r="C66" s="541" t="str">
        <f>IFERROR(AVERAGE('Week 9'!R33,'Week 9'!R63,'Week 9'!R108,'Week 9'!R138),"")</f>
        <v/>
      </c>
      <c r="D66" s="539">
        <f>'Week 9'!$M$188</f>
        <v>0</v>
      </c>
      <c r="E66" s="539">
        <f>'Week 9'!$N$188</f>
        <v>0</v>
      </c>
      <c r="F66" s="539">
        <f>'Week 9'!$O$188</f>
        <v>0</v>
      </c>
      <c r="G66" s="539">
        <f>'Week 9'!$P$188</f>
        <v>0</v>
      </c>
      <c r="H66" s="539">
        <f>'Week 9'!$Q$188</f>
        <v>0</v>
      </c>
      <c r="I66" s="601"/>
      <c r="J66" s="602"/>
      <c r="K66" s="602"/>
      <c r="L66" s="602"/>
      <c r="M66" s="602"/>
      <c r="N66" s="602"/>
      <c r="O66" s="602"/>
      <c r="P66" s="602"/>
      <c r="Q66" s="602"/>
      <c r="R66" s="603"/>
      <c r="S66" s="63"/>
      <c r="T66" s="63"/>
      <c r="U66" s="63"/>
      <c r="V66" s="63"/>
      <c r="W66" s="63"/>
      <c r="X66" s="63"/>
      <c r="Y66" s="63"/>
      <c r="Z66" s="63"/>
      <c r="AA66" s="63"/>
      <c r="AB66" s="63"/>
      <c r="AC66" s="63"/>
      <c r="AD66" s="63"/>
      <c r="AE66" s="63"/>
      <c r="AF66" s="63"/>
      <c r="AG66" s="63"/>
      <c r="AH66" s="230">
        <f ca="1">IF(AH65=0,0,VLOOKUP(AH65,AH55:AI64,2,0))</f>
        <v>6</v>
      </c>
      <c r="AI66" s="230"/>
      <c r="AJ66" s="230">
        <f ca="1">IF(AJ65=0,0,VLOOKUP(AJ65,AJ55:AK64,2,0))</f>
        <v>3</v>
      </c>
      <c r="AK66" s="230"/>
      <c r="AL66" s="230">
        <f ca="1">IF(AL65=0,0,VLOOKUP(AL65,AL55:AM64,2,0))</f>
        <v>1</v>
      </c>
      <c r="AM66" s="63"/>
      <c r="AN66" s="63"/>
      <c r="AO66" s="63"/>
      <c r="AP66" s="63"/>
      <c r="AQ66" s="63"/>
      <c r="AR66" s="63"/>
      <c r="AS66" s="63"/>
      <c r="AT66" s="63"/>
      <c r="AU66" s="63"/>
      <c r="AV66" s="64"/>
      <c r="AW66" s="64"/>
      <c r="AX66" s="64"/>
      <c r="AY66" s="64"/>
      <c r="AZ66" s="64"/>
      <c r="BA66" s="64"/>
      <c r="BB66" s="64"/>
      <c r="BC66" s="64"/>
      <c r="BD66" s="63"/>
      <c r="BE66" s="63"/>
      <c r="BF66" s="63"/>
      <c r="BG66" s="63"/>
      <c r="BH66" s="63"/>
      <c r="BI66" s="63"/>
    </row>
    <row r="67" spans="2:64" ht="15" customHeight="1" thickBot="1" x14ac:dyDescent="0.35">
      <c r="B67" s="504"/>
      <c r="C67" s="542"/>
      <c r="D67" s="540"/>
      <c r="E67" s="540"/>
      <c r="F67" s="540"/>
      <c r="G67" s="540"/>
      <c r="H67" s="540"/>
      <c r="I67" s="601"/>
      <c r="J67" s="602"/>
      <c r="K67" s="602"/>
      <c r="L67" s="602"/>
      <c r="M67" s="602"/>
      <c r="N67" s="602"/>
      <c r="O67" s="602"/>
      <c r="P67" s="602"/>
      <c r="Q67" s="602"/>
      <c r="R67" s="603"/>
      <c r="S67" s="63"/>
      <c r="T67" s="63"/>
      <c r="U67" s="63"/>
      <c r="V67" s="230"/>
      <c r="W67" s="551" t="s">
        <v>162</v>
      </c>
      <c r="X67" s="551"/>
      <c r="Y67" s="551"/>
      <c r="Z67" s="63"/>
      <c r="AA67" s="63"/>
      <c r="AB67" s="63"/>
      <c r="AC67" s="63"/>
      <c r="AD67" s="63"/>
      <c r="AE67" s="63"/>
      <c r="AF67" s="63"/>
      <c r="AG67" s="63"/>
      <c r="AH67" s="63"/>
      <c r="AI67" s="63"/>
      <c r="AJ67" s="63"/>
      <c r="AK67" s="63"/>
      <c r="AL67" s="63"/>
      <c r="AM67" s="63"/>
      <c r="AN67" s="63"/>
      <c r="AO67" s="63"/>
      <c r="AP67" s="63"/>
      <c r="AQ67" s="63"/>
      <c r="AR67" s="63"/>
      <c r="AS67" s="63"/>
      <c r="AT67" s="63"/>
      <c r="AU67" s="63"/>
      <c r="AV67" s="64"/>
      <c r="AW67" s="64"/>
      <c r="AX67" s="64"/>
      <c r="AY67" s="64"/>
      <c r="AZ67" s="64"/>
      <c r="BA67" s="64"/>
      <c r="BB67" s="64"/>
      <c r="BC67" s="64"/>
      <c r="BD67" s="63"/>
      <c r="BE67" s="63"/>
      <c r="BF67" s="63"/>
      <c r="BG67" s="63"/>
      <c r="BH67" s="63"/>
      <c r="BI67" s="63"/>
    </row>
    <row r="68" spans="2:64" ht="15" customHeight="1" x14ac:dyDescent="0.3">
      <c r="B68" s="399" t="s">
        <v>188</v>
      </c>
      <c r="C68" s="541" t="str">
        <f>IFERROR(AVERAGE('Week 10'!R33,'Week 10'!R63,'Week 10'!R108,'Week 10'!R138),"")</f>
        <v/>
      </c>
      <c r="D68" s="539">
        <f>'Week 10'!$M$188</f>
        <v>0</v>
      </c>
      <c r="E68" s="539">
        <f>'Week 10'!$N$188</f>
        <v>0</v>
      </c>
      <c r="F68" s="539">
        <f>'Week 10'!$O$188</f>
        <v>0</v>
      </c>
      <c r="G68" s="539">
        <f>'Week 10'!$P$188</f>
        <v>0</v>
      </c>
      <c r="H68" s="539">
        <f>'Week 10'!$Q$188</f>
        <v>0</v>
      </c>
      <c r="I68" s="601"/>
      <c r="J68" s="602"/>
      <c r="K68" s="602"/>
      <c r="L68" s="602"/>
      <c r="M68" s="602"/>
      <c r="N68" s="602"/>
      <c r="O68" s="602"/>
      <c r="P68" s="602"/>
      <c r="Q68" s="602"/>
      <c r="R68" s="603"/>
      <c r="S68" s="63"/>
      <c r="T68" s="63"/>
      <c r="U68" s="63"/>
      <c r="V68" s="230"/>
      <c r="W68" s="230" t="s">
        <v>43</v>
      </c>
      <c r="X68" s="230"/>
      <c r="Y68" s="230" t="s">
        <v>45</v>
      </c>
      <c r="Z68" s="230"/>
      <c r="AA68" s="230" t="s">
        <v>46</v>
      </c>
      <c r="AB68" s="63"/>
      <c r="AC68" s="63"/>
      <c r="AD68" s="63"/>
      <c r="AE68" s="63"/>
      <c r="AF68" s="63"/>
      <c r="AG68" s="63"/>
      <c r="AH68" s="63"/>
      <c r="AI68" s="63"/>
      <c r="AJ68" s="63"/>
      <c r="AK68" s="63"/>
      <c r="AL68" s="63"/>
      <c r="AM68" s="63"/>
      <c r="AN68" s="63"/>
      <c r="AO68" s="63"/>
      <c r="AP68" s="63"/>
      <c r="AQ68" s="63"/>
      <c r="AR68" s="63"/>
      <c r="AS68" s="63"/>
      <c r="AT68" s="63"/>
      <c r="AU68" s="63"/>
      <c r="AV68" s="64"/>
      <c r="AW68" s="64"/>
      <c r="AX68" s="64"/>
      <c r="AY68" s="64"/>
      <c r="AZ68" s="64"/>
      <c r="BA68" s="64"/>
      <c r="BB68" s="64"/>
      <c r="BC68" s="64"/>
      <c r="BD68" s="63"/>
      <c r="BE68" s="63"/>
      <c r="BF68" s="63"/>
      <c r="BG68" s="63"/>
      <c r="BH68" s="63"/>
      <c r="BI68" s="63"/>
      <c r="BJ68" s="64"/>
      <c r="BK68" s="64"/>
      <c r="BL68" s="64"/>
    </row>
    <row r="69" spans="2:64" ht="15" customHeight="1" thickBot="1" x14ac:dyDescent="0.35">
      <c r="B69" s="504"/>
      <c r="C69" s="542"/>
      <c r="D69" s="540"/>
      <c r="E69" s="540"/>
      <c r="F69" s="540"/>
      <c r="G69" s="540"/>
      <c r="H69" s="540"/>
      <c r="I69" s="604"/>
      <c r="J69" s="605"/>
      <c r="K69" s="605"/>
      <c r="L69" s="605"/>
      <c r="M69" s="605"/>
      <c r="N69" s="605"/>
      <c r="O69" s="605"/>
      <c r="P69" s="605"/>
      <c r="Q69" s="605"/>
      <c r="R69" s="606"/>
      <c r="S69" s="63"/>
      <c r="T69" s="63"/>
      <c r="U69" s="63"/>
      <c r="V69" s="230" t="s">
        <v>52</v>
      </c>
      <c r="W69" s="257">
        <f>Analysis!P15</f>
        <v>51</v>
      </c>
      <c r="X69" s="257">
        <f>IF(W69=0,NA(),W69)</f>
        <v>51</v>
      </c>
      <c r="Y69" s="257">
        <f>Analysis!P16</f>
        <v>75</v>
      </c>
      <c r="Z69" s="257">
        <f>IF(Y69=0,NA(),Y69)</f>
        <v>75</v>
      </c>
      <c r="AA69" s="257">
        <f>Analysis!P17</f>
        <v>45</v>
      </c>
      <c r="AB69" s="257">
        <f>IF(AA69=0,NA(),AA69)</f>
        <v>45</v>
      </c>
      <c r="AC69" s="63"/>
      <c r="AD69" s="63"/>
      <c r="AE69" s="63"/>
      <c r="AF69" s="63"/>
      <c r="AG69" s="63"/>
      <c r="AH69" s="63"/>
      <c r="AI69" s="63"/>
      <c r="AJ69" s="63"/>
      <c r="AK69" s="63"/>
      <c r="AL69" s="63"/>
      <c r="AM69" s="63"/>
      <c r="AN69" s="63"/>
      <c r="AO69" s="63"/>
      <c r="AP69" s="63"/>
      <c r="AQ69" s="63"/>
      <c r="AR69" s="63"/>
      <c r="AS69" s="63"/>
      <c r="AT69" s="63"/>
      <c r="AU69" s="63"/>
      <c r="AV69" s="64"/>
      <c r="AW69" s="64"/>
      <c r="AX69" s="64"/>
      <c r="AY69" s="64"/>
      <c r="AZ69" s="64"/>
      <c r="BA69" s="64"/>
      <c r="BB69" s="64"/>
      <c r="BC69" s="64"/>
      <c r="BD69" s="63"/>
      <c r="BE69" s="63"/>
      <c r="BF69" s="63"/>
      <c r="BG69" s="63"/>
      <c r="BH69" s="63"/>
      <c r="BI69" s="63"/>
      <c r="BJ69" s="64"/>
      <c r="BK69" s="64"/>
    </row>
    <row r="70" spans="2:64" ht="15" customHeight="1" x14ac:dyDescent="0.3">
      <c r="D70" s="76"/>
      <c r="Q70" s="91"/>
      <c r="R70" s="63"/>
      <c r="S70" s="63"/>
      <c r="T70" s="63"/>
      <c r="U70" s="63"/>
      <c r="V70" s="230" t="s">
        <v>55</v>
      </c>
      <c r="W70" s="257">
        <f>Analysis!P37</f>
        <v>86</v>
      </c>
      <c r="X70" s="257">
        <f t="shared" ref="X70:X78" si="15">IF(W70=0,NA(),W70)</f>
        <v>86</v>
      </c>
      <c r="Y70" s="257">
        <f>Analysis!P38</f>
        <v>117</v>
      </c>
      <c r="Z70" s="257">
        <f t="shared" ref="Z70:Z78" si="16">IF(Y70=0,NA(),Y70)</f>
        <v>117</v>
      </c>
      <c r="AA70" s="257">
        <f>Analysis!P39</f>
        <v>72</v>
      </c>
      <c r="AB70" s="257">
        <f t="shared" ref="AB70:AB78" si="17">IF(AA70=0,NA(),AA70)</f>
        <v>72</v>
      </c>
      <c r="AC70" s="63"/>
      <c r="AD70" s="63"/>
      <c r="AE70" s="63"/>
      <c r="AF70" s="63"/>
      <c r="AG70" s="63"/>
      <c r="AH70" s="63"/>
      <c r="AI70" s="63"/>
      <c r="AJ70" s="63"/>
      <c r="AK70" s="63"/>
      <c r="AL70" s="63"/>
      <c r="AM70" s="63"/>
      <c r="AN70" s="63"/>
      <c r="AO70" s="63"/>
      <c r="AP70" s="63"/>
      <c r="AQ70" s="63"/>
      <c r="AR70" s="63"/>
      <c r="AS70" s="63"/>
      <c r="AT70" s="63"/>
      <c r="AU70" s="63"/>
      <c r="AV70" s="64"/>
      <c r="AW70" s="64"/>
      <c r="AX70" s="64"/>
      <c r="AY70" s="64"/>
      <c r="AZ70" s="64"/>
      <c r="BA70" s="64"/>
      <c r="BB70" s="64"/>
      <c r="BC70" s="64"/>
      <c r="BD70" s="63"/>
      <c r="BE70" s="63"/>
      <c r="BF70" s="63"/>
      <c r="BG70" s="63"/>
      <c r="BH70" s="63"/>
      <c r="BI70" s="63"/>
    </row>
    <row r="71" spans="2:64" ht="15" customHeight="1" thickBot="1" x14ac:dyDescent="0.35">
      <c r="Q71" s="91"/>
      <c r="R71" s="63"/>
      <c r="S71" s="63"/>
      <c r="T71" s="63"/>
      <c r="U71" s="63"/>
      <c r="V71" s="230" t="s">
        <v>53</v>
      </c>
      <c r="W71" s="257">
        <f>Analysis!P59</f>
        <v>46</v>
      </c>
      <c r="X71" s="257">
        <f>IF(W71=0,NA(),W71)</f>
        <v>46</v>
      </c>
      <c r="Y71" s="257">
        <f>Analysis!P60</f>
        <v>120</v>
      </c>
      <c r="Z71" s="257">
        <f>IF(Y71=0,NA(),Y71)</f>
        <v>120</v>
      </c>
      <c r="AA71" s="257">
        <f>Analysis!P61</f>
        <v>80</v>
      </c>
      <c r="AB71" s="257">
        <f t="shared" si="17"/>
        <v>80</v>
      </c>
      <c r="AC71" s="63"/>
      <c r="AD71" s="63"/>
      <c r="AE71" s="63"/>
      <c r="AF71" s="63"/>
      <c r="AG71" s="63"/>
      <c r="AH71" s="253"/>
      <c r="AI71" s="63"/>
      <c r="AJ71" s="63"/>
      <c r="AK71" s="63"/>
      <c r="AL71" s="63"/>
      <c r="AM71" s="63"/>
      <c r="AN71" s="63"/>
      <c r="AO71" s="63"/>
      <c r="AP71" s="63"/>
      <c r="AQ71" s="63"/>
      <c r="AR71" s="63"/>
      <c r="AS71" s="63"/>
      <c r="AT71" s="63"/>
      <c r="AU71" s="63"/>
      <c r="AV71" s="64"/>
      <c r="AW71" s="64"/>
      <c r="AX71" s="64"/>
      <c r="AY71" s="64"/>
      <c r="AZ71" s="64"/>
      <c r="BA71" s="64"/>
      <c r="BB71" s="64"/>
      <c r="BC71" s="64"/>
      <c r="BD71" s="63"/>
      <c r="BE71" s="63"/>
      <c r="BF71" s="63"/>
      <c r="BG71" s="63"/>
      <c r="BH71" s="63"/>
      <c r="BI71" s="63"/>
    </row>
    <row r="72" spans="2:64" ht="15" customHeight="1" x14ac:dyDescent="0.3">
      <c r="B72" s="356" t="s">
        <v>202</v>
      </c>
      <c r="C72" s="357"/>
      <c r="D72" s="357"/>
      <c r="E72" s="357"/>
      <c r="F72" s="357"/>
      <c r="G72" s="357"/>
      <c r="H72" s="357"/>
      <c r="I72" s="357"/>
      <c r="J72" s="216"/>
      <c r="K72" s="357" t="s">
        <v>203</v>
      </c>
      <c r="L72" s="357"/>
      <c r="M72" s="357"/>
      <c r="N72" s="357"/>
      <c r="O72" s="357"/>
      <c r="P72" s="357"/>
      <c r="Q72" s="357"/>
      <c r="R72" s="358"/>
      <c r="S72" s="63"/>
      <c r="T72" s="63"/>
      <c r="U72" s="63"/>
      <c r="V72" s="230" t="s">
        <v>54</v>
      </c>
      <c r="W72" s="257">
        <f>Analysis!P81</f>
        <v>50</v>
      </c>
      <c r="X72" s="257">
        <f t="shared" si="15"/>
        <v>50</v>
      </c>
      <c r="Y72" s="257">
        <f>Analysis!P82</f>
        <v>116</v>
      </c>
      <c r="Z72" s="257">
        <f t="shared" si="16"/>
        <v>116</v>
      </c>
      <c r="AA72" s="257">
        <f>Analysis!P83</f>
        <v>68</v>
      </c>
      <c r="AB72" s="257">
        <f t="shared" si="17"/>
        <v>68</v>
      </c>
      <c r="AC72" s="63"/>
      <c r="AD72" s="63"/>
      <c r="AE72" s="63"/>
      <c r="AF72" s="63"/>
      <c r="AG72" s="63"/>
      <c r="AH72" s="63"/>
      <c r="AI72" s="63"/>
      <c r="AJ72" s="63"/>
      <c r="AK72" s="63" t="s">
        <v>72</v>
      </c>
      <c r="AL72" s="63"/>
      <c r="AM72" s="63"/>
      <c r="AN72" s="63"/>
      <c r="AO72" s="63"/>
      <c r="AP72" s="63"/>
      <c r="AQ72" s="63"/>
      <c r="AR72" s="63"/>
      <c r="AS72" s="63"/>
      <c r="AT72" s="63"/>
      <c r="AU72" s="63"/>
      <c r="AV72" s="64"/>
      <c r="AW72" s="64"/>
      <c r="AX72" s="64"/>
      <c r="AY72" s="64"/>
      <c r="AZ72" s="64"/>
      <c r="BA72" s="64"/>
      <c r="BB72" s="64"/>
      <c r="BC72" s="64"/>
      <c r="BD72" s="63"/>
      <c r="BE72" s="63"/>
      <c r="BF72" s="63"/>
      <c r="BG72" s="63"/>
      <c r="BH72" s="63"/>
      <c r="BI72" s="63"/>
    </row>
    <row r="73" spans="2:64" ht="15" customHeight="1" x14ac:dyDescent="0.3">
      <c r="B73" s="393"/>
      <c r="C73" s="394"/>
      <c r="D73" s="394"/>
      <c r="E73" s="394"/>
      <c r="F73" s="394"/>
      <c r="G73" s="394"/>
      <c r="H73" s="394"/>
      <c r="I73" s="394"/>
      <c r="J73" s="215"/>
      <c r="K73" s="394"/>
      <c r="L73" s="394"/>
      <c r="M73" s="394"/>
      <c r="N73" s="394"/>
      <c r="O73" s="394"/>
      <c r="P73" s="394"/>
      <c r="Q73" s="394"/>
      <c r="R73" s="395"/>
      <c r="S73" s="63"/>
      <c r="T73" s="63"/>
      <c r="U73" s="63"/>
      <c r="V73" s="230" t="s">
        <v>150</v>
      </c>
      <c r="W73" s="257">
        <f>Analysis!P103</f>
        <v>42</v>
      </c>
      <c r="X73" s="257">
        <f t="shared" si="15"/>
        <v>42</v>
      </c>
      <c r="Y73" s="257">
        <f>Analysis!P104</f>
        <v>105</v>
      </c>
      <c r="Z73" s="257">
        <f t="shared" si="16"/>
        <v>105</v>
      </c>
      <c r="AA73" s="257">
        <f>Analysis!P105</f>
        <v>80</v>
      </c>
      <c r="AB73" s="257">
        <f>IF(AA73=0,NA(),AA73)</f>
        <v>80</v>
      </c>
      <c r="AC73" s="63"/>
      <c r="AD73" s="252"/>
      <c r="AE73" s="252"/>
      <c r="AF73" s="258"/>
      <c r="AG73" s="63"/>
      <c r="AH73" s="63"/>
      <c r="AI73" s="63"/>
      <c r="AJ73" s="63" t="s">
        <v>43</v>
      </c>
      <c r="AK73" s="63" t="s">
        <v>45</v>
      </c>
      <c r="AL73" s="63" t="s">
        <v>46</v>
      </c>
      <c r="AM73" s="63"/>
      <c r="AN73" s="63"/>
      <c r="AO73" s="63"/>
      <c r="AP73" s="63"/>
      <c r="AQ73" s="63"/>
      <c r="AR73" s="63"/>
      <c r="AS73" s="63"/>
      <c r="AT73" s="63"/>
      <c r="AU73" s="63"/>
      <c r="AV73" s="64"/>
      <c r="AW73" s="64"/>
      <c r="AX73" s="64"/>
      <c r="AY73" s="64"/>
      <c r="AZ73" s="64"/>
      <c r="BA73" s="64"/>
      <c r="BB73" s="64"/>
      <c r="BC73" s="64"/>
      <c r="BD73" s="63"/>
      <c r="BE73" s="63"/>
      <c r="BF73" s="63"/>
      <c r="BG73" s="63"/>
      <c r="BH73" s="63"/>
      <c r="BI73" s="63"/>
    </row>
    <row r="74" spans="2:64" ht="15" customHeight="1" x14ac:dyDescent="0.3">
      <c r="B74" s="596"/>
      <c r="C74" s="545"/>
      <c r="D74" s="545"/>
      <c r="E74" s="545"/>
      <c r="F74" s="545"/>
      <c r="G74" s="545"/>
      <c r="H74" s="545"/>
      <c r="I74" s="545"/>
      <c r="J74" s="148"/>
      <c r="K74" s="545"/>
      <c r="L74" s="545"/>
      <c r="M74" s="545"/>
      <c r="N74" s="545"/>
      <c r="O74" s="545"/>
      <c r="P74" s="545"/>
      <c r="Q74" s="545"/>
      <c r="R74" s="546"/>
      <c r="S74" s="63"/>
      <c r="T74" s="63"/>
      <c r="U74" s="63"/>
      <c r="V74" s="230" t="s">
        <v>152</v>
      </c>
      <c r="W74" s="257">
        <f>Analysis!P125</f>
        <v>10</v>
      </c>
      <c r="X74" s="257">
        <f t="shared" si="15"/>
        <v>10</v>
      </c>
      <c r="Y74" s="257">
        <f>Analysis!P126</f>
        <v>32</v>
      </c>
      <c r="Z74" s="257">
        <f t="shared" si="16"/>
        <v>32</v>
      </c>
      <c r="AA74" s="257">
        <f>Analysis!P127</f>
        <v>13</v>
      </c>
      <c r="AB74" s="257">
        <f t="shared" si="17"/>
        <v>13</v>
      </c>
      <c r="AC74" s="63"/>
      <c r="AD74" s="552" t="s">
        <v>173</v>
      </c>
      <c r="AE74" s="552"/>
      <c r="AF74" s="258"/>
      <c r="AG74" s="63"/>
      <c r="AH74" s="63"/>
      <c r="AI74" s="63" t="s">
        <v>47</v>
      </c>
      <c r="AJ74" s="63">
        <f>COUNTIF('Training Plan'!C74:E90,"*Squat*")</f>
        <v>1</v>
      </c>
      <c r="AK74" s="63">
        <f>COUNTIF('Training Plan'!C74:E90,"*Bench*")</f>
        <v>1</v>
      </c>
      <c r="AL74" s="63">
        <f>COUNTIF('Training Plan'!C74:E90,"*Deadlift*")</f>
        <v>0</v>
      </c>
      <c r="AM74" s="63"/>
      <c r="AN74" s="63"/>
      <c r="AO74" s="63"/>
      <c r="AP74" s="63"/>
      <c r="AQ74" s="63"/>
      <c r="AR74" s="63"/>
      <c r="AS74" s="63"/>
      <c r="AT74" s="63"/>
      <c r="AU74" s="63"/>
      <c r="AV74" s="64"/>
      <c r="AW74" s="64"/>
      <c r="AX74" s="64"/>
      <c r="AY74" s="64"/>
      <c r="AZ74" s="64"/>
      <c r="BA74" s="64"/>
      <c r="BB74" s="64"/>
      <c r="BC74" s="64"/>
      <c r="BD74" s="63"/>
      <c r="BE74" s="63"/>
      <c r="BF74" s="63"/>
      <c r="BG74" s="63"/>
      <c r="BH74" s="63"/>
      <c r="BI74" s="63"/>
    </row>
    <row r="75" spans="2:64" ht="15" customHeight="1" x14ac:dyDescent="0.3">
      <c r="B75" s="596"/>
      <c r="C75" s="545"/>
      <c r="D75" s="545"/>
      <c r="E75" s="545"/>
      <c r="F75" s="545"/>
      <c r="G75" s="545"/>
      <c r="H75" s="545"/>
      <c r="I75" s="545"/>
      <c r="J75" s="148"/>
      <c r="K75" s="545"/>
      <c r="L75" s="545"/>
      <c r="M75" s="545"/>
      <c r="N75" s="545"/>
      <c r="O75" s="545"/>
      <c r="P75" s="545"/>
      <c r="Q75" s="545"/>
      <c r="R75" s="546"/>
      <c r="S75" s="63"/>
      <c r="T75" s="63"/>
      <c r="U75" s="63"/>
      <c r="V75" s="230" t="s">
        <v>164</v>
      </c>
      <c r="W75" s="257">
        <f>Analysis!P147</f>
        <v>0</v>
      </c>
      <c r="X75" s="257" t="e">
        <f t="shared" si="15"/>
        <v>#N/A</v>
      </c>
      <c r="Y75" s="257">
        <f>Analysis!P148</f>
        <v>0</v>
      </c>
      <c r="Z75" s="257" t="e">
        <f t="shared" si="16"/>
        <v>#N/A</v>
      </c>
      <c r="AA75" s="257">
        <f>Analysis!P149</f>
        <v>0</v>
      </c>
      <c r="AB75" s="257" t="e">
        <f t="shared" si="17"/>
        <v>#N/A</v>
      </c>
      <c r="AC75" s="63"/>
      <c r="AD75" s="254">
        <v>1500</v>
      </c>
      <c r="AE75" s="259">
        <f>AE76+0.0333333333333333</f>
        <v>0.99999999999999956</v>
      </c>
      <c r="AF75" s="258"/>
      <c r="AG75" s="63"/>
      <c r="AH75" s="63"/>
      <c r="AI75" s="63" t="s">
        <v>48</v>
      </c>
      <c r="AJ75" s="63">
        <f>COUNTIF('Training Plan'!F74:H90,"*Squat*")</f>
        <v>0</v>
      </c>
      <c r="AK75" s="63">
        <f>COUNTIF('Training Plan'!F74:H90,"*Bench*")</f>
        <v>1</v>
      </c>
      <c r="AL75" s="63">
        <f>COUNTIF('Training Plan'!F74:H90,"*Deadlift*")</f>
        <v>2</v>
      </c>
      <c r="AM75" s="63"/>
      <c r="AN75" s="63"/>
      <c r="AO75" s="63"/>
      <c r="AP75" s="63"/>
      <c r="AQ75" s="63"/>
      <c r="AR75" s="63"/>
      <c r="AS75" s="63"/>
      <c r="AT75" s="63"/>
      <c r="AU75" s="63"/>
      <c r="AV75" s="64"/>
      <c r="AW75" s="64"/>
      <c r="AX75" s="64"/>
      <c r="AY75" s="64"/>
      <c r="AZ75" s="64"/>
      <c r="BA75" s="64"/>
      <c r="BB75" s="64"/>
      <c r="BC75" s="64"/>
      <c r="BD75" s="63"/>
      <c r="BE75" s="63"/>
      <c r="BF75" s="63"/>
      <c r="BG75" s="63"/>
      <c r="BH75" s="63"/>
      <c r="BI75" s="63"/>
    </row>
    <row r="76" spans="2:64" ht="15" customHeight="1" x14ac:dyDescent="0.3">
      <c r="B76" s="596"/>
      <c r="C76" s="545"/>
      <c r="D76" s="545"/>
      <c r="E76" s="545"/>
      <c r="F76" s="545"/>
      <c r="G76" s="545"/>
      <c r="H76" s="545"/>
      <c r="I76" s="545"/>
      <c r="J76" s="148"/>
      <c r="K76" s="545"/>
      <c r="L76" s="545"/>
      <c r="M76" s="545"/>
      <c r="N76" s="545"/>
      <c r="O76" s="545"/>
      <c r="P76" s="545"/>
      <c r="Q76" s="545"/>
      <c r="R76" s="546"/>
      <c r="S76" s="63"/>
      <c r="T76" s="63"/>
      <c r="U76" s="63"/>
      <c r="V76" s="230" t="s">
        <v>186</v>
      </c>
      <c r="W76" s="257">
        <f>Analysis!P169</f>
        <v>0</v>
      </c>
      <c r="X76" s="257" t="e">
        <f t="shared" si="15"/>
        <v>#N/A</v>
      </c>
      <c r="Y76" s="257">
        <f>Analysis!P170</f>
        <v>0</v>
      </c>
      <c r="Z76" s="257" t="e">
        <f t="shared" si="16"/>
        <v>#N/A</v>
      </c>
      <c r="AA76" s="257">
        <f>Analysis!P171</f>
        <v>0</v>
      </c>
      <c r="AB76" s="257" t="e">
        <f t="shared" si="17"/>
        <v>#N/A</v>
      </c>
      <c r="AC76" s="63"/>
      <c r="AD76" s="254">
        <v>1400</v>
      </c>
      <c r="AE76" s="259">
        <f t="shared" ref="AE76:AE102" si="18">AE77+0.0333333333333333</f>
        <v>0.96666666666666623</v>
      </c>
      <c r="AF76" s="258"/>
      <c r="AG76" s="63"/>
      <c r="AH76" s="63"/>
      <c r="AI76" s="63" t="s">
        <v>49</v>
      </c>
      <c r="AJ76" s="63">
        <f>COUNTIF('Training Plan'!L74:N90,"*Squat*")</f>
        <v>1</v>
      </c>
      <c r="AK76" s="63">
        <f>COUNTIF('Training Plan'!L74:N90,"*Bench*")</f>
        <v>2</v>
      </c>
      <c r="AL76" s="63">
        <f>COUNTIF('Training Plan'!L74:N90,"*Deadlift*")</f>
        <v>0</v>
      </c>
      <c r="AM76" s="63"/>
      <c r="AN76" s="63"/>
      <c r="AO76" s="63"/>
      <c r="AP76" s="63"/>
      <c r="AQ76" s="63"/>
      <c r="AR76" s="63"/>
      <c r="AS76" s="63"/>
      <c r="AT76" s="63"/>
      <c r="AU76" s="63"/>
      <c r="AV76" s="64"/>
      <c r="AW76" s="64"/>
      <c r="AX76" s="64"/>
      <c r="AY76" s="64"/>
      <c r="AZ76" s="64"/>
      <c r="BA76" s="64"/>
      <c r="BB76" s="64"/>
      <c r="BC76" s="64"/>
      <c r="BD76" s="63"/>
      <c r="BE76" s="63"/>
      <c r="BF76" s="63"/>
      <c r="BG76" s="63"/>
      <c r="BH76" s="63"/>
      <c r="BI76" s="63"/>
    </row>
    <row r="77" spans="2:64" ht="15" customHeight="1" x14ac:dyDescent="0.3">
      <c r="B77" s="596"/>
      <c r="C77" s="545"/>
      <c r="D77" s="545"/>
      <c r="E77" s="545"/>
      <c r="F77" s="545"/>
      <c r="G77" s="545"/>
      <c r="H77" s="545"/>
      <c r="I77" s="545"/>
      <c r="J77" s="148"/>
      <c r="K77" s="545"/>
      <c r="L77" s="545"/>
      <c r="M77" s="545"/>
      <c r="N77" s="545"/>
      <c r="O77" s="545"/>
      <c r="P77" s="545"/>
      <c r="Q77" s="545"/>
      <c r="R77" s="546"/>
      <c r="S77" s="63"/>
      <c r="T77" s="63"/>
      <c r="U77" s="63"/>
      <c r="V77" s="230" t="s">
        <v>187</v>
      </c>
      <c r="W77" s="257">
        <f>Analysis!P191</f>
        <v>0</v>
      </c>
      <c r="X77" s="257" t="e">
        <f t="shared" si="15"/>
        <v>#N/A</v>
      </c>
      <c r="Y77" s="257">
        <f>Analysis!P192</f>
        <v>0</v>
      </c>
      <c r="Z77" s="257" t="e">
        <f t="shared" si="16"/>
        <v>#N/A</v>
      </c>
      <c r="AA77" s="257">
        <f>Analysis!P193</f>
        <v>0</v>
      </c>
      <c r="AB77" s="257" t="e">
        <f t="shared" si="17"/>
        <v>#N/A</v>
      </c>
      <c r="AC77" s="63"/>
      <c r="AD77" s="254">
        <v>1300</v>
      </c>
      <c r="AE77" s="259">
        <f t="shared" si="18"/>
        <v>0.9333333333333329</v>
      </c>
      <c r="AF77" s="258"/>
      <c r="AG77" s="63"/>
      <c r="AH77" s="63"/>
      <c r="AI77" s="63" t="s">
        <v>50</v>
      </c>
      <c r="AJ77" s="63">
        <f>COUNTIF('Training Plan'!O74:Q90,"*Squat*")</f>
        <v>0</v>
      </c>
      <c r="AK77" s="63">
        <f>COUNTIF('Training Plan'!O74:Q90,"*Bench*")</f>
        <v>1</v>
      </c>
      <c r="AL77" s="63">
        <f>COUNTIF('Training Plan'!O74:Q90,"*Deadlift*")</f>
        <v>1</v>
      </c>
      <c r="AM77" s="63"/>
      <c r="AN77" s="63"/>
      <c r="AO77" s="63"/>
      <c r="AP77" s="63"/>
      <c r="AQ77" s="63"/>
      <c r="AR77" s="63"/>
      <c r="AS77" s="63"/>
      <c r="AT77" s="63"/>
      <c r="AU77" s="63"/>
      <c r="AV77" s="64"/>
      <c r="AW77" s="64"/>
      <c r="AX77" s="64"/>
      <c r="AY77" s="64"/>
      <c r="AZ77" s="64"/>
      <c r="BA77" s="64"/>
      <c r="BB77" s="64"/>
      <c r="BC77" s="64"/>
      <c r="BD77" s="63"/>
      <c r="BE77" s="63"/>
      <c r="BF77" s="63"/>
      <c r="BG77" s="63"/>
      <c r="BH77" s="63"/>
      <c r="BI77" s="63"/>
    </row>
    <row r="78" spans="2:64" ht="15" customHeight="1" x14ac:dyDescent="0.3">
      <c r="B78" s="596"/>
      <c r="C78" s="545"/>
      <c r="D78" s="545"/>
      <c r="E78" s="545"/>
      <c r="F78" s="545"/>
      <c r="G78" s="545"/>
      <c r="H78" s="545"/>
      <c r="I78" s="545"/>
      <c r="J78" s="149"/>
      <c r="K78" s="545"/>
      <c r="L78" s="545"/>
      <c r="M78" s="545"/>
      <c r="N78" s="545"/>
      <c r="O78" s="545"/>
      <c r="P78" s="545"/>
      <c r="Q78" s="545"/>
      <c r="R78" s="546"/>
      <c r="S78" s="63"/>
      <c r="T78" s="63"/>
      <c r="U78" s="63"/>
      <c r="V78" s="230" t="s">
        <v>188</v>
      </c>
      <c r="W78" s="257">
        <f>Analysis!P213</f>
        <v>0</v>
      </c>
      <c r="X78" s="257" t="e">
        <f t="shared" si="15"/>
        <v>#N/A</v>
      </c>
      <c r="Y78" s="257">
        <f>Analysis!P214</f>
        <v>0</v>
      </c>
      <c r="Z78" s="257" t="e">
        <f t="shared" si="16"/>
        <v>#N/A</v>
      </c>
      <c r="AA78" s="257">
        <f>Analysis!P215</f>
        <v>0</v>
      </c>
      <c r="AB78" s="257" t="e">
        <f t="shared" si="17"/>
        <v>#N/A</v>
      </c>
      <c r="AC78" s="63"/>
      <c r="AD78" s="254">
        <v>1200</v>
      </c>
      <c r="AE78" s="259">
        <f>AE79+0.0333333333333333</f>
        <v>0.89999999999999958</v>
      </c>
      <c r="AF78" s="260"/>
      <c r="AG78" s="63"/>
      <c r="AH78" s="63"/>
      <c r="AI78" s="63"/>
      <c r="AJ78" s="63">
        <f>COUNTIF(AJ74:AJ77,"&gt;0")</f>
        <v>2</v>
      </c>
      <c r="AK78" s="63">
        <f>COUNTIF(AK74:AK77,"&gt;0")</f>
        <v>4</v>
      </c>
      <c r="AL78" s="63">
        <f>COUNTIF(AL74:AL77,"&gt;0")</f>
        <v>2</v>
      </c>
      <c r="AM78" s="63"/>
      <c r="AN78" s="63"/>
      <c r="AO78" s="63"/>
      <c r="AP78" s="63"/>
      <c r="AQ78" s="63"/>
      <c r="AR78" s="63"/>
      <c r="AS78" s="63"/>
      <c r="AT78" s="63"/>
      <c r="AU78" s="63"/>
      <c r="AV78" s="64"/>
      <c r="AW78" s="64"/>
      <c r="AX78" s="64"/>
      <c r="AY78" s="64"/>
      <c r="AZ78" s="64"/>
      <c r="BA78" s="64"/>
      <c r="BB78" s="64"/>
      <c r="BC78" s="64"/>
      <c r="BD78" s="63"/>
      <c r="BE78" s="63"/>
      <c r="BF78" s="63"/>
      <c r="BG78" s="63"/>
      <c r="BH78" s="63"/>
      <c r="BI78" s="63"/>
    </row>
    <row r="79" spans="2:64" ht="15" customHeight="1" x14ac:dyDescent="0.3">
      <c r="B79" s="596"/>
      <c r="C79" s="545"/>
      <c r="D79" s="545"/>
      <c r="E79" s="545"/>
      <c r="F79" s="545"/>
      <c r="G79" s="545"/>
      <c r="H79" s="545"/>
      <c r="I79" s="545"/>
      <c r="J79" s="150"/>
      <c r="K79" s="545"/>
      <c r="L79" s="545"/>
      <c r="M79" s="545"/>
      <c r="N79" s="545"/>
      <c r="O79" s="545"/>
      <c r="P79" s="545"/>
      <c r="Q79" s="545"/>
      <c r="R79" s="546"/>
      <c r="S79" s="63"/>
      <c r="T79" s="63"/>
      <c r="U79" s="63"/>
      <c r="V79" s="63"/>
      <c r="W79" s="239"/>
      <c r="X79" s="239"/>
      <c r="Y79" s="239"/>
      <c r="Z79" s="63"/>
      <c r="AA79" s="63"/>
      <c r="AB79" s="63"/>
      <c r="AC79" s="63"/>
      <c r="AD79" s="254">
        <v>1100</v>
      </c>
      <c r="AE79" s="259">
        <f t="shared" si="18"/>
        <v>0.86666666666666625</v>
      </c>
      <c r="AF79" s="260"/>
      <c r="AG79" s="63"/>
      <c r="AH79" s="63"/>
      <c r="AI79" s="63"/>
      <c r="AJ79" s="63"/>
      <c r="AK79" s="63"/>
      <c r="AL79" s="63"/>
      <c r="AM79" s="63"/>
      <c r="AN79" s="63"/>
      <c r="AO79" s="63"/>
      <c r="AP79" s="63"/>
      <c r="AQ79" s="63"/>
      <c r="AR79" s="63"/>
      <c r="AS79" s="63"/>
      <c r="AT79" s="63"/>
      <c r="AU79" s="63"/>
      <c r="AV79" s="64"/>
      <c r="AW79" s="64"/>
      <c r="AX79" s="64"/>
      <c r="AY79" s="64"/>
      <c r="AZ79" s="64"/>
      <c r="BA79" s="64"/>
      <c r="BB79" s="64"/>
      <c r="BC79" s="64"/>
      <c r="BD79" s="63"/>
      <c r="BE79" s="63"/>
      <c r="BF79" s="63"/>
      <c r="BG79" s="63"/>
      <c r="BH79" s="63"/>
      <c r="BI79" s="63"/>
    </row>
    <row r="80" spans="2:64" ht="15" customHeight="1" x14ac:dyDescent="0.3">
      <c r="B80" s="596"/>
      <c r="C80" s="545"/>
      <c r="D80" s="545"/>
      <c r="E80" s="545"/>
      <c r="F80" s="545"/>
      <c r="G80" s="545"/>
      <c r="H80" s="545"/>
      <c r="I80" s="545"/>
      <c r="J80" s="150"/>
      <c r="K80" s="545"/>
      <c r="L80" s="545"/>
      <c r="M80" s="545"/>
      <c r="N80" s="545"/>
      <c r="O80" s="545"/>
      <c r="P80" s="545"/>
      <c r="Q80" s="545"/>
      <c r="R80" s="546"/>
      <c r="S80" s="63"/>
      <c r="T80" s="63"/>
      <c r="U80" s="63"/>
      <c r="V80" s="63"/>
      <c r="W80" s="63"/>
      <c r="X80" s="63"/>
      <c r="Y80" s="63"/>
      <c r="Z80" s="63"/>
      <c r="AA80" s="63"/>
      <c r="AB80" s="63"/>
      <c r="AC80" s="63"/>
      <c r="AD80" s="254">
        <v>1050</v>
      </c>
      <c r="AE80" s="259">
        <f t="shared" si="18"/>
        <v>0.83333333333333293</v>
      </c>
      <c r="AF80" s="260"/>
      <c r="AG80" s="63"/>
      <c r="AH80" s="63"/>
      <c r="AI80" s="63"/>
      <c r="AJ80" s="63"/>
      <c r="AK80" s="63"/>
      <c r="AL80" s="63"/>
      <c r="AM80" s="63"/>
      <c r="AN80" s="63"/>
      <c r="AO80" s="63"/>
      <c r="AP80" s="63"/>
      <c r="AQ80" s="63"/>
      <c r="AR80" s="63"/>
      <c r="AS80" s="63"/>
      <c r="AT80" s="63"/>
      <c r="AU80" s="63"/>
      <c r="AV80" s="64"/>
      <c r="AW80" s="64"/>
      <c r="AX80" s="64"/>
      <c r="AY80" s="64"/>
      <c r="AZ80" s="64"/>
      <c r="BA80" s="64"/>
      <c r="BB80" s="64"/>
      <c r="BC80" s="64"/>
      <c r="BD80" s="63"/>
      <c r="BE80" s="63"/>
      <c r="BF80" s="63"/>
      <c r="BG80" s="63"/>
      <c r="BH80" s="63"/>
      <c r="BI80" s="63"/>
    </row>
    <row r="81" spans="2:61" ht="15" customHeight="1" x14ac:dyDescent="0.3">
      <c r="B81" s="596"/>
      <c r="C81" s="545"/>
      <c r="D81" s="545"/>
      <c r="E81" s="545"/>
      <c r="F81" s="545"/>
      <c r="G81" s="545"/>
      <c r="H81" s="545"/>
      <c r="I81" s="545"/>
      <c r="J81" s="150"/>
      <c r="K81" s="545"/>
      <c r="L81" s="545"/>
      <c r="M81" s="545"/>
      <c r="N81" s="545"/>
      <c r="O81" s="545"/>
      <c r="P81" s="545"/>
      <c r="Q81" s="545"/>
      <c r="R81" s="546"/>
      <c r="S81" s="63"/>
      <c r="T81" s="63"/>
      <c r="U81" s="63"/>
      <c r="V81" s="63"/>
      <c r="W81" s="63"/>
      <c r="X81" s="63"/>
      <c r="Y81" s="63"/>
      <c r="Z81" s="63"/>
      <c r="AA81" s="63"/>
      <c r="AB81" s="63"/>
      <c r="AC81" s="63"/>
      <c r="AD81" s="254">
        <v>1000</v>
      </c>
      <c r="AE81" s="259">
        <f t="shared" si="18"/>
        <v>0.7999999999999996</v>
      </c>
      <c r="AF81" s="260"/>
      <c r="AG81" s="63"/>
      <c r="AH81" s="63"/>
      <c r="AI81" s="63"/>
      <c r="AJ81" s="63"/>
      <c r="AK81" s="63"/>
      <c r="AL81" s="63"/>
      <c r="AM81" s="63"/>
      <c r="AN81" s="63"/>
      <c r="AO81" s="63"/>
      <c r="AP81" s="63"/>
      <c r="AQ81" s="63"/>
      <c r="AR81" s="63"/>
      <c r="AS81" s="63"/>
      <c r="AT81" s="63"/>
      <c r="AU81" s="63"/>
      <c r="AV81" s="64"/>
      <c r="AW81" s="64"/>
      <c r="AX81" s="64"/>
      <c r="AY81" s="64"/>
      <c r="AZ81" s="64"/>
      <c r="BA81" s="64"/>
      <c r="BB81" s="64"/>
      <c r="BC81" s="64"/>
      <c r="BD81" s="63"/>
      <c r="BE81" s="63"/>
      <c r="BF81" s="63"/>
      <c r="BG81" s="63"/>
      <c r="BH81" s="63"/>
      <c r="BI81" s="63"/>
    </row>
    <row r="82" spans="2:61" ht="15" customHeight="1" x14ac:dyDescent="0.3">
      <c r="B82" s="596"/>
      <c r="C82" s="545"/>
      <c r="D82" s="545"/>
      <c r="E82" s="545"/>
      <c r="F82" s="545"/>
      <c r="G82" s="545"/>
      <c r="H82" s="545"/>
      <c r="I82" s="545"/>
      <c r="J82" s="150"/>
      <c r="K82" s="545"/>
      <c r="L82" s="545"/>
      <c r="M82" s="545"/>
      <c r="N82" s="545"/>
      <c r="O82" s="545"/>
      <c r="P82" s="545"/>
      <c r="Q82" s="545"/>
      <c r="R82" s="546"/>
      <c r="S82" s="63"/>
      <c r="T82" s="63"/>
      <c r="U82" s="63"/>
      <c r="V82" s="63"/>
      <c r="W82" s="551" t="s">
        <v>84</v>
      </c>
      <c r="X82" s="551"/>
      <c r="Y82" s="63"/>
      <c r="Z82" s="241"/>
      <c r="AA82" s="241"/>
      <c r="AB82" s="241"/>
      <c r="AC82" s="241"/>
      <c r="AD82" s="254">
        <v>950</v>
      </c>
      <c r="AE82" s="259">
        <f t="shared" si="18"/>
        <v>0.76666666666666627</v>
      </c>
      <c r="AF82" s="258"/>
      <c r="AG82" s="63"/>
      <c r="AH82" s="63"/>
      <c r="AI82" s="63"/>
      <c r="AJ82" s="63"/>
      <c r="AK82" s="63"/>
      <c r="AL82" s="63"/>
      <c r="AM82" s="63"/>
      <c r="AN82" s="63"/>
      <c r="AO82" s="63"/>
      <c r="AP82" s="63"/>
      <c r="AQ82" s="63"/>
      <c r="AR82" s="63"/>
      <c r="AS82" s="63"/>
      <c r="AT82" s="63"/>
      <c r="AU82" s="63"/>
      <c r="AV82" s="64"/>
      <c r="AW82" s="64"/>
      <c r="AX82" s="64"/>
      <c r="AY82" s="64"/>
      <c r="AZ82" s="64"/>
      <c r="BA82" s="64"/>
      <c r="BB82" s="64"/>
      <c r="BC82" s="64"/>
      <c r="BD82" s="63"/>
      <c r="BE82" s="63"/>
      <c r="BF82" s="63"/>
      <c r="BG82" s="63"/>
      <c r="BH82" s="63"/>
      <c r="BI82" s="63"/>
    </row>
    <row r="83" spans="2:61" ht="15" customHeight="1" x14ac:dyDescent="0.3">
      <c r="B83" s="596"/>
      <c r="C83" s="545"/>
      <c r="D83" s="545"/>
      <c r="E83" s="545"/>
      <c r="F83" s="545"/>
      <c r="G83" s="545"/>
      <c r="H83" s="545"/>
      <c r="I83" s="545"/>
      <c r="J83" s="150"/>
      <c r="K83" s="545"/>
      <c r="L83" s="545"/>
      <c r="M83" s="545"/>
      <c r="N83" s="545"/>
      <c r="O83" s="545"/>
      <c r="P83" s="545"/>
      <c r="Q83" s="545"/>
      <c r="R83" s="546"/>
      <c r="S83" s="63"/>
      <c r="T83" s="63"/>
      <c r="U83" s="63"/>
      <c r="V83" s="63"/>
      <c r="W83" s="230" t="s">
        <v>52</v>
      </c>
      <c r="X83" s="261">
        <f>'Week 1'!N190</f>
        <v>80.449999999999989</v>
      </c>
      <c r="Y83" s="261">
        <f>IF(X83="0,0 kg",NA(),X83)</f>
        <v>80.449999999999989</v>
      </c>
      <c r="Z83" s="63"/>
      <c r="AA83" s="63"/>
      <c r="AB83" s="63"/>
      <c r="AC83" s="63"/>
      <c r="AD83" s="254">
        <v>800</v>
      </c>
      <c r="AE83" s="259">
        <f t="shared" si="18"/>
        <v>0.73333333333333295</v>
      </c>
      <c r="AF83" s="258"/>
      <c r="AG83" s="63"/>
      <c r="AH83" s="63"/>
      <c r="AI83" s="63"/>
      <c r="AJ83" s="63"/>
      <c r="AK83" s="63"/>
      <c r="AL83" s="63"/>
      <c r="AM83" s="63"/>
      <c r="AN83" s="63"/>
      <c r="AO83" s="63"/>
      <c r="AP83" s="63"/>
      <c r="AQ83" s="63"/>
      <c r="AR83" s="63"/>
      <c r="AS83" s="63"/>
      <c r="AT83" s="63"/>
      <c r="AU83" s="63"/>
      <c r="AV83" s="64"/>
      <c r="AW83" s="64"/>
      <c r="AX83" s="64"/>
      <c r="AY83" s="64"/>
      <c r="AZ83" s="64"/>
      <c r="BA83" s="64"/>
      <c r="BB83" s="64"/>
      <c r="BC83" s="64"/>
      <c r="BD83" s="63"/>
      <c r="BE83" s="63"/>
      <c r="BF83" s="63"/>
      <c r="BG83" s="63"/>
      <c r="BH83" s="63"/>
      <c r="BI83" s="63"/>
    </row>
    <row r="84" spans="2:61" ht="15" customHeight="1" x14ac:dyDescent="0.3">
      <c r="B84" s="596"/>
      <c r="C84" s="545"/>
      <c r="D84" s="545"/>
      <c r="E84" s="545"/>
      <c r="F84" s="545"/>
      <c r="G84" s="545"/>
      <c r="H84" s="545"/>
      <c r="I84" s="545"/>
      <c r="J84" s="150"/>
      <c r="K84" s="545"/>
      <c r="L84" s="545"/>
      <c r="M84" s="545"/>
      <c r="N84" s="545"/>
      <c r="O84" s="545"/>
      <c r="P84" s="545"/>
      <c r="Q84" s="545"/>
      <c r="R84" s="546"/>
      <c r="S84" s="63"/>
      <c r="T84" s="63"/>
      <c r="U84" s="63"/>
      <c r="V84" s="63"/>
      <c r="W84" s="230" t="s">
        <v>55</v>
      </c>
      <c r="X84" s="261">
        <f>'Week 2'!N190</f>
        <v>80.099999999999994</v>
      </c>
      <c r="Y84" s="261">
        <f t="shared" ref="Y84:Y92" si="19">IF(X84="0,0 kg",NA(),X84)</f>
        <v>80.099999999999994</v>
      </c>
      <c r="Z84" s="63"/>
      <c r="AA84" s="63"/>
      <c r="AB84" s="63"/>
      <c r="AC84" s="63"/>
      <c r="AD84" s="254">
        <v>750</v>
      </c>
      <c r="AE84" s="259">
        <f t="shared" si="18"/>
        <v>0.69999999999999962</v>
      </c>
      <c r="AF84" s="63"/>
      <c r="AG84" s="63"/>
      <c r="AH84" s="63"/>
      <c r="AI84" s="63"/>
      <c r="AJ84" s="63"/>
      <c r="AK84" s="63"/>
      <c r="AL84" s="63"/>
      <c r="AM84" s="63"/>
      <c r="AN84" s="63"/>
      <c r="AO84" s="63"/>
      <c r="AP84" s="63"/>
      <c r="AQ84" s="63"/>
      <c r="AR84" s="63"/>
      <c r="AS84" s="63"/>
      <c r="AT84" s="63"/>
      <c r="AU84" s="63"/>
      <c r="AV84" s="64"/>
      <c r="AW84" s="64"/>
      <c r="AX84" s="64"/>
      <c r="AY84" s="64"/>
      <c r="AZ84" s="64"/>
      <c r="BA84" s="64"/>
      <c r="BB84" s="64"/>
      <c r="BC84" s="64"/>
      <c r="BD84" s="63"/>
      <c r="BE84" s="63"/>
      <c r="BF84" s="63"/>
      <c r="BG84" s="63"/>
      <c r="BH84" s="63"/>
      <c r="BI84" s="63"/>
    </row>
    <row r="85" spans="2:61" ht="15" customHeight="1" x14ac:dyDescent="0.3">
      <c r="B85" s="596"/>
      <c r="C85" s="545"/>
      <c r="D85" s="545"/>
      <c r="E85" s="545"/>
      <c r="F85" s="545"/>
      <c r="G85" s="545"/>
      <c r="H85" s="545"/>
      <c r="I85" s="545"/>
      <c r="J85" s="150"/>
      <c r="K85" s="545"/>
      <c r="L85" s="545"/>
      <c r="M85" s="545"/>
      <c r="N85" s="545"/>
      <c r="O85" s="545"/>
      <c r="P85" s="545"/>
      <c r="Q85" s="545"/>
      <c r="R85" s="546"/>
      <c r="S85" s="63"/>
      <c r="T85" s="63"/>
      <c r="U85" s="63"/>
      <c r="V85" s="63"/>
      <c r="W85" s="230" t="s">
        <v>53</v>
      </c>
      <c r="X85" s="261">
        <f>'Week 3'!N190</f>
        <v>81.7</v>
      </c>
      <c r="Y85" s="261">
        <f t="shared" si="19"/>
        <v>81.7</v>
      </c>
      <c r="Z85" s="63"/>
      <c r="AA85" s="63"/>
      <c r="AB85" s="63"/>
      <c r="AC85" s="63"/>
      <c r="AD85" s="254">
        <v>700</v>
      </c>
      <c r="AE85" s="259">
        <f t="shared" si="18"/>
        <v>0.6666666666666663</v>
      </c>
      <c r="AF85" s="63"/>
      <c r="AG85" s="63"/>
      <c r="AH85" s="63"/>
      <c r="AI85" s="63"/>
      <c r="AJ85" s="63"/>
      <c r="AK85" s="63"/>
      <c r="AL85" s="63"/>
      <c r="AM85" s="63"/>
      <c r="AN85" s="63"/>
      <c r="AO85" s="63"/>
      <c r="AP85" s="63"/>
      <c r="AQ85" s="63"/>
      <c r="AR85" s="63"/>
      <c r="AS85" s="63"/>
      <c r="AT85" s="63"/>
      <c r="AU85" s="63"/>
      <c r="AV85" s="64"/>
      <c r="AW85" s="64"/>
      <c r="AX85" s="64"/>
      <c r="AY85" s="64"/>
      <c r="AZ85" s="64"/>
      <c r="BA85" s="64"/>
      <c r="BB85" s="64"/>
      <c r="BC85" s="64"/>
      <c r="BD85" s="63"/>
      <c r="BE85" s="63"/>
      <c r="BF85" s="63"/>
      <c r="BG85" s="63"/>
      <c r="BH85" s="63"/>
      <c r="BI85" s="63"/>
    </row>
    <row r="86" spans="2:61" ht="15" customHeight="1" x14ac:dyDescent="0.3">
      <c r="B86" s="596"/>
      <c r="C86" s="545"/>
      <c r="D86" s="545"/>
      <c r="E86" s="545"/>
      <c r="F86" s="545"/>
      <c r="G86" s="545"/>
      <c r="H86" s="545"/>
      <c r="I86" s="545"/>
      <c r="J86" s="150"/>
      <c r="K86" s="545"/>
      <c r="L86" s="545"/>
      <c r="M86" s="545"/>
      <c r="N86" s="545"/>
      <c r="O86" s="545"/>
      <c r="P86" s="545"/>
      <c r="Q86" s="545"/>
      <c r="R86" s="546"/>
      <c r="S86" s="63"/>
      <c r="T86" s="63"/>
      <c r="U86" s="63"/>
      <c r="V86" s="63"/>
      <c r="W86" s="230" t="s">
        <v>54</v>
      </c>
      <c r="X86" s="261">
        <f>'Week 4'!N190</f>
        <v>81.5</v>
      </c>
      <c r="Y86" s="261">
        <f t="shared" si="19"/>
        <v>81.5</v>
      </c>
      <c r="Z86" s="63"/>
      <c r="AA86" s="63"/>
      <c r="AB86" s="63"/>
      <c r="AC86" s="63"/>
      <c r="AD86" s="254">
        <v>650</v>
      </c>
      <c r="AE86" s="259">
        <f t="shared" si="18"/>
        <v>0.63333333333333297</v>
      </c>
      <c r="AF86" s="63"/>
      <c r="AG86" s="63"/>
      <c r="AH86" s="63"/>
      <c r="AI86" s="63"/>
      <c r="AJ86" s="63"/>
      <c r="AK86" s="63"/>
      <c r="AL86" s="63"/>
      <c r="AM86" s="63"/>
      <c r="AN86" s="63"/>
      <c r="AO86" s="63"/>
      <c r="AP86" s="63"/>
      <c r="AQ86" s="63"/>
      <c r="AR86" s="63"/>
      <c r="AS86" s="63"/>
      <c r="AT86" s="63"/>
      <c r="AU86" s="63"/>
      <c r="AV86" s="64"/>
      <c r="AW86" s="64"/>
      <c r="AX86" s="64"/>
      <c r="AY86" s="64"/>
      <c r="AZ86" s="64"/>
      <c r="BA86" s="64"/>
      <c r="BB86" s="64"/>
      <c r="BC86" s="64"/>
      <c r="BD86" s="63"/>
      <c r="BE86" s="63"/>
      <c r="BF86" s="63"/>
      <c r="BG86" s="63"/>
      <c r="BH86" s="63"/>
      <c r="BI86" s="63"/>
    </row>
    <row r="87" spans="2:61" ht="15" customHeight="1" x14ac:dyDescent="0.3">
      <c r="B87" s="596"/>
      <c r="C87" s="545"/>
      <c r="D87" s="545"/>
      <c r="E87" s="545"/>
      <c r="F87" s="545"/>
      <c r="G87" s="545"/>
      <c r="H87" s="545"/>
      <c r="I87" s="545"/>
      <c r="J87" s="150"/>
      <c r="K87" s="545"/>
      <c r="L87" s="545"/>
      <c r="M87" s="545"/>
      <c r="N87" s="545"/>
      <c r="O87" s="545"/>
      <c r="P87" s="545"/>
      <c r="Q87" s="545"/>
      <c r="R87" s="546"/>
      <c r="S87" s="63"/>
      <c r="T87" s="63"/>
      <c r="U87" s="63"/>
      <c r="V87" s="63"/>
      <c r="W87" s="230" t="s">
        <v>150</v>
      </c>
      <c r="X87" s="261">
        <f>'Week 5'!N190</f>
        <v>82.1</v>
      </c>
      <c r="Y87" s="261">
        <f t="shared" si="19"/>
        <v>82.1</v>
      </c>
      <c r="Z87" s="63"/>
      <c r="AA87" s="63"/>
      <c r="AB87" s="63"/>
      <c r="AC87" s="63"/>
      <c r="AD87" s="254">
        <v>600</v>
      </c>
      <c r="AE87" s="259">
        <f t="shared" si="18"/>
        <v>0.59999999999999964</v>
      </c>
      <c r="AF87" s="63"/>
      <c r="AG87" s="63"/>
      <c r="AH87" s="63"/>
      <c r="AI87" s="63"/>
      <c r="AJ87" s="63"/>
      <c r="AK87" s="63"/>
      <c r="AL87" s="63"/>
      <c r="AM87" s="63"/>
      <c r="AN87" s="63"/>
      <c r="AO87" s="63"/>
      <c r="AP87" s="63"/>
      <c r="AQ87" s="63"/>
      <c r="AR87" s="63"/>
      <c r="AS87" s="63"/>
      <c r="AT87" s="63"/>
      <c r="AU87" s="63"/>
      <c r="AV87" s="64"/>
      <c r="AW87" s="64"/>
      <c r="AX87" s="64"/>
      <c r="AY87" s="64"/>
      <c r="AZ87" s="64"/>
      <c r="BA87" s="64"/>
      <c r="BB87" s="64"/>
      <c r="BC87" s="64"/>
      <c r="BD87" s="63"/>
      <c r="BE87" s="63"/>
      <c r="BF87" s="63"/>
      <c r="BG87" s="63"/>
      <c r="BH87" s="63"/>
      <c r="BI87" s="63"/>
    </row>
    <row r="88" spans="2:61" ht="15" customHeight="1" x14ac:dyDescent="0.3">
      <c r="B88" s="596"/>
      <c r="C88" s="545"/>
      <c r="D88" s="545"/>
      <c r="E88" s="545"/>
      <c r="F88" s="545"/>
      <c r="G88" s="545"/>
      <c r="H88" s="545"/>
      <c r="I88" s="545"/>
      <c r="J88" s="150"/>
      <c r="K88" s="545"/>
      <c r="L88" s="545"/>
      <c r="M88" s="545"/>
      <c r="N88" s="545"/>
      <c r="O88" s="545"/>
      <c r="P88" s="545"/>
      <c r="Q88" s="545"/>
      <c r="R88" s="546"/>
      <c r="S88" s="63"/>
      <c r="T88" s="63"/>
      <c r="U88" s="63"/>
      <c r="V88" s="63"/>
      <c r="W88" s="230" t="s">
        <v>152</v>
      </c>
      <c r="X88" s="261" t="str">
        <f>'Week 6'!N190</f>
        <v>0,0 kg</v>
      </c>
      <c r="Y88" s="261" t="e">
        <f t="shared" si="19"/>
        <v>#N/A</v>
      </c>
      <c r="Z88" s="63"/>
      <c r="AA88" s="63"/>
      <c r="AB88" s="63"/>
      <c r="AC88" s="63"/>
      <c r="AD88" s="254">
        <v>550</v>
      </c>
      <c r="AE88" s="259">
        <f t="shared" si="18"/>
        <v>0.56666666666666632</v>
      </c>
      <c r="AF88" s="63"/>
      <c r="AG88" s="63"/>
      <c r="AH88" s="63"/>
      <c r="AI88" s="63"/>
      <c r="AJ88" s="63"/>
      <c r="AK88" s="63"/>
      <c r="AL88" s="63"/>
      <c r="AM88" s="63"/>
      <c r="AN88" s="63"/>
      <c r="AO88" s="63"/>
      <c r="AP88" s="63"/>
      <c r="AQ88" s="63"/>
      <c r="AR88" s="63"/>
      <c r="AS88" s="63"/>
      <c r="AT88" s="63"/>
      <c r="AU88" s="63"/>
      <c r="AV88" s="64"/>
      <c r="AW88" s="64"/>
      <c r="AX88" s="64"/>
      <c r="AY88" s="64"/>
      <c r="AZ88" s="64"/>
      <c r="BA88" s="64"/>
      <c r="BB88" s="64"/>
      <c r="BC88" s="64"/>
      <c r="BD88" s="63"/>
      <c r="BE88" s="63"/>
      <c r="BF88" s="63"/>
      <c r="BG88" s="63"/>
      <c r="BH88" s="63"/>
      <c r="BI88" s="63"/>
    </row>
    <row r="89" spans="2:61" x14ac:dyDescent="0.3">
      <c r="B89" s="596"/>
      <c r="C89" s="545"/>
      <c r="D89" s="545"/>
      <c r="E89" s="545"/>
      <c r="F89" s="545"/>
      <c r="G89" s="545"/>
      <c r="H89" s="545"/>
      <c r="I89" s="545"/>
      <c r="J89" s="150"/>
      <c r="K89" s="545"/>
      <c r="L89" s="545"/>
      <c r="M89" s="545"/>
      <c r="N89" s="545"/>
      <c r="O89" s="545"/>
      <c r="P89" s="545"/>
      <c r="Q89" s="545"/>
      <c r="R89" s="546"/>
      <c r="S89" s="63"/>
      <c r="T89" s="63"/>
      <c r="U89" s="63"/>
      <c r="V89" s="63"/>
      <c r="W89" s="230" t="s">
        <v>164</v>
      </c>
      <c r="X89" s="261" t="str">
        <f>'Week 7'!N190</f>
        <v>0,0 kg</v>
      </c>
      <c r="Y89" s="261" t="e">
        <f t="shared" si="19"/>
        <v>#N/A</v>
      </c>
      <c r="Z89" s="63"/>
      <c r="AA89" s="63"/>
      <c r="AB89" s="63"/>
      <c r="AC89" s="63"/>
      <c r="AD89" s="254">
        <v>500</v>
      </c>
      <c r="AE89" s="259">
        <f t="shared" si="18"/>
        <v>0.53333333333333299</v>
      </c>
      <c r="AF89" s="553" t="s">
        <v>181</v>
      </c>
      <c r="AG89" s="553"/>
      <c r="AH89" s="553"/>
      <c r="AI89" s="553"/>
      <c r="AJ89" s="553"/>
      <c r="AK89" s="553"/>
      <c r="AL89" s="553"/>
      <c r="AM89" s="63"/>
      <c r="AN89" s="63"/>
      <c r="AO89" s="63"/>
      <c r="AP89" s="63"/>
      <c r="AQ89" s="63"/>
      <c r="AR89" s="63"/>
      <c r="AS89" s="63"/>
      <c r="AT89" s="63"/>
      <c r="AU89" s="63"/>
      <c r="AV89" s="64"/>
      <c r="AW89" s="64"/>
      <c r="AX89" s="64"/>
      <c r="AY89" s="64"/>
      <c r="AZ89" s="64"/>
      <c r="BA89" s="64"/>
      <c r="BB89" s="64"/>
      <c r="BC89" s="64"/>
      <c r="BD89" s="63"/>
      <c r="BE89" s="63"/>
      <c r="BF89" s="63"/>
      <c r="BG89" s="63"/>
      <c r="BH89" s="63"/>
      <c r="BI89" s="63"/>
    </row>
    <row r="90" spans="2:61" x14ac:dyDescent="0.3">
      <c r="B90" s="596"/>
      <c r="C90" s="545"/>
      <c r="D90" s="545"/>
      <c r="E90" s="545"/>
      <c r="F90" s="545"/>
      <c r="G90" s="545"/>
      <c r="H90" s="545"/>
      <c r="I90" s="545"/>
      <c r="J90" s="150"/>
      <c r="K90" s="545"/>
      <c r="L90" s="545"/>
      <c r="M90" s="545"/>
      <c r="N90" s="545"/>
      <c r="O90" s="545"/>
      <c r="P90" s="545"/>
      <c r="Q90" s="545"/>
      <c r="R90" s="546"/>
      <c r="S90" s="63"/>
      <c r="T90" s="63"/>
      <c r="U90" s="63"/>
      <c r="V90" s="63"/>
      <c r="W90" s="230" t="s">
        <v>186</v>
      </c>
      <c r="X90" s="261" t="str">
        <f>'Week 8'!N190</f>
        <v>0,0 kg</v>
      </c>
      <c r="Y90" s="261" t="e">
        <f t="shared" si="19"/>
        <v>#N/A</v>
      </c>
      <c r="Z90" s="63"/>
      <c r="AA90" s="63"/>
      <c r="AB90" s="63"/>
      <c r="AC90" s="63"/>
      <c r="AD90" s="254">
        <v>450</v>
      </c>
      <c r="AE90" s="259">
        <f t="shared" si="18"/>
        <v>0.49999999999999967</v>
      </c>
      <c r="AF90" s="262"/>
      <c r="AG90" s="255" t="s">
        <v>43</v>
      </c>
      <c r="AH90" s="255" t="s">
        <v>106</v>
      </c>
      <c r="AI90" s="255" t="s">
        <v>45</v>
      </c>
      <c r="AJ90" s="255" t="s">
        <v>106</v>
      </c>
      <c r="AK90" s="255" t="s">
        <v>46</v>
      </c>
      <c r="AL90" s="255" t="s">
        <v>106</v>
      </c>
      <c r="AM90" s="63"/>
      <c r="AN90" s="63"/>
      <c r="AO90" s="63"/>
      <c r="AP90" s="63"/>
      <c r="AQ90" s="63"/>
      <c r="AR90" s="63"/>
      <c r="AS90" s="63"/>
      <c r="AT90" s="63"/>
      <c r="AU90" s="63"/>
      <c r="AV90" s="64"/>
      <c r="AW90" s="64"/>
      <c r="AX90" s="64"/>
      <c r="AY90" s="64"/>
      <c r="AZ90" s="64"/>
      <c r="BA90" s="64"/>
      <c r="BB90" s="64"/>
      <c r="BC90" s="64"/>
      <c r="BD90" s="63"/>
      <c r="BE90" s="63"/>
      <c r="BF90" s="63"/>
      <c r="BG90" s="63"/>
      <c r="BH90" s="63"/>
      <c r="BI90" s="63"/>
    </row>
    <row r="91" spans="2:61" x14ac:dyDescent="0.3">
      <c r="B91" s="596"/>
      <c r="C91" s="545"/>
      <c r="D91" s="545"/>
      <c r="E91" s="545"/>
      <c r="F91" s="545"/>
      <c r="G91" s="545"/>
      <c r="H91" s="545"/>
      <c r="I91" s="545"/>
      <c r="J91" s="150"/>
      <c r="K91" s="545"/>
      <c r="L91" s="545"/>
      <c r="M91" s="545"/>
      <c r="N91" s="545"/>
      <c r="O91" s="545"/>
      <c r="P91" s="545"/>
      <c r="Q91" s="545"/>
      <c r="R91" s="546"/>
      <c r="S91" s="63"/>
      <c r="T91" s="63"/>
      <c r="U91" s="63"/>
      <c r="V91" s="63"/>
      <c r="W91" s="230" t="s">
        <v>187</v>
      </c>
      <c r="X91" s="261" t="str">
        <f>'Week 9'!N190</f>
        <v>0,0 kg</v>
      </c>
      <c r="Y91" s="261" t="e">
        <f t="shared" si="19"/>
        <v>#N/A</v>
      </c>
      <c r="Z91" s="63"/>
      <c r="AA91" s="63"/>
      <c r="AB91" s="63"/>
      <c r="AC91" s="63"/>
      <c r="AD91" s="254">
        <v>400</v>
      </c>
      <c r="AE91" s="259">
        <f t="shared" si="18"/>
        <v>0.46666666666666634</v>
      </c>
      <c r="AF91" s="550" t="s">
        <v>52</v>
      </c>
      <c r="AG91" s="255">
        <f>SUMPRODUCT((NOT(ISERROR(FIND("Competition Squat",Analysis!B15:D17))))*(Analysis!K15:K17))</f>
        <v>196</v>
      </c>
      <c r="AH91" s="263">
        <v>1</v>
      </c>
      <c r="AI91" s="255">
        <f>SUMPRODUCT((NOT(ISERROR(FIND("Competition Bench",Analysis!B15:D17))))*(Analysis!K15:K17))</f>
        <v>135</v>
      </c>
      <c r="AJ91" s="263">
        <v>1</v>
      </c>
      <c r="AK91" s="255">
        <f>SUMPRODUCT((NOT(ISERROR(FIND("Competition Deadlift",Analysis!B15:D17))))*(Analysis!K15:K17))</f>
        <v>0</v>
      </c>
      <c r="AL91" s="263">
        <v>1</v>
      </c>
      <c r="AM91" s="63"/>
      <c r="AN91" s="63"/>
      <c r="AO91" s="63"/>
      <c r="AP91" s="63"/>
      <c r="AQ91" s="63"/>
      <c r="AR91" s="63"/>
      <c r="AS91" s="63"/>
      <c r="AT91" s="63"/>
      <c r="AU91" s="63"/>
      <c r="AV91" s="64"/>
      <c r="AW91" s="64"/>
      <c r="AX91" s="64"/>
      <c r="AY91" s="64"/>
      <c r="AZ91" s="64"/>
      <c r="BA91" s="64"/>
      <c r="BB91" s="64"/>
      <c r="BC91" s="64"/>
      <c r="BD91" s="63"/>
      <c r="BE91" s="63"/>
      <c r="BF91" s="63"/>
      <c r="BG91" s="63"/>
      <c r="BH91" s="63"/>
      <c r="BI91" s="63"/>
    </row>
    <row r="92" spans="2:61" x14ac:dyDescent="0.3">
      <c r="B92" s="596"/>
      <c r="C92" s="545"/>
      <c r="D92" s="545"/>
      <c r="E92" s="545"/>
      <c r="F92" s="545"/>
      <c r="G92" s="545"/>
      <c r="H92" s="545"/>
      <c r="I92" s="545"/>
      <c r="J92" s="150"/>
      <c r="K92" s="545"/>
      <c r="L92" s="545"/>
      <c r="M92" s="545"/>
      <c r="N92" s="545"/>
      <c r="O92" s="545"/>
      <c r="P92" s="545"/>
      <c r="Q92" s="545"/>
      <c r="R92" s="546"/>
      <c r="S92" s="63"/>
      <c r="T92" s="63"/>
      <c r="U92" s="63"/>
      <c r="V92" s="63"/>
      <c r="W92" s="230" t="s">
        <v>188</v>
      </c>
      <c r="X92" s="261" t="str">
        <f>'Week 10'!N190</f>
        <v>0,0 kg</v>
      </c>
      <c r="Y92" s="261" t="e">
        <f t="shared" si="19"/>
        <v>#N/A</v>
      </c>
      <c r="Z92" s="63"/>
      <c r="AA92" s="63"/>
      <c r="AB92" s="63"/>
      <c r="AC92" s="63"/>
      <c r="AD92" s="254">
        <v>350</v>
      </c>
      <c r="AE92" s="259">
        <f t="shared" si="18"/>
        <v>0.43333333333333302</v>
      </c>
      <c r="AF92" s="550"/>
      <c r="AG92" s="255">
        <f>SUMPRODUCT((NOT(ISERROR(FIND("Competition Squat",Analysis!B18:D20))))*(Analysis!K18:K20))</f>
        <v>0</v>
      </c>
      <c r="AH92" s="263">
        <v>2</v>
      </c>
      <c r="AI92" s="255">
        <f>SUMPRODUCT((NOT(ISERROR(FIND("Competition Bench",Analysis!B18:D20))))*(Analysis!K18:K20))</f>
        <v>0</v>
      </c>
      <c r="AJ92" s="263">
        <v>2</v>
      </c>
      <c r="AK92" s="255">
        <f>SUMPRODUCT((NOT(ISERROR(FIND("Competition Deadlift",Analysis!B18:D20))))*(Analysis!K18:K20))</f>
        <v>297</v>
      </c>
      <c r="AL92" s="263">
        <v>2</v>
      </c>
      <c r="AM92" s="63"/>
      <c r="AN92" s="63"/>
      <c r="AO92" s="63"/>
      <c r="AP92" s="63"/>
      <c r="AQ92" s="63"/>
      <c r="AR92" s="63"/>
      <c r="AS92" s="63"/>
      <c r="AT92" s="63"/>
      <c r="AU92" s="63"/>
      <c r="AV92" s="64"/>
      <c r="AW92" s="64"/>
      <c r="AX92" s="64"/>
      <c r="AY92" s="64"/>
      <c r="AZ92" s="64"/>
      <c r="BA92" s="64"/>
      <c r="BB92" s="64"/>
      <c r="BC92" s="64"/>
      <c r="BD92" s="63"/>
      <c r="BE92" s="63"/>
      <c r="BF92" s="63"/>
      <c r="BG92" s="63"/>
      <c r="BH92" s="63"/>
      <c r="BI92" s="63"/>
    </row>
    <row r="93" spans="2:61" x14ac:dyDescent="0.3">
      <c r="B93" s="393" t="s">
        <v>204</v>
      </c>
      <c r="C93" s="394"/>
      <c r="D93" s="394"/>
      <c r="E93" s="394"/>
      <c r="F93" s="394"/>
      <c r="G93" s="394"/>
      <c r="H93" s="394"/>
      <c r="I93" s="394"/>
      <c r="J93" s="215"/>
      <c r="K93" s="394" t="s">
        <v>198</v>
      </c>
      <c r="L93" s="394"/>
      <c r="M93" s="394"/>
      <c r="N93" s="394"/>
      <c r="O93" s="394"/>
      <c r="P93" s="394"/>
      <c r="Q93" s="394"/>
      <c r="R93" s="395"/>
      <c r="S93" s="63"/>
      <c r="T93" s="63"/>
      <c r="U93" s="63"/>
      <c r="V93" s="63"/>
      <c r="W93" s="63"/>
      <c r="X93" s="63"/>
      <c r="Y93" s="63"/>
      <c r="Z93" s="63"/>
      <c r="AA93" s="63"/>
      <c r="AB93" s="63"/>
      <c r="AC93" s="63"/>
      <c r="AD93" s="254">
        <v>300</v>
      </c>
      <c r="AE93" s="259">
        <f t="shared" si="18"/>
        <v>0.39999999999999969</v>
      </c>
      <c r="AF93" s="550"/>
      <c r="AG93" s="255">
        <f>SUMPRODUCT((NOT(ISERROR(FIND("Competition Squat",Analysis!B21:D23))))*(Analysis!K21:K23))</f>
        <v>0</v>
      </c>
      <c r="AH93" s="263">
        <v>3</v>
      </c>
      <c r="AI93" s="255">
        <f>SUMPRODUCT((NOT(ISERROR(FIND("Competition Bench",Analysis!B21:D23))))*(Analysis!K21:K23))</f>
        <v>0</v>
      </c>
      <c r="AJ93" s="263">
        <v>3</v>
      </c>
      <c r="AK93" s="255">
        <f>SUMPRODUCT((NOT(ISERROR(FIND("Competition Deadlift",Analysis!B21:D23))))*(Analysis!K21:K23))</f>
        <v>0</v>
      </c>
      <c r="AL93" s="263">
        <v>3</v>
      </c>
      <c r="AM93" s="63"/>
      <c r="AN93" s="63"/>
      <c r="AO93" s="63"/>
      <c r="AP93" s="63"/>
      <c r="AQ93" s="63"/>
      <c r="AR93" s="63"/>
      <c r="AS93" s="63"/>
      <c r="AT93" s="63"/>
      <c r="AU93" s="63"/>
      <c r="AV93" s="64"/>
      <c r="AW93" s="64"/>
      <c r="AX93" s="64"/>
      <c r="AY93" s="64"/>
      <c r="AZ93" s="64"/>
      <c r="BA93" s="64"/>
      <c r="BB93" s="64"/>
      <c r="BC93" s="64"/>
      <c r="BD93" s="63"/>
      <c r="BE93" s="63"/>
      <c r="BF93" s="63"/>
      <c r="BG93" s="63"/>
      <c r="BH93" s="63"/>
      <c r="BI93" s="63"/>
    </row>
    <row r="94" spans="2:61" x14ac:dyDescent="0.3">
      <c r="B94" s="393"/>
      <c r="C94" s="394"/>
      <c r="D94" s="394"/>
      <c r="E94" s="394"/>
      <c r="F94" s="394"/>
      <c r="G94" s="394"/>
      <c r="H94" s="394"/>
      <c r="I94" s="394"/>
      <c r="J94" s="215"/>
      <c r="K94" s="394"/>
      <c r="L94" s="394"/>
      <c r="M94" s="394"/>
      <c r="N94" s="394"/>
      <c r="O94" s="394"/>
      <c r="P94" s="394"/>
      <c r="Q94" s="394"/>
      <c r="R94" s="395"/>
      <c r="S94" s="63"/>
      <c r="T94" s="63"/>
      <c r="U94" s="63"/>
      <c r="V94" s="63"/>
      <c r="W94" s="63"/>
      <c r="X94" s="63"/>
      <c r="Y94" s="63"/>
      <c r="Z94" s="63"/>
      <c r="AA94" s="63"/>
      <c r="AB94" s="63"/>
      <c r="AC94" s="63"/>
      <c r="AD94" s="254">
        <v>275</v>
      </c>
      <c r="AE94" s="259">
        <f t="shared" si="18"/>
        <v>0.36666666666666636</v>
      </c>
      <c r="AF94" s="550"/>
      <c r="AG94" s="255">
        <f>SUMPRODUCT((NOT(ISERROR(FIND("Competition Squat",Analysis!B24:D26))))*(Analysis!K24:K26))</f>
        <v>0</v>
      </c>
      <c r="AH94" s="263">
        <v>4</v>
      </c>
      <c r="AI94" s="255">
        <f>SUMPRODUCT((NOT(ISERROR(FIND("Competition Bench",Analysis!B24:D26))))*(Analysis!K24:K26))</f>
        <v>0</v>
      </c>
      <c r="AJ94" s="263">
        <v>4</v>
      </c>
      <c r="AK94" s="255">
        <f>SUMPRODUCT((NOT(ISERROR(FIND("Competition Deadlift",Analysis!B24:D26))))*(Analysis!K24:K26))</f>
        <v>0</v>
      </c>
      <c r="AL94" s="263">
        <v>4</v>
      </c>
      <c r="AM94" s="63"/>
      <c r="AN94" s="63"/>
      <c r="AO94" s="63"/>
      <c r="AP94" s="63"/>
      <c r="AQ94" s="63"/>
      <c r="AR94" s="63"/>
      <c r="AS94" s="63"/>
      <c r="AT94" s="63"/>
      <c r="AU94" s="63"/>
      <c r="AV94" s="64"/>
      <c r="AW94" s="64"/>
      <c r="AX94" s="64"/>
      <c r="AY94" s="64"/>
      <c r="AZ94" s="64"/>
      <c r="BA94" s="64"/>
      <c r="BB94" s="64"/>
      <c r="BC94" s="64"/>
      <c r="BD94" s="63"/>
      <c r="BE94" s="63"/>
      <c r="BF94" s="63"/>
      <c r="BG94" s="63"/>
      <c r="BH94" s="63"/>
      <c r="BI94" s="63"/>
    </row>
    <row r="95" spans="2:61" x14ac:dyDescent="0.3">
      <c r="B95" s="217"/>
      <c r="C95" s="218"/>
      <c r="D95" s="218"/>
      <c r="E95" s="218"/>
      <c r="F95" s="218"/>
      <c r="G95" s="218"/>
      <c r="H95" s="218"/>
      <c r="I95" s="218"/>
      <c r="J95" s="148"/>
      <c r="K95" s="545"/>
      <c r="L95" s="545"/>
      <c r="M95" s="545"/>
      <c r="N95" s="545"/>
      <c r="O95" s="545"/>
      <c r="P95" s="545"/>
      <c r="Q95" s="545"/>
      <c r="R95" s="546"/>
      <c r="S95" s="63"/>
      <c r="T95" s="63"/>
      <c r="U95" s="63"/>
      <c r="V95" s="63"/>
      <c r="W95" s="63"/>
      <c r="X95" s="63"/>
      <c r="Y95" s="63"/>
      <c r="Z95" s="63"/>
      <c r="AA95" s="63"/>
      <c r="AB95" s="63"/>
      <c r="AC95" s="63"/>
      <c r="AD95" s="254">
        <v>250</v>
      </c>
      <c r="AE95" s="259">
        <f t="shared" si="18"/>
        <v>0.33333333333333304</v>
      </c>
      <c r="AF95" s="550" t="s">
        <v>55</v>
      </c>
      <c r="AG95" s="255">
        <f>SUMPRODUCT((NOT(ISERROR(FIND("Competition Squat",Analysis!B37:D39))))*(Analysis!K37:K39))</f>
        <v>216</v>
      </c>
      <c r="AH95" s="263">
        <v>5</v>
      </c>
      <c r="AI95" s="255">
        <f>SUMPRODUCT((NOT(ISERROR(FIND("Competition Bench",Analysis!B37:D39))))*(Analysis!K37:K39))</f>
        <v>142</v>
      </c>
      <c r="AJ95" s="263">
        <v>5</v>
      </c>
      <c r="AK95" s="255">
        <f>SUMPRODUCT((NOT(ISERROR(FIND("Competition Deadlift",Analysis!B37:D39))))*(Analysis!K37:K39))</f>
        <v>0</v>
      </c>
      <c r="AL95" s="263">
        <v>5</v>
      </c>
      <c r="AM95" s="63"/>
      <c r="AN95" s="63"/>
      <c r="AO95" s="63"/>
      <c r="AP95" s="63"/>
      <c r="AQ95" s="63"/>
      <c r="AR95" s="63"/>
      <c r="AS95" s="63"/>
      <c r="AT95" s="63"/>
      <c r="AU95" s="63"/>
      <c r="AV95" s="64"/>
      <c r="AW95" s="64"/>
      <c r="AX95" s="64"/>
      <c r="AY95" s="64"/>
      <c r="AZ95" s="64"/>
      <c r="BA95" s="64"/>
      <c r="BB95" s="64"/>
      <c r="BC95" s="64"/>
      <c r="BD95" s="63"/>
      <c r="BE95" s="63"/>
      <c r="BF95" s="63"/>
      <c r="BG95" s="63"/>
      <c r="BH95" s="63"/>
      <c r="BI95" s="63"/>
    </row>
    <row r="96" spans="2:61" x14ac:dyDescent="0.3">
      <c r="B96" s="217"/>
      <c r="C96" s="218"/>
      <c r="D96" s="218"/>
      <c r="E96" s="218"/>
      <c r="F96" s="218"/>
      <c r="G96" s="218"/>
      <c r="H96" s="218"/>
      <c r="I96" s="218"/>
      <c r="J96" s="148"/>
      <c r="K96" s="545"/>
      <c r="L96" s="545"/>
      <c r="M96" s="545"/>
      <c r="N96" s="545"/>
      <c r="O96" s="545"/>
      <c r="P96" s="545"/>
      <c r="Q96" s="545"/>
      <c r="R96" s="546"/>
      <c r="S96" s="63"/>
      <c r="T96" s="63"/>
      <c r="U96" s="230"/>
      <c r="V96" s="551" t="s">
        <v>163</v>
      </c>
      <c r="W96" s="551"/>
      <c r="X96" s="551"/>
      <c r="Y96" s="63"/>
      <c r="Z96" s="63"/>
      <c r="AA96" s="63"/>
      <c r="AB96" s="63"/>
      <c r="AC96" s="63"/>
      <c r="AD96" s="254">
        <v>225</v>
      </c>
      <c r="AE96" s="259">
        <f t="shared" si="18"/>
        <v>0.29999999999999971</v>
      </c>
      <c r="AF96" s="550"/>
      <c r="AG96" s="255">
        <f>SUMPRODUCT((NOT(ISERROR(FIND("Competition Squat",Analysis!B40:D42))))*(Analysis!K40:K42))</f>
        <v>0</v>
      </c>
      <c r="AH96" s="263">
        <v>6</v>
      </c>
      <c r="AI96" s="255">
        <f>SUMPRODUCT((NOT(ISERROR(FIND("Competition Bench",Analysis!B40:D42))))*(Analysis!K40:K42))</f>
        <v>0</v>
      </c>
      <c r="AJ96" s="263">
        <v>6</v>
      </c>
      <c r="AK96" s="255">
        <f>SUMPRODUCT((NOT(ISERROR(FIND("Competition Deadlift",Analysis!B40:D42))))*(Analysis!K40:K42))</f>
        <v>286</v>
      </c>
      <c r="AL96" s="263">
        <v>6</v>
      </c>
      <c r="AM96" s="63"/>
      <c r="AN96" s="63"/>
      <c r="AO96" s="63"/>
      <c r="AP96" s="63"/>
      <c r="AQ96" s="63"/>
      <c r="AR96" s="63"/>
      <c r="AS96" s="63"/>
      <c r="AT96" s="63"/>
      <c r="AU96" s="63"/>
      <c r="AV96" s="64"/>
      <c r="AW96" s="64"/>
      <c r="AX96" s="64"/>
      <c r="AY96" s="64"/>
      <c r="AZ96" s="64"/>
      <c r="BA96" s="64"/>
      <c r="BB96" s="64"/>
      <c r="BC96" s="64"/>
      <c r="BD96" s="63"/>
      <c r="BE96" s="63"/>
      <c r="BF96" s="63"/>
      <c r="BG96" s="63"/>
      <c r="BH96" s="63"/>
      <c r="BI96" s="63"/>
    </row>
    <row r="97" spans="2:61" x14ac:dyDescent="0.3">
      <c r="B97" s="217"/>
      <c r="C97" s="218"/>
      <c r="D97" s="218"/>
      <c r="E97" s="218"/>
      <c r="F97" s="218"/>
      <c r="G97" s="218"/>
      <c r="H97" s="218"/>
      <c r="I97" s="218"/>
      <c r="J97" s="148"/>
      <c r="K97" s="545"/>
      <c r="L97" s="545"/>
      <c r="M97" s="545"/>
      <c r="N97" s="545"/>
      <c r="O97" s="545"/>
      <c r="P97" s="545"/>
      <c r="Q97" s="545"/>
      <c r="R97" s="546"/>
      <c r="S97" s="63"/>
      <c r="T97" s="63"/>
      <c r="U97" s="230"/>
      <c r="V97" s="230" t="s">
        <v>43</v>
      </c>
      <c r="W97" s="230" t="s">
        <v>45</v>
      </c>
      <c r="X97" s="230" t="s">
        <v>46</v>
      </c>
      <c r="Y97" s="63"/>
      <c r="Z97" s="63"/>
      <c r="AA97" s="63"/>
      <c r="AB97" s="63"/>
      <c r="AC97" s="63"/>
      <c r="AD97" s="254">
        <v>200</v>
      </c>
      <c r="AE97" s="259">
        <f t="shared" si="18"/>
        <v>0.26666666666666639</v>
      </c>
      <c r="AF97" s="550"/>
      <c r="AG97" s="255">
        <f>SUMPRODUCT((NOT(ISERROR(FIND("Competition Squat",Analysis!B43:D45))))*(Analysis!K43:K45))</f>
        <v>0</v>
      </c>
      <c r="AH97" s="263">
        <v>7</v>
      </c>
      <c r="AI97" s="255">
        <f>SUMPRODUCT((NOT(ISERROR(FIND("Competition Bench",Analysis!B43:D45))))*(Analysis!K43:K45))</f>
        <v>0</v>
      </c>
      <c r="AJ97" s="263">
        <v>7</v>
      </c>
      <c r="AK97" s="255">
        <f>SUMPRODUCT((NOT(ISERROR(FIND("Competition Deadlift",Analysis!B43:D45))))*(Analysis!K43:K45))</f>
        <v>0</v>
      </c>
      <c r="AL97" s="263">
        <v>7</v>
      </c>
      <c r="AM97" s="63"/>
      <c r="AN97" s="63"/>
      <c r="AO97" s="63"/>
      <c r="AP97" s="63"/>
      <c r="AQ97" s="63"/>
      <c r="AR97" s="63"/>
      <c r="AS97" s="63"/>
      <c r="AT97" s="63"/>
      <c r="AU97" s="63"/>
      <c r="AV97" s="64"/>
      <c r="AW97" s="64"/>
      <c r="AX97" s="64"/>
      <c r="AY97" s="64"/>
      <c r="AZ97" s="64"/>
      <c r="BA97" s="64"/>
      <c r="BB97" s="64"/>
      <c r="BC97" s="64"/>
      <c r="BD97" s="63"/>
      <c r="BE97" s="63"/>
      <c r="BF97" s="63"/>
      <c r="BG97" s="63"/>
      <c r="BH97" s="63"/>
      <c r="BI97" s="63"/>
    </row>
    <row r="98" spans="2:61" x14ac:dyDescent="0.3">
      <c r="B98" s="217"/>
      <c r="C98" s="218"/>
      <c r="D98" s="218"/>
      <c r="E98" s="218"/>
      <c r="F98" s="218"/>
      <c r="G98" s="218"/>
      <c r="H98" s="218"/>
      <c r="I98" s="218"/>
      <c r="J98" s="148"/>
      <c r="K98" s="545"/>
      <c r="L98" s="545"/>
      <c r="M98" s="545"/>
      <c r="N98" s="545"/>
      <c r="O98" s="545"/>
      <c r="P98" s="545"/>
      <c r="Q98" s="545"/>
      <c r="R98" s="546"/>
      <c r="S98" s="63"/>
      <c r="T98" s="63"/>
      <c r="U98" s="230" t="s">
        <v>52</v>
      </c>
      <c r="V98" s="264">
        <f>Analysis!O15</f>
        <v>9</v>
      </c>
      <c r="W98" s="264">
        <f>Analysis!O16</f>
        <v>15</v>
      </c>
      <c r="X98" s="264">
        <f>Analysis!O17</f>
        <v>9</v>
      </c>
      <c r="Y98" s="63"/>
      <c r="Z98" s="63"/>
      <c r="AA98" s="63"/>
      <c r="AB98" s="63"/>
      <c r="AC98" s="63"/>
      <c r="AD98" s="254">
        <v>175</v>
      </c>
      <c r="AE98" s="259">
        <f t="shared" si="18"/>
        <v>0.23333333333333309</v>
      </c>
      <c r="AF98" s="550"/>
      <c r="AG98" s="255">
        <f>SUMPRODUCT((NOT(ISERROR(FIND("Competition Squat",Analysis!B46:D48))))*(Analysis!K46:K48))</f>
        <v>0</v>
      </c>
      <c r="AH98" s="263">
        <v>8</v>
      </c>
      <c r="AI98" s="255">
        <f>SUMPRODUCT((NOT(ISERROR(FIND("Competition Bench",Analysis!B46:D48))))*(Analysis!K46:K48))</f>
        <v>0</v>
      </c>
      <c r="AJ98" s="263">
        <v>8</v>
      </c>
      <c r="AK98" s="255">
        <f>SUMPRODUCT((NOT(ISERROR(FIND("Competition Deadlift",Analysis!B46:D48))))*(Analysis!K46:K48))</f>
        <v>0</v>
      </c>
      <c r="AL98" s="263">
        <v>8</v>
      </c>
      <c r="AM98" s="63"/>
      <c r="AN98" s="63"/>
      <c r="AO98" s="63"/>
      <c r="AP98" s="63"/>
      <c r="AQ98" s="63"/>
      <c r="AR98" s="63"/>
      <c r="AS98" s="63"/>
      <c r="AT98" s="63"/>
      <c r="AU98" s="63"/>
      <c r="AV98" s="64"/>
      <c r="AW98" s="64"/>
      <c r="AX98" s="64"/>
      <c r="AY98" s="64"/>
      <c r="AZ98" s="64"/>
      <c r="BA98" s="64"/>
      <c r="BB98" s="64"/>
      <c r="BC98" s="64"/>
      <c r="BD98" s="63"/>
      <c r="BE98" s="63"/>
      <c r="BF98" s="63"/>
      <c r="BG98" s="63"/>
      <c r="BH98" s="63"/>
      <c r="BI98" s="63"/>
    </row>
    <row r="99" spans="2:61" x14ac:dyDescent="0.3">
      <c r="B99" s="217"/>
      <c r="C99" s="218"/>
      <c r="D99" s="218"/>
      <c r="E99" s="218"/>
      <c r="F99" s="218"/>
      <c r="G99" s="218"/>
      <c r="H99" s="218"/>
      <c r="I99" s="218"/>
      <c r="J99" s="149"/>
      <c r="K99" s="545"/>
      <c r="L99" s="545"/>
      <c r="M99" s="545"/>
      <c r="N99" s="545"/>
      <c r="O99" s="545"/>
      <c r="P99" s="545"/>
      <c r="Q99" s="545"/>
      <c r="R99" s="546"/>
      <c r="S99" s="63"/>
      <c r="T99" s="63"/>
      <c r="U99" s="230" t="s">
        <v>55</v>
      </c>
      <c r="V99" s="264">
        <f>Analysis!O37</f>
        <v>17</v>
      </c>
      <c r="W99" s="264">
        <f>Analysis!O38</f>
        <v>25</v>
      </c>
      <c r="X99" s="264">
        <f>Analysis!O39</f>
        <v>17</v>
      </c>
      <c r="Y99" s="63"/>
      <c r="Z99" s="63"/>
      <c r="AA99" s="63"/>
      <c r="AB99" s="63"/>
      <c r="AC99" s="63"/>
      <c r="AD99" s="254">
        <v>150</v>
      </c>
      <c r="AE99" s="259">
        <f t="shared" si="18"/>
        <v>0.19999999999999979</v>
      </c>
      <c r="AF99" s="550" t="s">
        <v>53</v>
      </c>
      <c r="AG99" s="255">
        <f>SUMPRODUCT((NOT(ISERROR(FIND("Competition Squat",Analysis!B59:D61))))*(Analysis!K59:K61))</f>
        <v>211</v>
      </c>
      <c r="AH99" s="263">
        <v>9</v>
      </c>
      <c r="AI99" s="255">
        <f>SUMPRODUCT((NOT(ISERROR(FIND("Competition Bench",Analysis!B59:D61))))*(Analysis!K59:K61))</f>
        <v>143</v>
      </c>
      <c r="AJ99" s="263">
        <v>9</v>
      </c>
      <c r="AK99" s="255">
        <f>SUMPRODUCT((NOT(ISERROR(FIND("Competition Deadlift",Analysis!B59:D61))))*(Analysis!K59:K61))</f>
        <v>0</v>
      </c>
      <c r="AL99" s="263">
        <v>9</v>
      </c>
      <c r="AM99" s="63"/>
      <c r="AN99" s="63"/>
      <c r="AO99" s="63"/>
      <c r="AP99" s="63"/>
      <c r="AQ99" s="63"/>
      <c r="AR99" s="63"/>
      <c r="AS99" s="63"/>
      <c r="AT99" s="63"/>
      <c r="AU99" s="63"/>
      <c r="AV99" s="64"/>
      <c r="AW99" s="64"/>
      <c r="AX99" s="64"/>
      <c r="AY99" s="64"/>
      <c r="AZ99" s="64"/>
      <c r="BA99" s="64"/>
      <c r="BB99" s="64"/>
      <c r="BC99" s="64"/>
      <c r="BD99" s="63"/>
      <c r="BE99" s="63"/>
      <c r="BF99" s="63"/>
      <c r="BG99" s="63"/>
      <c r="BH99" s="63"/>
      <c r="BI99" s="63"/>
    </row>
    <row r="100" spans="2:61" x14ac:dyDescent="0.3">
      <c r="B100" s="217"/>
      <c r="C100" s="218"/>
      <c r="D100" s="218"/>
      <c r="E100" s="218"/>
      <c r="F100" s="218"/>
      <c r="G100" s="218"/>
      <c r="H100" s="218"/>
      <c r="I100" s="218"/>
      <c r="J100" s="150"/>
      <c r="K100" s="545"/>
      <c r="L100" s="545"/>
      <c r="M100" s="545"/>
      <c r="N100" s="545"/>
      <c r="O100" s="545"/>
      <c r="P100" s="545"/>
      <c r="Q100" s="545"/>
      <c r="R100" s="546"/>
      <c r="S100" s="63"/>
      <c r="T100" s="63"/>
      <c r="U100" s="230" t="s">
        <v>53</v>
      </c>
      <c r="V100" s="264">
        <f>Analysis!O59</f>
        <v>11</v>
      </c>
      <c r="W100" s="264">
        <f>Analysis!O60</f>
        <v>26</v>
      </c>
      <c r="X100" s="264">
        <f>Analysis!O61</f>
        <v>17</v>
      </c>
      <c r="Y100" s="63"/>
      <c r="Z100" s="63"/>
      <c r="AA100" s="63"/>
      <c r="AB100" s="63"/>
      <c r="AC100" s="63"/>
      <c r="AD100" s="254">
        <v>125</v>
      </c>
      <c r="AE100" s="259">
        <f t="shared" si="18"/>
        <v>0.16666666666666649</v>
      </c>
      <c r="AF100" s="550"/>
      <c r="AG100" s="255">
        <f>SUMPRODUCT((NOT(ISERROR(FIND("Competition Squat",Analysis!B62:D64))))*(Analysis!K62:K64))</f>
        <v>0</v>
      </c>
      <c r="AH100" s="263">
        <v>10</v>
      </c>
      <c r="AI100" s="255">
        <f>SUMPRODUCT((NOT(ISERROR(FIND("Competition Bench",Analysis!B62:D64))))*(Analysis!K62:K64))</f>
        <v>0</v>
      </c>
      <c r="AJ100" s="263">
        <v>10</v>
      </c>
      <c r="AK100" s="255">
        <f>SUMPRODUCT((NOT(ISERROR(FIND("Competition Deadlift",Analysis!B62:D64))))*(Analysis!K62:K64))</f>
        <v>271</v>
      </c>
      <c r="AL100" s="263">
        <v>10</v>
      </c>
      <c r="AM100" s="63"/>
      <c r="AN100" s="63"/>
      <c r="AO100" s="63"/>
      <c r="AP100" s="63"/>
      <c r="AQ100" s="63"/>
      <c r="AR100" s="63"/>
      <c r="AS100" s="63"/>
      <c r="AT100" s="63"/>
      <c r="AU100" s="63"/>
      <c r="AV100" s="64"/>
      <c r="AW100" s="64"/>
      <c r="AX100" s="64"/>
      <c r="AY100" s="64"/>
      <c r="AZ100" s="64"/>
      <c r="BA100" s="64"/>
      <c r="BB100" s="64"/>
      <c r="BC100" s="64"/>
      <c r="BD100" s="63"/>
      <c r="BE100" s="63"/>
      <c r="BF100" s="63"/>
      <c r="BG100" s="63"/>
      <c r="BH100" s="63"/>
      <c r="BI100" s="63"/>
    </row>
    <row r="101" spans="2:61" x14ac:dyDescent="0.3">
      <c r="B101" s="217"/>
      <c r="C101" s="218"/>
      <c r="D101" s="218"/>
      <c r="E101" s="218"/>
      <c r="F101" s="218"/>
      <c r="G101" s="218"/>
      <c r="H101" s="218"/>
      <c r="I101" s="218"/>
      <c r="J101" s="150"/>
      <c r="K101" s="545"/>
      <c r="L101" s="545"/>
      <c r="M101" s="545"/>
      <c r="N101" s="545"/>
      <c r="O101" s="545"/>
      <c r="P101" s="545"/>
      <c r="Q101" s="545"/>
      <c r="R101" s="546"/>
      <c r="S101" s="63"/>
      <c r="T101" s="63"/>
      <c r="U101" s="230" t="s">
        <v>54</v>
      </c>
      <c r="V101" s="264">
        <f>Analysis!O81</f>
        <v>12</v>
      </c>
      <c r="W101" s="264">
        <f>Analysis!O82</f>
        <v>25</v>
      </c>
      <c r="X101" s="264">
        <f>Analysis!O83</f>
        <v>16</v>
      </c>
      <c r="Y101" s="63"/>
      <c r="Z101" s="63"/>
      <c r="AA101" s="63"/>
      <c r="AB101" s="63"/>
      <c r="AC101" s="63"/>
      <c r="AD101" s="254">
        <v>100</v>
      </c>
      <c r="AE101" s="259">
        <f t="shared" si="18"/>
        <v>0.13333333333333319</v>
      </c>
      <c r="AF101" s="550"/>
      <c r="AG101" s="255">
        <f>SUMPRODUCT((NOT(ISERROR(FIND("Competition Squat",Analysis!B65:D67))))*(Analysis!K65:K67))</f>
        <v>0</v>
      </c>
      <c r="AH101" s="263">
        <v>11</v>
      </c>
      <c r="AI101" s="255">
        <f>SUMPRODUCT((NOT(ISERROR(FIND("Competition Bench",Analysis!B65:D67))))*(Analysis!K65:K67))</f>
        <v>0</v>
      </c>
      <c r="AJ101" s="263">
        <v>11</v>
      </c>
      <c r="AK101" s="255">
        <f>SUMPRODUCT((NOT(ISERROR(FIND("Competition Deadlift",Analysis!B65:D67))))*(Analysis!K65:K67))</f>
        <v>0</v>
      </c>
      <c r="AL101" s="263">
        <v>11</v>
      </c>
      <c r="AM101" s="63"/>
      <c r="AN101" s="63"/>
      <c r="AO101" s="63"/>
      <c r="AP101" s="63"/>
      <c r="AQ101" s="63"/>
      <c r="AR101" s="63"/>
      <c r="AS101" s="63"/>
      <c r="AT101" s="63"/>
      <c r="AU101" s="63"/>
      <c r="AV101" s="64"/>
      <c r="AW101" s="64"/>
      <c r="AX101" s="64"/>
      <c r="AY101" s="64"/>
      <c r="AZ101" s="64"/>
      <c r="BA101" s="64"/>
      <c r="BB101" s="64"/>
      <c r="BC101" s="64"/>
      <c r="BD101" s="63"/>
      <c r="BE101" s="63"/>
      <c r="BF101" s="63"/>
      <c r="BG101" s="63"/>
      <c r="BH101" s="63"/>
      <c r="BI101" s="63"/>
    </row>
    <row r="102" spans="2:61" x14ac:dyDescent="0.3">
      <c r="B102" s="217"/>
      <c r="C102" s="218"/>
      <c r="D102" s="218"/>
      <c r="E102" s="218"/>
      <c r="F102" s="218"/>
      <c r="G102" s="218"/>
      <c r="H102" s="218"/>
      <c r="I102" s="218"/>
      <c r="J102" s="150"/>
      <c r="K102" s="545"/>
      <c r="L102" s="545"/>
      <c r="M102" s="545"/>
      <c r="N102" s="545"/>
      <c r="O102" s="545"/>
      <c r="P102" s="545"/>
      <c r="Q102" s="545"/>
      <c r="R102" s="546"/>
      <c r="S102" s="63"/>
      <c r="T102" s="63"/>
      <c r="U102" s="230" t="s">
        <v>150</v>
      </c>
      <c r="V102" s="264">
        <f>Analysis!O103</f>
        <v>10</v>
      </c>
      <c r="W102" s="264">
        <f>Analysis!O104</f>
        <v>24</v>
      </c>
      <c r="X102" s="264">
        <f>Analysis!O105</f>
        <v>17</v>
      </c>
      <c r="Y102" s="63"/>
      <c r="Z102" s="63"/>
      <c r="AA102" s="63"/>
      <c r="AB102" s="63"/>
      <c r="AC102" s="63"/>
      <c r="AD102" s="230">
        <v>75</v>
      </c>
      <c r="AE102" s="259">
        <f t="shared" si="18"/>
        <v>9.9999999999999895E-2</v>
      </c>
      <c r="AF102" s="550"/>
      <c r="AG102" s="255">
        <f>SUMPRODUCT((NOT(ISERROR(FIND("Competition Squat",Analysis!B68:D70))))*(Analysis!K68:K70))</f>
        <v>0</v>
      </c>
      <c r="AH102" s="263">
        <v>12</v>
      </c>
      <c r="AI102" s="255">
        <f>SUMPRODUCT((NOT(ISERROR(FIND("Competition Bench",Analysis!B68:D70))))*(Analysis!K68:K70))</f>
        <v>0</v>
      </c>
      <c r="AJ102" s="263">
        <v>12</v>
      </c>
      <c r="AK102" s="255">
        <f>SUMPRODUCT((NOT(ISERROR(FIND("Competition Deadlift",Analysis!B68:D70))))*(Analysis!K68:K70))</f>
        <v>0</v>
      </c>
      <c r="AL102" s="263">
        <v>12</v>
      </c>
      <c r="AM102" s="63"/>
      <c r="AN102" s="63"/>
      <c r="AO102" s="63"/>
      <c r="AP102" s="63"/>
      <c r="AQ102" s="63"/>
      <c r="AR102" s="63"/>
      <c r="AS102" s="63"/>
      <c r="AT102" s="63"/>
      <c r="AU102" s="63"/>
      <c r="AV102" s="64"/>
      <c r="AW102" s="64"/>
      <c r="AX102" s="64"/>
      <c r="AY102" s="64"/>
      <c r="AZ102" s="64"/>
      <c r="BA102" s="64"/>
      <c r="BB102" s="64"/>
      <c r="BC102" s="64"/>
      <c r="BD102" s="63"/>
      <c r="BE102" s="63"/>
      <c r="BF102" s="63"/>
      <c r="BG102" s="63"/>
      <c r="BH102" s="63"/>
      <c r="BI102" s="63"/>
    </row>
    <row r="103" spans="2:61" x14ac:dyDescent="0.3">
      <c r="B103" s="217"/>
      <c r="C103" s="218"/>
      <c r="D103" s="218"/>
      <c r="E103" s="218"/>
      <c r="F103" s="218"/>
      <c r="G103" s="218"/>
      <c r="H103" s="218"/>
      <c r="I103" s="218"/>
      <c r="J103" s="150"/>
      <c r="K103" s="545"/>
      <c r="L103" s="545"/>
      <c r="M103" s="545"/>
      <c r="N103" s="545"/>
      <c r="O103" s="545"/>
      <c r="P103" s="545"/>
      <c r="Q103" s="545"/>
      <c r="R103" s="546"/>
      <c r="S103" s="63"/>
      <c r="T103" s="63"/>
      <c r="U103" s="230" t="s">
        <v>152</v>
      </c>
      <c r="V103" s="264">
        <f>Analysis!O125</f>
        <v>4</v>
      </c>
      <c r="W103" s="264">
        <f>Analysis!O126</f>
        <v>6</v>
      </c>
      <c r="X103" s="264">
        <f>Analysis!O127</f>
        <v>4</v>
      </c>
      <c r="Y103" s="63"/>
      <c r="Z103" s="63"/>
      <c r="AA103" s="63"/>
      <c r="AB103" s="63"/>
      <c r="AC103" s="63"/>
      <c r="AD103" s="230">
        <v>50</v>
      </c>
      <c r="AE103" s="259">
        <f>AE104+0.0333333333333333</f>
        <v>6.6666666666666596E-2</v>
      </c>
      <c r="AF103" s="550" t="s">
        <v>54</v>
      </c>
      <c r="AG103" s="255">
        <f>SUMPRODUCT((NOT(ISERROR(FIND("Competition Squat",Analysis!B81:D83))))*(Analysis!K81:K83))</f>
        <v>218</v>
      </c>
      <c r="AH103" s="263">
        <v>13</v>
      </c>
      <c r="AI103" s="255">
        <f>SUMPRODUCT((NOT(ISERROR(FIND("Competition Bench",Analysis!B81:D83))))*(Analysis!K81:K83))</f>
        <v>142</v>
      </c>
      <c r="AJ103" s="263">
        <v>13</v>
      </c>
      <c r="AK103" s="255">
        <f>SUMPRODUCT((NOT(ISERROR(FIND("Competition Deadlift",Analysis!B81:D83))))*(Analysis!K81:K83))</f>
        <v>0</v>
      </c>
      <c r="AL103" s="263">
        <v>13</v>
      </c>
      <c r="AM103" s="63"/>
      <c r="AN103" s="63"/>
      <c r="AO103" s="63"/>
      <c r="AP103" s="63"/>
      <c r="AQ103" s="63"/>
      <c r="AR103" s="63"/>
      <c r="AS103" s="63"/>
      <c r="AT103" s="63"/>
      <c r="AU103" s="63"/>
      <c r="AV103" s="64"/>
      <c r="AW103" s="64"/>
      <c r="AX103" s="64"/>
      <c r="AY103" s="64"/>
      <c r="AZ103" s="64"/>
      <c r="BA103" s="64"/>
      <c r="BB103" s="64"/>
      <c r="BC103" s="64"/>
      <c r="BD103" s="63"/>
      <c r="BE103" s="63"/>
      <c r="BF103" s="63"/>
      <c r="BG103" s="63"/>
      <c r="BH103" s="63"/>
      <c r="BI103" s="63"/>
    </row>
    <row r="104" spans="2:61" x14ac:dyDescent="0.3">
      <c r="B104" s="217"/>
      <c r="C104" s="218"/>
      <c r="D104" s="218"/>
      <c r="E104" s="218"/>
      <c r="F104" s="218"/>
      <c r="G104" s="218"/>
      <c r="H104" s="218"/>
      <c r="I104" s="218"/>
      <c r="J104" s="150"/>
      <c r="K104" s="545"/>
      <c r="L104" s="545"/>
      <c r="M104" s="545"/>
      <c r="N104" s="545"/>
      <c r="O104" s="545"/>
      <c r="P104" s="545"/>
      <c r="Q104" s="545"/>
      <c r="R104" s="546"/>
      <c r="S104" s="63"/>
      <c r="T104" s="63"/>
      <c r="U104" s="230" t="s">
        <v>164</v>
      </c>
      <c r="V104" s="264">
        <f>Analysis!O147</f>
        <v>0</v>
      </c>
      <c r="W104" s="264">
        <f>Analysis!O148</f>
        <v>0</v>
      </c>
      <c r="X104" s="264">
        <f>Analysis!O149</f>
        <v>0</v>
      </c>
      <c r="Y104" s="63"/>
      <c r="Z104" s="63"/>
      <c r="AA104" s="63"/>
      <c r="AB104" s="63"/>
      <c r="AC104" s="63"/>
      <c r="AD104" s="230">
        <v>25</v>
      </c>
      <c r="AE104" s="259">
        <v>3.3333333333333298E-2</v>
      </c>
      <c r="AF104" s="550"/>
      <c r="AG104" s="255">
        <f>SUMPRODUCT((NOT(ISERROR(FIND("Competition Squat",Analysis!B84:D86))))*(Analysis!K84:K86))</f>
        <v>0</v>
      </c>
      <c r="AH104" s="263">
        <v>14</v>
      </c>
      <c r="AI104" s="255">
        <f>SUMPRODUCT((NOT(ISERROR(FIND("Competition Bench",Analysis!B84:D86))))*(Analysis!K84:K86))</f>
        <v>0</v>
      </c>
      <c r="AJ104" s="263">
        <v>14</v>
      </c>
      <c r="AK104" s="255">
        <f>SUMPRODUCT((NOT(ISERROR(FIND("Competition Deadlift",Analysis!B84:D86))))*(Analysis!K84:K86))</f>
        <v>273</v>
      </c>
      <c r="AL104" s="263">
        <v>14</v>
      </c>
      <c r="AM104" s="63"/>
      <c r="AN104" s="63"/>
      <c r="AO104" s="63"/>
      <c r="AP104" s="63"/>
      <c r="AQ104" s="63"/>
      <c r="AR104" s="63"/>
      <c r="AS104" s="63"/>
      <c r="AT104" s="63"/>
      <c r="AU104" s="63"/>
      <c r="AV104" s="64"/>
      <c r="AW104" s="64"/>
      <c r="AX104" s="64"/>
      <c r="AY104" s="64"/>
      <c r="AZ104" s="64"/>
      <c r="BA104" s="64"/>
      <c r="BB104" s="64"/>
      <c r="BC104" s="64"/>
      <c r="BD104" s="63"/>
      <c r="BE104" s="63"/>
      <c r="BF104" s="63"/>
      <c r="BG104" s="63"/>
      <c r="BH104" s="63"/>
      <c r="BI104" s="63"/>
    </row>
    <row r="105" spans="2:61" x14ac:dyDescent="0.3">
      <c r="B105" s="217"/>
      <c r="C105" s="218"/>
      <c r="D105" s="218"/>
      <c r="E105" s="218"/>
      <c r="F105" s="218"/>
      <c r="G105" s="218"/>
      <c r="H105" s="218"/>
      <c r="I105" s="218"/>
      <c r="J105" s="150"/>
      <c r="K105" s="545"/>
      <c r="L105" s="545"/>
      <c r="M105" s="545"/>
      <c r="N105" s="545"/>
      <c r="O105" s="545"/>
      <c r="P105" s="545"/>
      <c r="Q105" s="545"/>
      <c r="R105" s="546"/>
      <c r="S105" s="63"/>
      <c r="T105" s="63"/>
      <c r="U105" s="230" t="s">
        <v>186</v>
      </c>
      <c r="V105" s="264">
        <f>Analysis!O169</f>
        <v>0</v>
      </c>
      <c r="W105" s="264">
        <f>Analysis!O170</f>
        <v>0</v>
      </c>
      <c r="X105" s="264">
        <f>Analysis!O171</f>
        <v>0</v>
      </c>
      <c r="Y105" s="63"/>
      <c r="Z105" s="63"/>
      <c r="AA105" s="63"/>
      <c r="AB105" s="63"/>
      <c r="AC105" s="63"/>
      <c r="AD105" s="63"/>
      <c r="AE105" s="265"/>
      <c r="AF105" s="550"/>
      <c r="AG105" s="255">
        <f>SUMPRODUCT((NOT(ISERROR(FIND("Competition Squat",Analysis!B87:D89))))*(Analysis!K87:K89))</f>
        <v>0</v>
      </c>
      <c r="AH105" s="263">
        <v>15</v>
      </c>
      <c r="AI105" s="255">
        <f>SUMPRODUCT((NOT(ISERROR(FIND("Competition Bench",Analysis!B87:D89))))*(Analysis!K87:K89))</f>
        <v>0</v>
      </c>
      <c r="AJ105" s="263">
        <v>15</v>
      </c>
      <c r="AK105" s="255">
        <f>SUMPRODUCT((NOT(ISERROR(FIND("Competition Deadlift",Analysis!B87:D89))))*(Analysis!K87:K89))</f>
        <v>0</v>
      </c>
      <c r="AL105" s="263">
        <v>15</v>
      </c>
      <c r="AM105" s="63"/>
      <c r="AN105" s="63"/>
      <c r="AO105" s="63"/>
      <c r="AP105" s="63"/>
      <c r="AQ105" s="63"/>
      <c r="AR105" s="63"/>
      <c r="AS105" s="63"/>
      <c r="AT105" s="63"/>
      <c r="AU105" s="63"/>
      <c r="AV105" s="64"/>
      <c r="AW105" s="64"/>
      <c r="AX105" s="64"/>
      <c r="AY105" s="64"/>
      <c r="AZ105" s="64"/>
      <c r="BA105" s="64"/>
      <c r="BB105" s="64"/>
      <c r="BC105" s="64"/>
      <c r="BD105" s="63"/>
      <c r="BE105" s="63"/>
      <c r="BF105" s="63"/>
      <c r="BG105" s="63"/>
      <c r="BH105" s="63"/>
      <c r="BI105" s="63"/>
    </row>
    <row r="106" spans="2:61" x14ac:dyDescent="0.3">
      <c r="B106" s="217"/>
      <c r="C106" s="218"/>
      <c r="D106" s="218"/>
      <c r="E106" s="218"/>
      <c r="F106" s="218"/>
      <c r="G106" s="218"/>
      <c r="H106" s="218"/>
      <c r="I106" s="218"/>
      <c r="J106" s="150"/>
      <c r="K106" s="545"/>
      <c r="L106" s="545"/>
      <c r="M106" s="545"/>
      <c r="N106" s="545"/>
      <c r="O106" s="545"/>
      <c r="P106" s="545"/>
      <c r="Q106" s="545"/>
      <c r="R106" s="546"/>
      <c r="S106" s="63"/>
      <c r="T106" s="63"/>
      <c r="U106" s="230" t="s">
        <v>187</v>
      </c>
      <c r="V106" s="264">
        <f>Analysis!O191</f>
        <v>0</v>
      </c>
      <c r="W106" s="264">
        <f>Analysis!O192</f>
        <v>0</v>
      </c>
      <c r="X106" s="264">
        <f>Analysis!O193</f>
        <v>0</v>
      </c>
      <c r="Y106" s="63"/>
      <c r="Z106" s="63"/>
      <c r="AA106" s="63"/>
      <c r="AB106" s="63"/>
      <c r="AC106" s="63"/>
      <c r="AD106" s="63"/>
      <c r="AE106" s="265"/>
      <c r="AF106" s="550"/>
      <c r="AG106" s="255">
        <f>SUMPRODUCT((NOT(ISERROR(FIND("Competition Squat",Analysis!B90:D92))))*(Analysis!K90:K92))</f>
        <v>0</v>
      </c>
      <c r="AH106" s="263">
        <v>16</v>
      </c>
      <c r="AI106" s="255">
        <f>SUMPRODUCT((NOT(ISERROR(FIND("Competition Bench",Analysis!B90:D92))))*(Analysis!K90:K92))</f>
        <v>0</v>
      </c>
      <c r="AJ106" s="263">
        <v>16</v>
      </c>
      <c r="AK106" s="255">
        <f>SUMPRODUCT((NOT(ISERROR(FIND("Competition Deadlift",Analysis!B90:D92))))*(Analysis!K90:K92))</f>
        <v>0</v>
      </c>
      <c r="AL106" s="263">
        <v>16</v>
      </c>
      <c r="AM106" s="63"/>
      <c r="AN106" s="63"/>
      <c r="AO106" s="63"/>
      <c r="AP106" s="63"/>
      <c r="AQ106" s="63"/>
      <c r="AR106" s="63"/>
      <c r="AS106" s="63"/>
      <c r="AT106" s="63"/>
      <c r="AU106" s="63"/>
      <c r="AV106" s="64"/>
      <c r="AW106" s="64"/>
      <c r="AX106" s="64"/>
      <c r="AY106" s="64"/>
      <c r="AZ106" s="64"/>
      <c r="BA106" s="64"/>
      <c r="BB106" s="64"/>
      <c r="BC106" s="64"/>
      <c r="BD106" s="63"/>
      <c r="BE106" s="63"/>
      <c r="BF106" s="63"/>
      <c r="BG106" s="63"/>
      <c r="BH106" s="63"/>
      <c r="BI106" s="63"/>
    </row>
    <row r="107" spans="2:61" x14ac:dyDescent="0.3">
      <c r="B107" s="217"/>
      <c r="C107" s="218"/>
      <c r="D107" s="218"/>
      <c r="E107" s="218"/>
      <c r="F107" s="218"/>
      <c r="G107" s="218"/>
      <c r="H107" s="218"/>
      <c r="I107" s="218"/>
      <c r="J107" s="150"/>
      <c r="K107" s="545"/>
      <c r="L107" s="545"/>
      <c r="M107" s="545"/>
      <c r="N107" s="545"/>
      <c r="O107" s="545"/>
      <c r="P107" s="545"/>
      <c r="Q107" s="545"/>
      <c r="R107" s="546"/>
      <c r="S107" s="63"/>
      <c r="T107" s="63"/>
      <c r="U107" s="230" t="s">
        <v>188</v>
      </c>
      <c r="V107" s="264">
        <f>Analysis!O213</f>
        <v>0</v>
      </c>
      <c r="W107" s="264">
        <f>Analysis!O214</f>
        <v>0</v>
      </c>
      <c r="X107" s="264">
        <f>Analysis!O215</f>
        <v>0</v>
      </c>
      <c r="Y107" s="63"/>
      <c r="Z107" s="63"/>
      <c r="AA107" s="63"/>
      <c r="AB107" s="63"/>
      <c r="AC107" s="265"/>
      <c r="AD107" s="63"/>
      <c r="AE107" s="63"/>
      <c r="AF107" s="550" t="s">
        <v>150</v>
      </c>
      <c r="AG107" s="255">
        <f>SUMPRODUCT((NOT(ISERROR(FIND("Competition Squat",Analysis!B103:D105))))*(Analysis!K103:K105))</f>
        <v>232</v>
      </c>
      <c r="AH107" s="263">
        <v>17</v>
      </c>
      <c r="AI107" s="255">
        <f>SUMPRODUCT((NOT(ISERROR(FIND("Competition Bench",Analysis!B103:D105))))*(Analysis!K103:K105))</f>
        <v>140</v>
      </c>
      <c r="AJ107" s="263">
        <v>17</v>
      </c>
      <c r="AK107" s="255">
        <f>SUMPRODUCT((NOT(ISERROR(FIND("Competition Deadlift",Analysis!B103:D105))))*(Analysis!K103:K105))</f>
        <v>0</v>
      </c>
      <c r="AL107" s="263">
        <v>17</v>
      </c>
      <c r="AM107" s="63"/>
      <c r="AN107" s="63"/>
      <c r="AO107" s="63"/>
      <c r="AP107" s="63"/>
      <c r="AQ107" s="63"/>
      <c r="AR107" s="63"/>
      <c r="AS107" s="63"/>
      <c r="AT107" s="63"/>
      <c r="AU107" s="63"/>
      <c r="AV107" s="64"/>
      <c r="AW107" s="64"/>
      <c r="AX107" s="64"/>
      <c r="AY107" s="64"/>
      <c r="AZ107" s="64"/>
      <c r="BA107" s="64"/>
      <c r="BB107" s="64"/>
      <c r="BC107" s="64"/>
      <c r="BD107" s="63"/>
      <c r="BE107" s="63"/>
      <c r="BF107" s="63"/>
      <c r="BG107" s="63"/>
      <c r="BH107" s="63"/>
      <c r="BI107" s="63"/>
    </row>
    <row r="108" spans="2:61" x14ac:dyDescent="0.3">
      <c r="B108" s="217"/>
      <c r="C108" s="218"/>
      <c r="D108" s="218"/>
      <c r="E108" s="218"/>
      <c r="F108" s="218"/>
      <c r="G108" s="218"/>
      <c r="H108" s="218"/>
      <c r="I108" s="218"/>
      <c r="J108" s="150"/>
      <c r="K108" s="545"/>
      <c r="L108" s="545"/>
      <c r="M108" s="545"/>
      <c r="N108" s="545"/>
      <c r="O108" s="545"/>
      <c r="P108" s="545"/>
      <c r="Q108" s="545"/>
      <c r="R108" s="546"/>
      <c r="S108" s="63"/>
      <c r="T108" s="63"/>
      <c r="U108" s="241"/>
      <c r="V108" s="241"/>
      <c r="W108" s="241"/>
      <c r="X108" s="241"/>
      <c r="Y108" s="63"/>
      <c r="Z108" s="63"/>
      <c r="AA108" s="63"/>
      <c r="AB108" s="63"/>
      <c r="AC108" s="265"/>
      <c r="AD108" s="63"/>
      <c r="AE108" s="63"/>
      <c r="AF108" s="550"/>
      <c r="AG108" s="255">
        <f>SUMPRODUCT((NOT(ISERROR(FIND("Competition Squat",Analysis!B106:D108))))*(Analysis!K106:K108))</f>
        <v>0</v>
      </c>
      <c r="AH108" s="263">
        <v>18</v>
      </c>
      <c r="AI108" s="255">
        <f>SUMPRODUCT((NOT(ISERROR(FIND("Competition Bench",Analysis!B106:D108))))*(Analysis!K106:K108))</f>
        <v>0</v>
      </c>
      <c r="AJ108" s="263">
        <v>18</v>
      </c>
      <c r="AK108" s="255">
        <f>SUMPRODUCT((NOT(ISERROR(FIND("Competition Deadlift",Analysis!B106:D108))))*(Analysis!K106:K108))</f>
        <v>281</v>
      </c>
      <c r="AL108" s="263">
        <v>18</v>
      </c>
      <c r="AM108" s="63"/>
      <c r="AN108" s="63"/>
      <c r="AO108" s="63"/>
      <c r="AP108" s="63"/>
      <c r="AQ108" s="63"/>
      <c r="AR108" s="63"/>
      <c r="AS108" s="63"/>
      <c r="AT108" s="63"/>
      <c r="AU108" s="63"/>
      <c r="AV108" s="64"/>
      <c r="AW108" s="64"/>
      <c r="AX108" s="64"/>
      <c r="AY108" s="64"/>
      <c r="AZ108" s="64"/>
      <c r="BA108" s="64"/>
      <c r="BB108" s="64"/>
      <c r="BC108" s="64"/>
      <c r="BD108" s="63"/>
      <c r="BE108" s="63"/>
      <c r="BF108" s="63"/>
      <c r="BG108" s="63"/>
      <c r="BH108" s="63"/>
      <c r="BI108" s="63"/>
    </row>
    <row r="109" spans="2:61" x14ac:dyDescent="0.3">
      <c r="B109" s="217"/>
      <c r="C109" s="218"/>
      <c r="D109" s="218"/>
      <c r="E109" s="218"/>
      <c r="F109" s="218"/>
      <c r="G109" s="218"/>
      <c r="H109" s="218"/>
      <c r="I109" s="218"/>
      <c r="J109" s="150"/>
      <c r="K109" s="545"/>
      <c r="L109" s="545"/>
      <c r="M109" s="545"/>
      <c r="N109" s="545"/>
      <c r="O109" s="545"/>
      <c r="P109" s="545"/>
      <c r="Q109" s="545"/>
      <c r="R109" s="546"/>
      <c r="S109" s="63"/>
      <c r="T109" s="63"/>
      <c r="U109" s="63"/>
      <c r="V109" s="63"/>
      <c r="W109" s="63"/>
      <c r="X109" s="63"/>
      <c r="Y109" s="63"/>
      <c r="Z109" s="63"/>
      <c r="AA109" s="63"/>
      <c r="AB109" s="63"/>
      <c r="AC109" s="265"/>
      <c r="AD109" s="63"/>
      <c r="AE109" s="63"/>
      <c r="AF109" s="550"/>
      <c r="AG109" s="255">
        <f>SUMPRODUCT((NOT(ISERROR(FIND("Competition Squat",Analysis!B109:D111))))*(Analysis!K109:K111))</f>
        <v>0</v>
      </c>
      <c r="AH109" s="263">
        <v>19</v>
      </c>
      <c r="AI109" s="255">
        <f>SUMPRODUCT((NOT(ISERROR(FIND("Competition Bench",Analysis!B109:D111))))*(Analysis!K109:K111))</f>
        <v>0</v>
      </c>
      <c r="AJ109" s="263">
        <v>19</v>
      </c>
      <c r="AK109" s="255">
        <f>SUMPRODUCT((NOT(ISERROR(FIND("Competition Deadlift",Analysis!B109:D111))))*(Analysis!K109:K111))</f>
        <v>0</v>
      </c>
      <c r="AL109" s="263">
        <v>19</v>
      </c>
      <c r="AM109" s="63"/>
      <c r="AN109" s="63"/>
      <c r="AO109" s="63"/>
      <c r="AP109" s="63"/>
      <c r="AQ109" s="63"/>
      <c r="AR109" s="63"/>
      <c r="AS109" s="63"/>
      <c r="AT109" s="63"/>
      <c r="AU109" s="63"/>
      <c r="AV109" s="64"/>
      <c r="AW109" s="64"/>
      <c r="AX109" s="64"/>
      <c r="AY109" s="64"/>
      <c r="AZ109" s="64"/>
      <c r="BA109" s="64"/>
      <c r="BB109" s="64"/>
      <c r="BC109" s="64"/>
      <c r="BD109" s="63"/>
      <c r="BE109" s="63"/>
      <c r="BF109" s="63"/>
      <c r="BG109" s="63"/>
      <c r="BH109" s="63"/>
      <c r="BI109" s="63"/>
    </row>
    <row r="110" spans="2:61" x14ac:dyDescent="0.3">
      <c r="B110" s="217"/>
      <c r="C110" s="218"/>
      <c r="D110" s="218"/>
      <c r="E110" s="218"/>
      <c r="F110" s="218"/>
      <c r="G110" s="218"/>
      <c r="H110" s="218"/>
      <c r="I110" s="218"/>
      <c r="J110" s="150"/>
      <c r="K110" s="545"/>
      <c r="L110" s="545"/>
      <c r="M110" s="545"/>
      <c r="N110" s="545"/>
      <c r="O110" s="545"/>
      <c r="P110" s="545"/>
      <c r="Q110" s="545"/>
      <c r="R110" s="546"/>
      <c r="S110" s="63"/>
      <c r="T110" s="63"/>
      <c r="U110" s="63"/>
      <c r="V110" s="63"/>
      <c r="W110" s="63"/>
      <c r="X110" s="63"/>
      <c r="Y110" s="63"/>
      <c r="Z110" s="63"/>
      <c r="AA110" s="63"/>
      <c r="AB110" s="63"/>
      <c r="AC110" s="63"/>
      <c r="AD110" s="63"/>
      <c r="AE110" s="63"/>
      <c r="AF110" s="550"/>
      <c r="AG110" s="255">
        <f>SUMPRODUCT((NOT(ISERROR(FIND("Competition Squat",Analysis!B112:D114))))*(Analysis!K112:K114))</f>
        <v>0</v>
      </c>
      <c r="AH110" s="263">
        <v>20</v>
      </c>
      <c r="AI110" s="255">
        <f>SUMPRODUCT((NOT(ISERROR(FIND("Competition Bench",Analysis!B112:D114))))*(Analysis!K112:K114))</f>
        <v>0</v>
      </c>
      <c r="AJ110" s="263">
        <v>20</v>
      </c>
      <c r="AK110" s="255">
        <f>SUMPRODUCT((NOT(ISERROR(FIND("Competition Deadlift",Analysis!B112:D114))))*(Analysis!K112:K114))</f>
        <v>0</v>
      </c>
      <c r="AL110" s="263">
        <v>20</v>
      </c>
      <c r="AM110" s="63"/>
      <c r="AN110" s="63"/>
      <c r="AO110" s="63"/>
      <c r="AP110" s="63"/>
      <c r="AQ110" s="63"/>
      <c r="AR110" s="63"/>
      <c r="AS110" s="63"/>
      <c r="AT110" s="63"/>
      <c r="AU110" s="63"/>
      <c r="AV110" s="64"/>
      <c r="AW110" s="64"/>
      <c r="AX110" s="64"/>
      <c r="AY110" s="64"/>
      <c r="AZ110" s="64"/>
      <c r="BA110" s="64"/>
      <c r="BB110" s="64"/>
      <c r="BC110" s="64"/>
      <c r="BD110" s="63"/>
      <c r="BE110" s="63"/>
      <c r="BF110" s="63"/>
      <c r="BG110" s="63"/>
      <c r="BH110" s="63"/>
      <c r="BI110" s="63"/>
    </row>
    <row r="111" spans="2:61" x14ac:dyDescent="0.3">
      <c r="B111" s="217"/>
      <c r="C111" s="218"/>
      <c r="D111" s="218"/>
      <c r="E111" s="218"/>
      <c r="F111" s="218"/>
      <c r="G111" s="218"/>
      <c r="H111" s="218"/>
      <c r="I111" s="218"/>
      <c r="J111" s="150"/>
      <c r="K111" s="545"/>
      <c r="L111" s="545"/>
      <c r="M111" s="545"/>
      <c r="N111" s="545"/>
      <c r="O111" s="545"/>
      <c r="P111" s="545"/>
      <c r="Q111" s="545"/>
      <c r="R111" s="546"/>
      <c r="S111" s="63"/>
      <c r="T111" s="63"/>
      <c r="U111" s="63"/>
      <c r="V111" s="63"/>
      <c r="W111" s="63"/>
      <c r="X111" s="63"/>
      <c r="Y111" s="63"/>
      <c r="Z111" s="63"/>
      <c r="AA111" s="63"/>
      <c r="AB111" s="63"/>
      <c r="AC111" s="63"/>
      <c r="AD111" s="63"/>
      <c r="AE111" s="63"/>
      <c r="AF111" s="550" t="s">
        <v>152</v>
      </c>
      <c r="AG111" s="255">
        <f ca="1">SUMPRODUCT((NOT(ISERROR(FIND("Competition Squat",Analysis!B125:D127))))*(Analysis!K125:K127))</f>
        <v>0</v>
      </c>
      <c r="AH111" s="263">
        <v>21</v>
      </c>
      <c r="AI111" s="255">
        <f ca="1">SUMPRODUCT((NOT(ISERROR(FIND("Competition Bench",Analysis!B125:D127))))*(Analysis!K125:K127))</f>
        <v>0</v>
      </c>
      <c r="AJ111" s="263">
        <v>21</v>
      </c>
      <c r="AK111" s="255">
        <f ca="1">SUMPRODUCT((NOT(ISERROR(FIND("Competition Deadlift",Analysis!B125:D127))))*(Analysis!K125:K127))</f>
        <v>281</v>
      </c>
      <c r="AL111" s="263">
        <v>21</v>
      </c>
      <c r="AM111" s="63"/>
      <c r="AN111" s="63"/>
      <c r="AO111" s="63"/>
      <c r="AP111" s="63"/>
      <c r="AQ111" s="63"/>
      <c r="AR111" s="63"/>
      <c r="AS111" s="63"/>
      <c r="AT111" s="63"/>
      <c r="AU111" s="63"/>
      <c r="AV111" s="64"/>
      <c r="AW111" s="64"/>
      <c r="AX111" s="64"/>
      <c r="AY111" s="64"/>
      <c r="AZ111" s="64"/>
      <c r="BA111" s="64"/>
      <c r="BB111" s="64"/>
      <c r="BC111" s="64"/>
      <c r="BD111" s="63"/>
      <c r="BE111" s="63"/>
      <c r="BF111" s="63"/>
      <c r="BG111" s="63"/>
      <c r="BH111" s="63"/>
      <c r="BI111" s="63"/>
    </row>
    <row r="112" spans="2:61" x14ac:dyDescent="0.3">
      <c r="B112" s="217"/>
      <c r="C112" s="218"/>
      <c r="D112" s="218"/>
      <c r="E112" s="218"/>
      <c r="F112" s="218"/>
      <c r="G112" s="218"/>
      <c r="H112" s="218"/>
      <c r="I112" s="218"/>
      <c r="J112" s="150"/>
      <c r="K112" s="545"/>
      <c r="L112" s="545"/>
      <c r="M112" s="545"/>
      <c r="N112" s="545"/>
      <c r="O112" s="545"/>
      <c r="P112" s="545"/>
      <c r="Q112" s="545"/>
      <c r="R112" s="546"/>
      <c r="S112" s="63"/>
      <c r="T112" s="63"/>
      <c r="U112" s="230" t="s">
        <v>211</v>
      </c>
      <c r="V112" s="230" t="s">
        <v>212</v>
      </c>
      <c r="W112" s="230" t="s">
        <v>213</v>
      </c>
      <c r="X112" s="230" t="s">
        <v>214</v>
      </c>
      <c r="Y112" s="230" t="s">
        <v>215</v>
      </c>
      <c r="Z112" s="230" t="s">
        <v>216</v>
      </c>
      <c r="AA112" s="230" t="s">
        <v>217</v>
      </c>
      <c r="AB112" s="230" t="s">
        <v>218</v>
      </c>
      <c r="AC112" s="230" t="s">
        <v>219</v>
      </c>
      <c r="AD112" s="230" t="s">
        <v>220</v>
      </c>
      <c r="AE112" s="63"/>
      <c r="AF112" s="550"/>
      <c r="AG112" s="255">
        <f ca="1">SUMPRODUCT((NOT(ISERROR(FIND("Competition Squat",Analysis!B128:D130))))*(Analysis!K128:K130))</f>
        <v>233</v>
      </c>
      <c r="AH112" s="263">
        <v>22</v>
      </c>
      <c r="AI112" s="255">
        <f ca="1">SUMPRODUCT((NOT(ISERROR(FIND("Competition Bench",Analysis!B128:D130))))*(Analysis!K128:K130))</f>
        <v>0</v>
      </c>
      <c r="AJ112" s="263">
        <v>22</v>
      </c>
      <c r="AK112" s="255">
        <f ca="1">SUMPRODUCT((NOT(ISERROR(FIND("Competition Deadlift",Analysis!B128:D130))))*(Analysis!K128:K130))</f>
        <v>0</v>
      </c>
      <c r="AL112" s="263">
        <v>22</v>
      </c>
      <c r="AM112" s="63"/>
      <c r="AN112" s="63"/>
      <c r="AO112" s="63"/>
      <c r="AP112" s="63"/>
      <c r="AQ112" s="63"/>
      <c r="AR112" s="63"/>
      <c r="AS112" s="63"/>
      <c r="AT112" s="63"/>
      <c r="AU112" s="63"/>
      <c r="AV112" s="64"/>
      <c r="AW112" s="64"/>
      <c r="AX112" s="64"/>
      <c r="AY112" s="64"/>
      <c r="AZ112" s="64"/>
      <c r="BA112" s="64"/>
      <c r="BB112" s="64"/>
      <c r="BC112" s="64"/>
      <c r="BD112" s="63"/>
      <c r="BE112" s="63"/>
      <c r="BF112" s="63"/>
      <c r="BG112" s="63"/>
      <c r="BH112" s="63"/>
      <c r="BI112" s="63"/>
    </row>
    <row r="113" spans="2:61" ht="15" thickBot="1" x14ac:dyDescent="0.35">
      <c r="B113" s="219"/>
      <c r="C113" s="220"/>
      <c r="D113" s="220"/>
      <c r="E113" s="220"/>
      <c r="F113" s="220"/>
      <c r="G113" s="220"/>
      <c r="H113" s="220"/>
      <c r="I113" s="220"/>
      <c r="J113" s="151"/>
      <c r="K113" s="547"/>
      <c r="L113" s="547"/>
      <c r="M113" s="547"/>
      <c r="N113" s="547"/>
      <c r="O113" s="547"/>
      <c r="P113" s="547"/>
      <c r="Q113" s="547"/>
      <c r="R113" s="548"/>
      <c r="S113" s="63"/>
      <c r="T113" s="63"/>
      <c r="U113" s="230" t="s">
        <v>221</v>
      </c>
      <c r="V113" s="259">
        <f t="shared" ref="V113:V122" si="20">IF(E33=0,NA(),E33)</f>
        <v>3</v>
      </c>
      <c r="W113" s="259">
        <f t="shared" ref="W113:W122" si="21">IF(F33=0,NA(),F33)</f>
        <v>15</v>
      </c>
      <c r="X113" s="259">
        <f t="shared" ref="X113:X122" si="22">IF(G33=0,NA(),G33)</f>
        <v>2325</v>
      </c>
      <c r="Y113" s="259">
        <f t="shared" ref="Y113:Y122" si="23">IF(H33=0,NA(),H33)</f>
        <v>160</v>
      </c>
      <c r="Z113" s="259">
        <f t="shared" ref="Z113:Z122" si="24">IF(I33=0,NA(),I33)</f>
        <v>5</v>
      </c>
      <c r="AA113" s="259">
        <f t="shared" ref="AA113:AA122" si="25">IF(J33=0,NA(),J33)</f>
        <v>0.79081632653061229</v>
      </c>
      <c r="AB113" s="259">
        <f t="shared" ref="AB113:AB122" si="26">IF(K33=0,NA(),K33)</f>
        <v>7</v>
      </c>
      <c r="AC113" s="259">
        <f t="shared" ref="AC113:AC122" si="27">IF(L33=0,NA(),L33)</f>
        <v>196</v>
      </c>
      <c r="AD113" s="259">
        <f t="shared" ref="AD113:AD122" si="28">IF($B$31="Select",NA(),IF($M$31=$U$112,NA(),IF($M$31=$V$112,V113,IF($M$31=$W$112,W113,IF($M$31=$X$112,X113,IF($M$31=$Y$112,Y113,IF($M$31=$Z$112,Z113,IF($M$31=$AA$112,AA113,IF($M$31=$AB$112,AB113,IF($M$31=$AC$112,AC113))))))))))</f>
        <v>196</v>
      </c>
      <c r="AE113" s="63"/>
      <c r="AF113" s="550"/>
      <c r="AG113" s="255">
        <f ca="1">SUMPRODUCT((NOT(ISERROR(FIND("Competition Squat",Analysis!B131:D133))))*(Analysis!K131:K133))</f>
        <v>0</v>
      </c>
      <c r="AH113" s="263">
        <v>23</v>
      </c>
      <c r="AI113" s="255">
        <f ca="1">SUMPRODUCT((NOT(ISERROR(FIND("Competition Bench",Analysis!B131:D133))))*(Analysis!K131:K133))</f>
        <v>0</v>
      </c>
      <c r="AJ113" s="263">
        <v>23</v>
      </c>
      <c r="AK113" s="255">
        <f ca="1">SUMPRODUCT((NOT(ISERROR(FIND("Competition Deadlift",Analysis!B131:D133))))*(Analysis!K131:K133))</f>
        <v>0</v>
      </c>
      <c r="AL113" s="263">
        <v>23</v>
      </c>
      <c r="AM113" s="63"/>
      <c r="AN113" s="63"/>
      <c r="AO113" s="63"/>
      <c r="AP113" s="63"/>
      <c r="AQ113" s="63"/>
      <c r="AR113" s="63"/>
      <c r="AS113" s="63"/>
      <c r="AT113" s="63"/>
      <c r="AU113" s="63"/>
      <c r="AV113" s="64"/>
      <c r="AW113" s="64"/>
      <c r="AX113" s="64"/>
      <c r="AY113" s="64"/>
      <c r="AZ113" s="64"/>
      <c r="BA113" s="64"/>
      <c r="BB113" s="64"/>
      <c r="BC113" s="64"/>
      <c r="BD113" s="63"/>
      <c r="BE113" s="63"/>
      <c r="BF113" s="63"/>
      <c r="BG113" s="63"/>
      <c r="BH113" s="63"/>
      <c r="BI113" s="63"/>
    </row>
    <row r="114" spans="2:61" x14ac:dyDescent="0.3">
      <c r="Q114" s="91"/>
      <c r="S114" s="63"/>
      <c r="T114" s="63"/>
      <c r="U114" s="230" t="s">
        <v>222</v>
      </c>
      <c r="V114" s="259">
        <f t="shared" si="20"/>
        <v>6</v>
      </c>
      <c r="W114" s="259">
        <f t="shared" si="21"/>
        <v>26</v>
      </c>
      <c r="X114" s="259">
        <f t="shared" si="22"/>
        <v>4095</v>
      </c>
      <c r="Y114" s="259">
        <f t="shared" si="23"/>
        <v>195</v>
      </c>
      <c r="Z114" s="259">
        <f t="shared" si="24"/>
        <v>4.333333333333333</v>
      </c>
      <c r="AA114" s="259">
        <f t="shared" si="25"/>
        <v>0.75231481481481477</v>
      </c>
      <c r="AB114" s="259">
        <f t="shared" si="26"/>
        <v>6.666666666666667</v>
      </c>
      <c r="AC114" s="259">
        <f t="shared" si="27"/>
        <v>216</v>
      </c>
      <c r="AD114" s="259">
        <f t="shared" si="28"/>
        <v>216</v>
      </c>
      <c r="AE114" s="63"/>
      <c r="AF114" s="550"/>
      <c r="AG114" s="255">
        <f ca="1">SUMPRODUCT((NOT(ISERROR(FIND("Competition Squat",Analysis!B134:D136))))*(Analysis!K134:K136))</f>
        <v>0</v>
      </c>
      <c r="AH114" s="263">
        <v>24</v>
      </c>
      <c r="AI114" s="255">
        <f ca="1">SUMPRODUCT((NOT(ISERROR(FIND("Competition Bench",Analysis!B134:D136))))*(Analysis!K134:K136))</f>
        <v>0</v>
      </c>
      <c r="AJ114" s="263">
        <v>24</v>
      </c>
      <c r="AK114" s="255">
        <f ca="1">SUMPRODUCT((NOT(ISERROR(FIND("Competition Deadlift",Analysis!B134:D136))))*(Analysis!K134:K136))</f>
        <v>0</v>
      </c>
      <c r="AL114" s="263">
        <v>24</v>
      </c>
      <c r="AM114" s="63"/>
      <c r="AN114" s="63"/>
      <c r="AO114" s="63"/>
      <c r="AP114" s="63"/>
      <c r="AQ114" s="63"/>
      <c r="AR114" s="63"/>
      <c r="AS114" s="63"/>
      <c r="AT114" s="63"/>
      <c r="AU114" s="63"/>
      <c r="AV114" s="64"/>
      <c r="AW114" s="64"/>
      <c r="AX114" s="64"/>
      <c r="AY114" s="64"/>
      <c r="AZ114" s="64"/>
      <c r="BA114" s="64"/>
      <c r="BB114" s="64"/>
      <c r="BC114" s="64"/>
      <c r="BD114" s="63"/>
      <c r="BE114" s="63"/>
      <c r="BF114" s="63"/>
      <c r="BG114" s="63"/>
      <c r="BH114" s="63"/>
      <c r="BI114" s="63"/>
    </row>
    <row r="115" spans="2:61" x14ac:dyDescent="0.3">
      <c r="Q115" s="91"/>
      <c r="S115" s="63"/>
      <c r="T115" s="63"/>
      <c r="U115" s="230" t="s">
        <v>223</v>
      </c>
      <c r="V115" s="259">
        <f t="shared" si="20"/>
        <v>6</v>
      </c>
      <c r="W115" s="259">
        <f t="shared" si="21"/>
        <v>26</v>
      </c>
      <c r="X115" s="259">
        <f t="shared" si="22"/>
        <v>4262.5</v>
      </c>
      <c r="Y115" s="259">
        <f t="shared" si="23"/>
        <v>200</v>
      </c>
      <c r="Z115" s="259">
        <f t="shared" si="24"/>
        <v>4.333333333333333</v>
      </c>
      <c r="AA115" s="259">
        <f t="shared" si="25"/>
        <v>0.79976303317535546</v>
      </c>
      <c r="AB115" s="259">
        <f t="shared" si="26"/>
        <v>7.5</v>
      </c>
      <c r="AC115" s="259">
        <f t="shared" si="27"/>
        <v>211</v>
      </c>
      <c r="AD115" s="259">
        <f t="shared" si="28"/>
        <v>211</v>
      </c>
      <c r="AE115" s="63"/>
      <c r="AF115" s="550" t="s">
        <v>164</v>
      </c>
      <c r="AG115" s="255">
        <f ca="1">SUMPRODUCT((NOT(ISERROR(FIND("Competition Squat",Analysis!B147:D149))))*(Analysis!K147:K149))</f>
        <v>0</v>
      </c>
      <c r="AH115" s="263">
        <v>25</v>
      </c>
      <c r="AI115" s="255">
        <f ca="1">SUMPRODUCT((NOT(ISERROR(FIND("Competition Bench",Analysis!B147:D149))))*(Analysis!K147:K149))</f>
        <v>0</v>
      </c>
      <c r="AJ115" s="263">
        <v>25</v>
      </c>
      <c r="AK115" s="255">
        <f ca="1">SUMPRODUCT((NOT(ISERROR(FIND("Competition Deadlift",Analysis!B147:D149))))*(Analysis!K147:K149))</f>
        <v>0</v>
      </c>
      <c r="AL115" s="263">
        <v>25</v>
      </c>
      <c r="AM115" s="63"/>
      <c r="AN115" s="63"/>
      <c r="AO115" s="63"/>
      <c r="AP115" s="63"/>
      <c r="AQ115" s="63"/>
      <c r="AR115" s="63"/>
      <c r="AS115" s="63"/>
      <c r="AT115" s="63"/>
      <c r="AU115" s="63"/>
      <c r="AV115" s="64"/>
      <c r="AW115" s="64"/>
      <c r="AX115" s="64"/>
      <c r="AY115" s="64"/>
      <c r="AZ115" s="64"/>
      <c r="BA115" s="64"/>
      <c r="BB115" s="64"/>
      <c r="BC115" s="64"/>
      <c r="BD115" s="63"/>
      <c r="BE115" s="63"/>
      <c r="BF115" s="63"/>
      <c r="BG115" s="63"/>
      <c r="BH115" s="63"/>
      <c r="BI115" s="63"/>
    </row>
    <row r="116" spans="2:61" x14ac:dyDescent="0.3">
      <c r="Q116" s="91"/>
      <c r="S116" s="63"/>
      <c r="T116" s="63"/>
      <c r="U116" s="230" t="s">
        <v>224</v>
      </c>
      <c r="V116" s="259">
        <f t="shared" si="20"/>
        <v>6</v>
      </c>
      <c r="W116" s="259">
        <f t="shared" si="21"/>
        <v>26</v>
      </c>
      <c r="X116" s="259">
        <f t="shared" si="22"/>
        <v>4300</v>
      </c>
      <c r="Y116" s="259">
        <f t="shared" si="23"/>
        <v>200</v>
      </c>
      <c r="Z116" s="259">
        <f t="shared" si="24"/>
        <v>4.333333333333333</v>
      </c>
      <c r="AA116" s="259">
        <f t="shared" si="25"/>
        <v>0.77981651376146788</v>
      </c>
      <c r="AB116" s="259">
        <f t="shared" si="26"/>
        <v>6.833333333333333</v>
      </c>
      <c r="AC116" s="259">
        <f t="shared" si="27"/>
        <v>218</v>
      </c>
      <c r="AD116" s="259">
        <f t="shared" si="28"/>
        <v>218</v>
      </c>
      <c r="AE116" s="63"/>
      <c r="AF116" s="550"/>
      <c r="AG116" s="255">
        <f ca="1">SUMPRODUCT((NOT(ISERROR(FIND("Competition Squat",Analysis!B150:D152))))*(Analysis!K150:K152))</f>
        <v>0</v>
      </c>
      <c r="AH116" s="263">
        <v>26</v>
      </c>
      <c r="AI116" s="255">
        <f ca="1">SUMPRODUCT((NOT(ISERROR(FIND("Competition Bench",Analysis!B150:D152))))*(Analysis!K150:K152))</f>
        <v>0</v>
      </c>
      <c r="AJ116" s="263">
        <v>26</v>
      </c>
      <c r="AK116" s="255">
        <f ca="1">SUMPRODUCT((NOT(ISERROR(FIND("Competition Deadlift",Analysis!B150:D152))))*(Analysis!K150:K152))</f>
        <v>0</v>
      </c>
      <c r="AL116" s="263">
        <v>26</v>
      </c>
      <c r="AM116" s="63"/>
      <c r="AN116" s="63"/>
      <c r="AO116" s="63"/>
      <c r="AP116" s="63"/>
      <c r="AQ116" s="63"/>
      <c r="AR116" s="63"/>
      <c r="AS116" s="63"/>
      <c r="AT116" s="63"/>
      <c r="AU116" s="63"/>
      <c r="AV116" s="64"/>
      <c r="AW116" s="64"/>
      <c r="AX116" s="64"/>
      <c r="AY116" s="64"/>
      <c r="AZ116" s="64"/>
      <c r="BA116" s="64"/>
      <c r="BB116" s="64"/>
      <c r="BC116" s="64"/>
      <c r="BD116" s="63"/>
      <c r="BE116" s="63"/>
      <c r="BF116" s="63"/>
      <c r="BG116" s="63"/>
      <c r="BH116" s="63"/>
      <c r="BI116" s="63"/>
    </row>
    <row r="117" spans="2:61" x14ac:dyDescent="0.3">
      <c r="S117" s="63"/>
      <c r="T117" s="63"/>
      <c r="U117" s="230" t="s">
        <v>225</v>
      </c>
      <c r="V117" s="259">
        <f t="shared" si="20"/>
        <v>6</v>
      </c>
      <c r="W117" s="259">
        <f t="shared" si="21"/>
        <v>26</v>
      </c>
      <c r="X117" s="259">
        <f t="shared" si="22"/>
        <v>4460</v>
      </c>
      <c r="Y117" s="259">
        <f t="shared" si="23"/>
        <v>210</v>
      </c>
      <c r="Z117" s="259">
        <f t="shared" si="24"/>
        <v>4.333333333333333</v>
      </c>
      <c r="AA117" s="259">
        <f t="shared" si="25"/>
        <v>0.7614942528735632</v>
      </c>
      <c r="AB117" s="259">
        <f t="shared" si="26"/>
        <v>6.75</v>
      </c>
      <c r="AC117" s="259">
        <f t="shared" si="27"/>
        <v>232</v>
      </c>
      <c r="AD117" s="259">
        <f t="shared" si="28"/>
        <v>232</v>
      </c>
      <c r="AE117" s="63"/>
      <c r="AF117" s="550"/>
      <c r="AG117" s="255">
        <f ca="1">SUMPRODUCT((NOT(ISERROR(FIND("Competition Squat",Analysis!B153:D155))))*(Analysis!K153:K155))</f>
        <v>0</v>
      </c>
      <c r="AH117" s="263">
        <v>27</v>
      </c>
      <c r="AI117" s="255">
        <f ca="1">SUMPRODUCT((NOT(ISERROR(FIND("Competition Bench",Analysis!B153:D155))))*(Analysis!K153:K155))</f>
        <v>0</v>
      </c>
      <c r="AJ117" s="263">
        <v>27</v>
      </c>
      <c r="AK117" s="255">
        <f ca="1">SUMPRODUCT((NOT(ISERROR(FIND("Competition Deadlift",Analysis!B153:D155))))*(Analysis!K153:K155))</f>
        <v>0</v>
      </c>
      <c r="AL117" s="263">
        <v>27</v>
      </c>
      <c r="AM117" s="63"/>
      <c r="AN117" s="63"/>
      <c r="AO117" s="63"/>
      <c r="AP117" s="63"/>
      <c r="AQ117" s="63"/>
      <c r="AR117" s="63"/>
      <c r="AS117" s="63"/>
      <c r="AT117" s="63"/>
      <c r="AU117" s="63"/>
      <c r="AV117" s="64"/>
      <c r="AW117" s="64"/>
      <c r="AX117" s="64"/>
      <c r="AY117" s="64"/>
      <c r="AZ117" s="64"/>
      <c r="BA117" s="64"/>
      <c r="BB117" s="64"/>
      <c r="BC117" s="64"/>
      <c r="BD117" s="63"/>
      <c r="BE117" s="63"/>
      <c r="BF117" s="63"/>
      <c r="BG117" s="63"/>
      <c r="BH117" s="63"/>
      <c r="BI117" s="63"/>
    </row>
    <row r="118" spans="2:61" x14ac:dyDescent="0.3">
      <c r="S118" s="63"/>
      <c r="T118" s="63"/>
      <c r="U118" s="230" t="s">
        <v>226</v>
      </c>
      <c r="V118" s="259">
        <f t="shared" si="20"/>
        <v>4</v>
      </c>
      <c r="W118" s="259">
        <f t="shared" si="21"/>
        <v>13</v>
      </c>
      <c r="X118" s="259">
        <f t="shared" si="22"/>
        <v>2422.5</v>
      </c>
      <c r="Y118" s="259">
        <f t="shared" si="23"/>
        <v>262.5</v>
      </c>
      <c r="Z118" s="259">
        <f t="shared" si="24"/>
        <v>3.25</v>
      </c>
      <c r="AA118" s="259">
        <f t="shared" ca="1" si="25"/>
        <v>0.71396797153024916</v>
      </c>
      <c r="AB118" s="259">
        <f t="shared" si="26"/>
        <v>4.75</v>
      </c>
      <c r="AC118" s="259">
        <f t="shared" ca="1" si="27"/>
        <v>281</v>
      </c>
      <c r="AD118" s="259">
        <f t="shared" ca="1" si="28"/>
        <v>281</v>
      </c>
      <c r="AE118" s="63"/>
      <c r="AF118" s="550"/>
      <c r="AG118" s="255">
        <f ca="1">SUMPRODUCT((NOT(ISERROR(FIND("Competition Squat",Analysis!B156:D158))))*(Analysis!K156:K158))</f>
        <v>0</v>
      </c>
      <c r="AH118" s="263">
        <v>28</v>
      </c>
      <c r="AI118" s="255">
        <f ca="1">SUMPRODUCT((NOT(ISERROR(FIND("Competition Bench",Analysis!B156:D158))))*(Analysis!K156:K158))</f>
        <v>0</v>
      </c>
      <c r="AJ118" s="263">
        <v>28</v>
      </c>
      <c r="AK118" s="255">
        <f ca="1">SUMPRODUCT((NOT(ISERROR(FIND("Competition Deadlift",Analysis!B156:D158))))*(Analysis!K156:K158))</f>
        <v>0</v>
      </c>
      <c r="AL118" s="263">
        <v>28</v>
      </c>
      <c r="AM118" s="63"/>
      <c r="AN118" s="63"/>
      <c r="AO118" s="63"/>
      <c r="AP118" s="63"/>
      <c r="AQ118" s="63"/>
      <c r="AR118" s="63"/>
      <c r="AS118" s="63"/>
      <c r="AT118" s="63"/>
      <c r="AU118" s="63"/>
      <c r="AV118" s="64"/>
      <c r="AW118" s="64"/>
      <c r="AX118" s="64"/>
      <c r="AY118" s="64"/>
      <c r="AZ118" s="64"/>
      <c r="BA118" s="64"/>
      <c r="BB118" s="64"/>
      <c r="BC118" s="64"/>
      <c r="BD118" s="63"/>
      <c r="BE118" s="63"/>
      <c r="BF118" s="63"/>
      <c r="BG118" s="63"/>
      <c r="BH118" s="63"/>
      <c r="BI118" s="63"/>
    </row>
    <row r="119" spans="2:61" x14ac:dyDescent="0.3">
      <c r="S119" s="63"/>
      <c r="T119" s="63"/>
      <c r="U119" s="230" t="s">
        <v>227</v>
      </c>
      <c r="V119" s="259" t="e">
        <f t="shared" si="20"/>
        <v>#N/A</v>
      </c>
      <c r="W119" s="259" t="e">
        <f t="shared" si="21"/>
        <v>#N/A</v>
      </c>
      <c r="X119" s="259" t="e">
        <f t="shared" si="22"/>
        <v>#N/A</v>
      </c>
      <c r="Y119" s="259" t="e">
        <f t="shared" si="23"/>
        <v>#N/A</v>
      </c>
      <c r="Z119" s="259" t="e">
        <f t="shared" si="24"/>
        <v>#N/A</v>
      </c>
      <c r="AA119" s="259" t="e">
        <f t="shared" si="25"/>
        <v>#N/A</v>
      </c>
      <c r="AB119" s="259" t="e">
        <f t="shared" si="26"/>
        <v>#N/A</v>
      </c>
      <c r="AC119" s="259" t="e">
        <f t="shared" ca="1" si="27"/>
        <v>#N/A</v>
      </c>
      <c r="AD119" s="259" t="e">
        <f t="shared" ca="1" si="28"/>
        <v>#N/A</v>
      </c>
      <c r="AE119" s="63"/>
      <c r="AF119" s="550" t="s">
        <v>186</v>
      </c>
      <c r="AG119" s="255">
        <f ca="1">SUMPRODUCT((NOT(ISERROR(FIND("Competition Squat",Analysis!B169:D171))))*(Analysis!K169:K171))</f>
        <v>0</v>
      </c>
      <c r="AH119" s="263">
        <v>29</v>
      </c>
      <c r="AI119" s="255">
        <f ca="1">SUMPRODUCT((NOT(ISERROR(FIND("Competition Bench",Analysis!B169:D171))))*(Analysis!K169:K171))</f>
        <v>0</v>
      </c>
      <c r="AJ119" s="263">
        <v>29</v>
      </c>
      <c r="AK119" s="255">
        <f ca="1">SUMPRODUCT((NOT(ISERROR(FIND("Competition Deadlift",Analysis!B169:D171))))*(Analysis!K169:K171))</f>
        <v>0</v>
      </c>
      <c r="AL119" s="263">
        <v>29</v>
      </c>
      <c r="AM119" s="63"/>
      <c r="AN119" s="63"/>
      <c r="AO119" s="63"/>
      <c r="AP119" s="63"/>
      <c r="AQ119" s="63"/>
      <c r="AR119" s="63"/>
      <c r="AS119" s="63"/>
      <c r="AT119" s="63"/>
      <c r="AU119" s="63"/>
      <c r="AV119" s="64"/>
      <c r="AW119" s="64"/>
      <c r="AX119" s="64"/>
      <c r="AY119" s="64"/>
      <c r="AZ119" s="64"/>
      <c r="BA119" s="64"/>
      <c r="BB119" s="64"/>
      <c r="BC119" s="64"/>
      <c r="BD119" s="63"/>
      <c r="BE119" s="63"/>
      <c r="BF119" s="63"/>
      <c r="BG119" s="63"/>
      <c r="BH119" s="63"/>
      <c r="BI119" s="63"/>
    </row>
    <row r="120" spans="2:61" x14ac:dyDescent="0.3">
      <c r="S120" s="63"/>
      <c r="T120" s="63"/>
      <c r="U120" s="230" t="s">
        <v>228</v>
      </c>
      <c r="V120" s="259" t="e">
        <f t="shared" si="20"/>
        <v>#N/A</v>
      </c>
      <c r="W120" s="259" t="e">
        <f t="shared" si="21"/>
        <v>#N/A</v>
      </c>
      <c r="X120" s="259" t="e">
        <f t="shared" si="22"/>
        <v>#N/A</v>
      </c>
      <c r="Y120" s="259" t="e">
        <f t="shared" si="23"/>
        <v>#N/A</v>
      </c>
      <c r="Z120" s="259" t="e">
        <f t="shared" si="24"/>
        <v>#N/A</v>
      </c>
      <c r="AA120" s="259" t="e">
        <f t="shared" si="25"/>
        <v>#N/A</v>
      </c>
      <c r="AB120" s="259" t="e">
        <f t="shared" si="26"/>
        <v>#N/A</v>
      </c>
      <c r="AC120" s="259" t="e">
        <f t="shared" ca="1" si="27"/>
        <v>#N/A</v>
      </c>
      <c r="AD120" s="259" t="e">
        <f t="shared" ca="1" si="28"/>
        <v>#N/A</v>
      </c>
      <c r="AE120" s="63"/>
      <c r="AF120" s="550"/>
      <c r="AG120" s="255">
        <f ca="1">SUMPRODUCT((NOT(ISERROR(FIND("Competition Squat",Analysis!B172:D174))))*(Analysis!K172:K174))</f>
        <v>0</v>
      </c>
      <c r="AH120" s="263">
        <v>30</v>
      </c>
      <c r="AI120" s="255">
        <f ca="1">SUMPRODUCT((NOT(ISERROR(FIND("Competition Bench",Analysis!B172:D174))))*(Analysis!K172:K174))</f>
        <v>0</v>
      </c>
      <c r="AJ120" s="263">
        <v>30</v>
      </c>
      <c r="AK120" s="255">
        <f ca="1">SUMPRODUCT((NOT(ISERROR(FIND("Competition Deadlift",Analysis!B172:D174))))*(Analysis!K172:K174))</f>
        <v>0</v>
      </c>
      <c r="AL120" s="263">
        <v>30</v>
      </c>
      <c r="AM120" s="63"/>
      <c r="AN120" s="63"/>
      <c r="AO120" s="63"/>
      <c r="AP120" s="63"/>
      <c r="AQ120" s="63"/>
      <c r="AR120" s="63"/>
      <c r="AS120" s="63"/>
      <c r="AT120" s="63"/>
      <c r="AU120" s="63"/>
      <c r="AV120" s="64"/>
      <c r="AW120" s="64"/>
      <c r="AX120" s="64"/>
      <c r="AY120" s="64"/>
      <c r="AZ120" s="64"/>
      <c r="BA120" s="64"/>
      <c r="BB120" s="64"/>
      <c r="BC120" s="64"/>
      <c r="BD120" s="63"/>
      <c r="BE120" s="63"/>
      <c r="BF120" s="63"/>
      <c r="BG120" s="63"/>
      <c r="BH120" s="63"/>
      <c r="BI120" s="63"/>
    </row>
    <row r="121" spans="2:61" x14ac:dyDescent="0.3">
      <c r="R121" s="63"/>
      <c r="S121" s="63"/>
      <c r="T121" s="63"/>
      <c r="U121" s="230" t="s">
        <v>229</v>
      </c>
      <c r="V121" s="259" t="e">
        <f t="shared" si="20"/>
        <v>#N/A</v>
      </c>
      <c r="W121" s="259" t="e">
        <f t="shared" si="21"/>
        <v>#N/A</v>
      </c>
      <c r="X121" s="259" t="e">
        <f t="shared" si="22"/>
        <v>#N/A</v>
      </c>
      <c r="Y121" s="259" t="e">
        <f t="shared" si="23"/>
        <v>#N/A</v>
      </c>
      <c r="Z121" s="259" t="e">
        <f t="shared" si="24"/>
        <v>#N/A</v>
      </c>
      <c r="AA121" s="259" t="e">
        <f t="shared" si="25"/>
        <v>#N/A</v>
      </c>
      <c r="AB121" s="259" t="e">
        <f t="shared" si="26"/>
        <v>#N/A</v>
      </c>
      <c r="AC121" s="259" t="e">
        <f t="shared" ca="1" si="27"/>
        <v>#N/A</v>
      </c>
      <c r="AD121" s="259" t="e">
        <f t="shared" ca="1" si="28"/>
        <v>#N/A</v>
      </c>
      <c r="AE121" s="63"/>
      <c r="AF121" s="550"/>
      <c r="AG121" s="255">
        <f ca="1">SUMPRODUCT((NOT(ISERROR(FIND("Competition Squat",Analysis!B175:D177))))*(Analysis!K175:K177))</f>
        <v>0</v>
      </c>
      <c r="AH121" s="263">
        <v>31</v>
      </c>
      <c r="AI121" s="255">
        <f ca="1">SUMPRODUCT((NOT(ISERROR(FIND("Competition Bench",Analysis!B175:D177))))*(Analysis!K175:K177))</f>
        <v>0</v>
      </c>
      <c r="AJ121" s="263">
        <v>31</v>
      </c>
      <c r="AK121" s="255">
        <f ca="1">SUMPRODUCT((NOT(ISERROR(FIND("Competition Deadlift",Analysis!B175:D177))))*(Analysis!K175:K177))</f>
        <v>0</v>
      </c>
      <c r="AL121" s="263">
        <v>31</v>
      </c>
      <c r="AM121" s="63"/>
      <c r="AN121" s="63"/>
      <c r="AO121" s="63"/>
      <c r="AP121" s="63"/>
      <c r="AQ121" s="63"/>
      <c r="AR121" s="63"/>
      <c r="AS121" s="63"/>
      <c r="AT121" s="63"/>
      <c r="AU121" s="63"/>
      <c r="AV121" s="64"/>
      <c r="AW121" s="64"/>
      <c r="AX121" s="64"/>
      <c r="AY121" s="64"/>
      <c r="AZ121" s="64"/>
      <c r="BA121" s="64"/>
      <c r="BB121" s="64"/>
      <c r="BC121" s="64"/>
      <c r="BD121" s="63"/>
      <c r="BE121" s="63"/>
      <c r="BF121" s="63"/>
      <c r="BG121" s="63"/>
      <c r="BH121" s="63"/>
      <c r="BI121" s="63"/>
    </row>
    <row r="122" spans="2:61" x14ac:dyDescent="0.3">
      <c r="R122" s="63"/>
      <c r="S122" s="63"/>
      <c r="T122" s="63"/>
      <c r="U122" s="230" t="s">
        <v>230</v>
      </c>
      <c r="V122" s="259" t="e">
        <f t="shared" si="20"/>
        <v>#N/A</v>
      </c>
      <c r="W122" s="259" t="e">
        <f t="shared" si="21"/>
        <v>#N/A</v>
      </c>
      <c r="X122" s="259" t="e">
        <f t="shared" si="22"/>
        <v>#N/A</v>
      </c>
      <c r="Y122" s="259" t="e">
        <f t="shared" si="23"/>
        <v>#N/A</v>
      </c>
      <c r="Z122" s="259" t="e">
        <f t="shared" si="24"/>
        <v>#N/A</v>
      </c>
      <c r="AA122" s="259" t="e">
        <f t="shared" si="25"/>
        <v>#N/A</v>
      </c>
      <c r="AB122" s="259" t="e">
        <f t="shared" si="26"/>
        <v>#N/A</v>
      </c>
      <c r="AC122" s="259" t="e">
        <f t="shared" ca="1" si="27"/>
        <v>#N/A</v>
      </c>
      <c r="AD122" s="259" t="e">
        <f t="shared" ca="1" si="28"/>
        <v>#N/A</v>
      </c>
      <c r="AE122" s="63"/>
      <c r="AF122" s="550"/>
      <c r="AG122" s="255">
        <f ca="1">SUMPRODUCT((NOT(ISERROR(FIND("Competition Squat",Analysis!B178:D180))))*(Analysis!K178:K180))</f>
        <v>0</v>
      </c>
      <c r="AH122" s="263">
        <v>32</v>
      </c>
      <c r="AI122" s="255">
        <f ca="1">SUMPRODUCT((NOT(ISERROR(FIND("Competition Bench",Analysis!B178:D180))))*(Analysis!K178:K180))</f>
        <v>0</v>
      </c>
      <c r="AJ122" s="263">
        <v>32</v>
      </c>
      <c r="AK122" s="255">
        <f ca="1">SUMPRODUCT((NOT(ISERROR(FIND("Competition Deadlift",Analysis!B175:D177))))*(Analysis!K175:K177))</f>
        <v>0</v>
      </c>
      <c r="AL122" s="263">
        <v>32</v>
      </c>
      <c r="AM122" s="63"/>
      <c r="AN122" s="63"/>
      <c r="AO122" s="63"/>
      <c r="AP122" s="63"/>
      <c r="AQ122" s="63"/>
      <c r="AR122" s="63"/>
      <c r="AS122" s="63"/>
      <c r="AT122" s="63"/>
      <c r="AU122" s="63"/>
      <c r="AV122" s="64"/>
      <c r="AW122" s="64"/>
      <c r="AX122" s="64"/>
      <c r="AY122" s="64"/>
      <c r="AZ122" s="64"/>
      <c r="BA122" s="64"/>
      <c r="BB122" s="64"/>
      <c r="BC122" s="64"/>
      <c r="BD122" s="63"/>
      <c r="BE122" s="63"/>
      <c r="BF122" s="63"/>
      <c r="BG122" s="63"/>
      <c r="BH122" s="63"/>
      <c r="BI122" s="63"/>
    </row>
    <row r="123" spans="2:61" x14ac:dyDescent="0.3">
      <c r="R123" s="63"/>
      <c r="S123" s="63"/>
      <c r="T123" s="63"/>
      <c r="U123" s="63"/>
      <c r="V123" s="63"/>
      <c r="W123" s="63"/>
      <c r="X123" s="63"/>
      <c r="Y123" s="63"/>
      <c r="Z123" s="63"/>
      <c r="AA123" s="63"/>
      <c r="AB123" s="63"/>
      <c r="AC123" s="63"/>
      <c r="AD123" s="63"/>
      <c r="AE123" s="63"/>
      <c r="AF123" s="550" t="s">
        <v>187</v>
      </c>
      <c r="AG123" s="255">
        <f ca="1">SUMPRODUCT((NOT(ISERROR(FIND("Competition Squat",Analysis!B191:D193))))*(Analysis!K191:K193))</f>
        <v>0</v>
      </c>
      <c r="AH123" s="263">
        <v>33</v>
      </c>
      <c r="AI123" s="255">
        <f ca="1">SUMPRODUCT((NOT(ISERROR(FIND("Competition Bench",Analysis!B191:D193))))*(Analysis!K191:K193))</f>
        <v>0</v>
      </c>
      <c r="AJ123" s="263">
        <v>33</v>
      </c>
      <c r="AK123" s="255">
        <f ca="1">SUMPRODUCT((NOT(ISERROR(FIND("Competition Deadlift",Analysis!B191:D193))))*(Analysis!K191:K193))</f>
        <v>0</v>
      </c>
      <c r="AL123" s="263">
        <v>33</v>
      </c>
      <c r="AM123" s="63"/>
      <c r="AN123" s="63"/>
      <c r="AO123" s="63"/>
      <c r="AP123" s="63"/>
      <c r="AQ123" s="63"/>
      <c r="AR123" s="63"/>
      <c r="AS123" s="63"/>
      <c r="AT123" s="63"/>
      <c r="AU123" s="63"/>
      <c r="AV123" s="64"/>
      <c r="AW123" s="64"/>
      <c r="AX123" s="64"/>
      <c r="AY123" s="64"/>
      <c r="AZ123" s="64"/>
      <c r="BA123" s="64"/>
      <c r="BB123" s="64"/>
      <c r="BC123" s="64"/>
      <c r="BD123" s="63"/>
      <c r="BE123" s="63"/>
      <c r="BF123" s="63"/>
      <c r="BG123" s="63"/>
      <c r="BH123" s="63"/>
      <c r="BI123" s="63"/>
    </row>
    <row r="124" spans="2:61" x14ac:dyDescent="0.3">
      <c r="R124" s="63"/>
      <c r="S124" s="63"/>
      <c r="T124" s="63"/>
      <c r="U124" s="63"/>
      <c r="V124" s="63"/>
      <c r="W124" s="63"/>
      <c r="X124" s="63"/>
      <c r="Y124" s="63"/>
      <c r="Z124" s="63"/>
      <c r="AA124" s="63"/>
      <c r="AB124" s="63"/>
      <c r="AC124" s="63"/>
      <c r="AD124" s="63"/>
      <c r="AE124" s="63"/>
      <c r="AF124" s="550"/>
      <c r="AG124" s="255">
        <f ca="1">SUMPRODUCT((NOT(ISERROR(FIND("Competition Squat",Analysis!B194:D196))))*(Analysis!K194:K196))</f>
        <v>0</v>
      </c>
      <c r="AH124" s="263">
        <v>34</v>
      </c>
      <c r="AI124" s="255">
        <f ca="1">SUMPRODUCT((NOT(ISERROR(FIND("Competition Bench",Analysis!B194:D196))))*(Analysis!K194:K196))</f>
        <v>0</v>
      </c>
      <c r="AJ124" s="263">
        <v>34</v>
      </c>
      <c r="AK124" s="255">
        <f ca="1">SUMPRODUCT((NOT(ISERROR(FIND("Competition Deadlift",Analysis!B194:D196))))*(Analysis!K194:K196))</f>
        <v>0</v>
      </c>
      <c r="AL124" s="263">
        <v>34</v>
      </c>
      <c r="AM124" s="63"/>
      <c r="AN124" s="63"/>
      <c r="AO124" s="63"/>
      <c r="AP124" s="63"/>
      <c r="AQ124" s="63"/>
      <c r="AR124" s="63"/>
      <c r="AS124" s="63"/>
      <c r="AT124" s="63"/>
      <c r="AU124" s="63"/>
      <c r="AV124" s="64"/>
      <c r="AW124" s="64"/>
      <c r="AX124" s="64"/>
      <c r="AY124" s="64"/>
      <c r="AZ124" s="64"/>
      <c r="BA124" s="64"/>
      <c r="BB124" s="64"/>
      <c r="BC124" s="64"/>
      <c r="BD124" s="63"/>
      <c r="BE124" s="63"/>
      <c r="BF124" s="63"/>
      <c r="BG124" s="63"/>
      <c r="BH124" s="63"/>
      <c r="BI124" s="63"/>
    </row>
    <row r="125" spans="2:61" x14ac:dyDescent="0.3">
      <c r="R125" s="63"/>
      <c r="S125" s="63"/>
      <c r="T125" s="63"/>
      <c r="U125" s="63"/>
      <c r="V125" s="63"/>
      <c r="W125" s="63"/>
      <c r="X125" s="63"/>
      <c r="Y125" s="63"/>
      <c r="Z125" s="63"/>
      <c r="AA125" s="63"/>
      <c r="AB125" s="63"/>
      <c r="AC125" s="63"/>
      <c r="AD125" s="63"/>
      <c r="AE125" s="63"/>
      <c r="AF125" s="550"/>
      <c r="AG125" s="255">
        <f ca="1">SUMPRODUCT((NOT(ISERROR(FIND("Competition Squat",Analysis!B197:D199))))*(Analysis!K197:K199))</f>
        <v>0</v>
      </c>
      <c r="AH125" s="263">
        <v>35</v>
      </c>
      <c r="AI125" s="255">
        <f ca="1">SUMPRODUCT((NOT(ISERROR(FIND("Competition Bench",Analysis!B197:D199))))*(Analysis!K197:K199))</f>
        <v>0</v>
      </c>
      <c r="AJ125" s="263">
        <v>35</v>
      </c>
      <c r="AK125" s="255">
        <f ca="1">SUMPRODUCT((NOT(ISERROR(FIND("Competition Deadlift",Analysis!B197:D199))))*(Analysis!K197:K199))</f>
        <v>0</v>
      </c>
      <c r="AL125" s="263">
        <v>35</v>
      </c>
      <c r="AM125" s="63"/>
      <c r="AN125" s="63"/>
      <c r="AO125" s="63"/>
      <c r="AP125" s="63"/>
      <c r="AQ125" s="63"/>
      <c r="AR125" s="63"/>
      <c r="AS125" s="63"/>
      <c r="AT125" s="63"/>
      <c r="AU125" s="63"/>
      <c r="AV125" s="64"/>
      <c r="AW125" s="64"/>
      <c r="AX125" s="64"/>
      <c r="AY125" s="64"/>
      <c r="AZ125" s="64"/>
      <c r="BA125" s="64"/>
      <c r="BB125" s="64"/>
      <c r="BC125" s="64"/>
      <c r="BD125" s="63"/>
      <c r="BE125" s="63"/>
      <c r="BF125" s="63"/>
      <c r="BG125" s="63"/>
      <c r="BH125" s="63"/>
      <c r="BI125" s="63"/>
    </row>
    <row r="126" spans="2:61" x14ac:dyDescent="0.3">
      <c r="R126" s="63"/>
      <c r="S126" s="63"/>
      <c r="T126" s="63"/>
      <c r="U126" s="63"/>
      <c r="V126" s="63"/>
      <c r="W126" s="63"/>
      <c r="X126" s="63"/>
      <c r="Y126" s="63"/>
      <c r="Z126" s="63"/>
      <c r="AA126" s="63"/>
      <c r="AB126" s="63"/>
      <c r="AC126" s="63"/>
      <c r="AD126" s="63"/>
      <c r="AE126" s="63"/>
      <c r="AF126" s="550"/>
      <c r="AG126" s="255">
        <f ca="1">SUMPRODUCT((NOT(ISERROR(FIND("Competition Squat",Analysis!B200:D202))))*(Analysis!K200:K202))</f>
        <v>0</v>
      </c>
      <c r="AH126" s="263">
        <v>36</v>
      </c>
      <c r="AI126" s="255">
        <f ca="1">SUMPRODUCT((NOT(ISERROR(FIND("Competition Bench",Analysis!B200:D202))))*(Analysis!K200:K202))</f>
        <v>0</v>
      </c>
      <c r="AJ126" s="263">
        <v>36</v>
      </c>
      <c r="AK126" s="255">
        <f ca="1">SUMPRODUCT((NOT(ISERROR(FIND("Competition Deadlift",Analysis!B200:D202))))*(Analysis!K200:K202))</f>
        <v>0</v>
      </c>
      <c r="AL126" s="263">
        <v>36</v>
      </c>
      <c r="AM126" s="63"/>
      <c r="AN126" s="63"/>
      <c r="AO126" s="63"/>
      <c r="AP126" s="63"/>
      <c r="AQ126" s="63"/>
      <c r="AR126" s="63"/>
      <c r="AS126" s="63"/>
      <c r="AT126" s="63"/>
      <c r="AU126" s="63"/>
      <c r="AV126" s="64"/>
      <c r="AW126" s="64"/>
      <c r="AX126" s="64"/>
      <c r="AY126" s="64"/>
      <c r="AZ126" s="64"/>
      <c r="BA126" s="64"/>
      <c r="BB126" s="64"/>
      <c r="BC126" s="64"/>
      <c r="BD126" s="63"/>
      <c r="BE126" s="63"/>
      <c r="BF126" s="63"/>
      <c r="BG126" s="63"/>
      <c r="BH126" s="63"/>
      <c r="BI126" s="63"/>
    </row>
    <row r="127" spans="2:61" x14ac:dyDescent="0.3">
      <c r="R127" s="63"/>
      <c r="S127" s="63"/>
      <c r="T127" s="63"/>
      <c r="U127" s="63"/>
      <c r="V127" s="63"/>
      <c r="W127" s="63"/>
      <c r="X127" s="63"/>
      <c r="Y127" s="63"/>
      <c r="Z127" s="63"/>
      <c r="AA127" s="63"/>
      <c r="AB127" s="63"/>
      <c r="AC127" s="63"/>
      <c r="AD127" s="63"/>
      <c r="AE127" s="63"/>
      <c r="AF127" s="550" t="s">
        <v>188</v>
      </c>
      <c r="AG127" s="255">
        <f ca="1">SUMPRODUCT((NOT(ISERROR(FIND("Competition Squat",Analysis!B213:D215))))*(Analysis!K213:K215))</f>
        <v>0</v>
      </c>
      <c r="AH127" s="263">
        <v>37</v>
      </c>
      <c r="AI127" s="255">
        <f ca="1">SUMPRODUCT((NOT(ISERROR(FIND("Competition Bench",Analysis!B213:D215))))*(Analysis!K213:K215))</f>
        <v>0</v>
      </c>
      <c r="AJ127" s="263">
        <v>37</v>
      </c>
      <c r="AK127" s="255">
        <f ca="1">SUMPRODUCT((NOT(ISERROR(FIND("Competition Deadlift",Analysis!B213:D215))))*(Analysis!K213:K215))</f>
        <v>0</v>
      </c>
      <c r="AL127" s="263">
        <v>37</v>
      </c>
      <c r="AM127" s="63"/>
      <c r="AN127" s="63"/>
      <c r="AO127" s="63"/>
      <c r="AP127" s="63"/>
      <c r="AQ127" s="63"/>
      <c r="AR127" s="63"/>
      <c r="AS127" s="63"/>
      <c r="AT127" s="63"/>
      <c r="AU127" s="63"/>
      <c r="AV127" s="64"/>
      <c r="AW127" s="64"/>
      <c r="AX127" s="64"/>
      <c r="AY127" s="64"/>
      <c r="AZ127" s="64"/>
      <c r="BA127" s="64"/>
      <c r="BB127" s="64"/>
      <c r="BC127" s="64"/>
      <c r="BD127" s="63"/>
      <c r="BE127" s="63"/>
      <c r="BF127" s="63"/>
      <c r="BG127" s="63"/>
      <c r="BH127" s="63"/>
      <c r="BI127" s="63"/>
    </row>
    <row r="128" spans="2:61" x14ac:dyDescent="0.3">
      <c r="R128" s="63"/>
      <c r="S128" s="63"/>
      <c r="T128" s="63"/>
      <c r="U128" s="63"/>
      <c r="V128" s="63"/>
      <c r="W128" s="63"/>
      <c r="X128" s="248"/>
      <c r="Y128" s="544" t="s">
        <v>201</v>
      </c>
      <c r="Z128" s="544"/>
      <c r="AA128" s="63"/>
      <c r="AB128" s="544" t="s">
        <v>240</v>
      </c>
      <c r="AC128" s="544"/>
      <c r="AD128" s="248"/>
      <c r="AE128" s="63"/>
      <c r="AF128" s="550"/>
      <c r="AG128" s="255">
        <f ca="1">SUMPRODUCT((NOT(ISERROR(FIND("Competition Squat",Analysis!B216:D218))))*(Analysis!K216:K218))</f>
        <v>0</v>
      </c>
      <c r="AH128" s="263">
        <v>38</v>
      </c>
      <c r="AI128" s="255">
        <f ca="1">SUMPRODUCT((NOT(ISERROR(FIND("Competition Bench",Analysis!B216:D218))))*(Analysis!K216:K218))</f>
        <v>0</v>
      </c>
      <c r="AJ128" s="263">
        <v>38</v>
      </c>
      <c r="AK128" s="255">
        <f ca="1">SUMPRODUCT((NOT(ISERROR(FIND("Competition Deadlift",Analysis!B216:D218))))*(Analysis!K216:K218))</f>
        <v>0</v>
      </c>
      <c r="AL128" s="263">
        <v>38</v>
      </c>
      <c r="AM128" s="63"/>
      <c r="AN128" s="63"/>
      <c r="AO128" s="63"/>
      <c r="AP128" s="63"/>
      <c r="AQ128" s="63"/>
      <c r="AR128" s="63"/>
      <c r="AS128" s="63"/>
      <c r="AT128" s="63"/>
      <c r="AU128" s="63"/>
      <c r="AV128" s="64"/>
      <c r="AW128" s="64"/>
      <c r="AX128" s="64"/>
      <c r="AY128" s="64"/>
      <c r="AZ128" s="64"/>
      <c r="BA128" s="64"/>
      <c r="BB128" s="64"/>
      <c r="BC128" s="64"/>
      <c r="BD128" s="63"/>
      <c r="BE128" s="63"/>
      <c r="BF128" s="63"/>
      <c r="BG128" s="63"/>
      <c r="BH128" s="63"/>
      <c r="BI128" s="63"/>
    </row>
    <row r="129" spans="18:61" x14ac:dyDescent="0.3">
      <c r="R129" s="63"/>
      <c r="S129" s="63"/>
      <c r="T129" s="63"/>
      <c r="U129" s="63"/>
      <c r="V129" s="63"/>
      <c r="W129" s="63"/>
      <c r="X129" s="248"/>
      <c r="Y129" s="248" t="s">
        <v>194</v>
      </c>
      <c r="Z129" s="248" t="s">
        <v>195</v>
      </c>
      <c r="AA129" s="63"/>
      <c r="AB129" s="248" t="s">
        <v>185</v>
      </c>
      <c r="AC129" s="549">
        <f ca="1">MAX(L33:L42)</f>
        <v>281</v>
      </c>
      <c r="AD129" s="549"/>
      <c r="AE129" s="63"/>
      <c r="AF129" s="550"/>
      <c r="AG129" s="255">
        <f ca="1">SUMPRODUCT((NOT(ISERROR(FIND("Competition Squat",Analysis!B219:D221))))*(Analysis!K219:K221))</f>
        <v>0</v>
      </c>
      <c r="AH129" s="263">
        <v>39</v>
      </c>
      <c r="AI129" s="255">
        <f ca="1">SUMPRODUCT((NOT(ISERROR(FIND("Competition Bench",Analysis!B219:D221))))*(Analysis!K219:K221))</f>
        <v>0</v>
      </c>
      <c r="AJ129" s="263">
        <v>39</v>
      </c>
      <c r="AK129" s="255">
        <f ca="1">SUMPRODUCT((NOT(ISERROR(FIND("Competition Deadlift",Analysis!B219:D221))))*(Analysis!K219:K221))</f>
        <v>0</v>
      </c>
      <c r="AL129" s="263">
        <v>39</v>
      </c>
      <c r="AM129" s="63"/>
      <c r="AN129" s="63"/>
      <c r="AO129" s="63"/>
      <c r="AP129" s="63"/>
      <c r="AQ129" s="63"/>
      <c r="AR129" s="63"/>
      <c r="AS129" s="63"/>
      <c r="AT129" s="63"/>
      <c r="AU129" s="63"/>
      <c r="AV129" s="64"/>
      <c r="AW129" s="64"/>
      <c r="AX129" s="64"/>
      <c r="AY129" s="64"/>
      <c r="AZ129" s="64"/>
      <c r="BA129" s="64"/>
      <c r="BB129" s="64"/>
      <c r="BC129" s="64"/>
      <c r="BD129" s="63"/>
      <c r="BE129" s="63"/>
      <c r="BF129" s="63"/>
      <c r="BG129" s="63"/>
      <c r="BH129" s="63"/>
      <c r="BI129" s="63"/>
    </row>
    <row r="130" spans="18:61" x14ac:dyDescent="0.3">
      <c r="R130" s="63"/>
      <c r="S130" s="63"/>
      <c r="T130" s="63"/>
      <c r="U130" s="63"/>
      <c r="V130" s="63"/>
      <c r="W130" s="63"/>
      <c r="X130" s="248" t="s">
        <v>52</v>
      </c>
      <c r="Y130" s="248">
        <f t="shared" ref="Y130:Y138" si="29">IF(H33=0,Y131,H33)</f>
        <v>160</v>
      </c>
      <c r="Z130" s="248">
        <f>IF(H42=0,Z131,H42)</f>
        <v>262.5</v>
      </c>
      <c r="AA130" s="63"/>
      <c r="AB130" s="248" t="s">
        <v>241</v>
      </c>
      <c r="AC130" s="549">
        <f>L33</f>
        <v>196</v>
      </c>
      <c r="AD130" s="549"/>
      <c r="AE130" s="63"/>
      <c r="AF130" s="550"/>
      <c r="AG130" s="255">
        <f ca="1">SUMPRODUCT((NOT(ISERROR(FIND("Competition Squat",Analysis!B222:D224))))*(Analysis!K222:K224))</f>
        <v>0</v>
      </c>
      <c r="AH130" s="263">
        <v>40</v>
      </c>
      <c r="AI130" s="255">
        <f ca="1">SUMPRODUCT((NOT(ISERROR(FIND("Competition Bench",Analysis!B222:D224))))*(Analysis!K222:K224))</f>
        <v>0</v>
      </c>
      <c r="AJ130" s="263">
        <v>40</v>
      </c>
      <c r="AK130" s="255">
        <f ca="1">SUMPRODUCT((NOT(ISERROR(FIND("Competition Deadlift",Analysis!B222:D224))))*(Analysis!K222:K224))</f>
        <v>0</v>
      </c>
      <c r="AL130" s="263">
        <v>40</v>
      </c>
      <c r="AM130" s="63"/>
      <c r="AN130" s="63"/>
      <c r="AO130" s="63"/>
      <c r="AP130" s="63"/>
      <c r="AQ130" s="63"/>
      <c r="AR130" s="63"/>
      <c r="AS130" s="63"/>
      <c r="AT130" s="63"/>
      <c r="AU130" s="63"/>
      <c r="AV130" s="64"/>
      <c r="AW130" s="64"/>
      <c r="AX130" s="64"/>
      <c r="AY130" s="64"/>
      <c r="AZ130" s="64"/>
      <c r="BA130" s="64"/>
      <c r="BB130" s="64"/>
      <c r="BC130" s="64"/>
      <c r="BD130" s="63"/>
      <c r="BE130" s="63"/>
      <c r="BF130" s="63"/>
      <c r="BG130" s="63"/>
      <c r="BH130" s="63"/>
      <c r="BI130" s="63"/>
    </row>
    <row r="131" spans="18:61" x14ac:dyDescent="0.3">
      <c r="R131" s="63"/>
      <c r="S131" s="63"/>
      <c r="T131" s="63"/>
      <c r="U131" s="63"/>
      <c r="V131" s="63"/>
      <c r="W131" s="63"/>
      <c r="X131" s="248" t="s">
        <v>55</v>
      </c>
      <c r="Y131" s="248">
        <f t="shared" si="29"/>
        <v>195</v>
      </c>
      <c r="Z131" s="248">
        <f>IF(H41=0,Z132,H41)</f>
        <v>262.5</v>
      </c>
      <c r="AA131" s="63"/>
      <c r="AB131" s="248" t="s">
        <v>242</v>
      </c>
      <c r="AC131" s="549">
        <f>L34</f>
        <v>216</v>
      </c>
      <c r="AD131" s="549"/>
      <c r="AE131" s="63"/>
      <c r="AF131" s="262"/>
      <c r="AG131" s="255">
        <f ca="1">MAX(AG91:AG130)</f>
        <v>233</v>
      </c>
      <c r="AH131" s="255"/>
      <c r="AI131" s="255">
        <f ca="1">MAX(AI91:AI130)</f>
        <v>143</v>
      </c>
      <c r="AJ131" s="255"/>
      <c r="AK131" s="255">
        <f ca="1">MAX(AK91:AK130)</f>
        <v>297</v>
      </c>
      <c r="AL131" s="255"/>
      <c r="AM131" s="63"/>
      <c r="AN131" s="63"/>
      <c r="AO131" s="63"/>
      <c r="AP131" s="63"/>
      <c r="AQ131" s="63"/>
      <c r="AR131" s="63"/>
      <c r="AS131" s="63"/>
      <c r="AT131" s="63"/>
      <c r="AU131" s="63"/>
      <c r="AV131" s="64"/>
      <c r="AW131" s="64"/>
      <c r="AX131" s="64"/>
      <c r="AY131" s="64"/>
      <c r="AZ131" s="64"/>
      <c r="BA131" s="64"/>
      <c r="BB131" s="64"/>
      <c r="BC131" s="64"/>
      <c r="BD131" s="63"/>
      <c r="BE131" s="63"/>
      <c r="BF131" s="63"/>
      <c r="BG131" s="63"/>
      <c r="BH131" s="63"/>
      <c r="BI131" s="63"/>
    </row>
    <row r="132" spans="18:61" x14ac:dyDescent="0.3">
      <c r="R132" s="63"/>
      <c r="S132" s="63"/>
      <c r="T132" s="63"/>
      <c r="U132" s="63"/>
      <c r="V132" s="63"/>
      <c r="W132" s="63"/>
      <c r="X132" s="248" t="s">
        <v>53</v>
      </c>
      <c r="Y132" s="248">
        <f t="shared" si="29"/>
        <v>200</v>
      </c>
      <c r="Z132" s="248">
        <f>IF(H40=0,Z133,H40)</f>
        <v>262.5</v>
      </c>
      <c r="AA132" s="63"/>
      <c r="AB132" s="248" t="s">
        <v>243</v>
      </c>
      <c r="AC132" s="549">
        <f>L35</f>
        <v>211</v>
      </c>
      <c r="AD132" s="549"/>
      <c r="AE132" s="63"/>
      <c r="AF132" s="255" t="s">
        <v>106</v>
      </c>
      <c r="AG132" s="263">
        <f ca="1">COUNTIF(OFFSET(AG91,0,0,MATCH(AG131,AG91:AG130,0)),"&lt;&gt;0")</f>
        <v>6</v>
      </c>
      <c r="AH132" s="263"/>
      <c r="AI132" s="263">
        <f ca="1">COUNTIF(OFFSET(AI91,0,0,MATCH(AI131,AI91:AI130,0)),"&lt;&gt;0")</f>
        <v>3</v>
      </c>
      <c r="AJ132" s="263"/>
      <c r="AK132" s="263">
        <f ca="1">COUNTIF(OFFSET(AK91,0,0,MATCH(AK131,AK91:AK130,0)),"&lt;&gt;0")</f>
        <v>1</v>
      </c>
      <c r="AL132" s="255"/>
      <c r="AM132" s="63"/>
      <c r="AN132" s="63"/>
      <c r="AO132" s="63"/>
      <c r="AP132" s="63"/>
      <c r="AQ132" s="63"/>
      <c r="AR132" s="63"/>
      <c r="AS132" s="63"/>
      <c r="AT132" s="63"/>
      <c r="AU132" s="63"/>
      <c r="AV132" s="64"/>
      <c r="AW132" s="64"/>
      <c r="AX132" s="64"/>
      <c r="AY132" s="64"/>
      <c r="AZ132" s="64"/>
      <c r="BA132" s="64"/>
      <c r="BB132" s="64"/>
      <c r="BC132" s="64"/>
      <c r="BD132" s="63"/>
      <c r="BE132" s="63"/>
      <c r="BF132" s="63"/>
      <c r="BG132" s="63"/>
      <c r="BH132" s="63"/>
      <c r="BI132" s="63"/>
    </row>
    <row r="133" spans="18:61" x14ac:dyDescent="0.3">
      <c r="R133" s="63"/>
      <c r="S133" s="63"/>
      <c r="T133" s="63"/>
      <c r="U133" s="63"/>
      <c r="V133" s="63"/>
      <c r="W133" s="63"/>
      <c r="X133" s="248" t="s">
        <v>54</v>
      </c>
      <c r="Y133" s="248">
        <f t="shared" si="29"/>
        <v>200</v>
      </c>
      <c r="Z133" s="248">
        <f>IF(H39=0,Z134,H39)</f>
        <v>262.5</v>
      </c>
      <c r="AA133" s="63"/>
      <c r="AB133" s="248" t="s">
        <v>244</v>
      </c>
      <c r="AC133" s="549">
        <f ca="1">AC129-AC130</f>
        <v>85</v>
      </c>
      <c r="AD133" s="549"/>
      <c r="AE133" s="63"/>
      <c r="AF133" s="63"/>
      <c r="AG133" s="63"/>
      <c r="AH133" s="63"/>
      <c r="AI133" s="63"/>
      <c r="AJ133" s="63"/>
      <c r="AK133" s="63"/>
      <c r="AL133" s="63"/>
      <c r="AM133" s="63"/>
      <c r="AN133" s="63"/>
      <c r="AO133" s="63"/>
      <c r="AP133" s="63"/>
      <c r="AQ133" s="63"/>
      <c r="AR133" s="63"/>
      <c r="AS133" s="63"/>
      <c r="AT133" s="63"/>
      <c r="AU133" s="63"/>
      <c r="AV133" s="64"/>
      <c r="AW133" s="64"/>
      <c r="AX133" s="64"/>
      <c r="AY133" s="64"/>
      <c r="AZ133" s="64"/>
      <c r="BA133" s="64"/>
      <c r="BB133" s="64"/>
      <c r="BC133" s="64"/>
      <c r="BD133" s="63"/>
      <c r="BE133" s="63"/>
      <c r="BF133" s="63"/>
      <c r="BG133" s="63"/>
      <c r="BH133" s="63"/>
      <c r="BI133" s="63"/>
    </row>
    <row r="134" spans="18:61" x14ac:dyDescent="0.3">
      <c r="R134" s="63"/>
      <c r="S134" s="63"/>
      <c r="T134" s="63"/>
      <c r="U134" s="63"/>
      <c r="V134" s="63"/>
      <c r="W134" s="63"/>
      <c r="X134" s="248" t="s">
        <v>150</v>
      </c>
      <c r="Y134" s="248">
        <f t="shared" si="29"/>
        <v>210</v>
      </c>
      <c r="Z134" s="248">
        <f>IF(H38=0,Z135,H38)</f>
        <v>262.5</v>
      </c>
      <c r="AA134" s="63"/>
      <c r="AB134" s="248" t="s">
        <v>245</v>
      </c>
      <c r="AC134" s="549">
        <f ca="1">AC129-AC131</f>
        <v>65</v>
      </c>
      <c r="AD134" s="549"/>
      <c r="AE134" s="63"/>
      <c r="AF134" s="63"/>
      <c r="AG134" s="63"/>
      <c r="AH134" s="63"/>
      <c r="AI134" s="63"/>
      <c r="AJ134" s="63"/>
      <c r="AK134" s="63"/>
      <c r="AL134" s="63"/>
      <c r="AM134" s="63"/>
      <c r="AN134" s="63"/>
      <c r="AO134" s="63"/>
      <c r="AP134" s="63"/>
      <c r="AQ134" s="63"/>
      <c r="AR134" s="63"/>
      <c r="AS134" s="63"/>
      <c r="AT134" s="63"/>
      <c r="AU134" s="63"/>
      <c r="AV134" s="64"/>
      <c r="AW134" s="64"/>
      <c r="AX134" s="64"/>
      <c r="AY134" s="64"/>
      <c r="AZ134" s="64"/>
      <c r="BA134" s="64"/>
      <c r="BB134" s="64"/>
      <c r="BC134" s="64"/>
      <c r="BD134" s="63"/>
      <c r="BE134" s="63"/>
      <c r="BF134" s="63"/>
      <c r="BG134" s="63"/>
      <c r="BH134" s="63"/>
      <c r="BI134" s="63"/>
    </row>
    <row r="135" spans="18:61" x14ac:dyDescent="0.3">
      <c r="R135" s="63"/>
      <c r="S135" s="63"/>
      <c r="T135" s="63"/>
      <c r="U135" s="63"/>
      <c r="V135" s="63"/>
      <c r="W135" s="63"/>
      <c r="X135" s="248" t="s">
        <v>152</v>
      </c>
      <c r="Y135" s="248">
        <f t="shared" si="29"/>
        <v>262.5</v>
      </c>
      <c r="Z135" s="248">
        <f>IF(H37=0,Z136,H37)</f>
        <v>210</v>
      </c>
      <c r="AA135" s="63"/>
      <c r="AB135" s="248" t="s">
        <v>246</v>
      </c>
      <c r="AC135" s="549">
        <f ca="1">AC129-AC132</f>
        <v>70</v>
      </c>
      <c r="AD135" s="549"/>
      <c r="AE135" s="63"/>
      <c r="AF135" s="63"/>
      <c r="AG135" s="63"/>
      <c r="AH135" s="63"/>
      <c r="AI135" s="63"/>
      <c r="AJ135" s="63"/>
      <c r="AK135" s="63"/>
      <c r="AL135" s="63"/>
      <c r="AM135" s="63"/>
      <c r="AN135" s="63"/>
      <c r="AO135" s="63"/>
      <c r="AP135" s="63"/>
      <c r="AQ135" s="63"/>
      <c r="AR135" s="63"/>
      <c r="AS135" s="63"/>
      <c r="AT135" s="63"/>
      <c r="AU135" s="63"/>
      <c r="AV135" s="64"/>
      <c r="AW135" s="64"/>
      <c r="AX135" s="64"/>
      <c r="AY135" s="64"/>
      <c r="AZ135" s="64"/>
      <c r="BA135" s="64"/>
      <c r="BB135" s="64"/>
      <c r="BC135" s="64"/>
      <c r="BD135" s="63"/>
      <c r="BE135" s="63"/>
      <c r="BF135" s="63"/>
      <c r="BG135" s="63"/>
      <c r="BH135" s="63"/>
      <c r="BI135" s="63"/>
    </row>
    <row r="136" spans="18:61" x14ac:dyDescent="0.3">
      <c r="R136" s="63"/>
      <c r="S136" s="63"/>
      <c r="T136" s="63"/>
      <c r="U136" s="63"/>
      <c r="V136" s="63"/>
      <c r="W136" s="63"/>
      <c r="X136" s="248" t="s">
        <v>164</v>
      </c>
      <c r="Y136" s="248">
        <f t="shared" si="29"/>
        <v>0</v>
      </c>
      <c r="Z136" s="248">
        <f>IF(H36=0,Z137,H36)</f>
        <v>200</v>
      </c>
      <c r="AA136" s="63"/>
      <c r="AB136" s="248" t="s">
        <v>247</v>
      </c>
      <c r="AC136" s="543">
        <f ca="1">IFERROR(AC133/AC129,0)</f>
        <v>0.302491103202847</v>
      </c>
      <c r="AD136" s="543"/>
      <c r="AE136" s="63"/>
      <c r="AF136" s="63"/>
      <c r="AG136" s="63"/>
      <c r="AH136" s="63"/>
      <c r="AI136" s="63"/>
      <c r="AJ136" s="63"/>
      <c r="AK136" s="63"/>
      <c r="AL136" s="63"/>
      <c r="AM136" s="63"/>
      <c r="AN136" s="63"/>
      <c r="AO136" s="63"/>
      <c r="AP136" s="63"/>
      <c r="AQ136" s="63"/>
      <c r="AR136" s="63"/>
      <c r="AS136" s="63"/>
      <c r="AT136" s="63"/>
      <c r="AU136" s="63"/>
      <c r="AV136" s="64"/>
      <c r="AW136" s="64"/>
      <c r="AX136" s="64"/>
      <c r="AY136" s="64"/>
      <c r="AZ136" s="64"/>
      <c r="BA136" s="64"/>
      <c r="BB136" s="64"/>
      <c r="BC136" s="64"/>
      <c r="BD136" s="63"/>
      <c r="BE136" s="63"/>
      <c r="BF136" s="63"/>
      <c r="BG136" s="63"/>
      <c r="BH136" s="63"/>
      <c r="BI136" s="63"/>
    </row>
    <row r="137" spans="18:61" x14ac:dyDescent="0.3">
      <c r="R137" s="63"/>
      <c r="S137" s="63"/>
      <c r="T137" s="63"/>
      <c r="U137" s="63"/>
      <c r="V137" s="63"/>
      <c r="W137" s="63"/>
      <c r="X137" s="248" t="s">
        <v>186</v>
      </c>
      <c r="Y137" s="248">
        <f t="shared" si="29"/>
        <v>0</v>
      </c>
      <c r="Z137" s="248">
        <f>IF(H35=0,Z138,H35)</f>
        <v>200</v>
      </c>
      <c r="AA137" s="63"/>
      <c r="AB137" s="248" t="s">
        <v>248</v>
      </c>
      <c r="AC137" s="543">
        <f ca="1">IFERROR(AC134/AC129,0)</f>
        <v>0.23131672597864769</v>
      </c>
      <c r="AD137" s="543"/>
      <c r="AE137" s="63"/>
      <c r="AF137" s="253"/>
      <c r="AG137" s="253"/>
      <c r="AH137" s="63"/>
      <c r="AI137" s="63"/>
      <c r="AJ137" s="63"/>
      <c r="AK137" s="63"/>
      <c r="AL137" s="63"/>
      <c r="AM137" s="63"/>
      <c r="AN137" s="63"/>
      <c r="AO137" s="63"/>
      <c r="AP137" s="63"/>
      <c r="AQ137" s="63"/>
      <c r="AR137" s="63"/>
      <c r="AS137" s="63"/>
      <c r="AT137" s="63"/>
      <c r="AU137" s="63"/>
      <c r="AV137" s="64"/>
      <c r="AW137" s="64"/>
      <c r="AX137" s="64"/>
      <c r="AY137" s="64"/>
      <c r="AZ137" s="64"/>
      <c r="BA137" s="64"/>
      <c r="BB137" s="64"/>
      <c r="BC137" s="64"/>
      <c r="BD137" s="63"/>
      <c r="BE137" s="63"/>
      <c r="BF137" s="63"/>
      <c r="BG137" s="63"/>
      <c r="BH137" s="63"/>
      <c r="BI137" s="63"/>
    </row>
    <row r="138" spans="18:61" x14ac:dyDescent="0.3">
      <c r="R138" s="63"/>
      <c r="S138" s="63"/>
      <c r="T138" s="63"/>
      <c r="U138" s="63"/>
      <c r="V138" s="63"/>
      <c r="W138" s="63"/>
      <c r="X138" s="248" t="s">
        <v>187</v>
      </c>
      <c r="Y138" s="248">
        <f t="shared" si="29"/>
        <v>0</v>
      </c>
      <c r="Z138" s="248">
        <f>IF(H34=0,Z139,H34)</f>
        <v>195</v>
      </c>
      <c r="AA138" s="63"/>
      <c r="AB138" s="248" t="s">
        <v>249</v>
      </c>
      <c r="AC138" s="543">
        <f ca="1">IFERROR(AC135/AC129,0)</f>
        <v>0.24911032028469751</v>
      </c>
      <c r="AD138" s="543"/>
      <c r="AE138" s="63"/>
      <c r="AF138" s="63"/>
      <c r="AG138" s="63"/>
      <c r="AH138" s="63"/>
      <c r="AI138" s="63"/>
      <c r="AJ138" s="63"/>
      <c r="AK138" s="63"/>
      <c r="AL138" s="63"/>
      <c r="AM138" s="63"/>
      <c r="AN138" s="63"/>
      <c r="AO138" s="63"/>
      <c r="AP138" s="63"/>
      <c r="AQ138" s="63"/>
      <c r="AR138" s="63"/>
      <c r="AS138" s="63"/>
      <c r="AT138" s="63"/>
      <c r="AU138" s="63"/>
      <c r="AV138" s="64"/>
      <c r="AW138" s="64"/>
      <c r="AX138" s="64"/>
      <c r="AY138" s="64"/>
      <c r="AZ138" s="64"/>
      <c r="BA138" s="64"/>
      <c r="BB138" s="64"/>
      <c r="BC138" s="64"/>
      <c r="BD138" s="63"/>
      <c r="BE138" s="63"/>
      <c r="BF138" s="63"/>
      <c r="BG138" s="63"/>
      <c r="BH138" s="63"/>
      <c r="BI138" s="63"/>
    </row>
    <row r="139" spans="18:61" x14ac:dyDescent="0.3">
      <c r="R139" s="63"/>
      <c r="S139" s="63"/>
      <c r="T139" s="63"/>
      <c r="U139" s="63"/>
      <c r="V139" s="63"/>
      <c r="W139" s="63"/>
      <c r="X139" s="248" t="s">
        <v>188</v>
      </c>
      <c r="Y139" s="248">
        <f>H42</f>
        <v>0</v>
      </c>
      <c r="Z139" s="248">
        <f>H33</f>
        <v>160</v>
      </c>
      <c r="AA139" s="63"/>
      <c r="AB139" s="248"/>
      <c r="AC139" s="248"/>
      <c r="AD139" s="248"/>
      <c r="AE139" s="63"/>
      <c r="AF139" s="63"/>
      <c r="AG139" s="63"/>
      <c r="AH139" s="63"/>
      <c r="AI139" s="63"/>
      <c r="AJ139" s="63"/>
      <c r="AK139" s="63"/>
      <c r="AL139" s="63"/>
      <c r="AM139" s="63"/>
      <c r="AN139" s="63"/>
      <c r="AO139" s="63"/>
      <c r="AP139" s="63"/>
      <c r="AQ139" s="63"/>
      <c r="AR139" s="63"/>
      <c r="AS139" s="63"/>
      <c r="AT139" s="63"/>
      <c r="AU139" s="63"/>
      <c r="AV139" s="64"/>
      <c r="AW139" s="64"/>
      <c r="AX139" s="64"/>
      <c r="AY139" s="64"/>
      <c r="AZ139" s="64"/>
      <c r="BA139" s="64"/>
      <c r="BB139" s="64"/>
      <c r="BC139" s="64"/>
      <c r="BD139" s="63"/>
      <c r="BE139" s="63"/>
      <c r="BF139" s="63"/>
      <c r="BG139" s="63"/>
      <c r="BH139" s="63"/>
      <c r="BI139" s="63"/>
    </row>
    <row r="140" spans="18:61" x14ac:dyDescent="0.3">
      <c r="R140" s="63"/>
      <c r="S140" s="63"/>
      <c r="T140" s="63"/>
      <c r="U140" s="63"/>
      <c r="V140" s="63"/>
      <c r="W140" s="63"/>
      <c r="X140" s="241" t="s">
        <v>193</v>
      </c>
      <c r="Y140" s="544">
        <f>Z130-Y130</f>
        <v>102.5</v>
      </c>
      <c r="Z140" s="544"/>
      <c r="AA140" s="63"/>
      <c r="AB140" s="241" t="s">
        <v>250</v>
      </c>
      <c r="AC140" s="543">
        <f ca="1">IF(AC130&gt;0,AC136,IF(AC131&gt;0,AC137,IF(AC132&gt;0,AC138,0)))</f>
        <v>0.302491103202847</v>
      </c>
      <c r="AD140" s="543"/>
      <c r="AE140" s="63"/>
      <c r="AF140" s="63"/>
      <c r="AG140" s="63"/>
      <c r="AH140" s="63"/>
      <c r="AI140" s="63"/>
      <c r="AJ140" s="63"/>
      <c r="AK140" s="63"/>
      <c r="AL140" s="63"/>
      <c r="AM140" s="63"/>
      <c r="AN140" s="63"/>
      <c r="AO140" s="63"/>
      <c r="AP140" s="63"/>
      <c r="AQ140" s="63"/>
      <c r="AR140" s="63"/>
      <c r="AS140" s="63"/>
      <c r="AT140" s="63"/>
      <c r="AU140" s="63"/>
      <c r="AV140" s="64"/>
      <c r="AW140" s="64"/>
      <c r="AX140" s="64"/>
      <c r="AY140" s="64"/>
      <c r="AZ140" s="64"/>
      <c r="BA140" s="64"/>
      <c r="BB140" s="64"/>
      <c r="BC140" s="64"/>
      <c r="BD140" s="63"/>
      <c r="BE140" s="63"/>
      <c r="BF140" s="63"/>
      <c r="BG140" s="63"/>
      <c r="BH140" s="63"/>
      <c r="BI140" s="63"/>
    </row>
    <row r="141" spans="18:61" x14ac:dyDescent="0.3">
      <c r="R141" s="63"/>
      <c r="S141" s="63"/>
      <c r="T141" s="63"/>
      <c r="U141" s="63"/>
      <c r="V141" s="63"/>
      <c r="W141" s="63"/>
      <c r="X141" s="63"/>
      <c r="Y141" s="63"/>
      <c r="Z141" s="63"/>
      <c r="AA141" s="63"/>
      <c r="AB141" s="230"/>
      <c r="AC141" s="266"/>
      <c r="AD141" s="266"/>
      <c r="AE141" s="63"/>
      <c r="AF141" s="63"/>
      <c r="AG141" s="63"/>
      <c r="AH141" s="63"/>
      <c r="AI141" s="63"/>
      <c r="AJ141" s="63"/>
      <c r="AK141" s="63"/>
      <c r="AL141" s="63"/>
      <c r="AM141" s="63"/>
      <c r="AN141" s="63"/>
      <c r="AO141" s="63"/>
      <c r="AP141" s="63"/>
      <c r="AQ141" s="63"/>
      <c r="AR141" s="63"/>
      <c r="AS141" s="63"/>
      <c r="AT141" s="63"/>
      <c r="AU141" s="63"/>
      <c r="AV141" s="64"/>
      <c r="AW141" s="64"/>
      <c r="AX141" s="64"/>
      <c r="AY141" s="64"/>
      <c r="AZ141" s="64"/>
      <c r="BA141" s="64"/>
      <c r="BB141" s="64"/>
      <c r="BC141" s="64"/>
      <c r="BD141" s="63"/>
      <c r="BE141" s="63"/>
      <c r="BF141" s="63"/>
      <c r="BG141" s="63"/>
      <c r="BH141" s="63"/>
      <c r="BI141" s="63"/>
    </row>
    <row r="142" spans="18:61" x14ac:dyDescent="0.3">
      <c r="R142" s="63"/>
      <c r="S142" s="63"/>
      <c r="T142" s="63"/>
      <c r="U142" s="63"/>
      <c r="V142" s="63"/>
      <c r="W142" s="63"/>
      <c r="X142" s="63"/>
      <c r="Y142" s="63"/>
      <c r="Z142" s="63"/>
      <c r="AA142" s="63"/>
      <c r="AB142" s="63"/>
      <c r="AC142" s="63"/>
      <c r="AD142" s="63"/>
      <c r="AE142" s="63"/>
      <c r="AF142" s="63"/>
      <c r="AG142" s="63"/>
      <c r="AH142" s="63"/>
      <c r="AI142" s="63"/>
      <c r="AJ142" s="63"/>
      <c r="AK142" s="63"/>
      <c r="AL142" s="63"/>
      <c r="AM142" s="63"/>
      <c r="AN142" s="63"/>
      <c r="AO142" s="63"/>
      <c r="AP142" s="63"/>
      <c r="AQ142" s="63"/>
      <c r="AR142" s="63"/>
      <c r="AS142" s="63"/>
      <c r="AT142" s="63"/>
      <c r="AU142" s="63"/>
      <c r="AV142" s="64"/>
      <c r="AW142" s="64"/>
      <c r="AX142" s="64"/>
      <c r="AY142" s="64"/>
      <c r="AZ142" s="64"/>
      <c r="BA142" s="64"/>
      <c r="BB142" s="64"/>
      <c r="BC142" s="64"/>
      <c r="BD142" s="63"/>
      <c r="BE142" s="63"/>
      <c r="BF142" s="63"/>
      <c r="BG142" s="63"/>
      <c r="BH142" s="63"/>
      <c r="BI142" s="63"/>
    </row>
    <row r="143" spans="18:61" x14ac:dyDescent="0.3">
      <c r="R143" s="63"/>
      <c r="S143" s="63"/>
      <c r="T143" s="63"/>
      <c r="U143" s="63"/>
      <c r="V143" s="63"/>
      <c r="W143" s="63"/>
      <c r="X143" s="63"/>
      <c r="Y143" s="63"/>
      <c r="Z143" s="63"/>
      <c r="AA143" s="63"/>
      <c r="AB143" s="63"/>
      <c r="AC143" s="63"/>
      <c r="AD143" s="63"/>
      <c r="AE143" s="63"/>
      <c r="AF143" s="63"/>
      <c r="AG143" s="63"/>
      <c r="AH143" s="63"/>
      <c r="AI143" s="63"/>
      <c r="AJ143" s="63"/>
      <c r="AK143" s="63"/>
      <c r="AL143" s="63"/>
      <c r="AM143" s="63"/>
      <c r="AN143" s="63"/>
      <c r="AO143" s="63"/>
      <c r="AP143" s="63"/>
      <c r="AQ143" s="63"/>
      <c r="AR143" s="63"/>
      <c r="AS143" s="63"/>
      <c r="AT143" s="63"/>
      <c r="AU143" s="63"/>
      <c r="AV143" s="64"/>
      <c r="AW143" s="64"/>
      <c r="AX143" s="64"/>
      <c r="AY143" s="64"/>
      <c r="AZ143" s="64"/>
      <c r="BA143" s="64"/>
      <c r="BB143" s="64"/>
      <c r="BC143" s="64"/>
      <c r="BD143" s="63"/>
      <c r="BE143" s="63"/>
      <c r="BF143" s="63"/>
      <c r="BG143" s="63"/>
      <c r="BH143" s="63"/>
      <c r="BI143" s="63"/>
    </row>
    <row r="144" spans="18:61" x14ac:dyDescent="0.3">
      <c r="R144" s="63"/>
      <c r="S144" s="63"/>
      <c r="T144" s="63"/>
      <c r="U144" s="63"/>
      <c r="V144" s="63"/>
      <c r="W144" s="63"/>
      <c r="X144" s="63"/>
      <c r="Y144" s="63"/>
      <c r="Z144" s="63"/>
      <c r="AA144" s="63"/>
      <c r="AB144" s="63"/>
      <c r="AC144" s="63"/>
      <c r="AD144" s="63"/>
      <c r="AE144" s="63"/>
      <c r="AF144" s="63"/>
      <c r="AG144" s="63"/>
      <c r="AH144" s="63"/>
      <c r="AI144" s="63"/>
      <c r="AJ144" s="63"/>
      <c r="AK144" s="63"/>
      <c r="AL144" s="63"/>
      <c r="AM144" s="63"/>
      <c r="AN144" s="63"/>
      <c r="AO144" s="63"/>
      <c r="AP144" s="63"/>
      <c r="AQ144" s="63"/>
      <c r="AR144" s="63"/>
      <c r="AS144" s="63"/>
      <c r="AT144" s="63"/>
      <c r="AU144" s="63"/>
      <c r="AV144" s="64"/>
      <c r="AW144" s="64"/>
      <c r="AX144" s="64"/>
      <c r="AY144" s="64"/>
      <c r="AZ144" s="64"/>
      <c r="BA144" s="64"/>
      <c r="BB144" s="64"/>
      <c r="BC144" s="64"/>
      <c r="BD144" s="63"/>
      <c r="BE144" s="63"/>
      <c r="BF144" s="63"/>
      <c r="BG144" s="63"/>
      <c r="BH144" s="63"/>
      <c r="BI144" s="63"/>
    </row>
    <row r="145" spans="18:72" x14ac:dyDescent="0.3">
      <c r="R145" s="63"/>
      <c r="S145" s="63"/>
      <c r="T145" s="63"/>
      <c r="U145" s="63"/>
      <c r="V145" s="608"/>
      <c r="W145" s="608"/>
      <c r="X145" s="608"/>
      <c r="Y145" s="608"/>
      <c r="Z145" s="608"/>
      <c r="AA145" s="608"/>
      <c r="AB145" s="608"/>
      <c r="AC145" s="608"/>
      <c r="AD145" s="608"/>
      <c r="AE145" s="608"/>
      <c r="AF145" s="608"/>
      <c r="AG145" s="608"/>
      <c r="AH145" s="608"/>
      <c r="AI145" s="608"/>
      <c r="AJ145" s="608"/>
      <c r="AK145" s="608"/>
      <c r="AL145" s="608"/>
      <c r="AM145" s="608"/>
      <c r="AN145" s="608"/>
      <c r="AO145" s="608"/>
      <c r="AP145" s="608"/>
      <c r="AQ145" s="608"/>
      <c r="AR145" s="608"/>
      <c r="AS145" s="608"/>
      <c r="AT145" s="608"/>
      <c r="AU145" s="608"/>
      <c r="AV145" s="64"/>
      <c r="AW145" s="64"/>
      <c r="AX145" s="64"/>
      <c r="AY145" s="64"/>
      <c r="AZ145" s="64"/>
      <c r="BA145" s="64"/>
      <c r="BB145" s="64"/>
      <c r="BC145" s="64"/>
      <c r="BD145" s="63"/>
      <c r="BE145" s="63"/>
      <c r="BF145" s="63"/>
      <c r="BG145" s="63"/>
      <c r="BH145" s="63"/>
      <c r="BI145" s="63"/>
    </row>
    <row r="146" spans="18:72" x14ac:dyDescent="0.3">
      <c r="R146" s="63"/>
      <c r="S146" s="63"/>
      <c r="T146" s="63"/>
      <c r="U146" s="63"/>
      <c r="V146" s="612" t="s">
        <v>344</v>
      </c>
      <c r="W146" s="612"/>
      <c r="X146" s="612"/>
      <c r="Y146" s="612"/>
      <c r="Z146" s="612"/>
      <c r="AA146" s="612"/>
      <c r="AB146" s="612"/>
      <c r="AC146" s="612"/>
      <c r="AD146" s="612"/>
      <c r="AE146" s="612"/>
      <c r="AF146" s="612"/>
      <c r="AG146" s="612"/>
      <c r="AH146" s="612"/>
      <c r="AI146" s="612"/>
      <c r="AJ146" s="612"/>
      <c r="AK146" s="612"/>
      <c r="AL146" s="612"/>
      <c r="AM146" s="612"/>
      <c r="AN146" s="612"/>
      <c r="AO146" s="612"/>
      <c r="AP146" s="612"/>
      <c r="AQ146" s="612"/>
      <c r="AR146" s="612"/>
      <c r="AS146" s="612"/>
      <c r="AT146" s="612"/>
      <c r="AU146" s="612"/>
      <c r="AV146" s="64"/>
      <c r="AW146" s="64"/>
      <c r="AX146" s="64"/>
      <c r="AY146" s="64"/>
      <c r="AZ146" s="64"/>
      <c r="BA146" s="64"/>
      <c r="BB146" s="64"/>
      <c r="BC146" s="64"/>
      <c r="BD146" s="63"/>
      <c r="BE146" s="63"/>
      <c r="BF146" s="63"/>
      <c r="BG146" s="63"/>
      <c r="BH146" s="63"/>
      <c r="BI146" s="63"/>
    </row>
    <row r="147" spans="18:72" x14ac:dyDescent="0.3">
      <c r="R147" s="63"/>
      <c r="S147" s="63"/>
      <c r="T147" s="63"/>
      <c r="U147" s="63"/>
      <c r="V147" s="246"/>
      <c r="W147" s="246" t="str">
        <f>'Indications &amp; Informations'!$X$14</f>
        <v>Competition Squat</v>
      </c>
      <c r="X147" s="246"/>
      <c r="Y147" s="246" t="str">
        <f>'Indications &amp; Informations'!$X$15</f>
        <v>Competition Bench</v>
      </c>
      <c r="Z147" s="246"/>
      <c r="AA147" s="246" t="str">
        <f>'Indications &amp; Informations'!$X$16</f>
        <v>Strict Pendlay Row</v>
      </c>
      <c r="AB147" s="246"/>
      <c r="AC147" s="246" t="str">
        <f>'Indications &amp; Informations'!$X$17</f>
        <v>Competition Deadlift</v>
      </c>
      <c r="AD147" s="246"/>
      <c r="AE147" s="246" t="str">
        <f>'Indications &amp; Informations'!$X$18</f>
        <v>2ct Paused Bench</v>
      </c>
      <c r="AF147" s="246"/>
      <c r="AG147" s="246" t="str">
        <f>'Indications &amp; Informations'!$X$19</f>
        <v>Romanian Deadlift</v>
      </c>
      <c r="AH147" s="246"/>
      <c r="AI147" s="246" t="str">
        <f>'Indications &amp; Informations'!$X$20</f>
        <v>Squat, No Sleeves</v>
      </c>
      <c r="AJ147" s="246"/>
      <c r="AK147" s="246" t="str">
        <f>'Indications &amp; Informations'!$X$21</f>
        <v>Low Spoto Bench (1ct)</v>
      </c>
      <c r="AL147" s="246"/>
      <c r="AM147" s="246" t="str">
        <f>'Indications &amp; Informations'!$X$22</f>
        <v>TnG Feet-Up Bench</v>
      </c>
      <c r="AN147" s="246"/>
      <c r="AO147" s="246" t="str">
        <f>'Indications &amp; Informations'!$X$23</f>
        <v>6-0-0 Deadlift</v>
      </c>
      <c r="AP147" s="246"/>
      <c r="AQ147" s="246" t="str">
        <f>'Indications &amp; Informations'!$X$24</f>
        <v>Soft Pause Bench</v>
      </c>
      <c r="AR147" s="246"/>
      <c r="AS147" s="246" t="str">
        <f>'Indications &amp; Informations'!$X$25</f>
        <v>3-0-0 Leg Press (SQT Stance)</v>
      </c>
      <c r="AT147" s="246"/>
      <c r="AU147" s="246"/>
      <c r="AV147" s="63"/>
      <c r="AW147" s="63"/>
      <c r="AX147" s="63"/>
      <c r="AY147" s="63"/>
      <c r="AZ147" s="63"/>
      <c r="BA147" s="63"/>
      <c r="BB147" s="63"/>
      <c r="BC147" s="63"/>
      <c r="BD147" s="63"/>
      <c r="BE147" s="63"/>
      <c r="BF147" s="63"/>
      <c r="BG147" s="64"/>
      <c r="BH147" s="64"/>
      <c r="BI147" s="64"/>
      <c r="BJ147" s="64"/>
      <c r="BK147" s="64"/>
      <c r="BL147" s="64"/>
      <c r="BM147" s="64"/>
      <c r="BN147" s="64"/>
      <c r="BO147" s="63"/>
      <c r="BP147" s="63"/>
      <c r="BQ147" s="63"/>
      <c r="BR147" s="63"/>
      <c r="BS147" s="63"/>
      <c r="BT147" s="63"/>
    </row>
    <row r="148" spans="18:72" x14ac:dyDescent="0.3">
      <c r="R148" s="63"/>
      <c r="S148" s="63"/>
      <c r="T148" s="63"/>
      <c r="U148" s="63"/>
      <c r="V148" s="246" t="s">
        <v>52</v>
      </c>
      <c r="W148" s="246">
        <f t="array" ref="W148">MAX(IF(W147=Analysis!$B$15:$D$26,Analysis!$K$15:$K$26,0))</f>
        <v>196</v>
      </c>
      <c r="X148" s="246">
        <f>IF(W148=0,NA(),W148)</f>
        <v>196</v>
      </c>
      <c r="Y148" s="246">
        <f t="array" ref="Y148">MAX(IF(Y147=Analysis!$B$15:$D$26,Analysis!$K$15:$K$26,0))</f>
        <v>135</v>
      </c>
      <c r="Z148" s="246">
        <f>IF(Y148=0,NA(),Y148)</f>
        <v>135</v>
      </c>
      <c r="AA148" s="246">
        <f t="array" ref="AA148">MAX(IF(AA147=Analysis!$B$15:$D$26,Analysis!$K$15:$K$26,0))</f>
        <v>130</v>
      </c>
      <c r="AB148" s="246">
        <f>IF(AA148=0,NA(),AA148)</f>
        <v>130</v>
      </c>
      <c r="AC148" s="246">
        <f t="array" ref="AC148">MAX(IF(AC147=Analysis!$B$15:$D$26,Analysis!$K$15:$K$26,0))</f>
        <v>297</v>
      </c>
      <c r="AD148" s="246">
        <f>IF(AC148=0,NA(),AC148)</f>
        <v>297</v>
      </c>
      <c r="AE148" s="246">
        <f t="array" ref="AE148">MAX(IF(AE147=Analysis!$B$15:$D$26,Analysis!$K$15:$K$26,0))</f>
        <v>120</v>
      </c>
      <c r="AF148" s="246">
        <f>IF(AE148=0,NA(),AE148)</f>
        <v>120</v>
      </c>
      <c r="AG148" s="246">
        <f t="array" ref="AG148">MAX(IF(AG147=Analysis!$B$15:$D$26,Analysis!$K$15:$K$26,0))</f>
        <v>209</v>
      </c>
      <c r="AH148" s="246">
        <f>IF(AG148=0,NA(),AG148)</f>
        <v>209</v>
      </c>
      <c r="AI148" s="246">
        <f t="array" ref="AI148">MAX(IF(AI147=Analysis!$B$15:$D$26,Analysis!$K$15:$K$26,0))</f>
        <v>206</v>
      </c>
      <c r="AJ148" s="246">
        <f>IF(AI148=0,NA(),AI148)</f>
        <v>206</v>
      </c>
      <c r="AK148" s="246">
        <f t="array" ref="AK148">MAX(IF(AK147=Analysis!$B$15:$D$26,Analysis!$K$15:$K$26,0))</f>
        <v>138</v>
      </c>
      <c r="AL148" s="246">
        <f>IF(AK148=0,NA(),AK148)</f>
        <v>138</v>
      </c>
      <c r="AM148" s="246">
        <f t="array" ref="AM148">MAX(IF(AM147=Analysis!$B$15:$D$26,Analysis!$K$15:$K$26,0))</f>
        <v>123</v>
      </c>
      <c r="AN148" s="246">
        <f>IF(AM148=0,NA(),AM148)</f>
        <v>123</v>
      </c>
      <c r="AO148" s="246">
        <f t="array" ref="AO148">MAX(IF(AO147=Analysis!$B$15:$D$26,Analysis!$K$15:$K$26,0))</f>
        <v>246</v>
      </c>
      <c r="AP148" s="246">
        <f>IF(AO148=0,NA(),AO148)</f>
        <v>246</v>
      </c>
      <c r="AQ148" s="246">
        <f t="array" ref="AQ148">MAX(IF(AQ147=Analysis!$B$15:$D$26,Analysis!$K$15:$K$26,0))</f>
        <v>131</v>
      </c>
      <c r="AR148" s="246">
        <f>IF(AQ148=0,NA(),AQ148)</f>
        <v>131</v>
      </c>
      <c r="AS148" s="246">
        <f t="array" ref="AS148">MAX(IF(AS147=Analysis!$B$15:$D$26,Analysis!$K$15:$K$26,0))</f>
        <v>0</v>
      </c>
      <c r="AT148" s="246" t="e">
        <f>IF(AS148=0,NA(),AS148)</f>
        <v>#N/A</v>
      </c>
      <c r="AU148" s="246"/>
      <c r="AV148" s="63"/>
      <c r="AW148" s="63"/>
      <c r="AX148" s="63"/>
      <c r="AY148" s="63"/>
      <c r="AZ148" s="63"/>
      <c r="BA148" s="63"/>
      <c r="BB148" s="63"/>
      <c r="BC148" s="63"/>
      <c r="BD148" s="63"/>
      <c r="BE148" s="63"/>
      <c r="BF148" s="63"/>
      <c r="BG148" s="64"/>
      <c r="BH148" s="64"/>
      <c r="BI148" s="64"/>
      <c r="BJ148" s="64"/>
      <c r="BK148" s="64"/>
      <c r="BL148" s="64"/>
      <c r="BM148" s="64"/>
      <c r="BN148" s="64"/>
      <c r="BO148" s="63"/>
      <c r="BP148" s="63"/>
      <c r="BQ148" s="63"/>
      <c r="BR148" s="63"/>
      <c r="BS148" s="63"/>
      <c r="BT148" s="63"/>
    </row>
    <row r="149" spans="18:72" x14ac:dyDescent="0.3">
      <c r="R149" s="63"/>
      <c r="S149" s="63"/>
      <c r="T149" s="63"/>
      <c r="U149" s="63"/>
      <c r="V149" s="246" t="s">
        <v>55</v>
      </c>
      <c r="W149" s="246">
        <f t="array" ref="W149">MAX(IF(W147=Analysis!$B$37:$D$48,Analysis!$K$37:$K$48,0))</f>
        <v>216</v>
      </c>
      <c r="X149" s="246">
        <f t="shared" ref="X149:X157" si="30">IF(W149=0,NA(),W149)</f>
        <v>216</v>
      </c>
      <c r="Y149" s="246">
        <f t="array" ref="Y149">MAX(IF(Y147=Analysis!$B$37:$D$48,Analysis!$K$37:$K$48,0))</f>
        <v>142</v>
      </c>
      <c r="Z149" s="246">
        <f t="shared" ref="Z149:Z157" si="31">IF(Y149=0,NA(),Y149)</f>
        <v>142</v>
      </c>
      <c r="AA149" s="246">
        <f t="array" ref="AA149">MAX(IF(AA147=Analysis!$B$37:$D$48,Analysis!$K$37:$K$48,0))</f>
        <v>130</v>
      </c>
      <c r="AB149" s="246">
        <f t="shared" ref="AB149:AB157" si="32">IF(AA149=0,NA(),AA149)</f>
        <v>130</v>
      </c>
      <c r="AC149" s="246">
        <f t="array" ref="AC149">MAX(IF(AC147=Analysis!$B$37:$D$48,Analysis!$K$37:$K$48,0))</f>
        <v>286</v>
      </c>
      <c r="AD149" s="246">
        <f t="shared" ref="AD149:AD157" si="33">IF(AC149=0,NA(),AC149)</f>
        <v>286</v>
      </c>
      <c r="AE149" s="246">
        <f t="array" ref="AE149">MAX(IF(AE147=Analysis!$B$37:$D$48,Analysis!$K$37:$K$48,0))</f>
        <v>128</v>
      </c>
      <c r="AF149" s="246">
        <f t="shared" ref="AF149:AF157" si="34">IF(AE149=0,NA(),AE149)</f>
        <v>128</v>
      </c>
      <c r="AG149" s="275">
        <f t="array" ref="AG149">MAX(IF(AG147=Analysis!$B$37:$D$48,Analysis!$K$37:$K$48,0))</f>
        <v>222</v>
      </c>
      <c r="AH149" s="246">
        <f t="shared" ref="AH149:AH157" si="35">IF(AG149=0,NA(),AG149)</f>
        <v>222</v>
      </c>
      <c r="AI149" s="246">
        <f t="array" ref="AI149">MAX(IF(AI147=Analysis!$B$37:$D$48,Analysis!$K$37:$K$48,0))</f>
        <v>206</v>
      </c>
      <c r="AJ149" s="246">
        <f t="shared" ref="AJ149:AJ157" si="36">IF(AI149=0,NA(),AI149)</f>
        <v>206</v>
      </c>
      <c r="AK149" s="246">
        <f t="array" ref="AK149">MAX(IF(AK147=Analysis!$B$37:$D$48,Analysis!$K$37:$K$48,0))</f>
        <v>135</v>
      </c>
      <c r="AL149" s="246">
        <f t="shared" ref="AL149:AL157" si="37">IF(AK149=0,NA(),AK149)</f>
        <v>135</v>
      </c>
      <c r="AM149" s="246">
        <f t="array" ref="AM149">MAX(IF(AM147=Analysis!$B$37:$D$48,Analysis!$K$37:$K$48,0))</f>
        <v>122</v>
      </c>
      <c r="AN149" s="246">
        <f t="shared" ref="AN149:AN157" si="38">IF(AM149=0,NA(),AM149)</f>
        <v>122</v>
      </c>
      <c r="AO149" s="246">
        <f t="array" ref="AO149">MAX(IF(AO147=Analysis!$B$37:$D$48,Analysis!$K$37:$K$48,0))</f>
        <v>252</v>
      </c>
      <c r="AP149" s="246">
        <f t="shared" ref="AP149:AP157" si="39">IF(AO149=0,NA(),AO149)</f>
        <v>252</v>
      </c>
      <c r="AQ149" s="246">
        <f t="array" ref="AQ149">MAX(IF(AQ147=Analysis!$B$37:$D$48,Analysis!$K$37:$K$48,0))</f>
        <v>132</v>
      </c>
      <c r="AR149" s="246">
        <f t="shared" ref="AR149:AR157" si="40">IF(AQ149=0,NA(),AQ149)</f>
        <v>132</v>
      </c>
      <c r="AS149" s="246">
        <f t="array" ref="AS149">MAX(IF(AS147=Analysis!$B$37:$D$48,Analysis!$K$37:$K$48,0))</f>
        <v>0</v>
      </c>
      <c r="AT149" s="246" t="e">
        <f t="shared" ref="AT149:AT157" si="41">IF(AS149=0,NA(),AS149)</f>
        <v>#N/A</v>
      </c>
      <c r="AU149" s="246"/>
      <c r="AV149" s="63"/>
      <c r="AW149" s="63"/>
      <c r="AX149" s="63"/>
      <c r="AY149" s="63"/>
      <c r="AZ149" s="63"/>
      <c r="BA149" s="63"/>
      <c r="BB149" s="63"/>
      <c r="BC149" s="63"/>
      <c r="BD149" s="63"/>
      <c r="BE149" s="63"/>
      <c r="BF149" s="63"/>
      <c r="BG149" s="64"/>
      <c r="BH149" s="64"/>
      <c r="BI149" s="64"/>
      <c r="BJ149" s="64"/>
      <c r="BK149" s="64"/>
      <c r="BL149" s="64"/>
      <c r="BM149" s="64"/>
      <c r="BN149" s="64"/>
      <c r="BO149" s="63"/>
      <c r="BP149" s="63"/>
      <c r="BQ149" s="63"/>
      <c r="BR149" s="63"/>
      <c r="BS149" s="63"/>
      <c r="BT149" s="63"/>
    </row>
    <row r="150" spans="18:72" x14ac:dyDescent="0.3">
      <c r="R150" s="63"/>
      <c r="S150" s="63"/>
      <c r="T150" s="63"/>
      <c r="U150" s="63"/>
      <c r="V150" s="246" t="s">
        <v>53</v>
      </c>
      <c r="W150" s="246">
        <f t="array" ref="W150">MAX(IF(W147=Analysis!$B$59:$D$70,Analysis!$K$59:$K$70,0))</f>
        <v>211</v>
      </c>
      <c r="X150" s="246">
        <f t="shared" si="30"/>
        <v>211</v>
      </c>
      <c r="Y150" s="246">
        <f t="array" ref="Y150">MAX(IF(Y147=Analysis!$B$59:$D$70,Analysis!$K$59:$K$70,0))</f>
        <v>143</v>
      </c>
      <c r="Z150" s="246">
        <f t="shared" si="31"/>
        <v>143</v>
      </c>
      <c r="AA150" s="246">
        <f t="array" ref="AA150">MAX(IF(AA147=Analysis!$B$59:$D$70,Analysis!$K$59:$K$70,0))</f>
        <v>144</v>
      </c>
      <c r="AB150" s="246">
        <f t="shared" si="32"/>
        <v>144</v>
      </c>
      <c r="AC150" s="246">
        <f t="array" ref="AC150">MAX(IF(AC147=Analysis!$B$59:$D$70,Analysis!$K$59:$K$70,0))</f>
        <v>271</v>
      </c>
      <c r="AD150" s="246">
        <f t="shared" si="33"/>
        <v>271</v>
      </c>
      <c r="AE150" s="246">
        <f t="array" ref="AE150">MAX(IF(AE147=Analysis!$B$59:$D$70,Analysis!$K$59:$K$70,0))</f>
        <v>138</v>
      </c>
      <c r="AF150" s="246">
        <f t="shared" si="34"/>
        <v>138</v>
      </c>
      <c r="AG150" s="246">
        <f t="array" ref="AG150">MAX(IF(AG147=Analysis!$B$59:$D$70,Analysis!$K$59:$K$70,0))</f>
        <v>251</v>
      </c>
      <c r="AH150" s="246">
        <f t="shared" si="35"/>
        <v>251</v>
      </c>
      <c r="AI150" s="246">
        <f t="array" ref="AI150">MAX(IF(AI147=Analysis!$B$59:$D$70,Analysis!$K$59:$K$70,0))</f>
        <v>212</v>
      </c>
      <c r="AJ150" s="246">
        <f t="shared" si="36"/>
        <v>212</v>
      </c>
      <c r="AK150" s="246">
        <f t="array" ref="AK150">MAX(IF(AK147=Analysis!$B$59:$D$70,Analysis!$K$59:$K$70,0))</f>
        <v>136</v>
      </c>
      <c r="AL150" s="246">
        <f t="shared" si="37"/>
        <v>136</v>
      </c>
      <c r="AM150" s="246">
        <f t="array" ref="AM150">MAX(IF(AM147=Analysis!$B$59:$D$70,Analysis!$K$59:$K$70,0))</f>
        <v>133</v>
      </c>
      <c r="AN150" s="246">
        <f t="shared" si="38"/>
        <v>133</v>
      </c>
      <c r="AO150" s="246">
        <f t="array" ref="AO150">MAX(IF(AO147=Analysis!$B$59:$D$70,Analysis!$K$59:$K$70,0))</f>
        <v>257</v>
      </c>
      <c r="AP150" s="246">
        <f t="shared" si="39"/>
        <v>257</v>
      </c>
      <c r="AQ150" s="246">
        <f t="array" ref="AQ150">MAX(IF(AQ147=Analysis!$B$59:$D$70,Analysis!$K$59:$K$70,0))</f>
        <v>135</v>
      </c>
      <c r="AR150" s="246">
        <f t="shared" si="40"/>
        <v>135</v>
      </c>
      <c r="AS150" s="246">
        <f t="array" ref="AS150">MAX(IF(AS147=Analysis!$B$59:$D$70,Analysis!$K$59:$K$70,0))</f>
        <v>432</v>
      </c>
      <c r="AT150" s="246">
        <f t="shared" si="41"/>
        <v>432</v>
      </c>
      <c r="AU150" s="246"/>
      <c r="AV150" s="63"/>
      <c r="AW150" s="63"/>
      <c r="AX150" s="63"/>
      <c r="AY150" s="63"/>
      <c r="AZ150" s="63"/>
      <c r="BA150" s="63"/>
      <c r="BB150" s="63"/>
      <c r="BC150" s="63"/>
      <c r="BD150" s="63"/>
      <c r="BE150" s="63"/>
      <c r="BF150" s="63"/>
      <c r="BG150" s="64"/>
      <c r="BH150" s="64"/>
      <c r="BI150" s="64"/>
      <c r="BJ150" s="64"/>
      <c r="BK150" s="64"/>
      <c r="BL150" s="64"/>
      <c r="BM150" s="64"/>
      <c r="BN150" s="64"/>
      <c r="BO150" s="63"/>
      <c r="BP150" s="63"/>
      <c r="BQ150" s="63"/>
      <c r="BR150" s="63"/>
      <c r="BS150" s="63"/>
      <c r="BT150" s="63"/>
    </row>
    <row r="151" spans="18:72" x14ac:dyDescent="0.3">
      <c r="R151" s="63"/>
      <c r="S151" s="63"/>
      <c r="T151" s="63"/>
      <c r="U151" s="63"/>
      <c r="V151" s="246" t="s">
        <v>54</v>
      </c>
      <c r="W151" s="246">
        <f t="array" ref="W151">MAX(IF(W147=Analysis!$B$81:$D$92,Analysis!$K$81:$K$92,0))</f>
        <v>218</v>
      </c>
      <c r="X151" s="246">
        <f t="shared" si="30"/>
        <v>218</v>
      </c>
      <c r="Y151" s="246">
        <f t="array" ref="Y151">MAX(IF(Y147=Analysis!$B$81:$D$92,Analysis!$K$81:$K$92,0))</f>
        <v>142</v>
      </c>
      <c r="Z151" s="246">
        <f t="shared" si="31"/>
        <v>142</v>
      </c>
      <c r="AA151" s="246">
        <f t="array" ref="AA151">MAX(IF(AA147=Analysis!$B$81:$D$92,Analysis!$K$81:$K$92,0))</f>
        <v>149</v>
      </c>
      <c r="AB151" s="246">
        <f t="shared" si="32"/>
        <v>149</v>
      </c>
      <c r="AC151" s="246">
        <f t="array" ref="AC151">MAX(IF(AC147=Analysis!$B$81:$D$92,Analysis!$K$81:$K$92,0))</f>
        <v>273</v>
      </c>
      <c r="AD151" s="246">
        <f t="shared" si="33"/>
        <v>273</v>
      </c>
      <c r="AE151" s="246">
        <f t="array" ref="AE151">MAX(IF(AE147=Analysis!$B$81:$D$92,Analysis!$K$81:$K$92,0))</f>
        <v>131</v>
      </c>
      <c r="AF151" s="246">
        <f t="shared" si="34"/>
        <v>131</v>
      </c>
      <c r="AG151" s="246">
        <f t="array" ref="AG151">MAX(IF(AG147=Analysis!$B$81:$D$92,Analysis!$K$81:$K$92,0))</f>
        <v>244</v>
      </c>
      <c r="AH151" s="246">
        <f t="shared" si="35"/>
        <v>244</v>
      </c>
      <c r="AI151" s="246">
        <f t="array" ref="AI151">MAX(IF(AI147=Analysis!$B$81:$D$92,Analysis!$K$81:$K$92,0))</f>
        <v>220</v>
      </c>
      <c r="AJ151" s="246">
        <f t="shared" si="36"/>
        <v>220</v>
      </c>
      <c r="AK151" s="246">
        <f t="array" ref="AK151">MAX(IF(AK147=Analysis!$B$81:$D$92,Analysis!$K$81:$K$92,0))</f>
        <v>143</v>
      </c>
      <c r="AL151" s="246">
        <f t="shared" si="37"/>
        <v>143</v>
      </c>
      <c r="AM151" s="246">
        <f t="array" ref="AM151">MAX(IF(AM147=Analysis!$B$81:$D$92,Analysis!$K$81:$K$92,0))</f>
        <v>135</v>
      </c>
      <c r="AN151" s="246">
        <f t="shared" si="38"/>
        <v>135</v>
      </c>
      <c r="AO151" s="246">
        <f t="array" ref="AO151">MAX(IF(AO147=Analysis!$B$81:$D$92,Analysis!$K$81:$K$92,0))</f>
        <v>260</v>
      </c>
      <c r="AP151" s="246">
        <f t="shared" si="39"/>
        <v>260</v>
      </c>
      <c r="AQ151" s="246">
        <f t="array" ref="AQ151">MAX(IF(AQ147=Analysis!$B$81:$D$92,Analysis!$K$81:$K$92,0))</f>
        <v>131</v>
      </c>
      <c r="AR151" s="246">
        <f t="shared" si="40"/>
        <v>131</v>
      </c>
      <c r="AS151" s="246">
        <f t="array" ref="AS151">MAX(IF(AS147=Analysis!$B$81:$D$92,Analysis!$K$81:$K$92,0))</f>
        <v>432</v>
      </c>
      <c r="AT151" s="246">
        <f t="shared" si="41"/>
        <v>432</v>
      </c>
      <c r="AU151" s="246"/>
      <c r="AV151" s="63"/>
      <c r="AW151" s="63"/>
      <c r="AX151" s="63"/>
      <c r="AY151" s="63"/>
      <c r="AZ151" s="63"/>
      <c r="BA151" s="63"/>
      <c r="BB151" s="63"/>
      <c r="BC151" s="63"/>
      <c r="BD151" s="63"/>
      <c r="BE151" s="63"/>
      <c r="BF151" s="63"/>
      <c r="BG151" s="64"/>
      <c r="BH151" s="64"/>
      <c r="BI151" s="64"/>
      <c r="BJ151" s="64"/>
      <c r="BK151" s="64"/>
      <c r="BL151" s="64"/>
      <c r="BM151" s="64"/>
      <c r="BN151" s="64"/>
      <c r="BO151" s="63"/>
      <c r="BP151" s="63"/>
      <c r="BQ151" s="63"/>
      <c r="BR151" s="63"/>
      <c r="BS151" s="63"/>
      <c r="BT151" s="63"/>
    </row>
    <row r="152" spans="18:72" x14ac:dyDescent="0.3">
      <c r="R152" s="63"/>
      <c r="S152" s="63"/>
      <c r="T152" s="63"/>
      <c r="U152" s="63"/>
      <c r="V152" s="246" t="s">
        <v>150</v>
      </c>
      <c r="W152" s="246">
        <f t="array" ref="W152">MAX(IF(W147=Analysis!$B$103:$D$114,Analysis!$K$103:$K$114,0))</f>
        <v>232</v>
      </c>
      <c r="X152" s="246">
        <f t="shared" si="30"/>
        <v>232</v>
      </c>
      <c r="Y152" s="246">
        <f t="array" ref="Y152">MAX(IF(Y147=Analysis!$B$103:$D$114,Analysis!$K$103:$K$114,0))</f>
        <v>140</v>
      </c>
      <c r="Z152" s="246">
        <f t="shared" si="31"/>
        <v>140</v>
      </c>
      <c r="AA152" s="246">
        <f t="array" ref="AA152">MAX(IF(AA147=Analysis!$B$103:$D$114,Analysis!$K$103:$K$114,0))</f>
        <v>159</v>
      </c>
      <c r="AB152" s="246">
        <f t="shared" si="32"/>
        <v>159</v>
      </c>
      <c r="AC152" s="246">
        <f t="array" ref="AC152">MAX(IF(AC147=Analysis!$B$103:$D$114,Analysis!$K$103:$K$114,0))</f>
        <v>281</v>
      </c>
      <c r="AD152" s="246">
        <f t="shared" si="33"/>
        <v>281</v>
      </c>
      <c r="AE152" s="246">
        <f t="array" ref="AE152">MAX(IF(AE147=Analysis!$B$103:$D$114,Analysis!$K$103:$K$114,0))</f>
        <v>138</v>
      </c>
      <c r="AF152" s="246">
        <f t="shared" si="34"/>
        <v>138</v>
      </c>
      <c r="AG152" s="246">
        <f t="array" ref="AG152">MAX(IF(AG147=Analysis!$B$103:$D$114,Analysis!$K$103:$K$114,0))</f>
        <v>251</v>
      </c>
      <c r="AH152" s="246">
        <f t="shared" si="35"/>
        <v>251</v>
      </c>
      <c r="AI152" s="246">
        <f t="array" ref="AI152">MAX(IF(AI147=Analysis!$B$103:$D$114,Analysis!$K$103:$K$114,0))</f>
        <v>229</v>
      </c>
      <c r="AJ152" s="246">
        <f t="shared" si="36"/>
        <v>229</v>
      </c>
      <c r="AK152" s="246">
        <f t="array" ref="AK152">MAX(IF(AK147=Analysis!$B$103:$D$114,Analysis!$K$103:$K$114,0))</f>
        <v>142</v>
      </c>
      <c r="AL152" s="246">
        <f t="shared" si="37"/>
        <v>142</v>
      </c>
      <c r="AM152" s="246">
        <f t="array" ref="AM152">MAX(IF(AM147=Analysis!$B$103:$D$114,Analysis!$K$103:$K$114,0))</f>
        <v>131</v>
      </c>
      <c r="AN152" s="246">
        <f t="shared" si="38"/>
        <v>131</v>
      </c>
      <c r="AO152" s="246">
        <f t="array" ref="AO152">MAX(IF(AO147=Analysis!$B$103:$D$114,Analysis!$K$103:$K$114,0))</f>
        <v>268</v>
      </c>
      <c r="AP152" s="246">
        <f t="shared" si="39"/>
        <v>268</v>
      </c>
      <c r="AQ152" s="246">
        <f t="array" ref="AQ152">MAX(IF(AQ147=Analysis!$B$103:$D$114,Analysis!$K$103:$K$114,0))</f>
        <v>136</v>
      </c>
      <c r="AR152" s="246">
        <f t="shared" si="40"/>
        <v>136</v>
      </c>
      <c r="AS152" s="246">
        <f t="array" ref="AS152">MAX(IF(AS147=Analysis!$B$103:$D$114,Analysis!$K$103:$K$114,0))</f>
        <v>446</v>
      </c>
      <c r="AT152" s="246">
        <f t="shared" si="41"/>
        <v>446</v>
      </c>
      <c r="AU152" s="246"/>
      <c r="AV152" s="63"/>
      <c r="AW152" s="63"/>
      <c r="AX152" s="63"/>
      <c r="AY152" s="63"/>
      <c r="AZ152" s="63"/>
      <c r="BA152" s="63"/>
      <c r="BB152" s="63"/>
      <c r="BC152" s="63"/>
      <c r="BD152" s="63"/>
      <c r="BE152" s="63"/>
      <c r="BF152" s="63"/>
      <c r="BG152" s="64"/>
      <c r="BH152" s="64"/>
      <c r="BI152" s="64"/>
      <c r="BJ152" s="64"/>
      <c r="BK152" s="64"/>
      <c r="BL152" s="64"/>
      <c r="BM152" s="64"/>
      <c r="BN152" s="64"/>
      <c r="BO152" s="63"/>
      <c r="BP152" s="63"/>
      <c r="BQ152" s="63"/>
      <c r="BR152" s="63"/>
      <c r="BS152" s="63"/>
      <c r="BT152" s="63"/>
    </row>
    <row r="153" spans="18:72" x14ac:dyDescent="0.3">
      <c r="R153" s="63"/>
      <c r="S153" s="63"/>
      <c r="T153" s="63"/>
      <c r="U153" s="63"/>
      <c r="V153" s="246" t="s">
        <v>152</v>
      </c>
      <c r="W153" s="246">
        <f t="array" aca="1" ref="W153" ca="1">MAX(IF(W147=Analysis!$B$125:$D$136,Analysis!$K$125:$K$136,0))</f>
        <v>233</v>
      </c>
      <c r="X153" s="246">
        <f t="shared" ca="1" si="30"/>
        <v>233</v>
      </c>
      <c r="Y153" s="246">
        <f t="array" aca="1" ref="Y153" ca="1">MAX(IF(Y147=Analysis!$B$125:$D$136,Analysis!$K$125:$K$136,0))</f>
        <v>0</v>
      </c>
      <c r="Z153" s="246" t="e">
        <f t="shared" ca="1" si="31"/>
        <v>#N/A</v>
      </c>
      <c r="AA153" s="246">
        <f t="array" aca="1" ref="AA153" ca="1">MAX(IF(AA147=Analysis!$B$125:$D$136,Analysis!$K$125:$K$136,0))</f>
        <v>0</v>
      </c>
      <c r="AB153" s="246" t="e">
        <f t="shared" ca="1" si="32"/>
        <v>#N/A</v>
      </c>
      <c r="AC153" s="246">
        <f t="array" aca="1" ref="AC153" ca="1">MAX(IF(AC147=Analysis!$B$125:$D$136,Analysis!$K$125:$K$136,0))</f>
        <v>281</v>
      </c>
      <c r="AD153" s="246">
        <f t="shared" ca="1" si="33"/>
        <v>281</v>
      </c>
      <c r="AE153" s="246">
        <f t="array" aca="1" ref="AE153" ca="1">MAX(IF(AE147=Analysis!$B$125:$D$136,Analysis!$K$125:$K$136,0))</f>
        <v>0</v>
      </c>
      <c r="AF153" s="246" t="e">
        <f t="shared" ca="1" si="34"/>
        <v>#N/A</v>
      </c>
      <c r="AG153" s="246">
        <f t="array" aca="1" ref="AG153" ca="1">MAX(IF(AG147=Analysis!$B$125:$D$136,Analysis!$K$125:$K$136,0))</f>
        <v>0</v>
      </c>
      <c r="AH153" s="246" t="e">
        <f t="shared" ca="1" si="35"/>
        <v>#N/A</v>
      </c>
      <c r="AI153" s="246">
        <f t="array" aca="1" ref="AI153" ca="1">MAX(IF(AI147=Analysis!$B$125:$D$136,Analysis!$K$125:$K$136,0))</f>
        <v>0</v>
      </c>
      <c r="AJ153" s="246" t="e">
        <f t="shared" ca="1" si="36"/>
        <v>#N/A</v>
      </c>
      <c r="AK153" s="246">
        <f t="array" aca="1" ref="AK153" ca="1">MAX(IF(AK147=Analysis!$B$125:$D$136,Analysis!$K$125:$K$136,0))</f>
        <v>0</v>
      </c>
      <c r="AL153" s="246" t="e">
        <f t="shared" ca="1" si="37"/>
        <v>#N/A</v>
      </c>
      <c r="AM153" s="246">
        <f t="array" aca="1" ref="AM153" ca="1">MAX(IF(AM147=Analysis!$B$125:$D$136,Analysis!$K$125:$K$136,0))</f>
        <v>0</v>
      </c>
      <c r="AN153" s="246" t="e">
        <f t="shared" ca="1" si="38"/>
        <v>#N/A</v>
      </c>
      <c r="AO153" s="246">
        <f t="array" aca="1" ref="AO153" ca="1">MAX(IF(AO147=Analysis!$B$125:$D$136,Analysis!$K$125:$K$136,0))</f>
        <v>0</v>
      </c>
      <c r="AP153" s="246" t="e">
        <f t="shared" ca="1" si="39"/>
        <v>#N/A</v>
      </c>
      <c r="AQ153" s="246">
        <f t="array" aca="1" ref="AQ153" ca="1">MAX(IF(AQ147=Analysis!$B$125:$D$136,Analysis!$K$125:$K$136,0))</f>
        <v>0</v>
      </c>
      <c r="AR153" s="246" t="e">
        <f t="shared" ca="1" si="40"/>
        <v>#N/A</v>
      </c>
      <c r="AS153" s="246">
        <f t="array" aca="1" ref="AS153" ca="1">MAX(IF(AS147=Analysis!$B$125:$D$136,Analysis!$K$125:$K$136,0))</f>
        <v>0</v>
      </c>
      <c r="AT153" s="246" t="e">
        <f t="shared" ca="1" si="41"/>
        <v>#N/A</v>
      </c>
      <c r="AU153" s="246"/>
      <c r="AV153" s="63"/>
      <c r="AW153" s="63"/>
      <c r="AX153" s="63"/>
      <c r="AY153" s="63"/>
      <c r="AZ153" s="63"/>
      <c r="BA153" s="63"/>
      <c r="BB153" s="63"/>
      <c r="BC153" s="63"/>
      <c r="BD153" s="63"/>
      <c r="BE153" s="63"/>
      <c r="BF153" s="63"/>
      <c r="BG153" s="64"/>
      <c r="BH153" s="64"/>
      <c r="BI153" s="64"/>
      <c r="BJ153" s="64"/>
      <c r="BK153" s="64"/>
      <c r="BL153" s="64"/>
      <c r="BM153" s="64"/>
      <c r="BN153" s="64"/>
      <c r="BO153" s="63"/>
      <c r="BP153" s="63"/>
      <c r="BQ153" s="63"/>
      <c r="BR153" s="63"/>
      <c r="BS153" s="63"/>
      <c r="BT153" s="63"/>
    </row>
    <row r="154" spans="18:72" x14ac:dyDescent="0.3">
      <c r="R154" s="63"/>
      <c r="S154" s="63"/>
      <c r="T154" s="63"/>
      <c r="U154" s="63"/>
      <c r="V154" s="246" t="s">
        <v>164</v>
      </c>
      <c r="W154" s="246">
        <f t="array" aca="1" ref="W154" ca="1">MAX(IF(W147=Analysis!$B$147:$D$158,Analysis!$K$147:$K$158,0))</f>
        <v>0</v>
      </c>
      <c r="X154" s="246" t="e">
        <f t="shared" ca="1" si="30"/>
        <v>#N/A</v>
      </c>
      <c r="Y154" s="246">
        <f t="array" aca="1" ref="Y154" ca="1">MAX(IF(Y147=Analysis!$B$147:$D$158,Analysis!$K$147:$K$158,0))</f>
        <v>0</v>
      </c>
      <c r="Z154" s="246" t="e">
        <f t="shared" ca="1" si="31"/>
        <v>#N/A</v>
      </c>
      <c r="AA154" s="246">
        <f t="array" aca="1" ref="AA154" ca="1">MAX(IF(AA147=Analysis!$B$147:$D$158,Analysis!$K$147:$K$158,0))</f>
        <v>0</v>
      </c>
      <c r="AB154" s="246" t="e">
        <f t="shared" ca="1" si="32"/>
        <v>#N/A</v>
      </c>
      <c r="AC154" s="246">
        <f t="array" aca="1" ref="AC154" ca="1">MAX(IF(AC147=Analysis!$B$147:$D$158,Analysis!$K$147:$K$158,0))</f>
        <v>0</v>
      </c>
      <c r="AD154" s="246" t="e">
        <f t="shared" ca="1" si="33"/>
        <v>#N/A</v>
      </c>
      <c r="AE154" s="246">
        <f t="array" aca="1" ref="AE154" ca="1">MAX(IF(AE147=Analysis!$B$147:$D$158,Analysis!$K$147:$K$158,0))</f>
        <v>0</v>
      </c>
      <c r="AF154" s="246" t="e">
        <f t="shared" ca="1" si="34"/>
        <v>#N/A</v>
      </c>
      <c r="AG154" s="246">
        <f t="array" aca="1" ref="AG154" ca="1">MAX(IF(AG147=Analysis!$B$147:$D$158,Analysis!$K$147:$K$158,0))</f>
        <v>0</v>
      </c>
      <c r="AH154" s="246" t="e">
        <f t="shared" ca="1" si="35"/>
        <v>#N/A</v>
      </c>
      <c r="AI154" s="246">
        <f t="array" aca="1" ref="AI154" ca="1">MAX(IF(AI147=Analysis!$B$147:$D$158,Analysis!$K$147:$K$158,0))</f>
        <v>0</v>
      </c>
      <c r="AJ154" s="246" t="e">
        <f t="shared" ca="1" si="36"/>
        <v>#N/A</v>
      </c>
      <c r="AK154" s="246">
        <f t="array" aca="1" ref="AK154" ca="1">MAX(IF(AK147=Analysis!$B$147:$D$158,Analysis!$K$147:$K$158,0))</f>
        <v>0</v>
      </c>
      <c r="AL154" s="246" t="e">
        <f t="shared" ca="1" si="37"/>
        <v>#N/A</v>
      </c>
      <c r="AM154" s="246">
        <f t="array" aca="1" ref="AM154" ca="1">MAX(IF(AM147=Analysis!$B$147:$D$158,Analysis!$K$147:$K$158,0))</f>
        <v>0</v>
      </c>
      <c r="AN154" s="246" t="e">
        <f t="shared" ca="1" si="38"/>
        <v>#N/A</v>
      </c>
      <c r="AO154" s="246">
        <f t="array" aca="1" ref="AO154" ca="1">MAX(IF(AO147=Analysis!$B$147:$D$158,Analysis!$K$147:$K$158,0))</f>
        <v>0</v>
      </c>
      <c r="AP154" s="246" t="e">
        <f t="shared" ca="1" si="39"/>
        <v>#N/A</v>
      </c>
      <c r="AQ154" s="246">
        <f t="array" aca="1" ref="AQ154" ca="1">MAX(IF(AQ147=Analysis!$B$147:$D$158,Analysis!$K$147:$K$158,0))</f>
        <v>0</v>
      </c>
      <c r="AR154" s="246" t="e">
        <f t="shared" ca="1" si="40"/>
        <v>#N/A</v>
      </c>
      <c r="AS154" s="246">
        <f t="array" aca="1" ref="AS154" ca="1">MAX(IF(AS147=Analysis!$B$147:$D$158,Analysis!$K$147:$K$158,0))</f>
        <v>0</v>
      </c>
      <c r="AT154" s="246" t="e">
        <f t="shared" ca="1" si="41"/>
        <v>#N/A</v>
      </c>
      <c r="AU154" s="246"/>
      <c r="AV154" s="63"/>
      <c r="AW154" s="63"/>
      <c r="AX154" s="63"/>
      <c r="AY154" s="63"/>
      <c r="AZ154" s="63"/>
      <c r="BA154" s="63"/>
      <c r="BB154" s="63"/>
      <c r="BC154" s="63"/>
      <c r="BD154" s="63"/>
      <c r="BE154" s="63"/>
      <c r="BF154" s="63"/>
      <c r="BG154" s="64"/>
      <c r="BH154" s="64"/>
      <c r="BI154" s="64"/>
      <c r="BJ154" s="64"/>
      <c r="BK154" s="64"/>
      <c r="BL154" s="64"/>
      <c r="BM154" s="64"/>
      <c r="BN154" s="64"/>
      <c r="BO154" s="63"/>
      <c r="BP154" s="63"/>
      <c r="BQ154" s="63"/>
      <c r="BR154" s="63"/>
      <c r="BS154" s="63"/>
      <c r="BT154" s="63"/>
    </row>
    <row r="155" spans="18:72" x14ac:dyDescent="0.3">
      <c r="R155" s="63"/>
      <c r="S155" s="63"/>
      <c r="T155" s="63"/>
      <c r="U155" s="63"/>
      <c r="V155" s="246" t="s">
        <v>186</v>
      </c>
      <c r="W155" s="246">
        <f t="array" aca="1" ref="W155" ca="1">MAX(IF(W147=Analysis!$B$169:$D$180,Analysis!$K$169:$K$180,0))</f>
        <v>0</v>
      </c>
      <c r="X155" s="246" t="e">
        <f t="shared" ca="1" si="30"/>
        <v>#N/A</v>
      </c>
      <c r="Y155" s="246">
        <f t="array" aca="1" ref="Y155" ca="1">MAX(IF(Y147=Analysis!$B$169:$D$180,Analysis!$K$169:$K$180,0))</f>
        <v>0</v>
      </c>
      <c r="Z155" s="246" t="e">
        <f t="shared" ca="1" si="31"/>
        <v>#N/A</v>
      </c>
      <c r="AA155" s="246">
        <f t="array" aca="1" ref="AA155" ca="1">MAX(IF(AA147=Analysis!$B$169:$D$180,Analysis!$K$169:$K$180,0))</f>
        <v>0</v>
      </c>
      <c r="AB155" s="246" t="e">
        <f t="shared" ca="1" si="32"/>
        <v>#N/A</v>
      </c>
      <c r="AC155" s="246">
        <f t="array" aca="1" ref="AC155" ca="1">MAX(IF(AC147=Analysis!$B$169:$D$180,Analysis!$K$169:$K$180,0))</f>
        <v>0</v>
      </c>
      <c r="AD155" s="246" t="e">
        <f t="shared" ca="1" si="33"/>
        <v>#N/A</v>
      </c>
      <c r="AE155" s="246">
        <f t="array" aca="1" ref="AE155" ca="1">MAX(IF(AE147=Analysis!$B$169:$D$180,Analysis!$K$169:$K$180,0))</f>
        <v>0</v>
      </c>
      <c r="AF155" s="246" t="e">
        <f t="shared" ca="1" si="34"/>
        <v>#N/A</v>
      </c>
      <c r="AG155" s="246">
        <f t="array" aca="1" ref="AG155" ca="1">MAX(IF(AG147=Analysis!$B$169:$D$180,Analysis!$K$169:$K$180,0))</f>
        <v>0</v>
      </c>
      <c r="AH155" s="246" t="e">
        <f t="shared" ca="1" si="35"/>
        <v>#N/A</v>
      </c>
      <c r="AI155" s="246">
        <f t="array" aca="1" ref="AI155" ca="1">MAX(IF(AI147=Analysis!$B$169:$D$180,Analysis!$K$169:$K$180,0))</f>
        <v>0</v>
      </c>
      <c r="AJ155" s="246" t="e">
        <f t="shared" ca="1" si="36"/>
        <v>#N/A</v>
      </c>
      <c r="AK155" s="246">
        <f t="array" aca="1" ref="AK155" ca="1">MAX(IF(AK147=Analysis!$B$169:$D$180,Analysis!$K$169:$K$180,0))</f>
        <v>0</v>
      </c>
      <c r="AL155" s="246" t="e">
        <f t="shared" ca="1" si="37"/>
        <v>#N/A</v>
      </c>
      <c r="AM155" s="246">
        <f t="array" aca="1" ref="AM155" ca="1">MAX(IF(AM147=Analysis!$B$169:$D$180,Analysis!$K$169:$K$180,0))</f>
        <v>0</v>
      </c>
      <c r="AN155" s="246" t="e">
        <f t="shared" ca="1" si="38"/>
        <v>#N/A</v>
      </c>
      <c r="AO155" s="246">
        <f t="array" aca="1" ref="AO155" ca="1">MAX(IF(AO147=Analysis!$B$169:$D$180,Analysis!$K$169:$K$180,0))</f>
        <v>0</v>
      </c>
      <c r="AP155" s="246" t="e">
        <f t="shared" ca="1" si="39"/>
        <v>#N/A</v>
      </c>
      <c r="AQ155" s="246">
        <f t="array" aca="1" ref="AQ155" ca="1">MAX(IF(AQ147=Analysis!$B$169:$D$180,Analysis!$K$169:$K$180,0))</f>
        <v>0</v>
      </c>
      <c r="AR155" s="246" t="e">
        <f t="shared" ca="1" si="40"/>
        <v>#N/A</v>
      </c>
      <c r="AS155" s="246">
        <f t="array" aca="1" ref="AS155" ca="1">MAX(IF(AS147=Analysis!$B$169:$D$180,Analysis!$K$169:$K$180,0))</f>
        <v>0</v>
      </c>
      <c r="AT155" s="246" t="e">
        <f t="shared" ca="1" si="41"/>
        <v>#N/A</v>
      </c>
      <c r="AU155" s="246"/>
      <c r="AV155" s="63"/>
      <c r="AW155" s="63"/>
      <c r="AX155" s="63"/>
      <c r="AY155" s="63"/>
      <c r="AZ155" s="63"/>
      <c r="BA155" s="63"/>
      <c r="BB155" s="63"/>
      <c r="BC155" s="63"/>
      <c r="BD155" s="63"/>
      <c r="BE155" s="63"/>
      <c r="BF155" s="63"/>
      <c r="BG155" s="64"/>
      <c r="BH155" s="64"/>
      <c r="BI155" s="64"/>
      <c r="BJ155" s="64"/>
      <c r="BK155" s="64"/>
      <c r="BL155" s="64"/>
      <c r="BM155" s="64"/>
      <c r="BN155" s="64"/>
      <c r="BO155" s="63"/>
      <c r="BP155" s="63"/>
      <c r="BQ155" s="63"/>
      <c r="BR155" s="63"/>
      <c r="BS155" s="63"/>
      <c r="BT155" s="63"/>
    </row>
    <row r="156" spans="18:72" x14ac:dyDescent="0.3">
      <c r="R156" s="63"/>
      <c r="S156" s="63"/>
      <c r="T156" s="63"/>
      <c r="U156" s="63"/>
      <c r="V156" s="246" t="s">
        <v>187</v>
      </c>
      <c r="W156" s="246">
        <f t="array" aca="1" ref="W156" ca="1">MAX(IF(W147=Analysis!$B$191:$D$202,Analysis!$K$191:$K$202,0))</f>
        <v>0</v>
      </c>
      <c r="X156" s="246" t="e">
        <f t="shared" ca="1" si="30"/>
        <v>#N/A</v>
      </c>
      <c r="Y156" s="246">
        <f t="array" aca="1" ref="Y156" ca="1">MAX(IF(Y147=Analysis!$B$191:$D$202,Analysis!$K$191:$K$202,0))</f>
        <v>0</v>
      </c>
      <c r="Z156" s="246" t="e">
        <f t="shared" ca="1" si="31"/>
        <v>#N/A</v>
      </c>
      <c r="AA156" s="246">
        <f t="array" aca="1" ref="AA156" ca="1">MAX(IF(AA147=Analysis!$B$191:$D$202,Analysis!$K$191:$K$202,0))</f>
        <v>0</v>
      </c>
      <c r="AB156" s="246" t="e">
        <f t="shared" ca="1" si="32"/>
        <v>#N/A</v>
      </c>
      <c r="AC156" s="246">
        <f t="array" aca="1" ref="AC156" ca="1">MAX(IF(AC147=Analysis!$B$191:$D$202,Analysis!$K$191:$K$202,0))</f>
        <v>0</v>
      </c>
      <c r="AD156" s="246" t="e">
        <f t="shared" ca="1" si="33"/>
        <v>#N/A</v>
      </c>
      <c r="AE156" s="246">
        <f t="array" aca="1" ref="AE156" ca="1">MAX(IF(AE147=Analysis!$B$191:$D$202,Analysis!$K$191:$K$202,0))</f>
        <v>0</v>
      </c>
      <c r="AF156" s="246" t="e">
        <f t="shared" ca="1" si="34"/>
        <v>#N/A</v>
      </c>
      <c r="AG156" s="246">
        <f t="array" aca="1" ref="AG156" ca="1">MAX(IF(AG147=Analysis!$B$191:$D$202,Analysis!$K$191:$K$202,0))</f>
        <v>0</v>
      </c>
      <c r="AH156" s="246" t="e">
        <f t="shared" ca="1" si="35"/>
        <v>#N/A</v>
      </c>
      <c r="AI156" s="246">
        <f t="array" aca="1" ref="AI156" ca="1">MAX(IF(AI147=Analysis!$B$191:$D$202,Analysis!$K$191:$K$202,0))</f>
        <v>0</v>
      </c>
      <c r="AJ156" s="246" t="e">
        <f t="shared" ca="1" si="36"/>
        <v>#N/A</v>
      </c>
      <c r="AK156" s="246">
        <f t="array" aca="1" ref="AK156" ca="1">MAX(IF(AK147=Analysis!$B$191:$D$202,Analysis!$K$191:$K$202,0))</f>
        <v>0</v>
      </c>
      <c r="AL156" s="246" t="e">
        <f t="shared" ca="1" si="37"/>
        <v>#N/A</v>
      </c>
      <c r="AM156" s="246">
        <f t="array" aca="1" ref="AM156" ca="1">MAX(IF(AM147=Analysis!$B$191:$D$202,Analysis!$K$191:$K$202,0))</f>
        <v>0</v>
      </c>
      <c r="AN156" s="246" t="e">
        <f t="shared" ca="1" si="38"/>
        <v>#N/A</v>
      </c>
      <c r="AO156" s="246">
        <f t="array" aca="1" ref="AO156" ca="1">MAX(IF(AO147=Analysis!$B$191:$D$202,Analysis!$K$191:$K$202,0))</f>
        <v>0</v>
      </c>
      <c r="AP156" s="246" t="e">
        <f t="shared" ca="1" si="39"/>
        <v>#N/A</v>
      </c>
      <c r="AQ156" s="246">
        <f t="array" aca="1" ref="AQ156" ca="1">MAX(IF(AQ147=Analysis!$B$191:$D$202,Analysis!$K$191:$K$202,0))</f>
        <v>0</v>
      </c>
      <c r="AR156" s="246" t="e">
        <f t="shared" ca="1" si="40"/>
        <v>#N/A</v>
      </c>
      <c r="AS156" s="246">
        <f t="array" aca="1" ref="AS156" ca="1">MAX(IF(AS147=Analysis!$B$191:$D$202,Analysis!$K$191:$K$202,0))</f>
        <v>0</v>
      </c>
      <c r="AT156" s="246" t="e">
        <f t="shared" ca="1" si="41"/>
        <v>#N/A</v>
      </c>
      <c r="AU156" s="246"/>
      <c r="AV156" s="63"/>
      <c r="AW156" s="63"/>
      <c r="AX156" s="63"/>
      <c r="AY156" s="63"/>
      <c r="AZ156" s="63"/>
      <c r="BA156" s="63"/>
      <c r="BB156" s="63"/>
      <c r="BC156" s="63"/>
      <c r="BD156" s="63"/>
      <c r="BE156" s="63"/>
      <c r="BF156" s="63"/>
      <c r="BG156" s="64"/>
      <c r="BH156" s="64"/>
      <c r="BI156" s="64"/>
      <c r="BJ156" s="64"/>
      <c r="BK156" s="64"/>
      <c r="BL156" s="64"/>
      <c r="BM156" s="64"/>
      <c r="BN156" s="64"/>
      <c r="BO156" s="63"/>
      <c r="BP156" s="63"/>
      <c r="BQ156" s="63"/>
      <c r="BR156" s="63"/>
      <c r="BS156" s="63"/>
      <c r="BT156" s="63"/>
    </row>
    <row r="157" spans="18:72" x14ac:dyDescent="0.3">
      <c r="R157" s="63"/>
      <c r="S157" s="63"/>
      <c r="T157" s="63"/>
      <c r="U157" s="63"/>
      <c r="V157" s="246" t="s">
        <v>188</v>
      </c>
      <c r="W157" s="246">
        <f t="array" aca="1" ref="W157" ca="1">MAX(IF(W147=Analysis!$B$213:$D$224,Analysis!$K$213:$K$224,0))</f>
        <v>0</v>
      </c>
      <c r="X157" s="246" t="e">
        <f t="shared" ca="1" si="30"/>
        <v>#N/A</v>
      </c>
      <c r="Y157" s="246">
        <f t="array" aca="1" ref="Y157" ca="1">MAX(IF(Y147=Analysis!$B$213:$D$224,Analysis!$K$213:$K$224,0))</f>
        <v>0</v>
      </c>
      <c r="Z157" s="246" t="e">
        <f t="shared" ca="1" si="31"/>
        <v>#N/A</v>
      </c>
      <c r="AA157" s="246">
        <f t="array" aca="1" ref="AA157" ca="1">MAX(IF(AA147=Analysis!$B$213:$D$224,Analysis!$K$213:$K$224,0))</f>
        <v>0</v>
      </c>
      <c r="AB157" s="246" t="e">
        <f t="shared" ca="1" si="32"/>
        <v>#N/A</v>
      </c>
      <c r="AC157" s="246">
        <f t="array" aca="1" ref="AC157" ca="1">MAX(IF(AC147=Analysis!$B$213:$D$224,Analysis!$K$213:$K$224,0))</f>
        <v>0</v>
      </c>
      <c r="AD157" s="246" t="e">
        <f t="shared" ca="1" si="33"/>
        <v>#N/A</v>
      </c>
      <c r="AE157" s="246">
        <f t="array" aca="1" ref="AE157" ca="1">MAX(IF(AE147=Analysis!$B$213:$D$224,Analysis!$K$213:$K$224,0))</f>
        <v>0</v>
      </c>
      <c r="AF157" s="246" t="e">
        <f t="shared" ca="1" si="34"/>
        <v>#N/A</v>
      </c>
      <c r="AG157" s="246">
        <f t="array" aca="1" ref="AG157" ca="1">MAX(IF(AG147=Analysis!$B$213:$D$224,Analysis!$K$213:$K$224,0))</f>
        <v>0</v>
      </c>
      <c r="AH157" s="246" t="e">
        <f t="shared" ca="1" si="35"/>
        <v>#N/A</v>
      </c>
      <c r="AI157" s="246">
        <f t="array" aca="1" ref="AI157" ca="1">MAX(IF(AI147=Analysis!$B$213:$D$224,Analysis!$K$213:$K$224,0))</f>
        <v>0</v>
      </c>
      <c r="AJ157" s="246" t="e">
        <f t="shared" ca="1" si="36"/>
        <v>#N/A</v>
      </c>
      <c r="AK157" s="246">
        <f t="array" aca="1" ref="AK157" ca="1">MAX(IF(AK147=Analysis!$B$213:$D$224,Analysis!$K$213:$K$224,0))</f>
        <v>0</v>
      </c>
      <c r="AL157" s="246" t="e">
        <f t="shared" ca="1" si="37"/>
        <v>#N/A</v>
      </c>
      <c r="AM157" s="246">
        <f t="array" aca="1" ref="AM157" ca="1">MAX(IF(AM147=Analysis!$B$213:$D$224,Analysis!$K$213:$K$224,0))</f>
        <v>0</v>
      </c>
      <c r="AN157" s="246" t="e">
        <f t="shared" ca="1" si="38"/>
        <v>#N/A</v>
      </c>
      <c r="AO157" s="246">
        <f t="array" aca="1" ref="AO157" ca="1">MAX(IF(AO147=Analysis!$B$213:$D$224,Analysis!$K$213:$K$224,0))</f>
        <v>0</v>
      </c>
      <c r="AP157" s="246" t="e">
        <f t="shared" ca="1" si="39"/>
        <v>#N/A</v>
      </c>
      <c r="AQ157" s="246">
        <f t="array" aca="1" ref="AQ157" ca="1">MAX(IF(AQ147=Analysis!$B$213:$D$224,Analysis!$K$213:$K$224,0))</f>
        <v>0</v>
      </c>
      <c r="AR157" s="246" t="e">
        <f t="shared" ca="1" si="40"/>
        <v>#N/A</v>
      </c>
      <c r="AS157" s="246">
        <f t="array" aca="1" ref="AS157" ca="1">MAX(IF(AS147=Analysis!$B$213:$D$224,Analysis!$K$213:$K$224,0))</f>
        <v>0</v>
      </c>
      <c r="AT157" s="246" t="e">
        <f t="shared" ca="1" si="41"/>
        <v>#N/A</v>
      </c>
      <c r="AU157" s="246"/>
      <c r="AV157" s="63"/>
      <c r="AW157" s="63"/>
      <c r="AX157" s="63"/>
      <c r="AY157" s="63"/>
      <c r="AZ157" s="63"/>
      <c r="BA157" s="63"/>
      <c r="BB157" s="63"/>
      <c r="BC157" s="63"/>
      <c r="BD157" s="63"/>
      <c r="BE157" s="63"/>
      <c r="BF157" s="63"/>
      <c r="BG157" s="64"/>
      <c r="BH157" s="64"/>
      <c r="BI157" s="64"/>
      <c r="BJ157" s="64"/>
      <c r="BK157" s="64"/>
      <c r="BL157" s="64"/>
      <c r="BM157" s="64"/>
      <c r="BN157" s="64"/>
      <c r="BO157" s="63"/>
      <c r="BP157" s="63"/>
      <c r="BQ157" s="63"/>
      <c r="BR157" s="63"/>
      <c r="BS157" s="63"/>
      <c r="BT157" s="63"/>
    </row>
    <row r="158" spans="18:72" x14ac:dyDescent="0.3">
      <c r="R158" s="63"/>
      <c r="S158" s="63"/>
      <c r="T158" s="63"/>
      <c r="U158" s="63"/>
      <c r="V158" s="608"/>
      <c r="W158" s="608"/>
      <c r="X158" s="608"/>
      <c r="Y158" s="608"/>
      <c r="Z158" s="608"/>
      <c r="AA158" s="608"/>
      <c r="AB158" s="608"/>
      <c r="AC158" s="608"/>
      <c r="AD158" s="608"/>
      <c r="AE158" s="608"/>
      <c r="AF158" s="608"/>
      <c r="AG158" s="608"/>
      <c r="AH158" s="608"/>
      <c r="AI158" s="608"/>
      <c r="AJ158" s="608"/>
      <c r="AK158" s="608"/>
      <c r="AL158" s="608"/>
      <c r="AM158" s="608"/>
      <c r="AN158" s="608"/>
      <c r="AO158" s="608"/>
      <c r="AP158" s="608"/>
      <c r="AQ158" s="608"/>
      <c r="AR158" s="608"/>
      <c r="AS158" s="608"/>
      <c r="AT158" s="608"/>
      <c r="AU158" s="608"/>
      <c r="AV158" s="64"/>
      <c r="AW158" s="64"/>
      <c r="AX158" s="64"/>
      <c r="AY158" s="64"/>
      <c r="AZ158" s="64"/>
      <c r="BA158" s="64"/>
      <c r="BB158" s="64"/>
      <c r="BC158" s="64"/>
      <c r="BD158" s="63"/>
      <c r="BE158" s="63"/>
      <c r="BF158" s="63"/>
      <c r="BG158" s="63"/>
      <c r="BH158" s="63"/>
      <c r="BI158" s="63"/>
    </row>
    <row r="159" spans="18:72" x14ac:dyDescent="0.3">
      <c r="R159" s="63"/>
      <c r="S159" s="63"/>
      <c r="T159" s="63"/>
      <c r="U159" s="64"/>
      <c r="V159" s="612" t="s">
        <v>345</v>
      </c>
      <c r="W159" s="612"/>
      <c r="X159" s="612"/>
      <c r="Y159" s="612"/>
      <c r="Z159" s="612"/>
      <c r="AA159" s="612"/>
      <c r="AB159" s="612"/>
      <c r="AC159" s="612"/>
      <c r="AD159" s="612"/>
      <c r="AE159" s="612"/>
      <c r="AF159" s="612"/>
      <c r="AG159" s="612"/>
      <c r="AH159" s="612"/>
      <c r="AI159" s="612"/>
      <c r="AJ159" s="612"/>
      <c r="AK159" s="612"/>
      <c r="AL159" s="612"/>
      <c r="AM159" s="612"/>
      <c r="AN159" s="612"/>
      <c r="AO159" s="612"/>
      <c r="AP159" s="612"/>
      <c r="AQ159" s="612"/>
      <c r="AR159" s="612"/>
      <c r="AS159" s="612"/>
      <c r="AT159" s="612"/>
      <c r="AU159" s="612"/>
      <c r="AV159" s="64"/>
      <c r="AW159" s="64"/>
      <c r="AX159" s="64"/>
      <c r="AY159" s="64"/>
      <c r="AZ159" s="64"/>
      <c r="BA159" s="63"/>
      <c r="BB159" s="63"/>
      <c r="BC159" s="63"/>
      <c r="BD159" s="63"/>
      <c r="BE159" s="63"/>
      <c r="BF159" s="63"/>
      <c r="BG159" s="63"/>
      <c r="BH159" s="63"/>
      <c r="BI159" s="63"/>
    </row>
    <row r="160" spans="18:72" x14ac:dyDescent="0.3">
      <c r="R160" s="63"/>
      <c r="S160" s="63"/>
      <c r="T160" s="63"/>
      <c r="U160" s="64"/>
      <c r="V160" s="246"/>
      <c r="W160" s="246" t="str">
        <f>'Indications &amp; Informations'!$X$14</f>
        <v>Competition Squat</v>
      </c>
      <c r="X160" s="246"/>
      <c r="Y160" s="246" t="str">
        <f>'Indications &amp; Informations'!$X$15</f>
        <v>Competition Bench</v>
      </c>
      <c r="Z160" s="246"/>
      <c r="AA160" s="246" t="str">
        <f>'Indications &amp; Informations'!$X$16</f>
        <v>Strict Pendlay Row</v>
      </c>
      <c r="AB160" s="246"/>
      <c r="AC160" s="246" t="str">
        <f>'Indications &amp; Informations'!$X$17</f>
        <v>Competition Deadlift</v>
      </c>
      <c r="AD160" s="246"/>
      <c r="AE160" s="246" t="str">
        <f>'Indications &amp; Informations'!$X$18</f>
        <v>2ct Paused Bench</v>
      </c>
      <c r="AF160" s="246"/>
      <c r="AG160" s="246" t="str">
        <f>'Indications &amp; Informations'!$X$19</f>
        <v>Romanian Deadlift</v>
      </c>
      <c r="AH160" s="246"/>
      <c r="AI160" s="246" t="str">
        <f>'Indications &amp; Informations'!$X$20</f>
        <v>Squat, No Sleeves</v>
      </c>
      <c r="AJ160" s="246"/>
      <c r="AK160" s="246" t="str">
        <f>'Indications &amp; Informations'!$X$21</f>
        <v>Low Spoto Bench (1ct)</v>
      </c>
      <c r="AL160" s="246"/>
      <c r="AM160" s="246" t="str">
        <f>'Indications &amp; Informations'!$X$22</f>
        <v>TnG Feet-Up Bench</v>
      </c>
      <c r="AN160" s="246"/>
      <c r="AO160" s="246" t="str">
        <f>'Indications &amp; Informations'!$X$23</f>
        <v>6-0-0 Deadlift</v>
      </c>
      <c r="AP160" s="246"/>
      <c r="AQ160" s="246" t="str">
        <f>'Indications &amp; Informations'!$X$24</f>
        <v>Soft Pause Bench</v>
      </c>
      <c r="AR160" s="246"/>
      <c r="AS160" s="246" t="str">
        <f>'Indications &amp; Informations'!$X$25</f>
        <v>3-0-0 Leg Press (SQT Stance)</v>
      </c>
      <c r="AT160" s="246"/>
      <c r="AU160" s="246"/>
      <c r="AV160" s="64"/>
      <c r="AW160" s="64"/>
      <c r="AX160" s="64"/>
      <c r="AY160" s="64"/>
      <c r="AZ160" s="64"/>
      <c r="BA160" s="63"/>
      <c r="BB160" s="63"/>
      <c r="BC160" s="63"/>
      <c r="BD160" s="63"/>
      <c r="BE160" s="63"/>
      <c r="BF160" s="63"/>
      <c r="BG160" s="63"/>
      <c r="BH160" s="63"/>
      <c r="BI160" s="63"/>
    </row>
    <row r="161" spans="18:61" x14ac:dyDescent="0.3">
      <c r="R161" s="63"/>
      <c r="S161" s="63"/>
      <c r="T161" s="63"/>
      <c r="U161" s="64"/>
      <c r="V161" s="246" t="s">
        <v>52</v>
      </c>
      <c r="W161" s="246">
        <f t="array" ref="W161">SUM(IF(W160=Analysis!$B$15:$D$26,Analysis!$E$15:$E$26,0))</f>
        <v>3</v>
      </c>
      <c r="X161" s="246">
        <f>IF(W161=0,NA(),W161)</f>
        <v>3</v>
      </c>
      <c r="Y161" s="246">
        <f t="array" ref="Y161">SUM(IF(Y160=Analysis!$B$15:$D$26,Analysis!$E$15:$E$26,0))</f>
        <v>3</v>
      </c>
      <c r="Z161" s="246">
        <f>IF(Y161=0,NA(),Y161)</f>
        <v>3</v>
      </c>
      <c r="AA161" s="246">
        <f t="array" ref="AA161">SUM(IF(AA160=Analysis!$B$15:$D$26,Analysis!$E$15:$E$26,0))</f>
        <v>2</v>
      </c>
      <c r="AB161" s="246">
        <f>IF(AA161=0,NA(),AA161)</f>
        <v>2</v>
      </c>
      <c r="AC161" s="246">
        <f t="array" ref="AC161">SUM(IF(AC160=Analysis!$B$15:$D$26,Analysis!$E$15:$E$26,0))</f>
        <v>3</v>
      </c>
      <c r="AD161" s="246">
        <f>IF(AC161=0,NA(),AC161)</f>
        <v>3</v>
      </c>
      <c r="AE161" s="246">
        <f t="array" ref="AE161">SUM(IF(AE160=Analysis!$B$15:$D$26,Analysis!$E$15:$E$26,0))</f>
        <v>3</v>
      </c>
      <c r="AF161" s="246">
        <f>IF(AE161=0,NA(),AE161)</f>
        <v>3</v>
      </c>
      <c r="AG161" s="246">
        <f t="array" ref="AG161">SUM(IF(AG160=Analysis!$B$15:$D$26,Analysis!$E$15:$E$26,0))</f>
        <v>3</v>
      </c>
      <c r="AH161" s="246">
        <f>IF(AG161=0,NA(),AG161)</f>
        <v>3</v>
      </c>
      <c r="AI161" s="246">
        <f t="array" ref="AI161">SUM(IF(AI160=Analysis!$B$15:$D$26,Analysis!$E$15:$E$26,0))</f>
        <v>3</v>
      </c>
      <c r="AJ161" s="246">
        <f>IF(AI161=0,NA(),AI161)</f>
        <v>3</v>
      </c>
      <c r="AK161" s="246">
        <f t="array" ref="AK161">SUM(IF(AK160=Analysis!$B$15:$D$26,Analysis!$E$15:$E$26,0))</f>
        <v>3</v>
      </c>
      <c r="AL161" s="246">
        <f>IF(AK161=0,NA(),AK161)</f>
        <v>3</v>
      </c>
      <c r="AM161" s="246">
        <f t="array" ref="AM161">SUM(IF(AM160=Analysis!$B$15:$D$26,Analysis!$E$15:$E$26,0))</f>
        <v>3</v>
      </c>
      <c r="AN161" s="246">
        <f>IF(AM161=0,NA(),AM161)</f>
        <v>3</v>
      </c>
      <c r="AO161" s="246">
        <f t="array" ref="AO161">SUM(IF(AO160=Analysis!$B$15:$D$26,Analysis!$E$15:$E$26,0))</f>
        <v>3</v>
      </c>
      <c r="AP161" s="246">
        <f>IF(AO161=0,NA(),AO161)</f>
        <v>3</v>
      </c>
      <c r="AQ161" s="246">
        <f t="array" ref="AQ161">SUM(IF(AQ160=Analysis!$B$15:$D$26,Analysis!$E$15:$E$26,0))</f>
        <v>3</v>
      </c>
      <c r="AR161" s="246">
        <f>IF(AQ161=0,NA(),AQ161)</f>
        <v>3</v>
      </c>
      <c r="AS161" s="246">
        <f t="array" ref="AS161">SUM(IF(AS160=Analysis!$B$15:$D$26,Analysis!$E$15:$E$26,0))</f>
        <v>0</v>
      </c>
      <c r="AT161" s="246" t="e">
        <f>IF(AS161=0,NA(),AS161)</f>
        <v>#N/A</v>
      </c>
      <c r="AU161" s="246"/>
      <c r="AV161" s="64"/>
      <c r="AW161" s="64"/>
      <c r="AX161" s="64"/>
      <c r="AY161" s="64"/>
      <c r="AZ161" s="64"/>
      <c r="BA161" s="63"/>
      <c r="BB161" s="63"/>
      <c r="BC161" s="63"/>
      <c r="BD161" s="63"/>
      <c r="BE161" s="63"/>
      <c r="BF161" s="63"/>
      <c r="BG161" s="63"/>
      <c r="BH161" s="63"/>
      <c r="BI161" s="63"/>
    </row>
    <row r="162" spans="18:61" x14ac:dyDescent="0.3">
      <c r="R162" s="63"/>
      <c r="S162" s="64"/>
      <c r="T162" s="64"/>
      <c r="U162" s="64"/>
      <c r="V162" s="246" t="s">
        <v>55</v>
      </c>
      <c r="W162" s="246">
        <f t="array" ref="W162">SUM(IF(W160=Analysis!$B$37:$D$48,Analysis!$E$37:$E$48,0))</f>
        <v>6</v>
      </c>
      <c r="X162" s="246">
        <f t="shared" ref="X162:X170" si="42">IF(W162=0,NA(),W162)</f>
        <v>6</v>
      </c>
      <c r="Y162" s="246">
        <f t="array" ref="Y162">SUM(IF(Y160=Analysis!$B$37:$D$48,Analysis!$E$37:$E$48,0))</f>
        <v>5</v>
      </c>
      <c r="Z162" s="246">
        <f t="shared" ref="Z162:Z170" si="43">IF(Y162=0,NA(),Y162)</f>
        <v>5</v>
      </c>
      <c r="AA162" s="246">
        <f t="array" ref="AA162">SUM(IF(AA160=Analysis!$B$37:$D$48,Analysis!$E$37:$E$48,0))</f>
        <v>4</v>
      </c>
      <c r="AB162" s="246">
        <f t="shared" ref="AB162:AB170" si="44">IF(AA162=0,NA(),AA162)</f>
        <v>4</v>
      </c>
      <c r="AC162" s="246">
        <f t="array" ref="AC162">SUM(IF(AC160=Analysis!$B$37:$D$48,Analysis!$E$37:$E$48,0))</f>
        <v>6</v>
      </c>
      <c r="AD162" s="246">
        <f t="shared" ref="AD162:AD170" si="45">IF(AC162=0,NA(),AC162)</f>
        <v>6</v>
      </c>
      <c r="AE162" s="246">
        <f t="array" ref="AE162">SUM(IF(AE160=Analysis!$B$37:$D$48,Analysis!$E$37:$E$48,0))</f>
        <v>4</v>
      </c>
      <c r="AF162" s="246">
        <f t="shared" ref="AF162:AF170" si="46">IF(AE162=0,NA(),AE162)</f>
        <v>4</v>
      </c>
      <c r="AG162" s="246">
        <f t="array" ref="AG162">SUM(IF(AG160=Analysis!$B$37:$D$48,Analysis!$E$37:$E$48,0))</f>
        <v>4</v>
      </c>
      <c r="AH162" s="246">
        <f t="shared" ref="AH162:AH170" si="47">IF(AG162=0,NA(),AG162)</f>
        <v>4</v>
      </c>
      <c r="AI162" s="246">
        <f t="array" ref="AI162">SUM(IF(AI160=Analysis!$B$37:$D$48,Analysis!$E$37:$E$48,0))</f>
        <v>7</v>
      </c>
      <c r="AJ162" s="246">
        <f t="shared" ref="AJ162:AJ170" si="48">IF(AI162=0,NA(),AI162)</f>
        <v>7</v>
      </c>
      <c r="AK162" s="246">
        <f t="array" ref="AK162">SUM(IF(AK160=Analysis!$B$37:$D$48,Analysis!$E$37:$E$48,0))</f>
        <v>6</v>
      </c>
      <c r="AL162" s="246">
        <f t="shared" ref="AL162:AL170" si="49">IF(AK162=0,NA(),AK162)</f>
        <v>6</v>
      </c>
      <c r="AM162" s="246">
        <f t="array" ref="AM162">SUM(IF(AM160=Analysis!$B$37:$D$48,Analysis!$E$37:$E$48,0))</f>
        <v>4</v>
      </c>
      <c r="AN162" s="246">
        <f t="shared" ref="AN162:AN170" si="50">IF(AM162=0,NA(),AM162)</f>
        <v>4</v>
      </c>
      <c r="AO162" s="246">
        <f t="array" ref="AO162">SUM(IF(AO160=Analysis!$B$37:$D$48,Analysis!$E$37:$E$48,0))</f>
        <v>7</v>
      </c>
      <c r="AP162" s="246">
        <f t="shared" ref="AP162:AP170" si="51">IF(AO162=0,NA(),AO162)</f>
        <v>7</v>
      </c>
      <c r="AQ162" s="246">
        <f t="array" ref="AQ162">SUM(IF(AQ160=Analysis!$B$37:$D$48,Analysis!$E$37:$E$48,0))</f>
        <v>6</v>
      </c>
      <c r="AR162" s="246">
        <f t="shared" ref="AR162:AR170" si="52">IF(AQ162=0,NA(),AQ162)</f>
        <v>6</v>
      </c>
      <c r="AS162" s="246">
        <f t="array" ref="AS162">SUM(IF(AS160=Analysis!$B$37:$D$48,Analysis!$E$37:$E$48,0))</f>
        <v>0</v>
      </c>
      <c r="AT162" s="246" t="e">
        <f t="shared" ref="AT162:AT170" si="53">IF(AS162=0,NA(),AS162)</f>
        <v>#N/A</v>
      </c>
      <c r="AU162" s="246"/>
      <c r="AV162" s="64"/>
      <c r="AW162" s="64"/>
      <c r="AX162" s="64"/>
      <c r="AY162" s="64"/>
      <c r="AZ162" s="64"/>
      <c r="BA162" s="63"/>
      <c r="BB162" s="63"/>
      <c r="BC162" s="63"/>
      <c r="BD162" s="63"/>
      <c r="BE162" s="63"/>
      <c r="BF162" s="63"/>
      <c r="BG162" s="63"/>
      <c r="BH162" s="63"/>
      <c r="BI162" s="63"/>
    </row>
    <row r="163" spans="18:61" x14ac:dyDescent="0.3">
      <c r="R163" s="63"/>
      <c r="S163" s="64"/>
      <c r="T163" s="64"/>
      <c r="U163" s="64"/>
      <c r="V163" s="246" t="s">
        <v>53</v>
      </c>
      <c r="W163" s="246">
        <f t="array" ref="W163">SUM(IF(W160=Analysis!$B$59:$D$70,Analysis!$E$59:$E$70,0))</f>
        <v>6</v>
      </c>
      <c r="X163" s="246">
        <f t="shared" si="42"/>
        <v>6</v>
      </c>
      <c r="Y163" s="246">
        <f t="array" ref="Y163">SUM(IF(Y160=Analysis!$B$59:$D$70,Analysis!$E$59:$E$70,0))</f>
        <v>5</v>
      </c>
      <c r="Z163" s="246">
        <f t="shared" si="43"/>
        <v>5</v>
      </c>
      <c r="AA163" s="246">
        <f t="array" ref="AA163">SUM(IF(AA160=Analysis!$B$59:$D$70,Analysis!$E$59:$E$70,0))</f>
        <v>4</v>
      </c>
      <c r="AB163" s="246">
        <f t="shared" si="44"/>
        <v>4</v>
      </c>
      <c r="AC163" s="246">
        <f t="array" ref="AC163">SUM(IF(AC160=Analysis!$B$59:$D$70,Analysis!$E$59:$E$70,0))</f>
        <v>6</v>
      </c>
      <c r="AD163" s="246">
        <f t="shared" si="45"/>
        <v>6</v>
      </c>
      <c r="AE163" s="246">
        <f t="array" ref="AE163">SUM(IF(AE160=Analysis!$B$59:$D$70,Analysis!$E$59:$E$70,0))</f>
        <v>4</v>
      </c>
      <c r="AF163" s="246">
        <f t="shared" si="46"/>
        <v>4</v>
      </c>
      <c r="AG163" s="246">
        <f t="array" ref="AG163">SUM(IF(AG160=Analysis!$B$59:$D$70,Analysis!$E$59:$E$70,0))</f>
        <v>4</v>
      </c>
      <c r="AH163" s="246">
        <f t="shared" si="47"/>
        <v>4</v>
      </c>
      <c r="AI163" s="246">
        <f t="array" ref="AI163">SUM(IF(AI160=Analysis!$B$59:$D$70,Analysis!$E$59:$E$70,0))</f>
        <v>5</v>
      </c>
      <c r="AJ163" s="246">
        <f t="shared" si="48"/>
        <v>5</v>
      </c>
      <c r="AK163" s="246">
        <f t="array" ref="AK163">SUM(IF(AK160=Analysis!$B$59:$D$70,Analysis!$E$59:$E$70,0))</f>
        <v>6</v>
      </c>
      <c r="AL163" s="246">
        <f t="shared" si="49"/>
        <v>6</v>
      </c>
      <c r="AM163" s="246">
        <f t="array" ref="AM163">SUM(IF(AM160=Analysis!$B$59:$D$70,Analysis!$E$59:$E$70,0))</f>
        <v>4</v>
      </c>
      <c r="AN163" s="246">
        <f t="shared" si="50"/>
        <v>4</v>
      </c>
      <c r="AO163" s="246">
        <f t="array" ref="AO163">SUM(IF(AO160=Analysis!$B$59:$D$70,Analysis!$E$59:$E$70,0))</f>
        <v>7</v>
      </c>
      <c r="AP163" s="246">
        <f t="shared" si="51"/>
        <v>7</v>
      </c>
      <c r="AQ163" s="246">
        <f t="array" ref="AQ163">SUM(IF(AQ160=Analysis!$B$59:$D$70,Analysis!$E$59:$E$70,0))</f>
        <v>7</v>
      </c>
      <c r="AR163" s="246">
        <f t="shared" si="52"/>
        <v>7</v>
      </c>
      <c r="AS163" s="246">
        <f t="array" ref="AS163">SUM(IF(AS160=Analysis!$B$59:$D$70,Analysis!$E$59:$E$70,0))</f>
        <v>4</v>
      </c>
      <c r="AT163" s="246">
        <f t="shared" si="53"/>
        <v>4</v>
      </c>
      <c r="AU163" s="246"/>
      <c r="AV163" s="64"/>
      <c r="AW163" s="64"/>
      <c r="AX163" s="64"/>
      <c r="AY163" s="64"/>
      <c r="AZ163" s="64"/>
      <c r="BA163" s="63"/>
      <c r="BB163" s="63"/>
      <c r="BC163" s="63"/>
      <c r="BD163" s="63"/>
      <c r="BE163" s="63"/>
      <c r="BF163" s="63"/>
      <c r="BG163" s="63"/>
      <c r="BH163" s="63"/>
      <c r="BI163" s="63"/>
    </row>
    <row r="164" spans="18:61" x14ac:dyDescent="0.3">
      <c r="R164" s="63"/>
      <c r="S164" s="64"/>
      <c r="T164" s="64"/>
      <c r="U164" s="64"/>
      <c r="V164" s="246" t="s">
        <v>54</v>
      </c>
      <c r="W164" s="246">
        <f t="array" ref="W164">SUM(IF(W160=Analysis!$B$81:$D$92,Analysis!$E$81:$E$92,0))</f>
        <v>6</v>
      </c>
      <c r="X164" s="246">
        <f t="shared" si="42"/>
        <v>6</v>
      </c>
      <c r="Y164" s="246">
        <f t="array" ref="Y164">SUM(IF(Y160=Analysis!$B$81:$D$92,Analysis!$E$81:$E$92,0))</f>
        <v>5</v>
      </c>
      <c r="Z164" s="246">
        <f t="shared" si="43"/>
        <v>5</v>
      </c>
      <c r="AA164" s="246">
        <f t="array" ref="AA164">SUM(IF(AA160=Analysis!$B$81:$D$92,Analysis!$E$81:$E$92,0))</f>
        <v>4</v>
      </c>
      <c r="AB164" s="246">
        <f t="shared" si="44"/>
        <v>4</v>
      </c>
      <c r="AC164" s="246">
        <f t="array" ref="AC164">SUM(IF(AC160=Analysis!$B$81:$D$92,Analysis!$E$81:$E$92,0))</f>
        <v>6</v>
      </c>
      <c r="AD164" s="246">
        <f t="shared" si="45"/>
        <v>6</v>
      </c>
      <c r="AE164" s="246">
        <f t="array" ref="AE164">SUM(IF(AE160=Analysis!$B$81:$D$92,Analysis!$E$81:$E$92,0))</f>
        <v>4</v>
      </c>
      <c r="AF164" s="246">
        <f t="shared" si="46"/>
        <v>4</v>
      </c>
      <c r="AG164" s="246">
        <f t="array" ref="AG164">SUM(IF(AG160=Analysis!$B$81:$D$92,Analysis!$E$81:$E$92,0))</f>
        <v>3</v>
      </c>
      <c r="AH164" s="246">
        <f t="shared" si="47"/>
        <v>3</v>
      </c>
      <c r="AI164" s="246">
        <f t="array" ref="AI164">SUM(IF(AI160=Analysis!$B$81:$D$92,Analysis!$E$81:$E$92,0))</f>
        <v>6</v>
      </c>
      <c r="AJ164" s="246">
        <f t="shared" si="48"/>
        <v>6</v>
      </c>
      <c r="AK164" s="246">
        <f t="array" ref="AK164">SUM(IF(AK160=Analysis!$B$81:$D$92,Analysis!$E$81:$E$92,0))</f>
        <v>7</v>
      </c>
      <c r="AL164" s="246">
        <f t="shared" si="49"/>
        <v>7</v>
      </c>
      <c r="AM164" s="246">
        <f t="array" ref="AM164">SUM(IF(AM160=Analysis!$B$81:$D$92,Analysis!$E$81:$E$92,0))</f>
        <v>4</v>
      </c>
      <c r="AN164" s="246">
        <f t="shared" si="50"/>
        <v>4</v>
      </c>
      <c r="AO164" s="246">
        <f t="array" ref="AO164">SUM(IF(AO160=Analysis!$B$81:$D$92,Analysis!$E$81:$E$92,0))</f>
        <v>7</v>
      </c>
      <c r="AP164" s="246">
        <f t="shared" si="51"/>
        <v>7</v>
      </c>
      <c r="AQ164" s="246">
        <f t="array" ref="AQ164">SUM(IF(AQ160=Analysis!$B$81:$D$92,Analysis!$E$81:$E$92,0))</f>
        <v>5</v>
      </c>
      <c r="AR164" s="246">
        <f t="shared" si="52"/>
        <v>5</v>
      </c>
      <c r="AS164" s="246">
        <f t="array" ref="AS164">SUM(IF(AS160=Analysis!$B$81:$D$92,Analysis!$E$81:$E$92,0))</f>
        <v>4</v>
      </c>
      <c r="AT164" s="246">
        <f t="shared" si="53"/>
        <v>4</v>
      </c>
      <c r="AU164" s="246"/>
      <c r="AV164" s="64"/>
      <c r="AW164" s="64"/>
      <c r="AX164" s="64"/>
      <c r="AY164" s="64"/>
      <c r="AZ164" s="64"/>
      <c r="BA164" s="63"/>
      <c r="BB164" s="63"/>
      <c r="BC164" s="63"/>
      <c r="BD164" s="63"/>
      <c r="BE164" s="63"/>
      <c r="BF164" s="63"/>
      <c r="BG164" s="63"/>
      <c r="BH164" s="63"/>
      <c r="BI164" s="63"/>
    </row>
    <row r="165" spans="18:61" x14ac:dyDescent="0.3">
      <c r="R165" s="63"/>
      <c r="S165" s="64"/>
      <c r="T165" s="64"/>
      <c r="U165" s="64"/>
      <c r="V165" s="246" t="s">
        <v>150</v>
      </c>
      <c r="W165" s="246">
        <f t="array" ref="W165">SUM(IF(W160=Analysis!$B$103:$D$114,Analysis!$E$103:$E$114,0))</f>
        <v>6</v>
      </c>
      <c r="X165" s="246">
        <f t="shared" si="42"/>
        <v>6</v>
      </c>
      <c r="Y165" s="246">
        <f t="array" ref="Y165">SUM(IF(Y160=Analysis!$B$103:$D$114,Analysis!$E$103:$E$114,0))</f>
        <v>5</v>
      </c>
      <c r="Z165" s="246">
        <f t="shared" si="43"/>
        <v>5</v>
      </c>
      <c r="AA165" s="246">
        <f t="array" ref="AA165">SUM(IF(AA160=Analysis!$B$103:$D$114,Analysis!$E$103:$E$114,0))</f>
        <v>4</v>
      </c>
      <c r="AB165" s="246">
        <f t="shared" si="44"/>
        <v>4</v>
      </c>
      <c r="AC165" s="246">
        <f t="array" ref="AC165">SUM(IF(AC160=Analysis!$B$103:$D$114,Analysis!$E$103:$E$114,0))</f>
        <v>6</v>
      </c>
      <c r="AD165" s="246">
        <f t="shared" si="45"/>
        <v>6</v>
      </c>
      <c r="AE165" s="246">
        <f t="array" ref="AE165">SUM(IF(AE160=Analysis!$B$103:$D$114,Analysis!$E$103:$E$114,0))</f>
        <v>4</v>
      </c>
      <c r="AF165" s="246">
        <f t="shared" si="46"/>
        <v>4</v>
      </c>
      <c r="AG165" s="246">
        <f t="array" ref="AG165">SUM(IF(AG160=Analysis!$B$103:$D$114,Analysis!$E$103:$E$114,0))</f>
        <v>4</v>
      </c>
      <c r="AH165" s="246">
        <f t="shared" si="47"/>
        <v>4</v>
      </c>
      <c r="AI165" s="246">
        <f t="array" ref="AI165">SUM(IF(AI160=Analysis!$B$103:$D$114,Analysis!$E$103:$E$114,0))</f>
        <v>4</v>
      </c>
      <c r="AJ165" s="246">
        <f t="shared" si="48"/>
        <v>4</v>
      </c>
      <c r="AK165" s="246">
        <f t="array" ref="AK165">SUM(IF(AK160=Analysis!$B$103:$D$114,Analysis!$E$103:$E$114,0))</f>
        <v>7</v>
      </c>
      <c r="AL165" s="246">
        <f t="shared" si="49"/>
        <v>7</v>
      </c>
      <c r="AM165" s="246">
        <f t="array" ref="AM165">SUM(IF(AM160=Analysis!$B$103:$D$114,Analysis!$E$103:$E$114,0))</f>
        <v>3</v>
      </c>
      <c r="AN165" s="246">
        <f t="shared" si="50"/>
        <v>3</v>
      </c>
      <c r="AO165" s="246">
        <f t="array" ref="AO165">SUM(IF(AO160=Analysis!$B$103:$D$114,Analysis!$E$103:$E$114,0))</f>
        <v>7</v>
      </c>
      <c r="AP165" s="246">
        <f t="shared" si="51"/>
        <v>7</v>
      </c>
      <c r="AQ165" s="246">
        <f t="array" ref="AQ165">SUM(IF(AQ160=Analysis!$B$103:$D$114,Analysis!$E$103:$E$114,0))</f>
        <v>5</v>
      </c>
      <c r="AR165" s="246">
        <f t="shared" si="52"/>
        <v>5</v>
      </c>
      <c r="AS165" s="246">
        <f t="array" ref="AS165">SUM(IF(AS160=Analysis!$B$103:$D$114,Analysis!$E$103:$E$114,0))</f>
        <v>4</v>
      </c>
      <c r="AT165" s="246">
        <f t="shared" si="53"/>
        <v>4</v>
      </c>
      <c r="AU165" s="246"/>
      <c r="AV165" s="64"/>
      <c r="AW165" s="64"/>
      <c r="AX165" s="64"/>
      <c r="AY165" s="64"/>
      <c r="AZ165" s="64"/>
      <c r="BA165" s="63"/>
      <c r="BB165" s="63"/>
      <c r="BC165" s="63"/>
      <c r="BD165" s="63"/>
      <c r="BE165" s="63"/>
      <c r="BF165" s="63"/>
      <c r="BG165" s="63"/>
      <c r="BH165" s="63"/>
      <c r="BI165" s="63"/>
    </row>
    <row r="166" spans="18:61" x14ac:dyDescent="0.3">
      <c r="R166" s="63"/>
      <c r="S166" s="64"/>
      <c r="T166" s="64"/>
      <c r="U166" s="64"/>
      <c r="V166" s="246" t="s">
        <v>152</v>
      </c>
      <c r="W166" s="246">
        <f t="array" ref="W166">SUM(IF(W160=Analysis!$B$125:$D$136,Analysis!$E$125:$E$136,0))</f>
        <v>4</v>
      </c>
      <c r="X166" s="246">
        <f t="shared" si="42"/>
        <v>4</v>
      </c>
      <c r="Y166" s="246">
        <f t="array" ref="Y166">SUM(IF(Y160=Analysis!$B$125:$D$136,Analysis!$E$125:$E$136,0))</f>
        <v>0</v>
      </c>
      <c r="Z166" s="246" t="e">
        <f t="shared" si="43"/>
        <v>#N/A</v>
      </c>
      <c r="AA166" s="246">
        <f t="array" ref="AA166">SUM(IF(AA160=Analysis!$B$125:$D$136,Analysis!$E$125:$E$136,0))</f>
        <v>0</v>
      </c>
      <c r="AB166" s="246" t="e">
        <f t="shared" si="44"/>
        <v>#N/A</v>
      </c>
      <c r="AC166" s="246">
        <f t="array" ref="AC166">SUM(IF(AC160=Analysis!$B$125:$D$136,Analysis!$E$125:$E$136,0))</f>
        <v>4</v>
      </c>
      <c r="AD166" s="246">
        <f t="shared" si="45"/>
        <v>4</v>
      </c>
      <c r="AE166" s="246">
        <f t="array" ref="AE166">SUM(IF(AE160=Analysis!$B$125:$D$136,Analysis!$E$125:$E$136,0))</f>
        <v>0</v>
      </c>
      <c r="AF166" s="246" t="e">
        <f t="shared" si="46"/>
        <v>#N/A</v>
      </c>
      <c r="AG166" s="246">
        <f t="array" ref="AG166">SUM(IF(AG160=Analysis!$B$125:$D$136,Analysis!$E$125:$E$136,0))</f>
        <v>0</v>
      </c>
      <c r="AH166" s="246" t="e">
        <f t="shared" si="47"/>
        <v>#N/A</v>
      </c>
      <c r="AI166" s="246">
        <f t="array" ref="AI166">SUM(IF(AI160=Analysis!$B$125:$D$136,Analysis!$E$125:$E$136,0))</f>
        <v>0</v>
      </c>
      <c r="AJ166" s="246" t="e">
        <f t="shared" si="48"/>
        <v>#N/A</v>
      </c>
      <c r="AK166" s="246">
        <f t="array" ref="AK166">SUM(IF(AK160=Analysis!$B$125:$D$136,Analysis!$E$125:$E$136,0))</f>
        <v>0</v>
      </c>
      <c r="AL166" s="246" t="e">
        <f t="shared" si="49"/>
        <v>#N/A</v>
      </c>
      <c r="AM166" s="246">
        <f t="array" ref="AM166">SUM(IF(AM160=Analysis!$B$125:$D$136,Analysis!$E$125:$E$136,0))</f>
        <v>0</v>
      </c>
      <c r="AN166" s="246" t="e">
        <f t="shared" si="50"/>
        <v>#N/A</v>
      </c>
      <c r="AO166" s="246">
        <f t="array" ref="AO166">SUM(IF(AO160=Analysis!$B$125:$D$136,Analysis!$E$125:$E$136,0))</f>
        <v>0</v>
      </c>
      <c r="AP166" s="246" t="e">
        <f t="shared" si="51"/>
        <v>#N/A</v>
      </c>
      <c r="AQ166" s="246">
        <f t="array" ref="AQ166">SUM(IF(AQ160=Analysis!$B$125:$D$136,Analysis!$E$125:$E$136,0))</f>
        <v>0</v>
      </c>
      <c r="AR166" s="246" t="e">
        <f t="shared" si="52"/>
        <v>#N/A</v>
      </c>
      <c r="AS166" s="246">
        <f t="array" ref="AS166">SUM(IF(AS160=Analysis!$B$125:$D$136,Analysis!$E$125:$E$136,0))</f>
        <v>0</v>
      </c>
      <c r="AT166" s="246" t="e">
        <f t="shared" si="53"/>
        <v>#N/A</v>
      </c>
      <c r="AU166" s="246"/>
      <c r="AV166" s="64"/>
      <c r="AW166" s="64"/>
      <c r="AX166" s="64"/>
      <c r="AY166" s="64"/>
      <c r="AZ166" s="64"/>
      <c r="BA166" s="63"/>
      <c r="BB166" s="63"/>
      <c r="BC166" s="63"/>
      <c r="BD166" s="63"/>
      <c r="BE166" s="63"/>
      <c r="BF166" s="63"/>
      <c r="BG166" s="63"/>
      <c r="BH166" s="63"/>
      <c r="BI166" s="63"/>
    </row>
    <row r="167" spans="18:61" x14ac:dyDescent="0.3">
      <c r="R167" s="63"/>
      <c r="S167" s="64"/>
      <c r="T167" s="64"/>
      <c r="U167" s="64"/>
      <c r="V167" s="246" t="s">
        <v>164</v>
      </c>
      <c r="W167" s="246">
        <f t="array" ref="W167">SUM(IF(W160=Analysis!$B$147:$D$158,Analysis!$E$147:$E$158,0))</f>
        <v>0</v>
      </c>
      <c r="X167" s="246" t="e">
        <f t="shared" si="42"/>
        <v>#N/A</v>
      </c>
      <c r="Y167" s="246">
        <f t="array" ref="Y167">SUM(IF(Y160=Analysis!$B$147:$D$158,Analysis!$E$147:$E$158,0))</f>
        <v>0</v>
      </c>
      <c r="Z167" s="246" t="e">
        <f t="shared" si="43"/>
        <v>#N/A</v>
      </c>
      <c r="AA167" s="246">
        <f t="array" ref="AA167">SUM(IF(AA160=Analysis!$B$147:$D$158,Analysis!$E$147:$E$158,0))</f>
        <v>0</v>
      </c>
      <c r="AB167" s="246" t="e">
        <f t="shared" si="44"/>
        <v>#N/A</v>
      </c>
      <c r="AC167" s="246">
        <f t="array" ref="AC167">SUM(IF(AC160=Analysis!$B$147:$D$158,Analysis!$E$147:$E$158,0))</f>
        <v>0</v>
      </c>
      <c r="AD167" s="246" t="e">
        <f t="shared" si="45"/>
        <v>#N/A</v>
      </c>
      <c r="AE167" s="246">
        <f t="array" ref="AE167">SUM(IF(AE160=Analysis!$B$147:$D$158,Analysis!$E$147:$E$158,0))</f>
        <v>0</v>
      </c>
      <c r="AF167" s="246" t="e">
        <f t="shared" si="46"/>
        <v>#N/A</v>
      </c>
      <c r="AG167" s="246">
        <f t="array" ref="AG167">SUM(IF(AG160=Analysis!$B$147:$D$158,Analysis!$E$147:$E$158,0))</f>
        <v>0</v>
      </c>
      <c r="AH167" s="246" t="e">
        <f t="shared" si="47"/>
        <v>#N/A</v>
      </c>
      <c r="AI167" s="246">
        <f t="array" ref="AI167">SUM(IF(AI160=Analysis!$B$147:$D$158,Analysis!$E$147:$E$158,0))</f>
        <v>0</v>
      </c>
      <c r="AJ167" s="246" t="e">
        <f t="shared" si="48"/>
        <v>#N/A</v>
      </c>
      <c r="AK167" s="246">
        <f t="array" ref="AK167">SUM(IF(AK160=Analysis!$B$147:$D$158,Analysis!$E$147:$E$158,0))</f>
        <v>0</v>
      </c>
      <c r="AL167" s="246" t="e">
        <f t="shared" si="49"/>
        <v>#N/A</v>
      </c>
      <c r="AM167" s="246">
        <f t="array" ref="AM167">SUM(IF(AM160=Analysis!$B$147:$D$158,Analysis!$E$147:$E$158,0))</f>
        <v>0</v>
      </c>
      <c r="AN167" s="246" t="e">
        <f t="shared" si="50"/>
        <v>#N/A</v>
      </c>
      <c r="AO167" s="246">
        <f t="array" ref="AO167">SUM(IF(AO160=Analysis!$B$147:$D$158,Analysis!$E$147:$E$158,0))</f>
        <v>0</v>
      </c>
      <c r="AP167" s="246" t="e">
        <f t="shared" si="51"/>
        <v>#N/A</v>
      </c>
      <c r="AQ167" s="246">
        <f t="array" ref="AQ167">SUM(IF(AQ160=Analysis!$B$147:$D$158,Analysis!$E$147:$E$158,0))</f>
        <v>0</v>
      </c>
      <c r="AR167" s="246" t="e">
        <f t="shared" si="52"/>
        <v>#N/A</v>
      </c>
      <c r="AS167" s="246">
        <f t="array" ref="AS167">SUM(IF(AS160=Analysis!$B$147:$D$158,Analysis!$E$147:$E$158,0))</f>
        <v>0</v>
      </c>
      <c r="AT167" s="246" t="e">
        <f t="shared" si="53"/>
        <v>#N/A</v>
      </c>
      <c r="AU167" s="246"/>
      <c r="AV167" s="64"/>
      <c r="AW167" s="64"/>
      <c r="AX167" s="64"/>
      <c r="AY167" s="64"/>
      <c r="AZ167" s="64"/>
      <c r="BA167" s="63"/>
      <c r="BB167" s="63"/>
      <c r="BC167" s="63"/>
      <c r="BD167" s="63"/>
      <c r="BE167" s="63"/>
      <c r="BF167" s="63"/>
      <c r="BG167" s="63"/>
      <c r="BH167" s="63"/>
      <c r="BI167" s="63"/>
    </row>
    <row r="168" spans="18:61" x14ac:dyDescent="0.3">
      <c r="R168" s="63"/>
      <c r="S168" s="64"/>
      <c r="T168" s="64"/>
      <c r="U168" s="64"/>
      <c r="V168" s="246" t="s">
        <v>186</v>
      </c>
      <c r="W168" s="246">
        <f t="array" ref="W168">SUM(IF(W160=Analysis!$B$169:$D$180,Analysis!$E$169:$E$180,0))</f>
        <v>0</v>
      </c>
      <c r="X168" s="246" t="e">
        <f t="shared" si="42"/>
        <v>#N/A</v>
      </c>
      <c r="Y168" s="246">
        <f t="array" ref="Y168">SUM(IF(Y160=Analysis!$B$169:$D$180,Analysis!$E$169:$E$180,0))</f>
        <v>0</v>
      </c>
      <c r="Z168" s="246" t="e">
        <f t="shared" si="43"/>
        <v>#N/A</v>
      </c>
      <c r="AA168" s="246">
        <f t="array" ref="AA168">SUM(IF(AA160=Analysis!$B$169:$D$180,Analysis!$E$169:$E$180,0))</f>
        <v>0</v>
      </c>
      <c r="AB168" s="246" t="e">
        <f t="shared" si="44"/>
        <v>#N/A</v>
      </c>
      <c r="AC168" s="246">
        <f t="array" ref="AC168">SUM(IF(AC160=Analysis!$B$169:$D$180,Analysis!$E$169:$E$180,0))</f>
        <v>0</v>
      </c>
      <c r="AD168" s="246" t="e">
        <f t="shared" si="45"/>
        <v>#N/A</v>
      </c>
      <c r="AE168" s="246">
        <f t="array" ref="AE168">SUM(IF(AE160=Analysis!$B$169:$D$180,Analysis!$E$169:$E$180,0))</f>
        <v>0</v>
      </c>
      <c r="AF168" s="246" t="e">
        <f t="shared" si="46"/>
        <v>#N/A</v>
      </c>
      <c r="AG168" s="246">
        <f t="array" ref="AG168">SUM(IF(AG160=Analysis!$B$169:$D$180,Analysis!$E$169:$E$180,0))</f>
        <v>0</v>
      </c>
      <c r="AH168" s="246" t="e">
        <f t="shared" si="47"/>
        <v>#N/A</v>
      </c>
      <c r="AI168" s="246">
        <f t="array" ref="AI168">SUM(IF(AI160=Analysis!$B$169:$D$180,Analysis!$E$169:$E$180,0))</f>
        <v>0</v>
      </c>
      <c r="AJ168" s="246" t="e">
        <f t="shared" si="48"/>
        <v>#N/A</v>
      </c>
      <c r="AK168" s="246">
        <f t="array" ref="AK168">SUM(IF(AK160=Analysis!$B$169:$D$180,Analysis!$E$169:$E$180,0))</f>
        <v>0</v>
      </c>
      <c r="AL168" s="246" t="e">
        <f t="shared" si="49"/>
        <v>#N/A</v>
      </c>
      <c r="AM168" s="246">
        <f t="array" ref="AM168">SUM(IF(AM160=Analysis!$B$169:$D$180,Analysis!$E$169:$E$180,0))</f>
        <v>0</v>
      </c>
      <c r="AN168" s="246" t="e">
        <f t="shared" si="50"/>
        <v>#N/A</v>
      </c>
      <c r="AO168" s="246">
        <f t="array" ref="AO168">SUM(IF(AO160=Analysis!$B$169:$D$180,Analysis!$E$169:$E$180,0))</f>
        <v>0</v>
      </c>
      <c r="AP168" s="246" t="e">
        <f t="shared" si="51"/>
        <v>#N/A</v>
      </c>
      <c r="AQ168" s="246">
        <f t="array" ref="AQ168">SUM(IF(AQ160=Analysis!$B$169:$D$180,Analysis!$E$169:$E$180,0))</f>
        <v>0</v>
      </c>
      <c r="AR168" s="246" t="e">
        <f t="shared" si="52"/>
        <v>#N/A</v>
      </c>
      <c r="AS168" s="246">
        <f t="array" ref="AS168">SUM(IF(AS160=Analysis!$B$169:$D$180,Analysis!$E$169:$E$180,0))</f>
        <v>0</v>
      </c>
      <c r="AT168" s="246" t="e">
        <f t="shared" si="53"/>
        <v>#N/A</v>
      </c>
      <c r="AU168" s="246"/>
      <c r="AV168" s="64"/>
      <c r="AW168" s="64"/>
      <c r="AX168" s="64"/>
      <c r="AY168" s="64"/>
      <c r="AZ168" s="64"/>
      <c r="BA168" s="63"/>
      <c r="BB168" s="63"/>
      <c r="BC168" s="63"/>
      <c r="BD168" s="63"/>
      <c r="BE168" s="63"/>
      <c r="BF168" s="63"/>
      <c r="BG168" s="63"/>
      <c r="BH168" s="63"/>
      <c r="BI168" s="63"/>
    </row>
    <row r="169" spans="18:61" x14ac:dyDescent="0.3">
      <c r="R169" s="63"/>
      <c r="S169" s="64"/>
      <c r="T169" s="64"/>
      <c r="U169" s="64"/>
      <c r="V169" s="246" t="s">
        <v>187</v>
      </c>
      <c r="W169" s="246">
        <f t="array" ref="W169">SUM(IF(W160=Analysis!$B$191:$D$202,Analysis!$E$191:$E$202,0))</f>
        <v>0</v>
      </c>
      <c r="X169" s="246" t="e">
        <f t="shared" si="42"/>
        <v>#N/A</v>
      </c>
      <c r="Y169" s="246">
        <f t="array" ref="Y169">SUM(IF(Y160=Analysis!$B$191:$D$202,Analysis!$E$191:$E$202,0))</f>
        <v>0</v>
      </c>
      <c r="Z169" s="246" t="e">
        <f t="shared" si="43"/>
        <v>#N/A</v>
      </c>
      <c r="AA169" s="246">
        <f t="array" ref="AA169">SUM(IF(AA160=Analysis!$B$191:$D$202,Analysis!$E$191:$E$202,0))</f>
        <v>0</v>
      </c>
      <c r="AB169" s="246" t="e">
        <f t="shared" si="44"/>
        <v>#N/A</v>
      </c>
      <c r="AC169" s="246">
        <f t="array" ref="AC169">SUM(IF(AC160=Analysis!$B$191:$D$202,Analysis!$E$191:$E$202,0))</f>
        <v>0</v>
      </c>
      <c r="AD169" s="246" t="e">
        <f t="shared" si="45"/>
        <v>#N/A</v>
      </c>
      <c r="AE169" s="246">
        <f t="array" ref="AE169">SUM(IF(AE160=Analysis!$B$191:$D$202,Analysis!$E$191:$E$202,0))</f>
        <v>0</v>
      </c>
      <c r="AF169" s="246" t="e">
        <f t="shared" si="46"/>
        <v>#N/A</v>
      </c>
      <c r="AG169" s="246">
        <f t="array" ref="AG169">SUM(IF(AG160=Analysis!$B$191:$D$202,Analysis!$E$191:$E$202,0))</f>
        <v>0</v>
      </c>
      <c r="AH169" s="246" t="e">
        <f t="shared" si="47"/>
        <v>#N/A</v>
      </c>
      <c r="AI169" s="246">
        <f t="array" ref="AI169">SUM(IF(AI160=Analysis!$B$191:$D$202,Analysis!$E$191:$E$202,0))</f>
        <v>0</v>
      </c>
      <c r="AJ169" s="246" t="e">
        <f t="shared" si="48"/>
        <v>#N/A</v>
      </c>
      <c r="AK169" s="246">
        <f t="array" ref="AK169">SUM(IF(AK160=Analysis!$B$191:$D$202,Analysis!$E$191:$E$202,0))</f>
        <v>0</v>
      </c>
      <c r="AL169" s="246" t="e">
        <f t="shared" si="49"/>
        <v>#N/A</v>
      </c>
      <c r="AM169" s="246">
        <f t="array" ref="AM169">SUM(IF(AM160=Analysis!$B$191:$D$202,Analysis!$E$191:$E$202,0))</f>
        <v>0</v>
      </c>
      <c r="AN169" s="246" t="e">
        <f t="shared" si="50"/>
        <v>#N/A</v>
      </c>
      <c r="AO169" s="246">
        <f t="array" ref="AO169">SUM(IF(AO160=Analysis!$B$191:$D$202,Analysis!$E$191:$E$202,0))</f>
        <v>0</v>
      </c>
      <c r="AP169" s="246" t="e">
        <f t="shared" si="51"/>
        <v>#N/A</v>
      </c>
      <c r="AQ169" s="246">
        <f t="array" ref="AQ169">SUM(IF(AQ160=Analysis!$B$191:$D$202,Analysis!$E$191:$E$202,0))</f>
        <v>0</v>
      </c>
      <c r="AR169" s="246" t="e">
        <f t="shared" si="52"/>
        <v>#N/A</v>
      </c>
      <c r="AS169" s="246">
        <f t="array" ref="AS169">SUM(IF(AS160=Analysis!$B$191:$D$202,Analysis!$E$191:$E$202,0))</f>
        <v>0</v>
      </c>
      <c r="AT169" s="246" t="e">
        <f t="shared" si="53"/>
        <v>#N/A</v>
      </c>
      <c r="AU169" s="246"/>
      <c r="AV169" s="64"/>
      <c r="AW169" s="64"/>
      <c r="AX169" s="64"/>
      <c r="AY169" s="64"/>
      <c r="AZ169" s="64"/>
      <c r="BA169" s="63"/>
      <c r="BB169" s="63"/>
      <c r="BC169" s="63"/>
      <c r="BD169" s="63"/>
      <c r="BE169" s="63"/>
      <c r="BF169" s="63"/>
      <c r="BG169" s="63"/>
      <c r="BH169" s="63"/>
      <c r="BI169" s="63"/>
    </row>
    <row r="170" spans="18:61" x14ac:dyDescent="0.3">
      <c r="R170" s="63"/>
      <c r="S170" s="64"/>
      <c r="T170" s="64"/>
      <c r="U170" s="64"/>
      <c r="V170" s="246" t="s">
        <v>188</v>
      </c>
      <c r="W170" s="246">
        <f t="array" ref="W170">SUM(IF(W160=Analysis!$B$213:$D$224,Analysis!$E$213:$E$224,0))</f>
        <v>0</v>
      </c>
      <c r="X170" s="246" t="e">
        <f t="shared" si="42"/>
        <v>#N/A</v>
      </c>
      <c r="Y170" s="246">
        <f t="array" ref="Y170">SUM(IF(Y160=Analysis!$B$213:$D$224,Analysis!$E$213:$E$224,0))</f>
        <v>0</v>
      </c>
      <c r="Z170" s="246" t="e">
        <f t="shared" si="43"/>
        <v>#N/A</v>
      </c>
      <c r="AA170" s="246">
        <f t="array" ref="AA170">SUM(IF(AA160=Analysis!$B$213:$D$224,Analysis!$E$213:$E$224,0))</f>
        <v>0</v>
      </c>
      <c r="AB170" s="246" t="e">
        <f t="shared" si="44"/>
        <v>#N/A</v>
      </c>
      <c r="AC170" s="246">
        <f t="array" ref="AC170">SUM(IF(AC160=Analysis!$B$213:$D$224,Analysis!$E$213:$E$224,0))</f>
        <v>0</v>
      </c>
      <c r="AD170" s="246" t="e">
        <f t="shared" si="45"/>
        <v>#N/A</v>
      </c>
      <c r="AE170" s="246">
        <f t="array" ref="AE170">SUM(IF(AE160=Analysis!$B$213:$D$224,Analysis!$E$213:$E$224,0))</f>
        <v>0</v>
      </c>
      <c r="AF170" s="246" t="e">
        <f t="shared" si="46"/>
        <v>#N/A</v>
      </c>
      <c r="AG170" s="246">
        <f t="array" ref="AG170">SUM(IF(AG160=Analysis!$B$213:$D$224,Analysis!$E$213:$E$224,0))</f>
        <v>0</v>
      </c>
      <c r="AH170" s="246" t="e">
        <f t="shared" si="47"/>
        <v>#N/A</v>
      </c>
      <c r="AI170" s="246">
        <f t="array" ref="AI170">SUM(IF(AI160=Analysis!$B$213:$D$224,Analysis!$E$213:$E$224,0))</f>
        <v>0</v>
      </c>
      <c r="AJ170" s="246" t="e">
        <f t="shared" si="48"/>
        <v>#N/A</v>
      </c>
      <c r="AK170" s="246">
        <f t="array" ref="AK170">SUM(IF(AK160=Analysis!$B$213:$D$224,Analysis!$E$213:$E$224,0))</f>
        <v>0</v>
      </c>
      <c r="AL170" s="246" t="e">
        <f t="shared" si="49"/>
        <v>#N/A</v>
      </c>
      <c r="AM170" s="246">
        <f t="array" ref="AM170">SUM(IF(AM160=Analysis!$B$213:$D$224,Analysis!$E$213:$E$224,0))</f>
        <v>0</v>
      </c>
      <c r="AN170" s="246" t="e">
        <f t="shared" si="50"/>
        <v>#N/A</v>
      </c>
      <c r="AO170" s="246">
        <f t="array" ref="AO170">SUM(IF(AO160=Analysis!$B$213:$D$224,Analysis!$E$213:$E$224,0))</f>
        <v>0</v>
      </c>
      <c r="AP170" s="246" t="e">
        <f t="shared" si="51"/>
        <v>#N/A</v>
      </c>
      <c r="AQ170" s="246">
        <f t="array" ref="AQ170">SUM(IF(AQ160=Analysis!$B$213:$D$224,Analysis!$E$213:$E$224,0))</f>
        <v>0</v>
      </c>
      <c r="AR170" s="246" t="e">
        <f t="shared" si="52"/>
        <v>#N/A</v>
      </c>
      <c r="AS170" s="246">
        <f t="array" ref="AS170">SUM(IF(AS160=Analysis!$B$213:$D$224,Analysis!$E$213:$E$224,0))</f>
        <v>0</v>
      </c>
      <c r="AT170" s="246" t="e">
        <f t="shared" si="53"/>
        <v>#N/A</v>
      </c>
      <c r="AU170" s="246"/>
      <c r="AV170" s="64"/>
      <c r="AW170" s="64"/>
      <c r="AX170" s="64"/>
      <c r="AY170" s="64"/>
      <c r="AZ170" s="64"/>
      <c r="BA170" s="63"/>
      <c r="BB170" s="63"/>
      <c r="BC170" s="63"/>
      <c r="BD170" s="63"/>
      <c r="BE170" s="63"/>
      <c r="BF170" s="63"/>
      <c r="BG170" s="63"/>
      <c r="BH170" s="63"/>
      <c r="BI170" s="63"/>
    </row>
    <row r="171" spans="18:61" x14ac:dyDescent="0.3">
      <c r="R171" s="63"/>
      <c r="S171" s="64"/>
      <c r="T171" s="64"/>
      <c r="U171" s="64"/>
      <c r="V171" s="609"/>
      <c r="W171" s="609"/>
      <c r="X171" s="609"/>
      <c r="Y171" s="609"/>
      <c r="Z171" s="609"/>
      <c r="AA171" s="609"/>
      <c r="AB171" s="609"/>
      <c r="AC171" s="609"/>
      <c r="AD171" s="609"/>
      <c r="AE171" s="609"/>
      <c r="AF171" s="609"/>
      <c r="AG171" s="609"/>
      <c r="AH171" s="609"/>
      <c r="AI171" s="609"/>
      <c r="AJ171" s="609"/>
      <c r="AK171" s="609"/>
      <c r="AL171" s="609"/>
      <c r="AM171" s="609"/>
      <c r="AN171" s="609"/>
      <c r="AO171" s="609"/>
      <c r="AP171" s="609"/>
      <c r="AQ171" s="609"/>
      <c r="AR171" s="609"/>
      <c r="AS171" s="609"/>
      <c r="AT171" s="609"/>
      <c r="AU171" s="609"/>
      <c r="AV171" s="64"/>
      <c r="AW171" s="64"/>
      <c r="AX171" s="64"/>
      <c r="AY171" s="64"/>
      <c r="AZ171" s="64"/>
      <c r="BA171" s="63"/>
      <c r="BB171" s="63"/>
      <c r="BC171" s="63"/>
      <c r="BD171" s="63"/>
      <c r="BE171" s="63"/>
      <c r="BF171" s="63"/>
      <c r="BG171" s="63"/>
      <c r="BH171" s="63"/>
      <c r="BI171" s="63"/>
    </row>
    <row r="172" spans="18:61" x14ac:dyDescent="0.3">
      <c r="R172" s="63"/>
      <c r="S172" s="64"/>
      <c r="T172" s="64"/>
      <c r="U172" s="64"/>
      <c r="V172" s="612" t="s">
        <v>346</v>
      </c>
      <c r="W172" s="612"/>
      <c r="X172" s="612"/>
      <c r="Y172" s="612"/>
      <c r="Z172" s="612"/>
      <c r="AA172" s="612"/>
      <c r="AB172" s="612"/>
      <c r="AC172" s="612"/>
      <c r="AD172" s="612"/>
      <c r="AE172" s="612"/>
      <c r="AF172" s="612"/>
      <c r="AG172" s="612"/>
      <c r="AH172" s="612"/>
      <c r="AI172" s="612"/>
      <c r="AJ172" s="612"/>
      <c r="AK172" s="612"/>
      <c r="AL172" s="612"/>
      <c r="AM172" s="612"/>
      <c r="AN172" s="612"/>
      <c r="AO172" s="612"/>
      <c r="AP172" s="612"/>
      <c r="AQ172" s="612"/>
      <c r="AR172" s="612"/>
      <c r="AS172" s="612"/>
      <c r="AT172" s="612"/>
      <c r="AU172" s="612"/>
      <c r="AV172" s="64"/>
      <c r="AW172" s="64"/>
      <c r="AX172" s="64"/>
      <c r="AY172" s="64"/>
      <c r="AZ172" s="64"/>
      <c r="BA172" s="63"/>
      <c r="BB172" s="63"/>
      <c r="BC172" s="63"/>
      <c r="BD172" s="63"/>
      <c r="BE172" s="63"/>
      <c r="BF172" s="63"/>
      <c r="BG172" s="63"/>
      <c r="BH172" s="63"/>
      <c r="BI172" s="63"/>
    </row>
    <row r="173" spans="18:61" x14ac:dyDescent="0.3">
      <c r="R173" s="63"/>
      <c r="S173" s="64"/>
      <c r="T173" s="64"/>
      <c r="U173" s="64"/>
      <c r="V173" s="246"/>
      <c r="W173" s="246" t="str">
        <f>'Indications &amp; Informations'!$X$14</f>
        <v>Competition Squat</v>
      </c>
      <c r="X173" s="246"/>
      <c r="Y173" s="246" t="str">
        <f>'Indications &amp; Informations'!$X$15</f>
        <v>Competition Bench</v>
      </c>
      <c r="Z173" s="246"/>
      <c r="AA173" s="246" t="str">
        <f>'Indications &amp; Informations'!$X$16</f>
        <v>Strict Pendlay Row</v>
      </c>
      <c r="AB173" s="246"/>
      <c r="AC173" s="246" t="str">
        <f>'Indications &amp; Informations'!$X$17</f>
        <v>Competition Deadlift</v>
      </c>
      <c r="AD173" s="246"/>
      <c r="AE173" s="246" t="str">
        <f>'Indications &amp; Informations'!$X$18</f>
        <v>2ct Paused Bench</v>
      </c>
      <c r="AF173" s="246"/>
      <c r="AG173" s="246" t="str">
        <f>'Indications &amp; Informations'!$X$19</f>
        <v>Romanian Deadlift</v>
      </c>
      <c r="AH173" s="246"/>
      <c r="AI173" s="246" t="str">
        <f>'Indications &amp; Informations'!$X$20</f>
        <v>Squat, No Sleeves</v>
      </c>
      <c r="AJ173" s="246"/>
      <c r="AK173" s="246" t="str">
        <f>'Indications &amp; Informations'!$X$21</f>
        <v>Low Spoto Bench (1ct)</v>
      </c>
      <c r="AL173" s="246"/>
      <c r="AM173" s="246" t="str">
        <f>'Indications &amp; Informations'!$X$22</f>
        <v>TnG Feet-Up Bench</v>
      </c>
      <c r="AN173" s="246"/>
      <c r="AO173" s="246" t="str">
        <f>'Indications &amp; Informations'!$X$23</f>
        <v>6-0-0 Deadlift</v>
      </c>
      <c r="AP173" s="246"/>
      <c r="AQ173" s="246" t="str">
        <f>'Indications &amp; Informations'!$X$24</f>
        <v>Soft Pause Bench</v>
      </c>
      <c r="AR173" s="246"/>
      <c r="AS173" s="246" t="str">
        <f>'Indications &amp; Informations'!$X$25</f>
        <v>3-0-0 Leg Press (SQT Stance)</v>
      </c>
      <c r="AT173" s="246"/>
      <c r="AU173" s="246"/>
      <c r="AV173" s="64"/>
      <c r="AW173" s="64"/>
      <c r="AX173" s="64"/>
      <c r="AY173" s="64"/>
      <c r="AZ173" s="64"/>
      <c r="BA173" s="63"/>
      <c r="BB173" s="63"/>
      <c r="BC173" s="63"/>
      <c r="BD173" s="63"/>
      <c r="BE173" s="63"/>
      <c r="BF173" s="63"/>
      <c r="BG173" s="63"/>
      <c r="BH173" s="63"/>
      <c r="BI173" s="63"/>
    </row>
    <row r="174" spans="18:61" x14ac:dyDescent="0.3">
      <c r="R174" s="63"/>
      <c r="S174" s="64"/>
      <c r="T174" s="64"/>
      <c r="U174" s="64"/>
      <c r="V174" s="246" t="s">
        <v>52</v>
      </c>
      <c r="W174" s="246">
        <f t="array" ref="W174">SUM(IF(W173=Analysis!$B$15:$D$26,Analysis!$F$15:$F$26,0))</f>
        <v>15</v>
      </c>
      <c r="X174" s="246">
        <f>IF(W174=0,NA(),W174)</f>
        <v>15</v>
      </c>
      <c r="Y174" s="246">
        <f t="array" ref="Y174">SUM(IF(Y173=Analysis!$B$15:$D$26,Analysis!$F$15:$F$26,0))</f>
        <v>16</v>
      </c>
      <c r="Z174" s="246">
        <f>IF(Y174=0,NA(),Y174)</f>
        <v>16</v>
      </c>
      <c r="AA174" s="246">
        <f t="array" ref="AA174">SUM(IF(AA173=Analysis!$B$15:$D$26,Analysis!$F$15:$F$26,0))</f>
        <v>20</v>
      </c>
      <c r="AB174" s="246">
        <f>IF(AA174=0,NA(),AA174)</f>
        <v>20</v>
      </c>
      <c r="AC174" s="246">
        <f t="array" ref="AC174">SUM(IF(AC173=Analysis!$B$15:$D$26,Analysis!$F$15:$F$26,0))</f>
        <v>15</v>
      </c>
      <c r="AD174" s="246">
        <f>IF(AC174=0,NA(),AC174)</f>
        <v>15</v>
      </c>
      <c r="AE174" s="246">
        <f t="array" ref="AE174">SUM(IF(AE173=Analysis!$B$15:$D$26,Analysis!$F$15:$F$26,0))</f>
        <v>12</v>
      </c>
      <c r="AF174" s="246">
        <f>IF(AE174=0,NA(),AE174)</f>
        <v>12</v>
      </c>
      <c r="AG174" s="246">
        <f t="array" ref="AG174">SUM(IF(AG173=Analysis!$B$15:$D$26,Analysis!$F$15:$F$26,0))</f>
        <v>24</v>
      </c>
      <c r="AH174" s="246">
        <f>IF(AG174=0,NA(),AG174)</f>
        <v>24</v>
      </c>
      <c r="AI174" s="246">
        <f t="array" ref="AI174">SUM(IF(AI173=Analysis!$B$15:$D$26,Analysis!$F$15:$F$26,0))</f>
        <v>12</v>
      </c>
      <c r="AJ174" s="246">
        <f>IF(AI174=0,NA(),AI174)</f>
        <v>12</v>
      </c>
      <c r="AK174" s="246">
        <f t="array" ref="AK174">SUM(IF(AK173=Analysis!$B$15:$D$26,Analysis!$F$15:$F$26,0))</f>
        <v>12</v>
      </c>
      <c r="AL174" s="246">
        <f>IF(AK174=0,NA(),AK174)</f>
        <v>12</v>
      </c>
      <c r="AM174" s="246">
        <f t="array" ref="AM174">SUM(IF(AM173=Analysis!$B$15:$D$26,Analysis!$F$15:$F$26,0))</f>
        <v>23</v>
      </c>
      <c r="AN174" s="246">
        <f>IF(AM174=0,NA(),AM174)</f>
        <v>23</v>
      </c>
      <c r="AO174" s="246">
        <f t="array" ref="AO174">SUM(IF(AO173=Analysis!$B$15:$D$26,Analysis!$F$15:$F$26,0))</f>
        <v>6</v>
      </c>
      <c r="AP174" s="246">
        <f>IF(AO174=0,NA(),AO174)</f>
        <v>6</v>
      </c>
      <c r="AQ174" s="246">
        <f t="array" ref="AQ174">SUM(IF(AQ173=Analysis!$B$15:$D$26,Analysis!$F$15:$F$26,0))</f>
        <v>12</v>
      </c>
      <c r="AR174" s="246">
        <f>IF(AQ174=0,NA(),AQ174)</f>
        <v>12</v>
      </c>
      <c r="AS174" s="246">
        <f t="array" ref="AS174">SUM(IF(AS173=Analysis!$B$15:$D$26,Analysis!$F$15:$F$26,0))</f>
        <v>0</v>
      </c>
      <c r="AT174" s="246" t="e">
        <f>IF(AS174=0,NA(),AS174)</f>
        <v>#N/A</v>
      </c>
      <c r="AU174" s="246"/>
      <c r="AV174" s="64"/>
      <c r="AW174" s="64"/>
      <c r="AX174" s="64"/>
      <c r="AY174" s="64"/>
      <c r="AZ174" s="64"/>
      <c r="BA174" s="63"/>
      <c r="BB174" s="63"/>
      <c r="BC174" s="63"/>
      <c r="BD174" s="63"/>
      <c r="BE174" s="63"/>
      <c r="BF174" s="63"/>
      <c r="BG174" s="63"/>
      <c r="BH174" s="63"/>
      <c r="BI174" s="63"/>
    </row>
    <row r="175" spans="18:61" x14ac:dyDescent="0.3">
      <c r="R175" s="63"/>
      <c r="S175" s="64"/>
      <c r="T175" s="64"/>
      <c r="U175" s="64"/>
      <c r="V175" s="246" t="s">
        <v>55</v>
      </c>
      <c r="W175" s="246">
        <f t="array" ref="W175">SUM(IF(W173=Analysis!$B$37:$D$48,Analysis!$F$37:$F$48,0))</f>
        <v>26</v>
      </c>
      <c r="X175" s="246">
        <f t="shared" ref="X175:X183" si="54">IF(W175=0,NA(),W175)</f>
        <v>26</v>
      </c>
      <c r="Y175" s="246">
        <f t="array" ref="Y175">SUM(IF(Y173=Analysis!$B$37:$D$48,Analysis!$F$37:$F$48,0))</f>
        <v>21</v>
      </c>
      <c r="Z175" s="246">
        <f t="shared" ref="Z175:Z183" si="55">IF(Y175=0,NA(),Y175)</f>
        <v>21</v>
      </c>
      <c r="AA175" s="246">
        <f t="array" ref="AA175">SUM(IF(AA173=Analysis!$B$37:$D$48,Analysis!$F$37:$F$48,0))</f>
        <v>40</v>
      </c>
      <c r="AB175" s="246">
        <f t="shared" ref="AB175:AB183" si="56">IF(AA175=0,NA(),AA175)</f>
        <v>40</v>
      </c>
      <c r="AC175" s="246">
        <f t="array" ref="AC175">SUM(IF(AC173=Analysis!$B$37:$D$48,Analysis!$F$37:$F$48,0))</f>
        <v>26</v>
      </c>
      <c r="AD175" s="246">
        <f t="shared" ref="AD175:AD183" si="57">IF(AC175=0,NA(),AC175)</f>
        <v>26</v>
      </c>
      <c r="AE175" s="246">
        <f t="array" ref="AE175">SUM(IF(AE173=Analysis!$B$37:$D$48,Analysis!$F$37:$F$48,0))</f>
        <v>16</v>
      </c>
      <c r="AF175" s="246">
        <f t="shared" ref="AF175:AF183" si="58">IF(AE175=0,NA(),AE175)</f>
        <v>16</v>
      </c>
      <c r="AG175" s="246">
        <f t="array" ref="AG175">SUM(IF(AG173=Analysis!$B$37:$D$48,Analysis!$F$37:$F$48,0))</f>
        <v>32</v>
      </c>
      <c r="AH175" s="246">
        <f t="shared" ref="AH175:AH183" si="59">IF(AG175=0,NA(),AG175)</f>
        <v>32</v>
      </c>
      <c r="AI175" s="246">
        <f t="array" ref="AI175">SUM(IF(AI173=Analysis!$B$37:$D$48,Analysis!$F$37:$F$48,0))</f>
        <v>28</v>
      </c>
      <c r="AJ175" s="246">
        <f t="shared" ref="AJ175:AJ183" si="60">IF(AI175=0,NA(),AI175)</f>
        <v>28</v>
      </c>
      <c r="AK175" s="246">
        <f t="array" ref="AK175">SUM(IF(AK173=Analysis!$B$37:$D$48,Analysis!$F$37:$F$48,0))</f>
        <v>24</v>
      </c>
      <c r="AL175" s="246">
        <f t="shared" ref="AL175:AL183" si="61">IF(AK175=0,NA(),AK175)</f>
        <v>24</v>
      </c>
      <c r="AM175" s="246">
        <f t="array" ref="AM175">SUM(IF(AM173=Analysis!$B$37:$D$48,Analysis!$F$37:$F$48,0))</f>
        <v>32</v>
      </c>
      <c r="AN175" s="246">
        <f t="shared" ref="AN175:AN183" si="62">IF(AM175=0,NA(),AM175)</f>
        <v>32</v>
      </c>
      <c r="AO175" s="246">
        <f t="array" ref="AO175">SUM(IF(AO173=Analysis!$B$37:$D$48,Analysis!$F$37:$F$48,0))</f>
        <v>14</v>
      </c>
      <c r="AP175" s="246">
        <f t="shared" ref="AP175:AP183" si="63">IF(AO175=0,NA(),AO175)</f>
        <v>14</v>
      </c>
      <c r="AQ175" s="246">
        <f t="array" ref="AQ175">SUM(IF(AQ173=Analysis!$B$37:$D$48,Analysis!$F$37:$F$48,0))</f>
        <v>24</v>
      </c>
      <c r="AR175" s="246">
        <f t="shared" ref="AR175:AR183" si="64">IF(AQ175=0,NA(),AQ175)</f>
        <v>24</v>
      </c>
      <c r="AS175" s="246">
        <f t="array" ref="AS175">SUM(IF(AS173=Analysis!$B$37:$D$48,Analysis!$F$37:$F$48,0))</f>
        <v>0</v>
      </c>
      <c r="AT175" s="246" t="e">
        <f t="shared" ref="AT175:AT183" si="65">IF(AS175=0,NA(),AS175)</f>
        <v>#N/A</v>
      </c>
      <c r="AU175" s="246"/>
      <c r="AV175" s="64"/>
      <c r="AW175" s="64"/>
      <c r="AX175" s="64"/>
      <c r="AY175" s="64"/>
      <c r="AZ175" s="64"/>
      <c r="BA175" s="63"/>
      <c r="BB175" s="63"/>
      <c r="BC175" s="63"/>
      <c r="BD175" s="63"/>
      <c r="BE175" s="63"/>
      <c r="BF175" s="63"/>
      <c r="BG175" s="63"/>
      <c r="BH175" s="63"/>
      <c r="BI175" s="63"/>
    </row>
    <row r="176" spans="18:61" x14ac:dyDescent="0.3">
      <c r="R176" s="63"/>
      <c r="S176" s="64"/>
      <c r="T176" s="64"/>
      <c r="U176" s="64"/>
      <c r="V176" s="246" t="s">
        <v>53</v>
      </c>
      <c r="W176" s="246">
        <f t="array" ref="W176">SUM(IF(W173=Analysis!$B$59:$D$70,Analysis!$F$59:$F$70,0))</f>
        <v>26</v>
      </c>
      <c r="X176" s="246">
        <f t="shared" si="54"/>
        <v>26</v>
      </c>
      <c r="Y176" s="246">
        <f t="array" ref="Y176">SUM(IF(Y173=Analysis!$B$59:$D$70,Analysis!$F$59:$F$70,0))</f>
        <v>21</v>
      </c>
      <c r="Z176" s="246">
        <f t="shared" si="55"/>
        <v>21</v>
      </c>
      <c r="AA176" s="246">
        <f t="array" ref="AA176">SUM(IF(AA173=Analysis!$B$59:$D$70,Analysis!$F$59:$F$70,0))</f>
        <v>40</v>
      </c>
      <c r="AB176" s="246">
        <f t="shared" si="56"/>
        <v>40</v>
      </c>
      <c r="AC176" s="246">
        <f t="array" ref="AC176">SUM(IF(AC173=Analysis!$B$59:$D$70,Analysis!$F$59:$F$70,0))</f>
        <v>26</v>
      </c>
      <c r="AD176" s="246">
        <f t="shared" si="57"/>
        <v>26</v>
      </c>
      <c r="AE176" s="246">
        <f t="array" ref="AE176">SUM(IF(AE173=Analysis!$B$59:$D$70,Analysis!$F$59:$F$70,0))</f>
        <v>16</v>
      </c>
      <c r="AF176" s="246">
        <f t="shared" si="58"/>
        <v>16</v>
      </c>
      <c r="AG176" s="246">
        <f t="array" ref="AG176">SUM(IF(AG173=Analysis!$B$59:$D$70,Analysis!$F$59:$F$70,0))</f>
        <v>40</v>
      </c>
      <c r="AH176" s="246">
        <f t="shared" si="59"/>
        <v>40</v>
      </c>
      <c r="AI176" s="246">
        <f t="array" ref="AI176">SUM(IF(AI173=Analysis!$B$59:$D$70,Analysis!$F$59:$F$70,0))</f>
        <v>20</v>
      </c>
      <c r="AJ176" s="246">
        <f t="shared" si="60"/>
        <v>20</v>
      </c>
      <c r="AK176" s="246">
        <f t="array" ref="AK176">SUM(IF(AK173=Analysis!$B$59:$D$70,Analysis!$F$59:$F$70,0))</f>
        <v>23</v>
      </c>
      <c r="AL176" s="246">
        <f t="shared" si="61"/>
        <v>23</v>
      </c>
      <c r="AM176" s="246">
        <f t="array" ref="AM176">SUM(IF(AM173=Analysis!$B$59:$D$70,Analysis!$F$59:$F$70,0))</f>
        <v>32</v>
      </c>
      <c r="AN176" s="246">
        <f t="shared" si="62"/>
        <v>32</v>
      </c>
      <c r="AO176" s="246">
        <f t="array" ref="AO176">SUM(IF(AO173=Analysis!$B$59:$D$70,Analysis!$F$59:$F$70,0))</f>
        <v>14</v>
      </c>
      <c r="AP176" s="246">
        <f t="shared" si="63"/>
        <v>14</v>
      </c>
      <c r="AQ176" s="246">
        <f t="array" ref="AQ176">SUM(IF(AQ173=Analysis!$B$59:$D$70,Analysis!$F$59:$F$70,0))</f>
        <v>28</v>
      </c>
      <c r="AR176" s="246">
        <f t="shared" si="64"/>
        <v>28</v>
      </c>
      <c r="AS176" s="246">
        <f t="array" ref="AS176">SUM(IF(AS173=Analysis!$B$59:$D$70,Analysis!$F$59:$F$70,0))</f>
        <v>32</v>
      </c>
      <c r="AT176" s="246">
        <f t="shared" si="65"/>
        <v>32</v>
      </c>
      <c r="AU176" s="246"/>
      <c r="AV176" s="64"/>
      <c r="AW176" s="64"/>
      <c r="AX176" s="64"/>
      <c r="AY176" s="64"/>
      <c r="AZ176" s="64"/>
      <c r="BA176" s="63"/>
      <c r="BB176" s="63"/>
      <c r="BC176" s="63"/>
      <c r="BD176" s="63"/>
      <c r="BE176" s="63"/>
      <c r="BF176" s="63"/>
      <c r="BG176" s="63"/>
      <c r="BH176" s="63"/>
      <c r="BI176" s="63"/>
    </row>
    <row r="177" spans="18:61" x14ac:dyDescent="0.3">
      <c r="R177" s="63"/>
      <c r="S177" s="64"/>
      <c r="T177" s="64"/>
      <c r="U177" s="64"/>
      <c r="V177" s="246" t="s">
        <v>54</v>
      </c>
      <c r="W177" s="246">
        <f t="array" ref="W177">SUM(IF(W173=Analysis!$B$81:$D$92,Analysis!$F$81:$F$92,0))</f>
        <v>26</v>
      </c>
      <c r="X177" s="246">
        <f t="shared" si="54"/>
        <v>26</v>
      </c>
      <c r="Y177" s="246">
        <f t="array" ref="Y177">SUM(IF(Y173=Analysis!$B$81:$D$92,Analysis!$F$81:$F$92,0))</f>
        <v>21</v>
      </c>
      <c r="Z177" s="246">
        <f t="shared" si="55"/>
        <v>21</v>
      </c>
      <c r="AA177" s="246">
        <f t="array" ref="AA177">SUM(IF(AA173=Analysis!$B$81:$D$92,Analysis!$F$81:$F$92,0))</f>
        <v>40</v>
      </c>
      <c r="AB177" s="246">
        <f t="shared" si="56"/>
        <v>40</v>
      </c>
      <c r="AC177" s="246">
        <f t="array" ref="AC177">SUM(IF(AC173=Analysis!$B$81:$D$92,Analysis!$F$81:$F$92,0))</f>
        <v>26</v>
      </c>
      <c r="AD177" s="246">
        <f t="shared" si="57"/>
        <v>26</v>
      </c>
      <c r="AE177" s="246">
        <f t="array" ref="AE177">SUM(IF(AE173=Analysis!$B$81:$D$92,Analysis!$F$81:$F$92,0))</f>
        <v>16</v>
      </c>
      <c r="AF177" s="246">
        <f t="shared" si="58"/>
        <v>16</v>
      </c>
      <c r="AG177" s="246">
        <f t="array" ref="AG177">SUM(IF(AG173=Analysis!$B$81:$D$92,Analysis!$F$81:$F$92,0))</f>
        <v>28</v>
      </c>
      <c r="AH177" s="246">
        <f t="shared" si="59"/>
        <v>28</v>
      </c>
      <c r="AI177" s="246">
        <f t="array" ref="AI177">SUM(IF(AI173=Analysis!$B$81:$D$92,Analysis!$F$81:$F$92,0))</f>
        <v>24</v>
      </c>
      <c r="AJ177" s="246">
        <f t="shared" si="60"/>
        <v>24</v>
      </c>
      <c r="AK177" s="246">
        <f t="array" ref="AK177">SUM(IF(AK173=Analysis!$B$81:$D$92,Analysis!$F$81:$F$92,0))</f>
        <v>28</v>
      </c>
      <c r="AL177" s="246">
        <f t="shared" si="61"/>
        <v>28</v>
      </c>
      <c r="AM177" s="246">
        <f t="array" ref="AM177">SUM(IF(AM173=Analysis!$B$81:$D$92,Analysis!$F$81:$F$92,0))</f>
        <v>32</v>
      </c>
      <c r="AN177" s="246">
        <f t="shared" si="62"/>
        <v>32</v>
      </c>
      <c r="AO177" s="246">
        <f t="array" ref="AO177">SUM(IF(AO173=Analysis!$B$81:$D$92,Analysis!$F$81:$F$92,0))</f>
        <v>14</v>
      </c>
      <c r="AP177" s="246">
        <f t="shared" si="63"/>
        <v>14</v>
      </c>
      <c r="AQ177" s="246">
        <f t="array" ref="AQ177">SUM(IF(AQ173=Analysis!$B$81:$D$92,Analysis!$F$81:$F$92,0))</f>
        <v>19</v>
      </c>
      <c r="AR177" s="246">
        <f t="shared" si="64"/>
        <v>19</v>
      </c>
      <c r="AS177" s="246">
        <f t="array" ref="AS177">SUM(IF(AS173=Analysis!$B$81:$D$92,Analysis!$F$81:$F$92,0))</f>
        <v>32</v>
      </c>
      <c r="AT177" s="246">
        <f t="shared" si="65"/>
        <v>32</v>
      </c>
      <c r="AU177" s="246"/>
      <c r="AV177" s="64"/>
      <c r="AW177" s="64"/>
      <c r="AX177" s="64"/>
      <c r="AY177" s="64"/>
      <c r="AZ177" s="64"/>
      <c r="BA177" s="63"/>
      <c r="BB177" s="63"/>
      <c r="BC177" s="63"/>
      <c r="BD177" s="63"/>
      <c r="BE177" s="63"/>
      <c r="BF177" s="63"/>
      <c r="BG177" s="63"/>
      <c r="BH177" s="63"/>
      <c r="BI177" s="63"/>
    </row>
    <row r="178" spans="18:61" x14ac:dyDescent="0.3">
      <c r="S178" s="64"/>
      <c r="T178" s="64"/>
      <c r="U178" s="64"/>
      <c r="V178" s="246" t="s">
        <v>150</v>
      </c>
      <c r="W178" s="246">
        <f t="array" ref="W178">SUM(IF(W173=Analysis!$B$103:$D$114,Analysis!$F$103:$F$114,0))</f>
        <v>26</v>
      </c>
      <c r="X178" s="246">
        <f t="shared" si="54"/>
        <v>26</v>
      </c>
      <c r="Y178" s="246">
        <f t="array" ref="Y178">SUM(IF(Y173=Analysis!$B$103:$D$114,Analysis!$F$103:$F$114,0))</f>
        <v>21</v>
      </c>
      <c r="Z178" s="246">
        <f t="shared" si="55"/>
        <v>21</v>
      </c>
      <c r="AA178" s="246">
        <f t="array" ref="AA178">SUM(IF(AA173=Analysis!$B$103:$D$114,Analysis!$F$103:$F$114,0))</f>
        <v>40</v>
      </c>
      <c r="AB178" s="246">
        <f t="shared" si="56"/>
        <v>40</v>
      </c>
      <c r="AC178" s="246">
        <f t="array" ref="AC178">SUM(IF(AC173=Analysis!$B$103:$D$114,Analysis!$F$103:$F$114,0))</f>
        <v>26</v>
      </c>
      <c r="AD178" s="246">
        <f t="shared" si="57"/>
        <v>26</v>
      </c>
      <c r="AE178" s="246">
        <f t="array" ref="AE178">SUM(IF(AE173=Analysis!$B$103:$D$114,Analysis!$F$103:$F$114,0))</f>
        <v>16</v>
      </c>
      <c r="AF178" s="246">
        <f t="shared" si="58"/>
        <v>16</v>
      </c>
      <c r="AG178" s="246">
        <f t="array" ref="AG178">SUM(IF(AG173=Analysis!$B$103:$D$114,Analysis!$F$103:$F$114,0))</f>
        <v>40</v>
      </c>
      <c r="AH178" s="246">
        <f t="shared" si="59"/>
        <v>40</v>
      </c>
      <c r="AI178" s="246">
        <f t="array" ref="AI178">SUM(IF(AI173=Analysis!$B$103:$D$114,Analysis!$F$103:$F$114,0))</f>
        <v>16</v>
      </c>
      <c r="AJ178" s="246">
        <f t="shared" si="60"/>
        <v>16</v>
      </c>
      <c r="AK178" s="246">
        <f t="array" ref="AK178">SUM(IF(AK173=Analysis!$B$103:$D$114,Analysis!$F$103:$F$114,0))</f>
        <v>26</v>
      </c>
      <c r="AL178" s="246">
        <f t="shared" si="61"/>
        <v>26</v>
      </c>
      <c r="AM178" s="246">
        <f t="array" ref="AM178">SUM(IF(AM173=Analysis!$B$103:$D$114,Analysis!$F$103:$F$114,0))</f>
        <v>23</v>
      </c>
      <c r="AN178" s="246">
        <f t="shared" si="62"/>
        <v>23</v>
      </c>
      <c r="AO178" s="246">
        <f t="array" ref="AO178">SUM(IF(AO173=Analysis!$B$103:$D$114,Analysis!$F$103:$F$114,0))</f>
        <v>14</v>
      </c>
      <c r="AP178" s="246">
        <f t="shared" si="63"/>
        <v>14</v>
      </c>
      <c r="AQ178" s="246">
        <f t="array" ref="AQ178">SUM(IF(AQ173=Analysis!$B$103:$D$114,Analysis!$F$103:$F$114,0))</f>
        <v>19</v>
      </c>
      <c r="AR178" s="246">
        <f t="shared" si="64"/>
        <v>19</v>
      </c>
      <c r="AS178" s="246">
        <f t="array" ref="AS178">SUM(IF(AS173=Analysis!$B$103:$D$114,Analysis!$F$103:$F$114,0))</f>
        <v>32</v>
      </c>
      <c r="AT178" s="246">
        <f t="shared" si="65"/>
        <v>32</v>
      </c>
      <c r="AU178" s="246"/>
      <c r="AV178" s="64"/>
      <c r="AW178" s="64"/>
      <c r="AX178" s="64"/>
      <c r="AY178" s="64"/>
      <c r="AZ178" s="64"/>
      <c r="BA178" s="63"/>
      <c r="BB178" s="63"/>
      <c r="BC178" s="63"/>
      <c r="BD178" s="63"/>
      <c r="BE178" s="63"/>
      <c r="BF178" s="63"/>
      <c r="BG178" s="63"/>
      <c r="BH178" s="63"/>
      <c r="BI178" s="63"/>
    </row>
    <row r="179" spans="18:61" x14ac:dyDescent="0.3">
      <c r="S179" s="64"/>
      <c r="T179" s="64"/>
      <c r="U179" s="64"/>
      <c r="V179" s="246" t="s">
        <v>152</v>
      </c>
      <c r="W179" s="246">
        <f t="array" ref="W179">SUM(IF(W173=Analysis!$B$125:$D$136,Analysis!$F$125:$F$136,0))</f>
        <v>10</v>
      </c>
      <c r="X179" s="246">
        <f t="shared" si="54"/>
        <v>10</v>
      </c>
      <c r="Y179" s="246">
        <f t="array" ref="Y179">SUM(IF(Y173=Analysis!$B$125:$D$136,Analysis!$F$125:$F$136,0))</f>
        <v>0</v>
      </c>
      <c r="Z179" s="246" t="e">
        <f t="shared" si="55"/>
        <v>#N/A</v>
      </c>
      <c r="AA179" s="246">
        <f t="array" ref="AA179">SUM(IF(AA173=Analysis!$B$125:$D$136,Analysis!$F$125:$F$136,0))</f>
        <v>0</v>
      </c>
      <c r="AB179" s="246" t="e">
        <f t="shared" si="56"/>
        <v>#N/A</v>
      </c>
      <c r="AC179" s="246">
        <f t="array" ref="AC179">SUM(IF(AC173=Analysis!$B$125:$D$136,Analysis!$F$125:$F$136,0))</f>
        <v>13</v>
      </c>
      <c r="AD179" s="246">
        <f t="shared" si="57"/>
        <v>13</v>
      </c>
      <c r="AE179" s="246">
        <f t="array" ref="AE179">SUM(IF(AE173=Analysis!$B$125:$D$136,Analysis!$F$125:$F$136,0))</f>
        <v>0</v>
      </c>
      <c r="AF179" s="246" t="e">
        <f t="shared" si="58"/>
        <v>#N/A</v>
      </c>
      <c r="AG179" s="246">
        <f t="array" ref="AG179">SUM(IF(AG173=Analysis!$B$125:$D$136,Analysis!$F$125:$F$136,0))</f>
        <v>0</v>
      </c>
      <c r="AH179" s="246" t="e">
        <f t="shared" si="59"/>
        <v>#N/A</v>
      </c>
      <c r="AI179" s="246">
        <f t="array" ref="AI179">SUM(IF(AI173=Analysis!$B$125:$D$136,Analysis!$F$125:$F$136,0))</f>
        <v>0</v>
      </c>
      <c r="AJ179" s="246" t="e">
        <f t="shared" si="60"/>
        <v>#N/A</v>
      </c>
      <c r="AK179" s="246">
        <f t="array" ref="AK179">SUM(IF(AK173=Analysis!$B$125:$D$136,Analysis!$F$125:$F$136,0))</f>
        <v>0</v>
      </c>
      <c r="AL179" s="246" t="e">
        <f t="shared" si="61"/>
        <v>#N/A</v>
      </c>
      <c r="AM179" s="246">
        <f t="array" ref="AM179">SUM(IF(AM173=Analysis!$B$125:$D$136,Analysis!$F$125:$F$136,0))</f>
        <v>0</v>
      </c>
      <c r="AN179" s="246" t="e">
        <f t="shared" si="62"/>
        <v>#N/A</v>
      </c>
      <c r="AO179" s="246">
        <f t="array" ref="AO179">SUM(IF(AO173=Analysis!$B$125:$D$136,Analysis!$F$125:$F$136,0))</f>
        <v>0</v>
      </c>
      <c r="AP179" s="246" t="e">
        <f t="shared" si="63"/>
        <v>#N/A</v>
      </c>
      <c r="AQ179" s="246">
        <f t="array" ref="AQ179">SUM(IF(AQ173=Analysis!$B$125:$D$136,Analysis!$F$125:$F$136,0))</f>
        <v>0</v>
      </c>
      <c r="AR179" s="246" t="e">
        <f t="shared" si="64"/>
        <v>#N/A</v>
      </c>
      <c r="AS179" s="246">
        <f t="array" ref="AS179">SUM(IF(AS173=Analysis!$B$125:$D$136,Analysis!$F$125:$F$136,0))</f>
        <v>0</v>
      </c>
      <c r="AT179" s="246" t="e">
        <f t="shared" si="65"/>
        <v>#N/A</v>
      </c>
      <c r="AU179" s="246"/>
      <c r="AV179" s="64"/>
      <c r="AW179" s="64"/>
      <c r="AX179" s="64"/>
      <c r="AY179" s="64"/>
      <c r="AZ179" s="64"/>
      <c r="BA179" s="63"/>
      <c r="BB179" s="63"/>
      <c r="BC179" s="63"/>
      <c r="BD179" s="63"/>
      <c r="BE179" s="63"/>
      <c r="BF179" s="63"/>
      <c r="BG179" s="63"/>
      <c r="BH179" s="63"/>
      <c r="BI179" s="63"/>
    </row>
    <row r="180" spans="18:61" x14ac:dyDescent="0.3">
      <c r="S180" s="64"/>
      <c r="T180" s="64"/>
      <c r="U180" s="64"/>
      <c r="V180" s="246" t="s">
        <v>164</v>
      </c>
      <c r="W180" s="246">
        <f t="array" ref="W180">SUM(IF(W173=Analysis!$B$147:$D$158,Analysis!$F$147:$F$158,0))</f>
        <v>0</v>
      </c>
      <c r="X180" s="246" t="e">
        <f t="shared" si="54"/>
        <v>#N/A</v>
      </c>
      <c r="Y180" s="246">
        <f t="array" ref="Y180">SUM(IF(Y173=Analysis!$B$147:$D$158,Analysis!$F$147:$F$158,0))</f>
        <v>0</v>
      </c>
      <c r="Z180" s="246" t="e">
        <f t="shared" si="55"/>
        <v>#N/A</v>
      </c>
      <c r="AA180" s="246">
        <f t="array" ref="AA180">SUM(IF(AA173=Analysis!$B$147:$D$158,Analysis!$F$147:$F$158,0))</f>
        <v>0</v>
      </c>
      <c r="AB180" s="246" t="e">
        <f t="shared" si="56"/>
        <v>#N/A</v>
      </c>
      <c r="AC180" s="246">
        <f t="array" ref="AC180">SUM(IF(AC173=Analysis!$B$147:$D$158,Analysis!$F$147:$F$158,0))</f>
        <v>0</v>
      </c>
      <c r="AD180" s="246" t="e">
        <f t="shared" si="57"/>
        <v>#N/A</v>
      </c>
      <c r="AE180" s="246">
        <f t="array" ref="AE180">SUM(IF(AE173=Analysis!$B$147:$D$158,Analysis!$F$147:$F$158,0))</f>
        <v>0</v>
      </c>
      <c r="AF180" s="246" t="e">
        <f t="shared" si="58"/>
        <v>#N/A</v>
      </c>
      <c r="AG180" s="246">
        <f t="array" ref="AG180">SUM(IF(AG173=Analysis!$B$147:$D$158,Analysis!$F$147:$F$158,0))</f>
        <v>0</v>
      </c>
      <c r="AH180" s="246" t="e">
        <f t="shared" si="59"/>
        <v>#N/A</v>
      </c>
      <c r="AI180" s="246">
        <f t="array" ref="AI180">SUM(IF(AI173=Analysis!$B$147:$D$158,Analysis!$F$147:$F$158,0))</f>
        <v>0</v>
      </c>
      <c r="AJ180" s="246" t="e">
        <f t="shared" si="60"/>
        <v>#N/A</v>
      </c>
      <c r="AK180" s="246">
        <f t="array" ref="AK180">SUM(IF(AK173=Analysis!$B$147:$D$158,Analysis!$F$147:$F$158,0))</f>
        <v>0</v>
      </c>
      <c r="AL180" s="246" t="e">
        <f t="shared" si="61"/>
        <v>#N/A</v>
      </c>
      <c r="AM180" s="246">
        <f t="array" ref="AM180">SUM(IF(AM173=Analysis!$B$147:$D$158,Analysis!$F$147:$F$158,0))</f>
        <v>0</v>
      </c>
      <c r="AN180" s="246" t="e">
        <f t="shared" si="62"/>
        <v>#N/A</v>
      </c>
      <c r="AO180" s="246">
        <f t="array" ref="AO180">SUM(IF(AO173=Analysis!$B$147:$D$158,Analysis!$F$147:$F$158,0))</f>
        <v>0</v>
      </c>
      <c r="AP180" s="246" t="e">
        <f t="shared" si="63"/>
        <v>#N/A</v>
      </c>
      <c r="AQ180" s="246">
        <f t="array" ref="AQ180">SUM(IF(AQ173=Analysis!$B$147:$D$158,Analysis!$F$147:$F$158,0))</f>
        <v>0</v>
      </c>
      <c r="AR180" s="246" t="e">
        <f t="shared" si="64"/>
        <v>#N/A</v>
      </c>
      <c r="AS180" s="246">
        <f t="array" ref="AS180">SUM(IF(AS173=Analysis!$B$147:$D$158,Analysis!$F$147:$F$158,0))</f>
        <v>0</v>
      </c>
      <c r="AT180" s="246" t="e">
        <f t="shared" si="65"/>
        <v>#N/A</v>
      </c>
      <c r="AU180" s="246"/>
      <c r="AV180" s="64"/>
      <c r="AW180" s="64"/>
      <c r="AX180" s="64"/>
      <c r="AY180" s="64"/>
      <c r="AZ180" s="64"/>
      <c r="BA180" s="63"/>
      <c r="BB180" s="63"/>
      <c r="BC180" s="63"/>
      <c r="BD180" s="63"/>
      <c r="BE180" s="63"/>
      <c r="BF180" s="63"/>
      <c r="BG180" s="63"/>
      <c r="BH180" s="63"/>
      <c r="BI180" s="63"/>
    </row>
    <row r="181" spans="18:61" x14ac:dyDescent="0.3">
      <c r="S181" s="64"/>
      <c r="T181" s="64"/>
      <c r="U181" s="64"/>
      <c r="V181" s="246" t="s">
        <v>186</v>
      </c>
      <c r="W181" s="246">
        <f t="array" ref="W181">SUM(IF(W173=Analysis!$B$169:$D$180,Analysis!$F$169:$F$180,0))</f>
        <v>0</v>
      </c>
      <c r="X181" s="246" t="e">
        <f t="shared" si="54"/>
        <v>#N/A</v>
      </c>
      <c r="Y181" s="246">
        <f t="array" ref="Y181">SUM(IF(Y173=Analysis!$B$169:$D$180,Analysis!$F$169:$F$180,0))</f>
        <v>0</v>
      </c>
      <c r="Z181" s="246" t="e">
        <f t="shared" si="55"/>
        <v>#N/A</v>
      </c>
      <c r="AA181" s="246">
        <f t="array" ref="AA181">SUM(IF(AA173=Analysis!$B$169:$D$180,Analysis!$F$169:$F$180,0))</f>
        <v>0</v>
      </c>
      <c r="AB181" s="246" t="e">
        <f t="shared" si="56"/>
        <v>#N/A</v>
      </c>
      <c r="AC181" s="246">
        <f t="array" ref="AC181">SUM(IF(AC173=Analysis!$B$169:$D$180,Analysis!$F$169:$F$180,0))</f>
        <v>0</v>
      </c>
      <c r="AD181" s="246" t="e">
        <f t="shared" si="57"/>
        <v>#N/A</v>
      </c>
      <c r="AE181" s="246">
        <f t="array" ref="AE181">SUM(IF(AE173=Analysis!$B$169:$D$180,Analysis!$F$169:$F$180,0))</f>
        <v>0</v>
      </c>
      <c r="AF181" s="246" t="e">
        <f t="shared" si="58"/>
        <v>#N/A</v>
      </c>
      <c r="AG181" s="246">
        <f t="array" ref="AG181">SUM(IF(AG173=Analysis!$B$169:$D$180,Analysis!$F$169:$F$180,0))</f>
        <v>0</v>
      </c>
      <c r="AH181" s="246" t="e">
        <f t="shared" si="59"/>
        <v>#N/A</v>
      </c>
      <c r="AI181" s="246">
        <f t="array" ref="AI181">SUM(IF(AI173=Analysis!$B$169:$D$180,Analysis!$F$169:$F$180,0))</f>
        <v>0</v>
      </c>
      <c r="AJ181" s="246" t="e">
        <f t="shared" si="60"/>
        <v>#N/A</v>
      </c>
      <c r="AK181" s="246">
        <f t="array" ref="AK181">SUM(IF(AK173=Analysis!$B$169:$D$180,Analysis!$F$169:$F$180,0))</f>
        <v>0</v>
      </c>
      <c r="AL181" s="246" t="e">
        <f t="shared" si="61"/>
        <v>#N/A</v>
      </c>
      <c r="AM181" s="246">
        <f t="array" ref="AM181">SUM(IF(AM173=Analysis!$B$169:$D$180,Analysis!$F$169:$F$180,0))</f>
        <v>0</v>
      </c>
      <c r="AN181" s="246" t="e">
        <f t="shared" si="62"/>
        <v>#N/A</v>
      </c>
      <c r="AO181" s="246">
        <f t="array" ref="AO181">SUM(IF(AO173=Analysis!$B$169:$D$180,Analysis!$F$169:$F$180,0))</f>
        <v>0</v>
      </c>
      <c r="AP181" s="246" t="e">
        <f t="shared" si="63"/>
        <v>#N/A</v>
      </c>
      <c r="AQ181" s="246">
        <f t="array" ref="AQ181">SUM(IF(AQ173=Analysis!$B$169:$D$180,Analysis!$F$169:$F$180,0))</f>
        <v>0</v>
      </c>
      <c r="AR181" s="246" t="e">
        <f t="shared" si="64"/>
        <v>#N/A</v>
      </c>
      <c r="AS181" s="246">
        <f t="array" ref="AS181">SUM(IF(AS173=Analysis!$B$169:$D$180,Analysis!$F$169:$F$180,0))</f>
        <v>0</v>
      </c>
      <c r="AT181" s="246" t="e">
        <f t="shared" si="65"/>
        <v>#N/A</v>
      </c>
      <c r="AU181" s="246"/>
      <c r="AV181" s="64"/>
      <c r="AW181" s="64"/>
      <c r="AX181" s="64"/>
      <c r="AY181" s="64"/>
      <c r="AZ181" s="64"/>
      <c r="BA181" s="63"/>
      <c r="BB181" s="63"/>
      <c r="BC181" s="63"/>
      <c r="BD181" s="63"/>
      <c r="BE181" s="63"/>
      <c r="BF181" s="63"/>
      <c r="BG181" s="63"/>
      <c r="BH181" s="63"/>
      <c r="BI181" s="63"/>
    </row>
    <row r="182" spans="18:61" x14ac:dyDescent="0.3">
      <c r="S182" s="64"/>
      <c r="T182" s="64"/>
      <c r="U182" s="64"/>
      <c r="V182" s="246" t="s">
        <v>187</v>
      </c>
      <c r="W182" s="246">
        <f t="array" ref="W182">SUM(IF(W173=Analysis!$B$191:$D$202,Analysis!$F$191:$F$202,0))</f>
        <v>0</v>
      </c>
      <c r="X182" s="246" t="e">
        <f t="shared" si="54"/>
        <v>#N/A</v>
      </c>
      <c r="Y182" s="246">
        <f t="array" ref="Y182">SUM(IF(Y173=Analysis!$B$191:$D$202,Analysis!$F$191:$F$202,0))</f>
        <v>0</v>
      </c>
      <c r="Z182" s="246" t="e">
        <f t="shared" si="55"/>
        <v>#N/A</v>
      </c>
      <c r="AA182" s="246">
        <f t="array" ref="AA182">SUM(IF(AA173=Analysis!$B$191:$D$202,Analysis!$F$191:$F$202,0))</f>
        <v>0</v>
      </c>
      <c r="AB182" s="246" t="e">
        <f t="shared" si="56"/>
        <v>#N/A</v>
      </c>
      <c r="AC182" s="246">
        <f t="array" ref="AC182">SUM(IF(AC173=Analysis!$B$191:$D$202,Analysis!$F$191:$F$202,0))</f>
        <v>0</v>
      </c>
      <c r="AD182" s="246" t="e">
        <f t="shared" si="57"/>
        <v>#N/A</v>
      </c>
      <c r="AE182" s="246">
        <f t="array" ref="AE182">SUM(IF(AE173=Analysis!$B$191:$D$202,Analysis!$F$191:$F$202,0))</f>
        <v>0</v>
      </c>
      <c r="AF182" s="246" t="e">
        <f t="shared" si="58"/>
        <v>#N/A</v>
      </c>
      <c r="AG182" s="246">
        <f t="array" ref="AG182">SUM(IF(AG173=Analysis!$B$191:$D$202,Analysis!$F$191:$F$202,0))</f>
        <v>0</v>
      </c>
      <c r="AH182" s="246" t="e">
        <f t="shared" si="59"/>
        <v>#N/A</v>
      </c>
      <c r="AI182" s="246">
        <f t="array" ref="AI182">SUM(IF(AI173=Analysis!$B$191:$D$202,Analysis!$F$191:$F$202,0))</f>
        <v>0</v>
      </c>
      <c r="AJ182" s="246" t="e">
        <f t="shared" si="60"/>
        <v>#N/A</v>
      </c>
      <c r="AK182" s="246">
        <f t="array" ref="AK182">SUM(IF(AK173=Analysis!$B$191:$D$202,Analysis!$F$191:$F$202,0))</f>
        <v>0</v>
      </c>
      <c r="AL182" s="246" t="e">
        <f t="shared" si="61"/>
        <v>#N/A</v>
      </c>
      <c r="AM182" s="246">
        <f t="array" ref="AM182">SUM(IF(AM173=Analysis!$B$191:$D$202,Analysis!$F$191:$F$202,0))</f>
        <v>0</v>
      </c>
      <c r="AN182" s="246" t="e">
        <f t="shared" si="62"/>
        <v>#N/A</v>
      </c>
      <c r="AO182" s="246">
        <f t="array" ref="AO182">SUM(IF(AO173=Analysis!$B$191:$D$202,Analysis!$F$191:$F$202,0))</f>
        <v>0</v>
      </c>
      <c r="AP182" s="246" t="e">
        <f t="shared" si="63"/>
        <v>#N/A</v>
      </c>
      <c r="AQ182" s="246">
        <f t="array" ref="AQ182">SUM(IF(AQ173=Analysis!$B$191:$D$202,Analysis!$F$191:$F$202,0))</f>
        <v>0</v>
      </c>
      <c r="AR182" s="246" t="e">
        <f t="shared" si="64"/>
        <v>#N/A</v>
      </c>
      <c r="AS182" s="246">
        <f t="array" ref="AS182">SUM(IF(AS173=Analysis!$B$191:$D$202,Analysis!$F$191:$F$202,0))</f>
        <v>0</v>
      </c>
      <c r="AT182" s="246" t="e">
        <f t="shared" si="65"/>
        <v>#N/A</v>
      </c>
      <c r="AU182" s="246"/>
      <c r="AV182" s="64"/>
      <c r="AW182" s="64"/>
      <c r="AX182" s="64"/>
      <c r="AY182" s="64"/>
      <c r="AZ182" s="64"/>
      <c r="BA182" s="63"/>
      <c r="BB182" s="63"/>
      <c r="BC182" s="63"/>
      <c r="BD182" s="63"/>
      <c r="BE182" s="63"/>
      <c r="BF182" s="63"/>
      <c r="BG182" s="63"/>
      <c r="BH182" s="63"/>
      <c r="BI182" s="63"/>
    </row>
    <row r="183" spans="18:61" x14ac:dyDescent="0.3">
      <c r="S183" s="64"/>
      <c r="T183" s="64"/>
      <c r="U183" s="64"/>
      <c r="V183" s="246" t="s">
        <v>188</v>
      </c>
      <c r="W183" s="246">
        <f t="array" ref="W183">SUM(IF(W173=Analysis!$B$213:$D$224,Analysis!$F$213:$F$224,0))</f>
        <v>0</v>
      </c>
      <c r="X183" s="246" t="e">
        <f t="shared" si="54"/>
        <v>#N/A</v>
      </c>
      <c r="Y183" s="246">
        <f t="array" ref="Y183">SUM(IF(Y173=Analysis!$B$213:$D$224,Analysis!$F$213:$F$224,0))</f>
        <v>0</v>
      </c>
      <c r="Z183" s="246" t="e">
        <f t="shared" si="55"/>
        <v>#N/A</v>
      </c>
      <c r="AA183" s="246">
        <f t="array" ref="AA183">SUM(IF(AA173=Analysis!$B$213:$D$224,Analysis!$F$213:$F$224,0))</f>
        <v>0</v>
      </c>
      <c r="AB183" s="246" t="e">
        <f t="shared" si="56"/>
        <v>#N/A</v>
      </c>
      <c r="AC183" s="246">
        <f t="array" ref="AC183">SUM(IF(AC173=Analysis!$B$213:$D$224,Analysis!$F$213:$F$224,0))</f>
        <v>0</v>
      </c>
      <c r="AD183" s="246" t="e">
        <f t="shared" si="57"/>
        <v>#N/A</v>
      </c>
      <c r="AE183" s="246">
        <f t="array" ref="AE183">SUM(IF(AE173=Analysis!$B$213:$D$224,Analysis!$F$213:$F$224,0))</f>
        <v>0</v>
      </c>
      <c r="AF183" s="246" t="e">
        <f t="shared" si="58"/>
        <v>#N/A</v>
      </c>
      <c r="AG183" s="246">
        <f t="array" ref="AG183">SUM(IF(AG173=Analysis!$B$213:$D$224,Analysis!$F$213:$F$224,0))</f>
        <v>0</v>
      </c>
      <c r="AH183" s="246" t="e">
        <f t="shared" si="59"/>
        <v>#N/A</v>
      </c>
      <c r="AI183" s="246">
        <f t="array" ref="AI183">SUM(IF(AI173=Analysis!$B$213:$D$224,Analysis!$F$213:$F$224,0))</f>
        <v>0</v>
      </c>
      <c r="AJ183" s="246" t="e">
        <f t="shared" si="60"/>
        <v>#N/A</v>
      </c>
      <c r="AK183" s="246">
        <f t="array" ref="AK183">SUM(IF(AK173=Analysis!$B$213:$D$224,Analysis!$F$213:$F$224,0))</f>
        <v>0</v>
      </c>
      <c r="AL183" s="246" t="e">
        <f t="shared" si="61"/>
        <v>#N/A</v>
      </c>
      <c r="AM183" s="246">
        <f t="array" ref="AM183">SUM(IF(AM173=Analysis!$B$213:$D$224,Analysis!$F$213:$F$224,0))</f>
        <v>0</v>
      </c>
      <c r="AN183" s="246" t="e">
        <f t="shared" si="62"/>
        <v>#N/A</v>
      </c>
      <c r="AO183" s="246">
        <f t="array" ref="AO183">SUM(IF(AO173=Analysis!$B$213:$D$224,Analysis!$F$213:$F$224,0))</f>
        <v>0</v>
      </c>
      <c r="AP183" s="246" t="e">
        <f t="shared" si="63"/>
        <v>#N/A</v>
      </c>
      <c r="AQ183" s="246">
        <f t="array" ref="AQ183">SUM(IF(AQ173=Analysis!$B$213:$D$224,Analysis!$F$213:$F$224,0))</f>
        <v>0</v>
      </c>
      <c r="AR183" s="246" t="e">
        <f t="shared" si="64"/>
        <v>#N/A</v>
      </c>
      <c r="AS183" s="246">
        <f t="array" ref="AS183">SUM(IF(AS173=Analysis!$B$213:$D$224,Analysis!$F$213:$F$224,0))</f>
        <v>0</v>
      </c>
      <c r="AT183" s="246" t="e">
        <f t="shared" si="65"/>
        <v>#N/A</v>
      </c>
      <c r="AU183" s="246"/>
      <c r="AV183" s="64"/>
      <c r="AW183" s="64"/>
      <c r="AX183" s="64"/>
      <c r="AY183" s="64"/>
      <c r="AZ183" s="64"/>
      <c r="BA183" s="63"/>
      <c r="BB183" s="63"/>
      <c r="BC183" s="63"/>
      <c r="BD183" s="63"/>
      <c r="BE183" s="63"/>
      <c r="BF183" s="63"/>
      <c r="BG183" s="63"/>
      <c r="BH183" s="63"/>
      <c r="BI183" s="63"/>
    </row>
    <row r="184" spans="18:61" x14ac:dyDescent="0.3">
      <c r="S184" s="64"/>
      <c r="T184" s="64"/>
      <c r="U184" s="64"/>
      <c r="V184" s="609"/>
      <c r="W184" s="609"/>
      <c r="X184" s="609"/>
      <c r="Y184" s="609"/>
      <c r="Z184" s="609"/>
      <c r="AA184" s="609"/>
      <c r="AB184" s="609"/>
      <c r="AC184" s="609"/>
      <c r="AD184" s="609"/>
      <c r="AE184" s="609"/>
      <c r="AF184" s="609"/>
      <c r="AG184" s="609"/>
      <c r="AH184" s="609"/>
      <c r="AI184" s="609"/>
      <c r="AJ184" s="609"/>
      <c r="AK184" s="609"/>
      <c r="AL184" s="609"/>
      <c r="AM184" s="609"/>
      <c r="AN184" s="609"/>
      <c r="AO184" s="609"/>
      <c r="AP184" s="609"/>
      <c r="AQ184" s="609"/>
      <c r="AR184" s="609"/>
      <c r="AS184" s="609"/>
      <c r="AT184" s="609"/>
      <c r="AU184" s="609"/>
      <c r="AV184" s="64"/>
      <c r="AW184" s="64"/>
      <c r="AX184" s="64"/>
      <c r="AY184" s="64"/>
      <c r="AZ184" s="64"/>
      <c r="BA184" s="63"/>
      <c r="BB184" s="63"/>
      <c r="BC184" s="63"/>
      <c r="BD184" s="63"/>
      <c r="BE184" s="63"/>
      <c r="BF184" s="63"/>
      <c r="BG184" s="63"/>
      <c r="BH184" s="63"/>
      <c r="BI184" s="63"/>
    </row>
    <row r="185" spans="18:61" x14ac:dyDescent="0.3">
      <c r="S185" s="64"/>
      <c r="T185" s="64"/>
      <c r="U185" s="64"/>
      <c r="V185" s="612" t="s">
        <v>347</v>
      </c>
      <c r="W185" s="612"/>
      <c r="X185" s="612"/>
      <c r="Y185" s="612"/>
      <c r="Z185" s="612"/>
      <c r="AA185" s="612"/>
      <c r="AB185" s="612"/>
      <c r="AC185" s="612"/>
      <c r="AD185" s="612"/>
      <c r="AE185" s="612"/>
      <c r="AF185" s="612"/>
      <c r="AG185" s="612"/>
      <c r="AH185" s="612"/>
      <c r="AI185" s="612"/>
      <c r="AJ185" s="612"/>
      <c r="AK185" s="612"/>
      <c r="AL185" s="612"/>
      <c r="AM185" s="612"/>
      <c r="AN185" s="612"/>
      <c r="AO185" s="612"/>
      <c r="AP185" s="612"/>
      <c r="AQ185" s="612"/>
      <c r="AR185" s="612"/>
      <c r="AS185" s="612"/>
      <c r="AT185" s="612"/>
      <c r="AU185" s="612"/>
      <c r="AV185" s="64"/>
      <c r="AW185" s="64"/>
      <c r="AX185" s="64"/>
      <c r="AY185" s="64"/>
      <c r="AZ185" s="64"/>
      <c r="BA185" s="63"/>
      <c r="BB185" s="63"/>
      <c r="BC185" s="63"/>
      <c r="BD185" s="63"/>
      <c r="BE185" s="63"/>
      <c r="BF185" s="63"/>
      <c r="BG185" s="63"/>
      <c r="BH185" s="63"/>
      <c r="BI185" s="63"/>
    </row>
    <row r="186" spans="18:61" x14ac:dyDescent="0.3">
      <c r="S186" s="64"/>
      <c r="T186" s="64"/>
      <c r="U186" s="64"/>
      <c r="V186" s="246"/>
      <c r="W186" s="246" t="str">
        <f>'Indications &amp; Informations'!$X$14</f>
        <v>Competition Squat</v>
      </c>
      <c r="X186" s="246"/>
      <c r="Y186" s="246" t="str">
        <f>'Indications &amp; Informations'!$X$15</f>
        <v>Competition Bench</v>
      </c>
      <c r="Z186" s="246"/>
      <c r="AA186" s="246" t="str">
        <f>'Indications &amp; Informations'!$X$16</f>
        <v>Strict Pendlay Row</v>
      </c>
      <c r="AB186" s="246"/>
      <c r="AC186" s="246" t="str">
        <f>'Indications &amp; Informations'!$X$17</f>
        <v>Competition Deadlift</v>
      </c>
      <c r="AD186" s="246"/>
      <c r="AE186" s="246" t="str">
        <f>'Indications &amp; Informations'!$X$18</f>
        <v>2ct Paused Bench</v>
      </c>
      <c r="AF186" s="246"/>
      <c r="AG186" s="246" t="str">
        <f>'Indications &amp; Informations'!$X$19</f>
        <v>Romanian Deadlift</v>
      </c>
      <c r="AH186" s="246"/>
      <c r="AI186" s="246" t="str">
        <f>'Indications &amp; Informations'!$X$20</f>
        <v>Squat, No Sleeves</v>
      </c>
      <c r="AJ186" s="246"/>
      <c r="AK186" s="246" t="str">
        <f>'Indications &amp; Informations'!$X$21</f>
        <v>Low Spoto Bench (1ct)</v>
      </c>
      <c r="AL186" s="246"/>
      <c r="AM186" s="246" t="str">
        <f>'Indications &amp; Informations'!$X$22</f>
        <v>TnG Feet-Up Bench</v>
      </c>
      <c r="AN186" s="246"/>
      <c r="AO186" s="246" t="str">
        <f>'Indications &amp; Informations'!$X$23</f>
        <v>6-0-0 Deadlift</v>
      </c>
      <c r="AP186" s="246"/>
      <c r="AQ186" s="246" t="str">
        <f>'Indications &amp; Informations'!$X$24</f>
        <v>Soft Pause Bench</v>
      </c>
      <c r="AR186" s="246"/>
      <c r="AS186" s="246" t="str">
        <f>'Indications &amp; Informations'!$X$25</f>
        <v>3-0-0 Leg Press (SQT Stance)</v>
      </c>
      <c r="AT186" s="246"/>
      <c r="AU186" s="246"/>
      <c r="AV186" s="64"/>
      <c r="AW186" s="64"/>
      <c r="AX186" s="64"/>
      <c r="AY186" s="64"/>
      <c r="AZ186" s="64"/>
      <c r="BA186" s="63"/>
      <c r="BB186" s="63"/>
      <c r="BC186" s="63"/>
      <c r="BD186" s="63"/>
      <c r="BE186" s="63"/>
      <c r="BF186" s="63"/>
      <c r="BG186" s="63"/>
      <c r="BH186" s="63"/>
      <c r="BI186" s="63"/>
    </row>
    <row r="187" spans="18:61" x14ac:dyDescent="0.3">
      <c r="S187" s="64"/>
      <c r="T187" s="64"/>
      <c r="U187" s="64"/>
      <c r="V187" s="246" t="s">
        <v>52</v>
      </c>
      <c r="W187" s="275">
        <f t="array" ref="W187">SUM(IF(W186=Analysis!$B$15:$D$26,Analysis!$G$15:$G$26,0))</f>
        <v>2325</v>
      </c>
      <c r="X187" s="275">
        <f>IF(W187=0,NA(),W187)</f>
        <v>2325</v>
      </c>
      <c r="Y187" s="275">
        <f t="array" ref="Y187">SUM(IF(Y186=Analysis!$B$15:$D$26,Analysis!$G$15:$G$26,0))</f>
        <v>1610</v>
      </c>
      <c r="Z187" s="275">
        <f>IF(Y187=0,NA(),Y187)</f>
        <v>1610</v>
      </c>
      <c r="AA187" s="275">
        <f t="array" ref="AA187">SUM(IF(AA186=Analysis!$B$15:$D$26,Analysis!$G$15:$G$26,0))</f>
        <v>1750</v>
      </c>
      <c r="AB187" s="275">
        <f>IF(AA187=0,NA(),AA187)</f>
        <v>1750</v>
      </c>
      <c r="AC187" s="275">
        <f t="array" ref="AC187">SUM(IF(AC186=Analysis!$B$15:$D$26,Analysis!$G$15:$G$26,0))</f>
        <v>3150</v>
      </c>
      <c r="AD187" s="275">
        <f>IF(AC187=0,NA(),AC187)</f>
        <v>3150</v>
      </c>
      <c r="AE187" s="275">
        <f t="array" ref="AE187">SUM(IF(AE186=Analysis!$B$15:$D$26,Analysis!$G$15:$G$26,0))</f>
        <v>1230</v>
      </c>
      <c r="AF187" s="275">
        <f>IF(AE187=0,NA(),AE187)</f>
        <v>1230</v>
      </c>
      <c r="AG187" s="275">
        <f t="array" ref="AG187">SUM(IF(AG186=Analysis!$B$15:$D$26,Analysis!$G$15:$G$26,0))</f>
        <v>3600</v>
      </c>
      <c r="AH187" s="275">
        <f>IF(AG187=0,NA(),AG187)</f>
        <v>3600</v>
      </c>
      <c r="AI187" s="275">
        <f t="array" ref="AI187">SUM(IF(AI186=Analysis!$B$15:$D$26,Analysis!$G$15:$G$26,0))</f>
        <v>1920</v>
      </c>
      <c r="AJ187" s="275">
        <f>IF(AI187=0,NA(),AI187)</f>
        <v>1920</v>
      </c>
      <c r="AK187" s="275">
        <f t="array" ref="AK187">SUM(IF(AK186=Analysis!$B$15:$D$26,Analysis!$G$15:$G$26,0))</f>
        <v>1340</v>
      </c>
      <c r="AL187" s="275">
        <f>IF(AK187=0,NA(),AK187)</f>
        <v>1340</v>
      </c>
      <c r="AM187" s="275">
        <f t="array" ref="AM187">SUM(IF(AM186=Analysis!$B$15:$D$26,Analysis!$G$15:$G$26,0))</f>
        <v>2100</v>
      </c>
      <c r="AN187" s="275">
        <f>IF(AM187=0,NA(),AM187)</f>
        <v>2100</v>
      </c>
      <c r="AO187" s="275">
        <f t="array" ref="AO187">SUM(IF(AO186=Analysis!$B$15:$D$26,Analysis!$G$15:$G$26,0))</f>
        <v>1350</v>
      </c>
      <c r="AP187" s="275">
        <f>IF(AO187=0,NA(),AO187)</f>
        <v>1350</v>
      </c>
      <c r="AQ187" s="275">
        <f t="array" ref="AQ187">SUM(IF(AQ186=Analysis!$B$15:$D$26,Analysis!$G$15:$G$26,0))</f>
        <v>1280</v>
      </c>
      <c r="AR187" s="275">
        <f>IF(AQ187=0,NA(),AQ187)</f>
        <v>1280</v>
      </c>
      <c r="AS187" s="275">
        <f t="array" ref="AS187">SUM(IF(AS186=Analysis!$B$15:$D$26,Analysis!$G$15:$G$26,0))</f>
        <v>0</v>
      </c>
      <c r="AT187" s="275" t="e">
        <f>IF(AS187=0,NA(),AS187)</f>
        <v>#N/A</v>
      </c>
      <c r="AU187" s="246"/>
      <c r="AV187" s="64"/>
      <c r="AW187" s="64"/>
      <c r="AX187" s="64"/>
      <c r="AY187" s="64"/>
      <c r="AZ187" s="64"/>
      <c r="BA187" s="63"/>
      <c r="BB187" s="63"/>
      <c r="BC187" s="63"/>
      <c r="BD187" s="63"/>
      <c r="BE187" s="63"/>
      <c r="BF187" s="63"/>
      <c r="BG187" s="63"/>
      <c r="BH187" s="63"/>
      <c r="BI187" s="63"/>
    </row>
    <row r="188" spans="18:61" x14ac:dyDescent="0.3">
      <c r="S188" s="64"/>
      <c r="T188" s="64"/>
      <c r="U188" s="64"/>
      <c r="V188" s="246" t="s">
        <v>55</v>
      </c>
      <c r="W188" s="275">
        <f t="array" ref="W188">SUM(IF(W186=Analysis!$B$37:$D$48,Analysis!$G$37:$G$48,0))</f>
        <v>4095</v>
      </c>
      <c r="X188" s="275">
        <f t="shared" ref="X188:X196" si="66">IF(W188=0,NA(),W188)</f>
        <v>4095</v>
      </c>
      <c r="Y188" s="275">
        <f t="array" ref="Y188">SUM(IF(Y186=Analysis!$B$37:$D$48,Analysis!$G$37:$G$48,0))</f>
        <v>2230</v>
      </c>
      <c r="Z188" s="275">
        <f t="shared" ref="Z188:Z196" si="67">IF(Y188=0,NA(),Y188)</f>
        <v>2230</v>
      </c>
      <c r="AA188" s="275">
        <f t="array" ref="AA188">SUM(IF(AA186=Analysis!$B$37:$D$48,Analysis!$G$37:$G$48,0))</f>
        <v>3500</v>
      </c>
      <c r="AB188" s="275">
        <f t="shared" ref="AB188:AB196" si="68">IF(AA188=0,NA(),AA188)</f>
        <v>3500</v>
      </c>
      <c r="AC188" s="275">
        <f t="array" ref="AC188">SUM(IF(AC186=Analysis!$B$37:$D$48,Analysis!$G$37:$G$48,0))</f>
        <v>5375</v>
      </c>
      <c r="AD188" s="275">
        <f t="shared" ref="AD188:AD196" si="69">IF(AC188=0,NA(),AC188)</f>
        <v>5375</v>
      </c>
      <c r="AE188" s="275">
        <f t="array" ref="AE188">SUM(IF(AE186=Analysis!$B$37:$D$48,Analysis!$G$37:$G$48,0))</f>
        <v>1690</v>
      </c>
      <c r="AF188" s="275">
        <f t="shared" ref="AF188:AF196" si="70">IF(AE188=0,NA(),AE188)</f>
        <v>1690</v>
      </c>
      <c r="AG188" s="275">
        <f t="array" ref="AG188">SUM(IF(AG186=Analysis!$B$37:$D$48,Analysis!$G$37:$G$48,0))</f>
        <v>5240</v>
      </c>
      <c r="AH188" s="275">
        <f t="shared" ref="AH188:AH196" si="71">IF(AG188=0,NA(),AG188)</f>
        <v>5240</v>
      </c>
      <c r="AI188" s="275">
        <f t="array" ref="AI188">SUM(IF(AI186=Analysis!$B$37:$D$48,Analysis!$G$37:$G$48,0))</f>
        <v>4680</v>
      </c>
      <c r="AJ188" s="275">
        <f t="shared" ref="AJ188:AJ196" si="72">IF(AI188=0,NA(),AI188)</f>
        <v>4680</v>
      </c>
      <c r="AK188" s="275">
        <f t="array" ref="AK188">SUM(IF(AK186=Analysis!$B$37:$D$48,Analysis!$G$37:$G$48,0))</f>
        <v>2720</v>
      </c>
      <c r="AL188" s="275">
        <f t="shared" ref="AL188:AL196" si="73">IF(AK188=0,NA(),AK188)</f>
        <v>2720</v>
      </c>
      <c r="AM188" s="275">
        <f t="array" ref="AM188">SUM(IF(AM186=Analysis!$B$37:$D$48,Analysis!$G$37:$G$48,0))</f>
        <v>2760</v>
      </c>
      <c r="AN188" s="275">
        <f t="shared" ref="AN188:AN196" si="74">IF(AM188=0,NA(),AM188)</f>
        <v>2760</v>
      </c>
      <c r="AO188" s="275">
        <f t="array" ref="AO188">SUM(IF(AO186=Analysis!$B$37:$D$48,Analysis!$G$37:$G$48,0))</f>
        <v>3130</v>
      </c>
      <c r="AP188" s="275">
        <f t="shared" ref="AP188:AP196" si="75">IF(AO188=0,NA(),AO188)</f>
        <v>3130</v>
      </c>
      <c r="AQ188" s="275">
        <f t="array" ref="AQ188">SUM(IF(AQ186=Analysis!$B$37:$D$48,Analysis!$G$37:$G$48,0))</f>
        <v>2580</v>
      </c>
      <c r="AR188" s="275">
        <f t="shared" ref="AR188:AR196" si="76">IF(AQ188=0,NA(),AQ188)</f>
        <v>2580</v>
      </c>
      <c r="AS188" s="275">
        <f t="array" ref="AS188">SUM(IF(AS186=Analysis!$B$37:$D$48,Analysis!$G$37:$G$48,0))</f>
        <v>0</v>
      </c>
      <c r="AT188" s="275" t="e">
        <f t="shared" ref="AT188:AT196" si="77">IF(AS188=0,NA(),AS188)</f>
        <v>#N/A</v>
      </c>
      <c r="AU188" s="246"/>
      <c r="AV188" s="64"/>
      <c r="AW188" s="64"/>
      <c r="AX188" s="64"/>
      <c r="AY188" s="64"/>
      <c r="AZ188" s="64"/>
      <c r="BA188" s="63"/>
      <c r="BB188" s="63"/>
      <c r="BC188" s="63"/>
      <c r="BD188" s="63"/>
      <c r="BE188" s="63"/>
      <c r="BF188" s="63"/>
      <c r="BG188" s="63"/>
      <c r="BH188" s="63"/>
      <c r="BI188" s="63"/>
    </row>
    <row r="189" spans="18:61" x14ac:dyDescent="0.3">
      <c r="S189" s="64"/>
      <c r="T189" s="64"/>
      <c r="U189" s="64"/>
      <c r="V189" s="246" t="s">
        <v>53</v>
      </c>
      <c r="W189" s="275">
        <f t="array" ref="W189">SUM(IF(W186=Analysis!$B$59:$D$70,Analysis!$G$59:$G$70,0))</f>
        <v>4262.5</v>
      </c>
      <c r="X189" s="275">
        <f t="shared" si="66"/>
        <v>4262.5</v>
      </c>
      <c r="Y189" s="275">
        <f t="array" ref="Y189">SUM(IF(Y186=Analysis!$B$59:$D$70,Analysis!$G$59:$G$70,0))</f>
        <v>2290</v>
      </c>
      <c r="Z189" s="275">
        <f t="shared" si="67"/>
        <v>2290</v>
      </c>
      <c r="AA189" s="275">
        <f t="array" ref="AA189">SUM(IF(AA186=Analysis!$B$59:$D$70,Analysis!$G$59:$G$70,0))</f>
        <v>3800</v>
      </c>
      <c r="AB189" s="275">
        <f t="shared" si="68"/>
        <v>3800</v>
      </c>
      <c r="AC189" s="275">
        <f t="array" ref="AC189">SUM(IF(AC186=Analysis!$B$59:$D$70,Analysis!$G$59:$G$70,0))</f>
        <v>5507.5</v>
      </c>
      <c r="AD189" s="275">
        <f t="shared" si="69"/>
        <v>5507.5</v>
      </c>
      <c r="AE189" s="275">
        <f t="array" ref="AE189">SUM(IF(AE186=Analysis!$B$59:$D$70,Analysis!$G$59:$G$70,0))</f>
        <v>1760</v>
      </c>
      <c r="AF189" s="275">
        <f t="shared" si="70"/>
        <v>1760</v>
      </c>
      <c r="AG189" s="275">
        <f t="array" ref="AG189">SUM(IF(AG186=Analysis!$B$59:$D$70,Analysis!$G$59:$G$70,0))</f>
        <v>6300</v>
      </c>
      <c r="AH189" s="275">
        <f t="shared" si="71"/>
        <v>6300</v>
      </c>
      <c r="AI189" s="275">
        <f t="array" ref="AI189">SUM(IF(AI186=Analysis!$B$59:$D$70,Analysis!$G$59:$G$70,0))</f>
        <v>3390</v>
      </c>
      <c r="AJ189" s="275">
        <f t="shared" si="72"/>
        <v>3390</v>
      </c>
      <c r="AK189" s="275">
        <f t="array" ref="AK189">SUM(IF(AK186=Analysis!$B$59:$D$70,Analysis!$G$59:$G$70,0))</f>
        <v>2645</v>
      </c>
      <c r="AL189" s="275">
        <f t="shared" si="73"/>
        <v>2645</v>
      </c>
      <c r="AM189" s="275">
        <f t="array" ref="AM189">SUM(IF(AM186=Analysis!$B$59:$D$70,Analysis!$G$59:$G$70,0))</f>
        <v>2920</v>
      </c>
      <c r="AN189" s="275">
        <f t="shared" si="74"/>
        <v>2920</v>
      </c>
      <c r="AO189" s="275">
        <f t="array" ref="AO189">SUM(IF(AO186=Analysis!$B$59:$D$70,Analysis!$G$59:$G$70,0))</f>
        <v>3140</v>
      </c>
      <c r="AP189" s="275">
        <f t="shared" si="75"/>
        <v>3140</v>
      </c>
      <c r="AQ189" s="275">
        <f t="array" ref="AQ189">SUM(IF(AQ186=Analysis!$B$59:$D$70,Analysis!$G$59:$G$70,0))</f>
        <v>3060</v>
      </c>
      <c r="AR189" s="275">
        <f t="shared" si="76"/>
        <v>3060</v>
      </c>
      <c r="AS189" s="275">
        <f t="array" ref="AS189">SUM(IF(AS186=Analysis!$B$59:$D$70,Analysis!$G$59:$G$70,0))</f>
        <v>9120</v>
      </c>
      <c r="AT189" s="275">
        <f t="shared" si="77"/>
        <v>9120</v>
      </c>
      <c r="AU189" s="246"/>
      <c r="AV189" s="64"/>
      <c r="AW189" s="64"/>
      <c r="AX189" s="64"/>
      <c r="AY189" s="64"/>
      <c r="AZ189" s="64"/>
      <c r="BA189" s="63"/>
      <c r="BB189" s="63"/>
      <c r="BC189" s="63"/>
      <c r="BD189" s="63"/>
      <c r="BE189" s="63"/>
      <c r="BF189" s="63"/>
      <c r="BG189" s="63"/>
      <c r="BH189" s="63"/>
      <c r="BI189" s="63"/>
    </row>
    <row r="190" spans="18:61" x14ac:dyDescent="0.3">
      <c r="S190" s="64"/>
      <c r="T190" s="64"/>
      <c r="U190" s="64"/>
      <c r="V190" s="246" t="s">
        <v>54</v>
      </c>
      <c r="W190" s="275">
        <f t="array" ref="W190">SUM(IF(W186=Analysis!$B$81:$D$92,Analysis!$G$81:$G$92,0))</f>
        <v>4300</v>
      </c>
      <c r="X190" s="275">
        <f t="shared" si="66"/>
        <v>4300</v>
      </c>
      <c r="Y190" s="275">
        <f t="array" ref="Y190">SUM(IF(Y186=Analysis!$B$81:$D$92,Analysis!$G$81:$G$92,0))</f>
        <v>2235</v>
      </c>
      <c r="Z190" s="275">
        <f t="shared" si="67"/>
        <v>2235</v>
      </c>
      <c r="AA190" s="275">
        <f t="array" ref="AA190">SUM(IF(AA186=Analysis!$B$81:$D$92,Analysis!$G$81:$G$92,0))</f>
        <v>3800</v>
      </c>
      <c r="AB190" s="275">
        <f t="shared" si="68"/>
        <v>3800</v>
      </c>
      <c r="AC190" s="275">
        <f t="array" ref="AC190">SUM(IF(AC186=Analysis!$B$81:$D$92,Analysis!$G$81:$G$92,0))</f>
        <v>5755</v>
      </c>
      <c r="AD190" s="275">
        <f t="shared" si="69"/>
        <v>5755</v>
      </c>
      <c r="AE190" s="275">
        <f t="array" ref="AE190">SUM(IF(AE186=Analysis!$B$81:$D$92,Analysis!$G$81:$G$92,0))</f>
        <v>1760</v>
      </c>
      <c r="AF190" s="275">
        <f t="shared" si="70"/>
        <v>1760</v>
      </c>
      <c r="AG190" s="275">
        <f t="array" ref="AG190">SUM(IF(AG186=Analysis!$B$81:$D$92,Analysis!$G$81:$G$92,0))</f>
        <v>4820</v>
      </c>
      <c r="AH190" s="275">
        <f t="shared" si="71"/>
        <v>4820</v>
      </c>
      <c r="AI190" s="275">
        <f t="array" ref="AI190">SUM(IF(AI186=Analysis!$B$81:$D$92,Analysis!$G$81:$G$92,0))</f>
        <v>4390</v>
      </c>
      <c r="AJ190" s="275">
        <f t="shared" si="72"/>
        <v>4390</v>
      </c>
      <c r="AK190" s="275">
        <f t="array" ref="AK190">SUM(IF(AK186=Analysis!$B$81:$D$92,Analysis!$G$81:$G$92,0))</f>
        <v>3190</v>
      </c>
      <c r="AL190" s="275">
        <f t="shared" si="73"/>
        <v>3190</v>
      </c>
      <c r="AM190" s="275">
        <f t="array" ref="AM190">SUM(IF(AM186=Analysis!$B$81:$D$92,Analysis!$G$81:$G$92,0))</f>
        <v>3080</v>
      </c>
      <c r="AN190" s="275">
        <f t="shared" si="74"/>
        <v>3080</v>
      </c>
      <c r="AO190" s="275">
        <f t="array" ref="AO190">SUM(IF(AO186=Analysis!$B$81:$D$92,Analysis!$G$81:$G$92,0))</f>
        <v>3185</v>
      </c>
      <c r="AP190" s="275">
        <f t="shared" si="75"/>
        <v>3185</v>
      </c>
      <c r="AQ190" s="275">
        <f t="array" ref="AQ190">SUM(IF(AQ186=Analysis!$B$81:$D$92,Analysis!$G$81:$G$92,0))</f>
        <v>2040</v>
      </c>
      <c r="AR190" s="275">
        <f t="shared" si="76"/>
        <v>2040</v>
      </c>
      <c r="AS190" s="275">
        <f t="array" ref="AS190">SUM(IF(AS186=Analysis!$B$81:$D$92,Analysis!$G$81:$G$92,0))</f>
        <v>8960</v>
      </c>
      <c r="AT190" s="275">
        <f t="shared" si="77"/>
        <v>8960</v>
      </c>
      <c r="AU190" s="246"/>
      <c r="AV190" s="64"/>
      <c r="AW190" s="64"/>
      <c r="AX190" s="64"/>
      <c r="AY190" s="64"/>
      <c r="AZ190" s="64"/>
      <c r="BA190" s="63"/>
      <c r="BB190" s="63"/>
      <c r="BC190" s="63"/>
      <c r="BD190" s="63"/>
      <c r="BE190" s="63"/>
      <c r="BF190" s="63"/>
      <c r="BG190" s="63"/>
      <c r="BH190" s="63"/>
      <c r="BI190" s="63"/>
    </row>
    <row r="191" spans="18:61" x14ac:dyDescent="0.3">
      <c r="S191" s="64"/>
      <c r="T191" s="64"/>
      <c r="U191" s="64"/>
      <c r="V191" s="246" t="s">
        <v>150</v>
      </c>
      <c r="W191" s="275">
        <f t="array" ref="W191">SUM(IF(W186=Analysis!$B$103:$D$114,Analysis!$G$103:$G$114,0))</f>
        <v>4460</v>
      </c>
      <c r="X191" s="275">
        <f t="shared" si="66"/>
        <v>4460</v>
      </c>
      <c r="Y191" s="275">
        <f t="array" ref="Y191">SUM(IF(Y186=Analysis!$B$103:$D$114,Analysis!$G$103:$G$114,0))</f>
        <v>2332.5</v>
      </c>
      <c r="Z191" s="275">
        <f t="shared" si="67"/>
        <v>2332.5</v>
      </c>
      <c r="AA191" s="275">
        <f t="array" ref="AA191">SUM(IF(AA186=Analysis!$B$103:$D$114,Analysis!$G$103:$G$114,0))</f>
        <v>4000</v>
      </c>
      <c r="AB191" s="275">
        <f t="shared" si="68"/>
        <v>4000</v>
      </c>
      <c r="AC191" s="275">
        <f t="array" ref="AC191">SUM(IF(AC186=Analysis!$B$103:$D$114,Analysis!$G$103:$G$114,0))</f>
        <v>5762.5</v>
      </c>
      <c r="AD191" s="275">
        <f t="shared" si="69"/>
        <v>5762.5</v>
      </c>
      <c r="AE191" s="275">
        <f t="array" ref="AE191">SUM(IF(AE186=Analysis!$B$103:$D$114,Analysis!$G$103:$G$114,0))</f>
        <v>1780</v>
      </c>
      <c r="AF191" s="275">
        <f t="shared" si="70"/>
        <v>1780</v>
      </c>
      <c r="AG191" s="275">
        <f t="array" ref="AG191">SUM(IF(AG186=Analysis!$B$103:$D$114,Analysis!$G$103:$G$114,0))</f>
        <v>6700</v>
      </c>
      <c r="AH191" s="275">
        <f t="shared" si="71"/>
        <v>6700</v>
      </c>
      <c r="AI191" s="275">
        <f t="array" ref="AI191">SUM(IF(AI186=Analysis!$B$103:$D$114,Analysis!$G$103:$G$114,0))</f>
        <v>2880</v>
      </c>
      <c r="AJ191" s="275">
        <f t="shared" si="72"/>
        <v>2880</v>
      </c>
      <c r="AK191" s="275">
        <f t="array" ref="AK191">SUM(IF(AK186=Analysis!$B$103:$D$114,Analysis!$G$103:$G$114,0))</f>
        <v>3110</v>
      </c>
      <c r="AL191" s="275">
        <f t="shared" si="73"/>
        <v>3110</v>
      </c>
      <c r="AM191" s="275">
        <f t="array" ref="AM191">SUM(IF(AM186=Analysis!$B$103:$D$114,Analysis!$G$103:$G$114,0))</f>
        <v>2215</v>
      </c>
      <c r="AN191" s="275">
        <f t="shared" si="74"/>
        <v>2215</v>
      </c>
      <c r="AO191" s="275">
        <f t="array" ref="AO191">SUM(IF(AO186=Analysis!$B$103:$D$114,Analysis!$G$103:$G$114,0))</f>
        <v>3180</v>
      </c>
      <c r="AP191" s="275">
        <f t="shared" si="75"/>
        <v>3180</v>
      </c>
      <c r="AQ191" s="275">
        <f t="array" ref="AQ191">SUM(IF(AQ186=Analysis!$B$103:$D$114,Analysis!$G$103:$G$114,0))</f>
        <v>2125</v>
      </c>
      <c r="AR191" s="275">
        <f t="shared" si="76"/>
        <v>2125</v>
      </c>
      <c r="AS191" s="275">
        <f t="array" ref="AS191">SUM(IF(AS186=Analysis!$B$103:$D$114,Analysis!$G$103:$G$114,0))</f>
        <v>9280</v>
      </c>
      <c r="AT191" s="275">
        <f t="shared" si="77"/>
        <v>9280</v>
      </c>
      <c r="AU191" s="246"/>
      <c r="AV191" s="64"/>
      <c r="AW191" s="63"/>
      <c r="AX191" s="63"/>
      <c r="AY191" s="63"/>
      <c r="AZ191" s="63"/>
      <c r="BA191" s="63"/>
      <c r="BB191" s="63"/>
      <c r="BC191" s="63"/>
      <c r="BD191" s="63"/>
      <c r="BE191" s="63"/>
      <c r="BF191" s="63"/>
      <c r="BG191" s="63"/>
      <c r="BH191" s="63"/>
      <c r="BI191" s="63"/>
    </row>
    <row r="192" spans="18:61" x14ac:dyDescent="0.3">
      <c r="S192" s="64"/>
      <c r="T192" s="64"/>
      <c r="U192" s="64"/>
      <c r="V192" s="246" t="s">
        <v>152</v>
      </c>
      <c r="W192" s="275">
        <f t="array" ref="W192">SUM(IF(W186=Analysis!$B$125:$D$136,Analysis!$G$125:$G$136,0))</f>
        <v>1557.5</v>
      </c>
      <c r="X192" s="275">
        <f t="shared" si="66"/>
        <v>1557.5</v>
      </c>
      <c r="Y192" s="275">
        <f t="array" ref="Y192">SUM(IF(Y186=Analysis!$B$125:$D$136,Analysis!$G$125:$G$136,0))</f>
        <v>0</v>
      </c>
      <c r="Z192" s="275" t="e">
        <f t="shared" si="67"/>
        <v>#N/A</v>
      </c>
      <c r="AA192" s="275">
        <f t="array" ref="AA192">SUM(IF(AA186=Analysis!$B$125:$D$136,Analysis!$G$125:$G$136,0))</f>
        <v>0</v>
      </c>
      <c r="AB192" s="275" t="e">
        <f t="shared" si="68"/>
        <v>#N/A</v>
      </c>
      <c r="AC192" s="275">
        <f t="array" ref="AC192">SUM(IF(AC186=Analysis!$B$125:$D$136,Analysis!$G$125:$G$136,0))</f>
        <v>2422.5</v>
      </c>
      <c r="AD192" s="275">
        <f t="shared" si="69"/>
        <v>2422.5</v>
      </c>
      <c r="AE192" s="275">
        <f t="array" ref="AE192">SUM(IF(AE186=Analysis!$B$125:$D$136,Analysis!$G$125:$G$136,0))</f>
        <v>0</v>
      </c>
      <c r="AF192" s="275" t="e">
        <f t="shared" si="70"/>
        <v>#N/A</v>
      </c>
      <c r="AG192" s="275">
        <f t="array" ref="AG192">SUM(IF(AG186=Analysis!$B$125:$D$136,Analysis!$G$125:$G$136,0))</f>
        <v>0</v>
      </c>
      <c r="AH192" s="275" t="e">
        <f t="shared" si="71"/>
        <v>#N/A</v>
      </c>
      <c r="AI192" s="275">
        <f t="array" ref="AI192">SUM(IF(AI186=Analysis!$B$125:$D$136,Analysis!$G$125:$G$136,0))</f>
        <v>0</v>
      </c>
      <c r="AJ192" s="275" t="e">
        <f t="shared" si="72"/>
        <v>#N/A</v>
      </c>
      <c r="AK192" s="275">
        <f t="array" ref="AK192">SUM(IF(AK186=Analysis!$B$125:$D$136,Analysis!$G$125:$G$136,0))</f>
        <v>0</v>
      </c>
      <c r="AL192" s="275" t="e">
        <f t="shared" si="73"/>
        <v>#N/A</v>
      </c>
      <c r="AM192" s="275">
        <f t="array" ref="AM192">SUM(IF(AM186=Analysis!$B$125:$D$136,Analysis!$G$125:$G$136,0))</f>
        <v>0</v>
      </c>
      <c r="AN192" s="275" t="e">
        <f t="shared" si="74"/>
        <v>#N/A</v>
      </c>
      <c r="AO192" s="275">
        <f t="array" ref="AO192">SUM(IF(AO186=Analysis!$B$125:$D$136,Analysis!$G$125:$G$136,0))</f>
        <v>0</v>
      </c>
      <c r="AP192" s="275" t="e">
        <f t="shared" si="75"/>
        <v>#N/A</v>
      </c>
      <c r="AQ192" s="275">
        <f t="array" ref="AQ192">SUM(IF(AQ186=Analysis!$B$125:$D$136,Analysis!$G$125:$G$136,0))</f>
        <v>0</v>
      </c>
      <c r="AR192" s="275" t="e">
        <f t="shared" si="76"/>
        <v>#N/A</v>
      </c>
      <c r="AS192" s="275">
        <f t="array" ref="AS192">SUM(IF(AS186=Analysis!$B$125:$D$136,Analysis!$G$125:$G$136,0))</f>
        <v>0</v>
      </c>
      <c r="AT192" s="275" t="e">
        <f t="shared" si="77"/>
        <v>#N/A</v>
      </c>
      <c r="AU192" s="246"/>
      <c r="AV192" s="64"/>
      <c r="AW192" s="63"/>
      <c r="AX192" s="63"/>
      <c r="AY192" s="63"/>
      <c r="AZ192" s="63"/>
      <c r="BA192" s="63"/>
      <c r="BB192" s="63"/>
      <c r="BC192" s="63"/>
      <c r="BD192" s="63"/>
      <c r="BE192" s="63"/>
      <c r="BF192" s="63"/>
      <c r="BG192" s="63"/>
      <c r="BH192" s="63"/>
      <c r="BI192" s="63"/>
    </row>
    <row r="193" spans="19:61" x14ac:dyDescent="0.3">
      <c r="S193" s="64"/>
      <c r="T193" s="64"/>
      <c r="U193" s="64"/>
      <c r="V193" s="246" t="s">
        <v>164</v>
      </c>
      <c r="W193" s="275">
        <f t="array" ref="W193">SUM(IF(W186=Analysis!$B$147:$D$158,Analysis!$G$147:$G$158,0))</f>
        <v>0</v>
      </c>
      <c r="X193" s="275" t="e">
        <f t="shared" si="66"/>
        <v>#N/A</v>
      </c>
      <c r="Y193" s="275">
        <f t="array" ref="Y193">SUM(IF(Y186=Analysis!$B$147:$D$158,Analysis!$G$147:$G$158,0))</f>
        <v>0</v>
      </c>
      <c r="Z193" s="275" t="e">
        <f t="shared" si="67"/>
        <v>#N/A</v>
      </c>
      <c r="AA193" s="275">
        <f t="array" ref="AA193">SUM(IF(AA186=Analysis!$B$147:$D$158,Analysis!$G$147:$G$158,0))</f>
        <v>0</v>
      </c>
      <c r="AB193" s="275" t="e">
        <f t="shared" si="68"/>
        <v>#N/A</v>
      </c>
      <c r="AC193" s="275">
        <f t="array" ref="AC193">SUM(IF(AC186=Analysis!$B$147:$D$158,Analysis!$G$147:$G$158,0))</f>
        <v>0</v>
      </c>
      <c r="AD193" s="275" t="e">
        <f t="shared" si="69"/>
        <v>#N/A</v>
      </c>
      <c r="AE193" s="275">
        <f t="array" ref="AE193">SUM(IF(AE186=Analysis!$B$147:$D$158,Analysis!$G$147:$G$158,0))</f>
        <v>0</v>
      </c>
      <c r="AF193" s="275" t="e">
        <f t="shared" si="70"/>
        <v>#N/A</v>
      </c>
      <c r="AG193" s="275">
        <f t="array" ref="AG193">SUM(IF(AG186=Analysis!$B$147:$D$158,Analysis!$G$147:$G$158,0))</f>
        <v>0</v>
      </c>
      <c r="AH193" s="275" t="e">
        <f t="shared" si="71"/>
        <v>#N/A</v>
      </c>
      <c r="AI193" s="275">
        <f t="array" ref="AI193">SUM(IF(AI186=Analysis!$B$147:$D$158,Analysis!$G$147:$G$158,0))</f>
        <v>0</v>
      </c>
      <c r="AJ193" s="275" t="e">
        <f t="shared" si="72"/>
        <v>#N/A</v>
      </c>
      <c r="AK193" s="275">
        <f t="array" ref="AK193">SUM(IF(AK186=Analysis!$B$147:$D$158,Analysis!$G$147:$G$158,0))</f>
        <v>0</v>
      </c>
      <c r="AL193" s="275" t="e">
        <f t="shared" si="73"/>
        <v>#N/A</v>
      </c>
      <c r="AM193" s="275">
        <f t="array" ref="AM193">SUM(IF(AM186=Analysis!$B$147:$D$158,Analysis!$G$147:$G$158,0))</f>
        <v>0</v>
      </c>
      <c r="AN193" s="275" t="e">
        <f t="shared" si="74"/>
        <v>#N/A</v>
      </c>
      <c r="AO193" s="275">
        <f t="array" ref="AO193">SUM(IF(AO186=Analysis!$B$147:$D$158,Analysis!$G$147:$G$158,0))</f>
        <v>0</v>
      </c>
      <c r="AP193" s="275" t="e">
        <f t="shared" si="75"/>
        <v>#N/A</v>
      </c>
      <c r="AQ193" s="275">
        <f t="array" ref="AQ193">SUM(IF(AQ186=Analysis!$B$147:$D$158,Analysis!$G$147:$G$158,0))</f>
        <v>0</v>
      </c>
      <c r="AR193" s="275" t="e">
        <f t="shared" si="76"/>
        <v>#N/A</v>
      </c>
      <c r="AS193" s="275">
        <f t="array" ref="AS193">SUM(IF(AS186=Analysis!$B$147:$D$158,Analysis!$G$147:$G$158,0))</f>
        <v>0</v>
      </c>
      <c r="AT193" s="275" t="e">
        <f t="shared" si="77"/>
        <v>#N/A</v>
      </c>
      <c r="AU193" s="246"/>
      <c r="AV193" s="64"/>
      <c r="AW193" s="63"/>
      <c r="AX193" s="63"/>
      <c r="AY193" s="63"/>
      <c r="AZ193" s="63"/>
      <c r="BA193" s="63"/>
      <c r="BB193" s="63"/>
      <c r="BC193" s="63"/>
      <c r="BD193" s="63"/>
      <c r="BE193" s="63"/>
      <c r="BF193" s="63"/>
      <c r="BG193" s="63"/>
      <c r="BH193" s="63"/>
      <c r="BI193" s="63"/>
    </row>
    <row r="194" spans="19:61" x14ac:dyDescent="0.3">
      <c r="S194" s="64"/>
      <c r="T194" s="64"/>
      <c r="U194" s="64"/>
      <c r="V194" s="246" t="s">
        <v>186</v>
      </c>
      <c r="W194" s="275">
        <f t="array" ref="W194">SUM(IF(W186=Analysis!$B$169:$D$180,Analysis!$G$169:$G$180,0))</f>
        <v>0</v>
      </c>
      <c r="X194" s="275" t="e">
        <f t="shared" si="66"/>
        <v>#N/A</v>
      </c>
      <c r="Y194" s="275">
        <f t="array" ref="Y194">SUM(IF(Y186=Analysis!$B$169:$D$180,Analysis!$G$169:$G$180,0))</f>
        <v>0</v>
      </c>
      <c r="Z194" s="275" t="e">
        <f t="shared" si="67"/>
        <v>#N/A</v>
      </c>
      <c r="AA194" s="275">
        <f t="array" ref="AA194">SUM(IF(AA186=Analysis!$B$169:$D$180,Analysis!$G$169:$G$180,0))</f>
        <v>0</v>
      </c>
      <c r="AB194" s="275" t="e">
        <f t="shared" si="68"/>
        <v>#N/A</v>
      </c>
      <c r="AC194" s="275">
        <f t="array" ref="AC194">SUM(IF(AC186=Analysis!$B$169:$D$180,Analysis!$G$169:$G$180,0))</f>
        <v>0</v>
      </c>
      <c r="AD194" s="275" t="e">
        <f t="shared" si="69"/>
        <v>#N/A</v>
      </c>
      <c r="AE194" s="275">
        <f t="array" ref="AE194">SUM(IF(AE186=Analysis!$B$169:$D$180,Analysis!$G$169:$G$180,0))</f>
        <v>0</v>
      </c>
      <c r="AF194" s="275" t="e">
        <f t="shared" si="70"/>
        <v>#N/A</v>
      </c>
      <c r="AG194" s="275">
        <f t="array" ref="AG194">SUM(IF(AG186=Analysis!$B$169:$D$180,Analysis!$G$169:$G$180,0))</f>
        <v>0</v>
      </c>
      <c r="AH194" s="275" t="e">
        <f t="shared" si="71"/>
        <v>#N/A</v>
      </c>
      <c r="AI194" s="275">
        <f t="array" ref="AI194">SUM(IF(AI186=Analysis!$B$169:$D$180,Analysis!$G$169:$G$180,0))</f>
        <v>0</v>
      </c>
      <c r="AJ194" s="275" t="e">
        <f t="shared" si="72"/>
        <v>#N/A</v>
      </c>
      <c r="AK194" s="275">
        <f t="array" ref="AK194">SUM(IF(AK186=Analysis!$B$169:$D$180,Analysis!$G$169:$G$180,0))</f>
        <v>0</v>
      </c>
      <c r="AL194" s="275" t="e">
        <f t="shared" si="73"/>
        <v>#N/A</v>
      </c>
      <c r="AM194" s="275">
        <f t="array" ref="AM194">SUM(IF(AM186=Analysis!$B$169:$D$180,Analysis!$G$169:$G$180,0))</f>
        <v>0</v>
      </c>
      <c r="AN194" s="275" t="e">
        <f t="shared" si="74"/>
        <v>#N/A</v>
      </c>
      <c r="AO194" s="275">
        <f t="array" ref="AO194">SUM(IF(AO186=Analysis!$B$169:$D$180,Analysis!$G$169:$G$180,0))</f>
        <v>0</v>
      </c>
      <c r="AP194" s="275" t="e">
        <f t="shared" si="75"/>
        <v>#N/A</v>
      </c>
      <c r="AQ194" s="275">
        <f t="array" ref="AQ194">SUM(IF(AQ186=Analysis!$B$169:$D$180,Analysis!$G$169:$G$180,0))</f>
        <v>0</v>
      </c>
      <c r="AR194" s="275" t="e">
        <f t="shared" si="76"/>
        <v>#N/A</v>
      </c>
      <c r="AS194" s="275">
        <f t="array" ref="AS194">SUM(IF(AS186=Analysis!$B$169:$D$180,Analysis!$G$169:$G$180,0))</f>
        <v>0</v>
      </c>
      <c r="AT194" s="275" t="e">
        <f t="shared" si="77"/>
        <v>#N/A</v>
      </c>
      <c r="AU194" s="246"/>
      <c r="AV194" s="64"/>
      <c r="AW194" s="63"/>
      <c r="AX194" s="63"/>
      <c r="AY194" s="63"/>
      <c r="AZ194" s="63"/>
      <c r="BA194" s="63"/>
      <c r="BB194" s="63"/>
      <c r="BC194" s="63"/>
      <c r="BD194" s="63"/>
      <c r="BE194" s="63"/>
      <c r="BF194" s="63"/>
      <c r="BG194" s="63"/>
      <c r="BH194" s="63"/>
      <c r="BI194" s="63"/>
    </row>
    <row r="195" spans="19:61" x14ac:dyDescent="0.3">
      <c r="S195" s="64"/>
      <c r="T195" s="64"/>
      <c r="U195" s="64"/>
      <c r="V195" s="246" t="s">
        <v>187</v>
      </c>
      <c r="W195" s="275">
        <f t="array" ref="W195">SUM(IF(W186=Analysis!$B$191:$D$202,Analysis!$G$191:$G$202,0))</f>
        <v>0</v>
      </c>
      <c r="X195" s="275" t="e">
        <f t="shared" si="66"/>
        <v>#N/A</v>
      </c>
      <c r="Y195" s="275">
        <f t="array" ref="Y195">SUM(IF(Y186=Analysis!$B$191:$D$202,Analysis!$G$191:$G$202,0))</f>
        <v>0</v>
      </c>
      <c r="Z195" s="275" t="e">
        <f t="shared" si="67"/>
        <v>#N/A</v>
      </c>
      <c r="AA195" s="275">
        <f t="array" ref="AA195">SUM(IF(AA186=Analysis!$B$191:$D$202,Analysis!$G$191:$G$202,0))</f>
        <v>0</v>
      </c>
      <c r="AB195" s="275" t="e">
        <f t="shared" si="68"/>
        <v>#N/A</v>
      </c>
      <c r="AC195" s="275">
        <f t="array" ref="AC195">SUM(IF(AC186=Analysis!$B$191:$D$202,Analysis!$G$191:$G$202,0))</f>
        <v>0</v>
      </c>
      <c r="AD195" s="275" t="e">
        <f t="shared" si="69"/>
        <v>#N/A</v>
      </c>
      <c r="AE195" s="275">
        <f t="array" ref="AE195">SUM(IF(AE186=Analysis!$B$191:$D$202,Analysis!$G$191:$G$202,0))</f>
        <v>0</v>
      </c>
      <c r="AF195" s="275" t="e">
        <f t="shared" si="70"/>
        <v>#N/A</v>
      </c>
      <c r="AG195" s="275">
        <f t="array" ref="AG195">SUM(IF(AG186=Analysis!$B$191:$D$202,Analysis!$G$191:$G$202,0))</f>
        <v>0</v>
      </c>
      <c r="AH195" s="275" t="e">
        <f t="shared" si="71"/>
        <v>#N/A</v>
      </c>
      <c r="AI195" s="275">
        <f t="array" ref="AI195">SUM(IF(AI186=Analysis!$B$191:$D$202,Analysis!$G$191:$G$202,0))</f>
        <v>0</v>
      </c>
      <c r="AJ195" s="275" t="e">
        <f t="shared" si="72"/>
        <v>#N/A</v>
      </c>
      <c r="AK195" s="275">
        <f t="array" ref="AK195">SUM(IF(AK186=Analysis!$B$191:$D$202,Analysis!$G$191:$G$202,0))</f>
        <v>0</v>
      </c>
      <c r="AL195" s="275" t="e">
        <f t="shared" si="73"/>
        <v>#N/A</v>
      </c>
      <c r="AM195" s="275">
        <f t="array" ref="AM195">SUM(IF(AM186=Analysis!$B$191:$D$202,Analysis!$G$191:$G$202,0))</f>
        <v>0</v>
      </c>
      <c r="AN195" s="275" t="e">
        <f t="shared" si="74"/>
        <v>#N/A</v>
      </c>
      <c r="AO195" s="275">
        <f t="array" ref="AO195">SUM(IF(AO186=Analysis!$B$191:$D$202,Analysis!$G$191:$G$202,0))</f>
        <v>0</v>
      </c>
      <c r="AP195" s="275" t="e">
        <f t="shared" si="75"/>
        <v>#N/A</v>
      </c>
      <c r="AQ195" s="275">
        <f t="array" ref="AQ195">SUM(IF(AQ186=Analysis!$B$191:$D$202,Analysis!$G$191:$G$202,0))</f>
        <v>0</v>
      </c>
      <c r="AR195" s="275" t="e">
        <f t="shared" si="76"/>
        <v>#N/A</v>
      </c>
      <c r="AS195" s="275">
        <f t="array" ref="AS195">SUM(IF(AS186=Analysis!$B$191:$D$202,Analysis!$G$191:$G$202,0))</f>
        <v>0</v>
      </c>
      <c r="AT195" s="275" t="e">
        <f t="shared" si="77"/>
        <v>#N/A</v>
      </c>
      <c r="AU195" s="246"/>
      <c r="AV195" s="64"/>
      <c r="AW195" s="63"/>
      <c r="AX195" s="63"/>
      <c r="AY195" s="63"/>
      <c r="AZ195" s="63"/>
      <c r="BA195" s="63"/>
      <c r="BB195" s="63"/>
      <c r="BC195" s="63"/>
      <c r="BD195" s="63"/>
      <c r="BE195" s="63"/>
      <c r="BF195" s="63"/>
      <c r="BG195" s="63"/>
      <c r="BH195" s="63"/>
      <c r="BI195" s="63"/>
    </row>
    <row r="196" spans="19:61" x14ac:dyDescent="0.3">
      <c r="S196" s="64"/>
      <c r="T196" s="64"/>
      <c r="U196" s="64"/>
      <c r="V196" s="246" t="s">
        <v>188</v>
      </c>
      <c r="W196" s="275">
        <f t="array" ref="W196">SUM(IF(W186=Analysis!$B$213:$D$224,Analysis!$G$213:$G$224,0))</f>
        <v>0</v>
      </c>
      <c r="X196" s="275" t="e">
        <f t="shared" si="66"/>
        <v>#N/A</v>
      </c>
      <c r="Y196" s="275">
        <f t="array" ref="Y196">SUM(IF(Y186=Analysis!$B$213:$D$224,Analysis!$G$213:$G$224,0))</f>
        <v>0</v>
      </c>
      <c r="Z196" s="275" t="e">
        <f t="shared" si="67"/>
        <v>#N/A</v>
      </c>
      <c r="AA196" s="275">
        <f t="array" ref="AA196">SUM(IF(AA186=Analysis!$B$213:$D$224,Analysis!$G$213:$G$224,0))</f>
        <v>0</v>
      </c>
      <c r="AB196" s="275" t="e">
        <f t="shared" si="68"/>
        <v>#N/A</v>
      </c>
      <c r="AC196" s="275">
        <f t="array" ref="AC196">SUM(IF(AC186=Analysis!$B$213:$D$224,Analysis!$G$213:$G$224,0))</f>
        <v>0</v>
      </c>
      <c r="AD196" s="275" t="e">
        <f t="shared" si="69"/>
        <v>#N/A</v>
      </c>
      <c r="AE196" s="275">
        <f t="array" ref="AE196">SUM(IF(AE186=Analysis!$B$213:$D$224,Analysis!$G$213:$G$224,0))</f>
        <v>0</v>
      </c>
      <c r="AF196" s="275" t="e">
        <f t="shared" si="70"/>
        <v>#N/A</v>
      </c>
      <c r="AG196" s="275">
        <f t="array" ref="AG196">SUM(IF(AG186=Analysis!$B$213:$D$224,Analysis!$G$213:$G$224,0))</f>
        <v>0</v>
      </c>
      <c r="AH196" s="275" t="e">
        <f t="shared" si="71"/>
        <v>#N/A</v>
      </c>
      <c r="AI196" s="275">
        <f t="array" ref="AI196">SUM(IF(AI186=Analysis!$B$213:$D$224,Analysis!$G$213:$G$224,0))</f>
        <v>0</v>
      </c>
      <c r="AJ196" s="275" t="e">
        <f t="shared" si="72"/>
        <v>#N/A</v>
      </c>
      <c r="AK196" s="275">
        <f t="array" ref="AK196">SUM(IF(AK186=Analysis!$B$213:$D$224,Analysis!$G$213:$G$224,0))</f>
        <v>0</v>
      </c>
      <c r="AL196" s="275" t="e">
        <f t="shared" si="73"/>
        <v>#N/A</v>
      </c>
      <c r="AM196" s="275">
        <f t="array" ref="AM196">SUM(IF(AM186=Analysis!$B$213:$D$224,Analysis!$G$213:$G$224,0))</f>
        <v>0</v>
      </c>
      <c r="AN196" s="275" t="e">
        <f t="shared" si="74"/>
        <v>#N/A</v>
      </c>
      <c r="AO196" s="275">
        <f t="array" ref="AO196">SUM(IF(AO186=Analysis!$B$213:$D$224,Analysis!$G$213:$G$224,0))</f>
        <v>0</v>
      </c>
      <c r="AP196" s="275" t="e">
        <f t="shared" si="75"/>
        <v>#N/A</v>
      </c>
      <c r="AQ196" s="275">
        <f t="array" ref="AQ196">SUM(IF(AQ186=Analysis!$B$213:$D$224,Analysis!$G$213:$G$224,0))</f>
        <v>0</v>
      </c>
      <c r="AR196" s="275" t="e">
        <f t="shared" si="76"/>
        <v>#N/A</v>
      </c>
      <c r="AS196" s="275">
        <f t="array" ref="AS196">SUM(IF(AS186=Analysis!$B$213:$D$224,Analysis!$G$213:$G$224,0))</f>
        <v>0</v>
      </c>
      <c r="AT196" s="275" t="e">
        <f t="shared" si="77"/>
        <v>#N/A</v>
      </c>
      <c r="AU196" s="246"/>
      <c r="AV196" s="64"/>
      <c r="AW196" s="63"/>
      <c r="AX196" s="63"/>
      <c r="AY196" s="63"/>
      <c r="AZ196" s="63"/>
      <c r="BA196" s="63"/>
      <c r="BB196" s="63"/>
      <c r="BC196" s="63"/>
      <c r="BD196" s="63"/>
      <c r="BE196" s="63"/>
      <c r="BF196" s="63"/>
      <c r="BG196" s="63"/>
      <c r="BH196" s="63"/>
      <c r="BI196" s="63"/>
    </row>
    <row r="197" spans="19:61" x14ac:dyDescent="0.3">
      <c r="S197" s="64"/>
      <c r="T197" s="64"/>
      <c r="U197" s="64"/>
      <c r="V197" s="609"/>
      <c r="W197" s="129"/>
      <c r="X197" s="129"/>
      <c r="Y197" s="129"/>
      <c r="Z197" s="129"/>
      <c r="AA197" s="129"/>
      <c r="AB197" s="129"/>
      <c r="AC197" s="129"/>
      <c r="AD197" s="129"/>
      <c r="AE197" s="129"/>
      <c r="AF197" s="129"/>
      <c r="AG197" s="129"/>
      <c r="AH197" s="129"/>
      <c r="AI197" s="129"/>
      <c r="AJ197" s="129"/>
      <c r="AK197" s="129"/>
      <c r="AL197" s="129"/>
      <c r="AM197" s="129"/>
      <c r="AN197" s="129"/>
      <c r="AO197" s="129"/>
      <c r="AP197" s="129"/>
      <c r="AQ197" s="129"/>
      <c r="AR197" s="129"/>
      <c r="AS197" s="129"/>
      <c r="AT197" s="129"/>
      <c r="AU197" s="609"/>
      <c r="AV197" s="64"/>
      <c r="AW197" s="63"/>
      <c r="AX197" s="63"/>
      <c r="AY197" s="63"/>
      <c r="AZ197" s="63"/>
      <c r="BA197" s="63"/>
      <c r="BB197" s="63"/>
      <c r="BC197" s="63"/>
      <c r="BD197" s="63"/>
      <c r="BE197" s="63"/>
      <c r="BF197" s="63"/>
      <c r="BG197" s="63"/>
      <c r="BH197" s="63"/>
      <c r="BI197" s="63"/>
    </row>
    <row r="198" spans="19:61" x14ac:dyDescent="0.3">
      <c r="S198" s="64"/>
      <c r="T198" s="64"/>
      <c r="U198" s="64"/>
      <c r="V198" s="612" t="s">
        <v>348</v>
      </c>
      <c r="W198" s="612"/>
      <c r="X198" s="612"/>
      <c r="Y198" s="612"/>
      <c r="Z198" s="612"/>
      <c r="AA198" s="612"/>
      <c r="AB198" s="612"/>
      <c r="AC198" s="612"/>
      <c r="AD198" s="612"/>
      <c r="AE198" s="612"/>
      <c r="AF198" s="612"/>
      <c r="AG198" s="612"/>
      <c r="AH198" s="612"/>
      <c r="AI198" s="612"/>
      <c r="AJ198" s="612"/>
      <c r="AK198" s="612"/>
      <c r="AL198" s="612"/>
      <c r="AM198" s="612"/>
      <c r="AN198" s="612"/>
      <c r="AO198" s="612"/>
      <c r="AP198" s="612"/>
      <c r="AQ198" s="612"/>
      <c r="AR198" s="612"/>
      <c r="AS198" s="612"/>
      <c r="AT198" s="612"/>
      <c r="AU198" s="612"/>
      <c r="AV198" s="64"/>
      <c r="AW198" s="63"/>
      <c r="AX198" s="63"/>
      <c r="AY198" s="63"/>
      <c r="AZ198" s="63"/>
      <c r="BA198" s="63"/>
      <c r="BB198" s="63"/>
      <c r="BC198" s="63"/>
      <c r="BD198" s="63"/>
      <c r="BE198" s="63"/>
      <c r="BF198" s="63"/>
      <c r="BG198" s="63"/>
      <c r="BH198" s="63"/>
      <c r="BI198" s="63"/>
    </row>
    <row r="199" spans="19:61" x14ac:dyDescent="0.3">
      <c r="S199" s="64"/>
      <c r="T199" s="64"/>
      <c r="U199" s="63"/>
      <c r="V199" s="246"/>
      <c r="W199" s="246" t="str">
        <f>'Indications &amp; Informations'!$X$14</f>
        <v>Competition Squat</v>
      </c>
      <c r="X199" s="246"/>
      <c r="Y199" s="246" t="str">
        <f>'Indications &amp; Informations'!$X$15</f>
        <v>Competition Bench</v>
      </c>
      <c r="Z199" s="246"/>
      <c r="AA199" s="246" t="str">
        <f>'Indications &amp; Informations'!$X$16</f>
        <v>Strict Pendlay Row</v>
      </c>
      <c r="AB199" s="246"/>
      <c r="AC199" s="246" t="str">
        <f>'Indications &amp; Informations'!$X$17</f>
        <v>Competition Deadlift</v>
      </c>
      <c r="AD199" s="246"/>
      <c r="AE199" s="246" t="str">
        <f>'Indications &amp; Informations'!$X$18</f>
        <v>2ct Paused Bench</v>
      </c>
      <c r="AF199" s="246"/>
      <c r="AG199" s="246" t="str">
        <f>'Indications &amp; Informations'!$X$19</f>
        <v>Romanian Deadlift</v>
      </c>
      <c r="AH199" s="246"/>
      <c r="AI199" s="246" t="str">
        <f>'Indications &amp; Informations'!$X$20</f>
        <v>Squat, No Sleeves</v>
      </c>
      <c r="AJ199" s="246"/>
      <c r="AK199" s="246" t="str">
        <f>'Indications &amp; Informations'!$X$21</f>
        <v>Low Spoto Bench (1ct)</v>
      </c>
      <c r="AL199" s="246"/>
      <c r="AM199" s="246" t="str">
        <f>'Indications &amp; Informations'!$X$22</f>
        <v>TnG Feet-Up Bench</v>
      </c>
      <c r="AN199" s="246"/>
      <c r="AO199" s="246" t="str">
        <f>'Indications &amp; Informations'!$X$23</f>
        <v>6-0-0 Deadlift</v>
      </c>
      <c r="AP199" s="246"/>
      <c r="AQ199" s="246" t="str">
        <f>'Indications &amp; Informations'!$X$24</f>
        <v>Soft Pause Bench</v>
      </c>
      <c r="AR199" s="246"/>
      <c r="AS199" s="246" t="str">
        <f>'Indications &amp; Informations'!$X$25</f>
        <v>3-0-0 Leg Press (SQT Stance)</v>
      </c>
      <c r="AT199" s="246"/>
      <c r="AU199" s="246"/>
      <c r="AV199" s="64"/>
      <c r="AW199" s="63"/>
      <c r="AX199" s="63"/>
      <c r="AY199" s="63"/>
      <c r="AZ199" s="63"/>
      <c r="BA199" s="63"/>
      <c r="BB199" s="63"/>
      <c r="BC199" s="63"/>
      <c r="BD199" s="63"/>
      <c r="BE199" s="63"/>
      <c r="BF199" s="63"/>
      <c r="BG199" s="63"/>
      <c r="BH199" s="63"/>
      <c r="BI199" s="63"/>
    </row>
    <row r="200" spans="19:61" x14ac:dyDescent="0.3">
      <c r="S200" s="64"/>
      <c r="T200" s="64"/>
      <c r="U200" s="63"/>
      <c r="V200" s="246" t="s">
        <v>52</v>
      </c>
      <c r="W200" s="274">
        <f t="array" ref="W200">IFERROR(AVERAGE(IF(W199=Analysis!$B$15:$D$26,Analysis!$H$15:$H$26)),0)</f>
        <v>5</v>
      </c>
      <c r="X200" s="274">
        <f>IF(W200=0,NA(),W200)</f>
        <v>5</v>
      </c>
      <c r="Y200" s="274">
        <f t="array" ref="Y200">IFERROR(AVERAGE(IF(Y199=Analysis!$B$15:$D$26,Analysis!$H$15:$H$26)),0)</f>
        <v>5.333333333333333</v>
      </c>
      <c r="Z200" s="274">
        <f>IF(Y200=0,NA(),Y200)</f>
        <v>5.333333333333333</v>
      </c>
      <c r="AA200" s="274">
        <f t="array" ref="AA200">IFERROR(AVERAGE(IF(AA199=Analysis!$B$15:$D$26,Analysis!$H$15:$H$26)),0)</f>
        <v>10</v>
      </c>
      <c r="AB200" s="274">
        <f>IF(AA200=0,NA(),AA200)</f>
        <v>10</v>
      </c>
      <c r="AC200" s="274">
        <f t="array" ref="AC200">IFERROR(AVERAGE(IF(AC199=Analysis!$B$15:$D$26,Analysis!$H$15:$H$26)),0)</f>
        <v>5</v>
      </c>
      <c r="AD200" s="274">
        <f>IF(AC200=0,NA(),AC200)</f>
        <v>5</v>
      </c>
      <c r="AE200" s="274">
        <f t="array" ref="AE200">IFERROR(AVERAGE(IF(AE199=Analysis!$B$15:$D$26,Analysis!$H$15:$H$26)),0)</f>
        <v>4</v>
      </c>
      <c r="AF200" s="274">
        <f>IF(AE200=0,NA(),AE200)</f>
        <v>4</v>
      </c>
      <c r="AG200" s="274">
        <f t="array" ref="AG200">IFERROR(AVERAGE(IF(AG199=Analysis!$B$15:$D$26,Analysis!$H$15:$H$26)),0)</f>
        <v>8</v>
      </c>
      <c r="AH200" s="274">
        <f>IF(AG200=0,NA(),AG200)</f>
        <v>8</v>
      </c>
      <c r="AI200" s="274">
        <f t="array" ref="AI200">IFERROR(AVERAGE(IF(AI199=Analysis!$B$15:$D$26,Analysis!$H$15:$H$26)),0)</f>
        <v>4</v>
      </c>
      <c r="AJ200" s="274">
        <f>IF(AI200=0,NA(),AI200)</f>
        <v>4</v>
      </c>
      <c r="AK200" s="274">
        <f t="array" ref="AK200">IFERROR(AVERAGE(IF(AK199=Analysis!$B$15:$D$26,Analysis!$H$15:$H$26)),0)</f>
        <v>4</v>
      </c>
      <c r="AL200" s="274">
        <f>IF(AK200=0,NA(),AK200)</f>
        <v>4</v>
      </c>
      <c r="AM200" s="274">
        <f t="array" ref="AM200">IFERROR(AVERAGE(IF(AM199=Analysis!$B$15:$D$26,Analysis!$H$15:$H$26)),0)</f>
        <v>7.666666666666667</v>
      </c>
      <c r="AN200" s="274">
        <f>IF(AM200=0,NA(),AM200)</f>
        <v>7.666666666666667</v>
      </c>
      <c r="AO200" s="274">
        <f t="array" ref="AO200">IFERROR(AVERAGE(IF(AO199=Analysis!$B$15:$D$26,Analysis!$H$15:$H$26)),0)</f>
        <v>2</v>
      </c>
      <c r="AP200" s="274">
        <f>IF(AO200=0,NA(),AO200)</f>
        <v>2</v>
      </c>
      <c r="AQ200" s="274">
        <f t="array" ref="AQ200">IFERROR(AVERAGE(IF(AQ199=Analysis!$B$15:$D$26,Analysis!$H$15:$H$26)),0)</f>
        <v>4</v>
      </c>
      <c r="AR200" s="274">
        <f>IF(AQ200=0,NA(),AQ200)</f>
        <v>4</v>
      </c>
      <c r="AS200" s="274">
        <f t="array" ref="AS200">IFERROR(AVERAGE(IF(AS199=Analysis!$B$15:$D$26,Analysis!$H$15:$H$26)),0)</f>
        <v>0</v>
      </c>
      <c r="AT200" s="274" t="e">
        <f>IF(AS200=0,NA(),AS200)</f>
        <v>#N/A</v>
      </c>
      <c r="AU200" s="246"/>
      <c r="AV200" s="64"/>
      <c r="AW200" s="63"/>
      <c r="AX200" s="63"/>
      <c r="AY200" s="63"/>
      <c r="AZ200" s="63"/>
      <c r="BA200" s="63"/>
      <c r="BB200" s="63"/>
      <c r="BC200" s="63"/>
      <c r="BD200" s="63"/>
      <c r="BE200" s="63"/>
      <c r="BF200" s="63"/>
      <c r="BG200" s="63"/>
      <c r="BH200" s="63"/>
      <c r="BI200" s="63"/>
    </row>
    <row r="201" spans="19:61" x14ac:dyDescent="0.3">
      <c r="S201" s="64"/>
      <c r="T201" s="64"/>
      <c r="U201" s="63"/>
      <c r="V201" s="246" t="s">
        <v>55</v>
      </c>
      <c r="W201" s="274">
        <f t="array" ref="W201">IFERROR(AVERAGE(IF(W199=Analysis!$B$37:$D$48,Analysis!$H$37:$H$48)),0)</f>
        <v>4.333333333333333</v>
      </c>
      <c r="X201" s="274">
        <f t="shared" ref="X201:X209" si="78">IF(W201=0,NA(),W201)</f>
        <v>4.333333333333333</v>
      </c>
      <c r="Y201" s="274">
        <f t="array" ref="Y201">IFERROR(AVERAGE(IF(Y199=Analysis!$B$37:$D$48,Analysis!$H$37:$H$48)),0)</f>
        <v>4.2</v>
      </c>
      <c r="Z201" s="274">
        <f t="shared" ref="Z201:Z209" si="79">IF(Y201=0,NA(),Y201)</f>
        <v>4.2</v>
      </c>
      <c r="AA201" s="274">
        <f t="array" ref="AA201">IFERROR(AVERAGE(IF(AA199=Analysis!$B$37:$D$48,Analysis!$H$37:$H$48)),0)</f>
        <v>10</v>
      </c>
      <c r="AB201" s="274">
        <f t="shared" ref="AB201:AB209" si="80">IF(AA201=0,NA(),AA201)</f>
        <v>10</v>
      </c>
      <c r="AC201" s="274">
        <f t="array" ref="AC201">IFERROR(AVERAGE(IF(AC199=Analysis!$B$37:$D$48,Analysis!$H$37:$H$48)),0)</f>
        <v>4.333333333333333</v>
      </c>
      <c r="AD201" s="274">
        <f t="shared" ref="AD201:AD209" si="81">IF(AC201=0,NA(),AC201)</f>
        <v>4.333333333333333</v>
      </c>
      <c r="AE201" s="274">
        <f t="array" ref="AE201">IFERROR(AVERAGE(IF(AE199=Analysis!$B$37:$D$48,Analysis!$H$37:$H$48)),0)</f>
        <v>4</v>
      </c>
      <c r="AF201" s="274">
        <f t="shared" ref="AF201:AF209" si="82">IF(AE201=0,NA(),AE201)</f>
        <v>4</v>
      </c>
      <c r="AG201" s="274">
        <f t="array" ref="AG201">IFERROR(AVERAGE(IF(AG199=Analysis!$B$37:$D$48,Analysis!$H$37:$H$48)),0)</f>
        <v>8</v>
      </c>
      <c r="AH201" s="274">
        <f t="shared" ref="AH201:AH209" si="83">IF(AG201=0,NA(),AG201)</f>
        <v>8</v>
      </c>
      <c r="AI201" s="274">
        <f t="array" ref="AI201">IFERROR(AVERAGE(IF(AI199=Analysis!$B$37:$D$48,Analysis!$H$37:$H$48)),0)</f>
        <v>4</v>
      </c>
      <c r="AJ201" s="274">
        <f t="shared" ref="AJ201:AJ209" si="84">IF(AI201=0,NA(),AI201)</f>
        <v>4</v>
      </c>
      <c r="AK201" s="274">
        <f t="array" ref="AK201">IFERROR(AVERAGE(IF(AK199=Analysis!$B$37:$D$48,Analysis!$H$37:$H$48)),0)</f>
        <v>4</v>
      </c>
      <c r="AL201" s="274">
        <f t="shared" ref="AL201:AL209" si="85">IF(AK201=0,NA(),AK201)</f>
        <v>4</v>
      </c>
      <c r="AM201" s="274">
        <f t="array" ref="AM201">IFERROR(AVERAGE(IF(AM199=Analysis!$B$37:$D$48,Analysis!$H$37:$H$48)),0)</f>
        <v>8</v>
      </c>
      <c r="AN201" s="274">
        <f t="shared" ref="AN201:AN209" si="86">IF(AM201=0,NA(),AM201)</f>
        <v>8</v>
      </c>
      <c r="AO201" s="274">
        <f t="array" ref="AO201">IFERROR(AVERAGE(IF(AO199=Analysis!$B$37:$D$48,Analysis!$H$37:$H$48)),0)</f>
        <v>2</v>
      </c>
      <c r="AP201" s="274">
        <f t="shared" ref="AP201:AP209" si="87">IF(AO201=0,NA(),AO201)</f>
        <v>2</v>
      </c>
      <c r="AQ201" s="274">
        <f t="array" ref="AQ201">IFERROR(AVERAGE(IF(AQ199=Analysis!$B$37:$D$48,Analysis!$H$37:$H$48)),0)</f>
        <v>4</v>
      </c>
      <c r="AR201" s="274">
        <f t="shared" ref="AR201:AR209" si="88">IF(AQ201=0,NA(),AQ201)</f>
        <v>4</v>
      </c>
      <c r="AS201" s="274">
        <f t="array" ref="AS201">IFERROR(AVERAGE(IF(AS199=Analysis!$B$37:$D$48,Analysis!$H$37:$H$48)),0)</f>
        <v>0</v>
      </c>
      <c r="AT201" s="274" t="e">
        <f t="shared" ref="AT201:AT209" si="89">IF(AS201=0,NA(),AS201)</f>
        <v>#N/A</v>
      </c>
      <c r="AU201" s="246"/>
      <c r="AV201" s="64"/>
      <c r="AW201" s="63"/>
      <c r="AX201" s="63"/>
      <c r="AY201" s="63"/>
      <c r="AZ201" s="63"/>
      <c r="BA201" s="63"/>
      <c r="BB201" s="63"/>
      <c r="BC201" s="63"/>
      <c r="BD201" s="63"/>
      <c r="BE201" s="63"/>
      <c r="BF201" s="63"/>
      <c r="BG201" s="63"/>
      <c r="BH201" s="63"/>
      <c r="BI201" s="63"/>
    </row>
    <row r="202" spans="19:61" x14ac:dyDescent="0.3">
      <c r="S202" s="63"/>
      <c r="T202" s="63"/>
      <c r="U202" s="63"/>
      <c r="V202" s="246" t="s">
        <v>53</v>
      </c>
      <c r="W202" s="274">
        <f t="array" ref="W202">IFERROR(AVERAGE(IF(W199=Analysis!$B$59:$D$70,Analysis!$H$59:$H$70)),0)</f>
        <v>4.333333333333333</v>
      </c>
      <c r="X202" s="274">
        <f t="shared" si="78"/>
        <v>4.333333333333333</v>
      </c>
      <c r="Y202" s="274">
        <f t="array" ref="Y202">IFERROR(AVERAGE(IF(Y199=Analysis!$B$59:$D$70,Analysis!$H$59:$H$70)),0)</f>
        <v>4.2</v>
      </c>
      <c r="Z202" s="274">
        <f t="shared" si="79"/>
        <v>4.2</v>
      </c>
      <c r="AA202" s="274">
        <f t="array" ref="AA202">IFERROR(AVERAGE(IF(AA199=Analysis!$B$59:$D$70,Analysis!$H$59:$H$70)),0)</f>
        <v>10</v>
      </c>
      <c r="AB202" s="274">
        <f t="shared" si="80"/>
        <v>10</v>
      </c>
      <c r="AC202" s="274">
        <f t="array" ref="AC202">IFERROR(AVERAGE(IF(AC199=Analysis!$B$59:$D$70,Analysis!$H$59:$H$70)),0)</f>
        <v>4.333333333333333</v>
      </c>
      <c r="AD202" s="274">
        <f t="shared" si="81"/>
        <v>4.333333333333333</v>
      </c>
      <c r="AE202" s="274">
        <f t="array" ref="AE202">IFERROR(AVERAGE(IF(AE199=Analysis!$B$59:$D$70,Analysis!$H$59:$H$70)),0)</f>
        <v>4</v>
      </c>
      <c r="AF202" s="274">
        <f t="shared" si="82"/>
        <v>4</v>
      </c>
      <c r="AG202" s="274">
        <f t="array" ref="AG202">IFERROR(AVERAGE(IF(AG199=Analysis!$B$59:$D$70,Analysis!$H$59:$H$70)),0)</f>
        <v>10</v>
      </c>
      <c r="AH202" s="274">
        <f t="shared" si="83"/>
        <v>10</v>
      </c>
      <c r="AI202" s="274">
        <f t="array" ref="AI202">IFERROR(AVERAGE(IF(AI199=Analysis!$B$59:$D$70,Analysis!$H$59:$H$70)),0)</f>
        <v>4</v>
      </c>
      <c r="AJ202" s="274">
        <f t="shared" si="84"/>
        <v>4</v>
      </c>
      <c r="AK202" s="274">
        <f t="array" ref="AK202">IFERROR(AVERAGE(IF(AK199=Analysis!$B$59:$D$70,Analysis!$H$59:$H$70)),0)</f>
        <v>3.8333333333333335</v>
      </c>
      <c r="AL202" s="274">
        <f t="shared" si="85"/>
        <v>3.8333333333333335</v>
      </c>
      <c r="AM202" s="274">
        <f t="array" ref="AM202">IFERROR(AVERAGE(IF(AM199=Analysis!$B$59:$D$70,Analysis!$H$59:$H$70)),0)</f>
        <v>8</v>
      </c>
      <c r="AN202" s="274">
        <f t="shared" si="86"/>
        <v>8</v>
      </c>
      <c r="AO202" s="274">
        <f t="array" ref="AO202">IFERROR(AVERAGE(IF(AO199=Analysis!$B$59:$D$70,Analysis!$H$59:$H$70)),0)</f>
        <v>2</v>
      </c>
      <c r="AP202" s="274">
        <f t="shared" si="87"/>
        <v>2</v>
      </c>
      <c r="AQ202" s="274">
        <f t="array" ref="AQ202">IFERROR(AVERAGE(IF(AQ199=Analysis!$B$59:$D$70,Analysis!$H$59:$H$70)),0)</f>
        <v>4</v>
      </c>
      <c r="AR202" s="274">
        <f t="shared" si="88"/>
        <v>4</v>
      </c>
      <c r="AS202" s="274">
        <f t="array" ref="AS202">IFERROR(AVERAGE(IF(AS199=Analysis!$B$59:$D$70,Analysis!$H$59:$H$70)),0)</f>
        <v>8</v>
      </c>
      <c r="AT202" s="274">
        <f t="shared" si="89"/>
        <v>8</v>
      </c>
      <c r="AU202" s="246"/>
      <c r="AV202" s="63"/>
      <c r="AW202" s="63"/>
      <c r="AX202" s="63"/>
      <c r="AY202" s="63"/>
      <c r="AZ202" s="63"/>
      <c r="BA202" s="63"/>
      <c r="BB202" s="63"/>
      <c r="BC202" s="63"/>
      <c r="BD202" s="63"/>
      <c r="BE202" s="63"/>
      <c r="BF202" s="63"/>
      <c r="BG202" s="63"/>
      <c r="BH202" s="63"/>
      <c r="BI202" s="63"/>
    </row>
    <row r="203" spans="19:61" x14ac:dyDescent="0.3">
      <c r="S203" s="63"/>
      <c r="T203" s="63"/>
      <c r="U203" s="63"/>
      <c r="V203" s="246" t="s">
        <v>54</v>
      </c>
      <c r="W203" s="274">
        <f t="array" ref="W203">IFERROR(AVERAGE(IF(W199=Analysis!$B$81:$D$92,Analysis!$H$81:$H$92)),0)</f>
        <v>4.333333333333333</v>
      </c>
      <c r="X203" s="274">
        <f t="shared" si="78"/>
        <v>4.333333333333333</v>
      </c>
      <c r="Y203" s="274">
        <f t="array" ref="Y203">IFERROR(AVERAGE(IF(Y199=Analysis!$B$81:$D$92,Analysis!$H$81:$H$92)),0)</f>
        <v>4.2</v>
      </c>
      <c r="Z203" s="274">
        <f t="shared" si="79"/>
        <v>4.2</v>
      </c>
      <c r="AA203" s="274">
        <f t="array" ref="AA203">IFERROR(AVERAGE(IF(AA199=Analysis!$B$81:$D$92,Analysis!$H$81:$H$92)),0)</f>
        <v>10</v>
      </c>
      <c r="AB203" s="274">
        <f t="shared" si="80"/>
        <v>10</v>
      </c>
      <c r="AC203" s="274">
        <f t="array" ref="AC203">IFERROR(AVERAGE(IF(AC199=Analysis!$B$81:$D$92,Analysis!$H$81:$H$92)),0)</f>
        <v>4.333333333333333</v>
      </c>
      <c r="AD203" s="274">
        <f t="shared" si="81"/>
        <v>4.333333333333333</v>
      </c>
      <c r="AE203" s="274">
        <f t="array" ref="AE203">IFERROR(AVERAGE(IF(AE199=Analysis!$B$81:$D$92,Analysis!$H$81:$H$92)),0)</f>
        <v>4</v>
      </c>
      <c r="AF203" s="274">
        <f t="shared" si="82"/>
        <v>4</v>
      </c>
      <c r="AG203" s="274">
        <f t="array" ref="AG203">IFERROR(AVERAGE(IF(AG199=Analysis!$B$81:$D$92,Analysis!$H$81:$H$92)),0)</f>
        <v>9.3333333333333339</v>
      </c>
      <c r="AH203" s="274">
        <f t="shared" si="83"/>
        <v>9.3333333333333339</v>
      </c>
      <c r="AI203" s="274">
        <f t="array" ref="AI203">IFERROR(AVERAGE(IF(AI199=Analysis!$B$81:$D$92,Analysis!$H$81:$H$92)),0)</f>
        <v>4</v>
      </c>
      <c r="AJ203" s="274">
        <f t="shared" si="84"/>
        <v>4</v>
      </c>
      <c r="AK203" s="274">
        <f t="array" ref="AK203">IFERROR(AVERAGE(IF(AK199=Analysis!$B$81:$D$92,Analysis!$H$81:$H$92)),0)</f>
        <v>4</v>
      </c>
      <c r="AL203" s="274">
        <f t="shared" si="85"/>
        <v>4</v>
      </c>
      <c r="AM203" s="274">
        <f t="array" ref="AM203">IFERROR(AVERAGE(IF(AM199=Analysis!$B$81:$D$92,Analysis!$H$81:$H$92)),0)</f>
        <v>8</v>
      </c>
      <c r="AN203" s="274">
        <f t="shared" si="86"/>
        <v>8</v>
      </c>
      <c r="AO203" s="274">
        <f t="array" ref="AO203">IFERROR(AVERAGE(IF(AO199=Analysis!$B$81:$D$92,Analysis!$H$81:$H$92)),0)</f>
        <v>2</v>
      </c>
      <c r="AP203" s="274">
        <f t="shared" si="87"/>
        <v>2</v>
      </c>
      <c r="AQ203" s="274">
        <f t="array" ref="AQ203">IFERROR(AVERAGE(IF(AQ199=Analysis!$B$81:$D$92,Analysis!$H$81:$H$92)),0)</f>
        <v>3.8</v>
      </c>
      <c r="AR203" s="274">
        <f t="shared" si="88"/>
        <v>3.8</v>
      </c>
      <c r="AS203" s="274">
        <f t="array" ref="AS203">IFERROR(AVERAGE(IF(AS199=Analysis!$B$81:$D$92,Analysis!$H$81:$H$92)),0)</f>
        <v>8</v>
      </c>
      <c r="AT203" s="274">
        <f t="shared" si="89"/>
        <v>8</v>
      </c>
      <c r="AU203" s="246"/>
      <c r="AV203" s="63"/>
      <c r="AW203" s="63"/>
      <c r="AX203" s="63"/>
      <c r="AY203" s="63"/>
      <c r="AZ203" s="63"/>
      <c r="BA203" s="63"/>
      <c r="BB203" s="63"/>
      <c r="BC203" s="63"/>
      <c r="BD203" s="63"/>
      <c r="BE203" s="63"/>
      <c r="BF203" s="63"/>
      <c r="BG203" s="63"/>
      <c r="BH203" s="63"/>
      <c r="BI203" s="63"/>
    </row>
    <row r="204" spans="19:61" x14ac:dyDescent="0.3">
      <c r="S204" s="63"/>
      <c r="T204" s="63"/>
      <c r="U204" s="63"/>
      <c r="V204" s="246" t="s">
        <v>150</v>
      </c>
      <c r="W204" s="274">
        <f t="array" ref="W204">IFERROR(AVERAGE(IF(W199=Analysis!$B$103:$D$114,Analysis!$H$103:$H$114)),0)</f>
        <v>4.333333333333333</v>
      </c>
      <c r="X204" s="274">
        <f t="shared" si="78"/>
        <v>4.333333333333333</v>
      </c>
      <c r="Y204" s="274">
        <f t="array" ref="Y204">IFERROR(AVERAGE(IF(Y199=Analysis!$B$103:$D$114,Analysis!$H$103:$H$114)),0)</f>
        <v>4.2</v>
      </c>
      <c r="Z204" s="274">
        <f t="shared" si="79"/>
        <v>4.2</v>
      </c>
      <c r="AA204" s="274">
        <f t="array" ref="AA204">IFERROR(AVERAGE(IF(AA199=Analysis!$B$103:$D$114,Analysis!$H$103:$H$114)),0)</f>
        <v>10</v>
      </c>
      <c r="AB204" s="274">
        <f t="shared" si="80"/>
        <v>10</v>
      </c>
      <c r="AC204" s="274">
        <f t="array" ref="AC204">IFERROR(AVERAGE(IF(AC199=Analysis!$B$103:$D$114,Analysis!$H$103:$H$114)),0)</f>
        <v>4.333333333333333</v>
      </c>
      <c r="AD204" s="274">
        <f t="shared" si="81"/>
        <v>4.333333333333333</v>
      </c>
      <c r="AE204" s="274">
        <f t="array" ref="AE204">IFERROR(AVERAGE(IF(AE199=Analysis!$B$103:$D$114,Analysis!$H$103:$H$114)),0)</f>
        <v>4</v>
      </c>
      <c r="AF204" s="274">
        <f t="shared" si="82"/>
        <v>4</v>
      </c>
      <c r="AG204" s="274">
        <f t="array" ref="AG204">IFERROR(AVERAGE(IF(AG199=Analysis!$B$103:$D$114,Analysis!$H$103:$H$114)),0)</f>
        <v>10</v>
      </c>
      <c r="AH204" s="274">
        <f t="shared" si="83"/>
        <v>10</v>
      </c>
      <c r="AI204" s="274">
        <f t="array" ref="AI204">IFERROR(AVERAGE(IF(AI199=Analysis!$B$103:$D$114,Analysis!$H$103:$H$114)),0)</f>
        <v>4</v>
      </c>
      <c r="AJ204" s="274">
        <f t="shared" si="84"/>
        <v>4</v>
      </c>
      <c r="AK204" s="274">
        <f t="array" ref="AK204">IFERROR(AVERAGE(IF(AK199=Analysis!$B$103:$D$114,Analysis!$H$103:$H$114)),0)</f>
        <v>3.7142857142857144</v>
      </c>
      <c r="AL204" s="274">
        <f t="shared" si="85"/>
        <v>3.7142857142857144</v>
      </c>
      <c r="AM204" s="274">
        <f t="array" ref="AM204">IFERROR(AVERAGE(IF(AM199=Analysis!$B$103:$D$114,Analysis!$H$103:$H$114)),0)</f>
        <v>7.666666666666667</v>
      </c>
      <c r="AN204" s="274">
        <f t="shared" si="86"/>
        <v>7.666666666666667</v>
      </c>
      <c r="AO204" s="274">
        <f t="array" ref="AO204">IFERROR(AVERAGE(IF(AO199=Analysis!$B$103:$D$114,Analysis!$H$103:$H$114)),0)</f>
        <v>2</v>
      </c>
      <c r="AP204" s="274">
        <f t="shared" si="87"/>
        <v>2</v>
      </c>
      <c r="AQ204" s="274">
        <f t="array" ref="AQ204">IFERROR(AVERAGE(IF(AQ199=Analysis!$B$103:$D$114,Analysis!$H$103:$H$114)),0)</f>
        <v>3.8</v>
      </c>
      <c r="AR204" s="274">
        <f t="shared" si="88"/>
        <v>3.8</v>
      </c>
      <c r="AS204" s="274">
        <f t="array" ref="AS204">IFERROR(AVERAGE(IF(AS199=Analysis!$B$103:$D$114,Analysis!$H$103:$H$114)),0)</f>
        <v>8</v>
      </c>
      <c r="AT204" s="274">
        <f t="shared" si="89"/>
        <v>8</v>
      </c>
      <c r="AU204" s="246"/>
      <c r="AV204" s="63"/>
      <c r="AW204" s="63"/>
      <c r="AX204" s="63"/>
      <c r="AY204" s="63"/>
      <c r="AZ204" s="63"/>
      <c r="BA204" s="63"/>
      <c r="BB204" s="63"/>
      <c r="BC204" s="63"/>
      <c r="BD204" s="63"/>
      <c r="BE204" s="63"/>
      <c r="BF204" s="63"/>
      <c r="BG204" s="63"/>
      <c r="BH204" s="63"/>
      <c r="BI204" s="63"/>
    </row>
    <row r="205" spans="19:61" x14ac:dyDescent="0.3">
      <c r="S205" s="63"/>
      <c r="T205" s="63"/>
      <c r="U205" s="63"/>
      <c r="V205" s="246" t="s">
        <v>152</v>
      </c>
      <c r="W205" s="274">
        <f t="array" ref="W205">IFERROR(AVERAGE(IF(W199=Analysis!$B$125:$D$136,Analysis!$H$125:$H$136)),0)</f>
        <v>2.5</v>
      </c>
      <c r="X205" s="274">
        <f t="shared" si="78"/>
        <v>2.5</v>
      </c>
      <c r="Y205" s="274">
        <f t="array" ref="Y205">IFERROR(AVERAGE(IF(Y199=Analysis!$B$125:$D$136,Analysis!$H$125:$H$136)),0)</f>
        <v>0</v>
      </c>
      <c r="Z205" s="274" t="e">
        <f t="shared" si="79"/>
        <v>#N/A</v>
      </c>
      <c r="AA205" s="274">
        <f t="array" ref="AA205">IFERROR(AVERAGE(IF(AA199=Analysis!$B$125:$D$136,Analysis!$H$125:$H$136)),0)</f>
        <v>0</v>
      </c>
      <c r="AB205" s="274" t="e">
        <f t="shared" si="80"/>
        <v>#N/A</v>
      </c>
      <c r="AC205" s="274">
        <f t="array" ref="AC205">IFERROR(AVERAGE(IF(AC199=Analysis!$B$125:$D$136,Analysis!$H$125:$H$136)),0)</f>
        <v>3.25</v>
      </c>
      <c r="AD205" s="274">
        <f t="shared" si="81"/>
        <v>3.25</v>
      </c>
      <c r="AE205" s="274">
        <f t="array" ref="AE205">IFERROR(AVERAGE(IF(AE199=Analysis!$B$125:$D$136,Analysis!$H$125:$H$136)),0)</f>
        <v>0</v>
      </c>
      <c r="AF205" s="274" t="e">
        <f t="shared" si="82"/>
        <v>#N/A</v>
      </c>
      <c r="AG205" s="274">
        <f t="array" ref="AG205">IFERROR(AVERAGE(IF(AG199=Analysis!$B$125:$D$136,Analysis!$H$125:$H$136)),0)</f>
        <v>0</v>
      </c>
      <c r="AH205" s="274" t="e">
        <f t="shared" si="83"/>
        <v>#N/A</v>
      </c>
      <c r="AI205" s="274">
        <f t="array" ref="AI205">IFERROR(AVERAGE(IF(AI199=Analysis!$B$125:$D$136,Analysis!$H$125:$H$136)),0)</f>
        <v>0</v>
      </c>
      <c r="AJ205" s="274" t="e">
        <f t="shared" si="84"/>
        <v>#N/A</v>
      </c>
      <c r="AK205" s="274">
        <f t="array" ref="AK205">IFERROR(AVERAGE(IF(AK199=Analysis!$B$125:$D$136,Analysis!$H$125:$H$136)),0)</f>
        <v>0</v>
      </c>
      <c r="AL205" s="274" t="e">
        <f t="shared" si="85"/>
        <v>#N/A</v>
      </c>
      <c r="AM205" s="274">
        <f t="array" ref="AM205">IFERROR(AVERAGE(IF(AM199=Analysis!$B$125:$D$136,Analysis!$H$125:$H$136)),0)</f>
        <v>0</v>
      </c>
      <c r="AN205" s="274" t="e">
        <f t="shared" si="86"/>
        <v>#N/A</v>
      </c>
      <c r="AO205" s="274">
        <f t="array" ref="AO205">IFERROR(AVERAGE(IF(AO199=Analysis!$B$125:$D$136,Analysis!$H$125:$H$136)),0)</f>
        <v>0</v>
      </c>
      <c r="AP205" s="274" t="e">
        <f t="shared" si="87"/>
        <v>#N/A</v>
      </c>
      <c r="AQ205" s="274">
        <f t="array" ref="AQ205">IFERROR(AVERAGE(IF(AQ199=Analysis!$B$125:$D$136,Analysis!$H$125:$H$136)),0)</f>
        <v>0</v>
      </c>
      <c r="AR205" s="274" t="e">
        <f t="shared" si="88"/>
        <v>#N/A</v>
      </c>
      <c r="AS205" s="274">
        <f t="array" ref="AS205">IFERROR(AVERAGE(IF(AS199=Analysis!$B$125:$D$136,Analysis!$H$125:$H$136)),0)</f>
        <v>0</v>
      </c>
      <c r="AT205" s="274" t="e">
        <f t="shared" si="89"/>
        <v>#N/A</v>
      </c>
      <c r="AU205" s="246"/>
      <c r="AV205" s="63"/>
      <c r="AW205" s="63"/>
      <c r="AX205" s="63"/>
      <c r="AY205" s="63"/>
      <c r="AZ205" s="63"/>
      <c r="BA205" s="63"/>
      <c r="BB205" s="63"/>
      <c r="BC205" s="63"/>
      <c r="BD205" s="63"/>
      <c r="BE205" s="63"/>
      <c r="BF205" s="63"/>
      <c r="BG205" s="63"/>
      <c r="BH205" s="63"/>
      <c r="BI205" s="63"/>
    </row>
    <row r="206" spans="19:61" x14ac:dyDescent="0.3">
      <c r="S206" s="63"/>
      <c r="T206" s="63"/>
      <c r="U206" s="63"/>
      <c r="V206" s="246" t="s">
        <v>164</v>
      </c>
      <c r="W206" s="274">
        <f t="array" ref="W206">IFERROR(AVERAGE(IF(W199=Analysis!$B$147:$D$158,Analysis!$H$147:$H$158)),0)</f>
        <v>0</v>
      </c>
      <c r="X206" s="274" t="e">
        <f t="shared" si="78"/>
        <v>#N/A</v>
      </c>
      <c r="Y206" s="274">
        <f t="array" ref="Y206">IFERROR(AVERAGE(IF(Y199=Analysis!$B$147:$D$158,Analysis!$H$147:$H$158)),0)</f>
        <v>0</v>
      </c>
      <c r="Z206" s="274" t="e">
        <f t="shared" si="79"/>
        <v>#N/A</v>
      </c>
      <c r="AA206" s="274">
        <f t="array" ref="AA206">IFERROR(AVERAGE(IF(AA199=Analysis!$B$147:$D$158,Analysis!$H$147:$H$158)),0)</f>
        <v>0</v>
      </c>
      <c r="AB206" s="274" t="e">
        <f t="shared" si="80"/>
        <v>#N/A</v>
      </c>
      <c r="AC206" s="274">
        <f t="array" ref="AC206">IFERROR(AVERAGE(IF(AC199=Analysis!$B$147:$D$158,Analysis!$H$147:$H$158)),0)</f>
        <v>0</v>
      </c>
      <c r="AD206" s="274" t="e">
        <f t="shared" si="81"/>
        <v>#N/A</v>
      </c>
      <c r="AE206" s="274">
        <f t="array" ref="AE206">IFERROR(AVERAGE(IF(AE199=Analysis!$B$147:$D$158,Analysis!$H$147:$H$158)),0)</f>
        <v>0</v>
      </c>
      <c r="AF206" s="274" t="e">
        <f t="shared" si="82"/>
        <v>#N/A</v>
      </c>
      <c r="AG206" s="274">
        <f t="array" ref="AG206">IFERROR(AVERAGE(IF(AG199=Analysis!$B$147:$D$158,Analysis!$H$147:$H$158)),0)</f>
        <v>0</v>
      </c>
      <c r="AH206" s="274" t="e">
        <f t="shared" si="83"/>
        <v>#N/A</v>
      </c>
      <c r="AI206" s="274">
        <f t="array" ref="AI206">IFERROR(AVERAGE(IF(AI199=Analysis!$B$147:$D$158,Analysis!$H$147:$H$158)),0)</f>
        <v>0</v>
      </c>
      <c r="AJ206" s="274" t="e">
        <f t="shared" si="84"/>
        <v>#N/A</v>
      </c>
      <c r="AK206" s="274">
        <f>IFERROR(AVERAGE(IF(AK199=Analysis!$B$147:$D$158,Analysis!$H$147:$H$158)),0)</f>
        <v>0</v>
      </c>
      <c r="AL206" s="274" t="e">
        <f t="shared" si="85"/>
        <v>#N/A</v>
      </c>
      <c r="AM206" s="274">
        <f t="array" ref="AM206">IFERROR(AVERAGE(IF(AM199=Analysis!$B$147:$D$158,Analysis!$H$147:$H$158)),0)</f>
        <v>0</v>
      </c>
      <c r="AN206" s="274" t="e">
        <f t="shared" si="86"/>
        <v>#N/A</v>
      </c>
      <c r="AO206" s="274">
        <f t="array" ref="AO206">IFERROR(AVERAGE(IF(AO199=Analysis!$B$147:$D$158,Analysis!$H$147:$H$158)),0)</f>
        <v>0</v>
      </c>
      <c r="AP206" s="274" t="e">
        <f t="shared" si="87"/>
        <v>#N/A</v>
      </c>
      <c r="AQ206" s="274">
        <f t="array" ref="AQ206">IFERROR(AVERAGE(IF(AQ199=Analysis!$B$147:$D$158,Analysis!$H$147:$H$158)),0)</f>
        <v>0</v>
      </c>
      <c r="AR206" s="274" t="e">
        <f t="shared" si="88"/>
        <v>#N/A</v>
      </c>
      <c r="AS206" s="274">
        <f t="array" ref="AS206">IFERROR(AVERAGE(IF(AS199=Analysis!$B$147:$D$158,Analysis!$H$147:$H$158)),0)</f>
        <v>0</v>
      </c>
      <c r="AT206" s="274" t="e">
        <f t="shared" si="89"/>
        <v>#N/A</v>
      </c>
      <c r="AU206" s="246"/>
      <c r="AV206" s="63"/>
      <c r="AW206" s="63"/>
      <c r="AX206" s="63"/>
      <c r="AY206" s="63"/>
      <c r="AZ206" s="63"/>
      <c r="BA206" s="63"/>
      <c r="BB206" s="63"/>
      <c r="BC206" s="63"/>
      <c r="BD206" s="63"/>
      <c r="BE206" s="63"/>
      <c r="BF206" s="63"/>
      <c r="BG206" s="63"/>
      <c r="BH206" s="63"/>
      <c r="BI206" s="63"/>
    </row>
    <row r="207" spans="19:61" x14ac:dyDescent="0.3">
      <c r="S207" s="63"/>
      <c r="T207" s="63"/>
      <c r="U207" s="63"/>
      <c r="V207" s="246" t="s">
        <v>186</v>
      </c>
      <c r="W207" s="274">
        <f t="array" ref="W207">IFERROR(AVERAGE(IF(W199=Analysis!$B$169:$D$180,Analysis!$H$169:$H$180)),0)</f>
        <v>0</v>
      </c>
      <c r="X207" s="274" t="e">
        <f t="shared" si="78"/>
        <v>#N/A</v>
      </c>
      <c r="Y207" s="274">
        <f t="array" ref="Y207">IFERROR(AVERAGE(IF(Y199=Analysis!$B$169:$D$180,Analysis!$H$169:$H$180)),0)</f>
        <v>0</v>
      </c>
      <c r="Z207" s="274" t="e">
        <f t="shared" si="79"/>
        <v>#N/A</v>
      </c>
      <c r="AA207" s="274">
        <f t="array" ref="AA207">IFERROR(AVERAGE(IF(AA199=Analysis!$B$169:$D$180,Analysis!$H$169:$H$180)),0)</f>
        <v>0</v>
      </c>
      <c r="AB207" s="274" t="e">
        <f t="shared" si="80"/>
        <v>#N/A</v>
      </c>
      <c r="AC207" s="274">
        <f t="array" ref="AC207">IFERROR(AVERAGE(IF(AC199=Analysis!$B$169:$D$180,Analysis!$H$169:$H$180)),0)</f>
        <v>0</v>
      </c>
      <c r="AD207" s="274" t="e">
        <f t="shared" si="81"/>
        <v>#N/A</v>
      </c>
      <c r="AE207" s="274">
        <f>IFERROR(AVERAGE(IF(AE199=Analysis!$B$169:$D$180,Analysis!$H$169:$H$180)),0)</f>
        <v>0</v>
      </c>
      <c r="AF207" s="274" t="e">
        <f t="shared" si="82"/>
        <v>#N/A</v>
      </c>
      <c r="AG207" s="274">
        <f t="array" ref="AG207">IFERROR(AVERAGE(IF(AG199=Analysis!$B$169:$D$180,Analysis!$H$169:$H$180)),0)</f>
        <v>0</v>
      </c>
      <c r="AH207" s="274" t="e">
        <f t="shared" si="83"/>
        <v>#N/A</v>
      </c>
      <c r="AI207" s="274">
        <f t="array" ref="AI207">IFERROR(AVERAGE(IF(AI199=Analysis!$B$169:$D$180,Analysis!$H$169:$H$180)),0)</f>
        <v>0</v>
      </c>
      <c r="AJ207" s="274" t="e">
        <f t="shared" si="84"/>
        <v>#N/A</v>
      </c>
      <c r="AK207" s="274">
        <f t="array" ref="AK207">IFERROR(AVERAGE(IF(AK199=Analysis!$B$169:$D$180,Analysis!$H$169:$H$180)),0)</f>
        <v>0</v>
      </c>
      <c r="AL207" s="274" t="e">
        <f t="shared" si="85"/>
        <v>#N/A</v>
      </c>
      <c r="AM207" s="274">
        <f t="array" ref="AM207">IFERROR(AVERAGE(IF(AM199=Analysis!$B$169:$D$180,Analysis!$H$169:$H$180)),0)</f>
        <v>0</v>
      </c>
      <c r="AN207" s="274" t="e">
        <f t="shared" si="86"/>
        <v>#N/A</v>
      </c>
      <c r="AO207" s="274">
        <f t="array" ref="AO207">IFERROR(AVERAGE(IF(AO199=Analysis!$B$169:$D$180,Analysis!$H$169:$H$180)),0)</f>
        <v>0</v>
      </c>
      <c r="AP207" s="274" t="e">
        <f t="shared" si="87"/>
        <v>#N/A</v>
      </c>
      <c r="AQ207" s="274">
        <f t="array" ref="AQ207">IFERROR(AVERAGE(IF(AQ199=Analysis!$B$169:$D$180,Analysis!$H$169:$H$180)),0)</f>
        <v>0</v>
      </c>
      <c r="AR207" s="274" t="e">
        <f t="shared" si="88"/>
        <v>#N/A</v>
      </c>
      <c r="AS207" s="274">
        <f t="array" ref="AS207">IFERROR(AVERAGE(IF(AS199=Analysis!$B$169:$D$180,Analysis!$H$169:$H$180)),0)</f>
        <v>0</v>
      </c>
      <c r="AT207" s="274" t="e">
        <f t="shared" si="89"/>
        <v>#N/A</v>
      </c>
      <c r="AU207" s="246"/>
      <c r="AV207" s="63"/>
      <c r="AW207" s="63"/>
      <c r="AX207" s="63"/>
      <c r="AY207" s="63"/>
      <c r="AZ207" s="63"/>
      <c r="BA207" s="63"/>
      <c r="BB207" s="63"/>
      <c r="BC207" s="63"/>
      <c r="BD207" s="63"/>
      <c r="BE207" s="63"/>
      <c r="BF207" s="63"/>
      <c r="BG207" s="63"/>
      <c r="BH207" s="63"/>
      <c r="BI207" s="63"/>
    </row>
    <row r="208" spans="19:61" x14ac:dyDescent="0.3">
      <c r="S208" s="63"/>
      <c r="T208" s="63"/>
      <c r="U208" s="63"/>
      <c r="V208" s="246" t="s">
        <v>187</v>
      </c>
      <c r="W208" s="274">
        <f t="array" ref="W208">IFERROR(AVERAGE(IF(W199=Analysis!$B$191:$D$202,Analysis!$H$191:$H$202)),0)</f>
        <v>0</v>
      </c>
      <c r="X208" s="274" t="e">
        <f t="shared" si="78"/>
        <v>#N/A</v>
      </c>
      <c r="Y208" s="274">
        <f t="array" ref="Y208">IFERROR(AVERAGE(IF(Y199=Analysis!$B$191:$D$202,Analysis!$H$191:$H$202)),0)</f>
        <v>0</v>
      </c>
      <c r="Z208" s="274" t="e">
        <f t="shared" si="79"/>
        <v>#N/A</v>
      </c>
      <c r="AA208" s="274">
        <f t="array" ref="AA208">IFERROR(AVERAGE(IF(AA199=Analysis!$B$191:$D$202,Analysis!$H$191:$H$202)),0)</f>
        <v>0</v>
      </c>
      <c r="AB208" s="274" t="e">
        <f t="shared" si="80"/>
        <v>#N/A</v>
      </c>
      <c r="AC208" s="274">
        <f t="array" ref="AC208">IFERROR(AVERAGE(IF(AC199=Analysis!$B$191:$D$202,Analysis!$H$191:$H$202)),0)</f>
        <v>0</v>
      </c>
      <c r="AD208" s="274" t="e">
        <f t="shared" si="81"/>
        <v>#N/A</v>
      </c>
      <c r="AE208" s="274">
        <f t="array" ref="AE208">IFERROR(AVERAGE(IF(AE199=Analysis!$B$191:$D$202,Analysis!$H$191:$H$202)),0)</f>
        <v>0</v>
      </c>
      <c r="AF208" s="274" t="e">
        <f t="shared" si="82"/>
        <v>#N/A</v>
      </c>
      <c r="AG208" s="274">
        <f t="array" ref="AG208">IFERROR(AVERAGE(IF(AG199=Analysis!$B$191:$D$202,Analysis!$H$191:$H$202)),0)</f>
        <v>0</v>
      </c>
      <c r="AH208" s="274" t="e">
        <f t="shared" si="83"/>
        <v>#N/A</v>
      </c>
      <c r="AI208" s="274">
        <f t="array" ref="AI208">IFERROR(AVERAGE(IF(AI199=Analysis!$B$191:$D$202,Analysis!$H$191:$H$202)),0)</f>
        <v>0</v>
      </c>
      <c r="AJ208" s="274" t="e">
        <f t="shared" si="84"/>
        <v>#N/A</v>
      </c>
      <c r="AK208" s="274">
        <f t="array" ref="AK208">IFERROR(AVERAGE(IF(AK199=Analysis!$B$191:$D$202,Analysis!$H$191:$H$202)),0)</f>
        <v>0</v>
      </c>
      <c r="AL208" s="274" t="e">
        <f t="shared" si="85"/>
        <v>#N/A</v>
      </c>
      <c r="AM208" s="274">
        <f t="array" ref="AM208">IFERROR(AVERAGE(IF(AM199=Analysis!$B$191:$D$202,Analysis!$H$191:$H$202)),0)</f>
        <v>0</v>
      </c>
      <c r="AN208" s="274" t="e">
        <f t="shared" si="86"/>
        <v>#N/A</v>
      </c>
      <c r="AO208" s="274">
        <f t="array" ref="AO208">IFERROR(AVERAGE(IF(AO199=Analysis!$B$191:$D$202,Analysis!$H$191:$H$202)),0)</f>
        <v>0</v>
      </c>
      <c r="AP208" s="274" t="e">
        <f t="shared" si="87"/>
        <v>#N/A</v>
      </c>
      <c r="AQ208" s="274">
        <f t="array" ref="AQ208">IFERROR(AVERAGE(IF(AQ199=Analysis!$B$191:$D$202,Analysis!$H$191:$H$202)),0)</f>
        <v>0</v>
      </c>
      <c r="AR208" s="274" t="e">
        <f t="shared" si="88"/>
        <v>#N/A</v>
      </c>
      <c r="AS208" s="274">
        <f t="array" ref="AS208">IFERROR(AVERAGE(IF(AS199=Analysis!$B$191:$D$202,Analysis!$H$191:$H$202)),0)</f>
        <v>0</v>
      </c>
      <c r="AT208" s="274" t="e">
        <f t="shared" si="89"/>
        <v>#N/A</v>
      </c>
      <c r="AU208" s="246"/>
      <c r="AV208" s="63"/>
      <c r="AW208" s="63"/>
      <c r="AX208" s="63"/>
      <c r="AY208" s="63"/>
      <c r="AZ208" s="63"/>
      <c r="BA208" s="63"/>
      <c r="BB208" s="63"/>
      <c r="BC208" s="63"/>
      <c r="BD208" s="63"/>
      <c r="BE208" s="63"/>
      <c r="BF208" s="63"/>
      <c r="BG208" s="63"/>
      <c r="BH208" s="63"/>
      <c r="BI208" s="63"/>
    </row>
    <row r="209" spans="19:61" x14ac:dyDescent="0.3">
      <c r="S209" s="63"/>
      <c r="T209" s="63"/>
      <c r="U209" s="63"/>
      <c r="V209" s="246" t="s">
        <v>188</v>
      </c>
      <c r="W209" s="274">
        <f t="array" ref="W209">IFERROR(AVERAGE(IF(W199=Analysis!$B$213:$D$224,Analysis!$H$213:$H$224)),0)</f>
        <v>0</v>
      </c>
      <c r="X209" s="274" t="e">
        <f t="shared" si="78"/>
        <v>#N/A</v>
      </c>
      <c r="Y209" s="274">
        <f t="array" ref="Y209">IFERROR(AVERAGE(IF(Y199=Analysis!$B$213:$D$224,Analysis!$H$213:$H$224)),0)</f>
        <v>0</v>
      </c>
      <c r="Z209" s="274" t="e">
        <f t="shared" si="79"/>
        <v>#N/A</v>
      </c>
      <c r="AA209" s="274">
        <f t="array" ref="AA209">IFERROR(AVERAGE(IF(AA199=Analysis!$B$213:$D$224,Analysis!$H$213:$H$224)),0)</f>
        <v>0</v>
      </c>
      <c r="AB209" s="274" t="e">
        <f t="shared" si="80"/>
        <v>#N/A</v>
      </c>
      <c r="AC209" s="274">
        <f t="array" ref="AC209">IFERROR(AVERAGE(IF(AC199=Analysis!$B$213:$D$224,Analysis!$H$213:$H$224)),0)</f>
        <v>0</v>
      </c>
      <c r="AD209" s="274" t="e">
        <f t="shared" si="81"/>
        <v>#N/A</v>
      </c>
      <c r="AE209" s="274">
        <f t="array" ref="AE209">IFERROR(AVERAGE(IF(AE199=Analysis!$B$213:$D$224,Analysis!$H$213:$H$224)),0)</f>
        <v>0</v>
      </c>
      <c r="AF209" s="274" t="e">
        <f t="shared" si="82"/>
        <v>#N/A</v>
      </c>
      <c r="AG209" s="274">
        <f t="array" ref="AG209">IFERROR(AVERAGE(IF(AG199=Analysis!$B$213:$D$224,Analysis!$H$213:$H$224)),0)</f>
        <v>0</v>
      </c>
      <c r="AH209" s="274" t="e">
        <f t="shared" si="83"/>
        <v>#N/A</v>
      </c>
      <c r="AI209" s="274">
        <f t="array" ref="AI209">IFERROR(AVERAGE(IF(AI199=Analysis!$B$213:$D$224,Analysis!$H$213:$H$224)),0)</f>
        <v>0</v>
      </c>
      <c r="AJ209" s="274" t="e">
        <f t="shared" si="84"/>
        <v>#N/A</v>
      </c>
      <c r="AK209" s="274">
        <f t="array" ref="AK209">IFERROR(AVERAGE(IF(AK199=Analysis!$B$213:$D$224,Analysis!$H$213:$H$224)),0)</f>
        <v>0</v>
      </c>
      <c r="AL209" s="274" t="e">
        <f t="shared" si="85"/>
        <v>#N/A</v>
      </c>
      <c r="AM209" s="274">
        <f t="array" ref="AM209">IFERROR(AVERAGE(IF(AM199=Analysis!$B$213:$D$224,Analysis!$H$213:$H$224)),0)</f>
        <v>0</v>
      </c>
      <c r="AN209" s="274" t="e">
        <f t="shared" si="86"/>
        <v>#N/A</v>
      </c>
      <c r="AO209" s="274">
        <f t="array" ref="AO209">IFERROR(AVERAGE(IF(AO199=Analysis!$B$213:$D$224,Analysis!$H$213:$H$224)),0)</f>
        <v>0</v>
      </c>
      <c r="AP209" s="274" t="e">
        <f t="shared" si="87"/>
        <v>#N/A</v>
      </c>
      <c r="AQ209" s="274">
        <f t="array" ref="AQ209">IFERROR(AVERAGE(IF(AQ199=Analysis!$B$213:$D$224,Analysis!$H$213:$H$224)),0)</f>
        <v>0</v>
      </c>
      <c r="AR209" s="274" t="e">
        <f t="shared" si="88"/>
        <v>#N/A</v>
      </c>
      <c r="AS209" s="274">
        <f t="array" ref="AS209">IFERROR(AVERAGE(IF(AS199=Analysis!$B$213:$D$224,Analysis!$H$213:$H$224)),0)</f>
        <v>0</v>
      </c>
      <c r="AT209" s="274" t="e">
        <f t="shared" si="89"/>
        <v>#N/A</v>
      </c>
      <c r="AU209" s="246"/>
      <c r="AV209" s="63"/>
      <c r="AW209" s="63"/>
      <c r="AX209" s="63"/>
      <c r="AY209" s="63"/>
      <c r="AZ209" s="63"/>
      <c r="BA209" s="63"/>
      <c r="BB209" s="63"/>
      <c r="BC209" s="63"/>
      <c r="BD209" s="63"/>
      <c r="BE209" s="63"/>
      <c r="BF209" s="63"/>
      <c r="BG209" s="63"/>
      <c r="BH209" s="63"/>
      <c r="BI209" s="63"/>
    </row>
    <row r="210" spans="19:61" x14ac:dyDescent="0.3">
      <c r="S210" s="63"/>
      <c r="T210" s="63"/>
      <c r="U210" s="63"/>
      <c r="V210" s="608"/>
      <c r="W210" s="608"/>
      <c r="X210" s="608"/>
      <c r="Y210" s="608"/>
      <c r="Z210" s="608"/>
      <c r="AA210" s="608"/>
      <c r="AB210" s="608"/>
      <c r="AC210" s="608"/>
      <c r="AD210" s="608"/>
      <c r="AE210" s="608"/>
      <c r="AF210" s="608"/>
      <c r="AG210" s="608"/>
      <c r="AH210" s="608"/>
      <c r="AI210" s="608"/>
      <c r="AJ210" s="608"/>
      <c r="AK210" s="608"/>
      <c r="AL210" s="608"/>
      <c r="AM210" s="608"/>
      <c r="AN210" s="608"/>
      <c r="AO210" s="608"/>
      <c r="AP210" s="608"/>
      <c r="AQ210" s="608"/>
      <c r="AR210" s="608"/>
      <c r="AS210" s="608"/>
      <c r="AT210" s="608"/>
      <c r="AU210" s="608"/>
      <c r="AV210" s="63"/>
      <c r="AW210" s="63"/>
      <c r="AX210" s="63"/>
      <c r="AY210" s="63"/>
      <c r="AZ210" s="63"/>
      <c r="BA210" s="63"/>
      <c r="BB210" s="63"/>
      <c r="BC210" s="63"/>
      <c r="BD210" s="63"/>
      <c r="BE210" s="63"/>
      <c r="BF210" s="63"/>
      <c r="BG210" s="63"/>
      <c r="BH210" s="63"/>
      <c r="BI210" s="63"/>
    </row>
    <row r="211" spans="19:61" x14ac:dyDescent="0.3">
      <c r="S211" s="63"/>
      <c r="T211" s="63"/>
      <c r="U211" s="63"/>
      <c r="V211" s="612" t="s">
        <v>349</v>
      </c>
      <c r="W211" s="612"/>
      <c r="X211" s="612"/>
      <c r="Y211" s="612"/>
      <c r="Z211" s="612"/>
      <c r="AA211" s="612"/>
      <c r="AB211" s="612"/>
      <c r="AC211" s="612"/>
      <c r="AD211" s="612"/>
      <c r="AE211" s="612"/>
      <c r="AF211" s="612"/>
      <c r="AG211" s="612"/>
      <c r="AH211" s="612"/>
      <c r="AI211" s="612"/>
      <c r="AJ211" s="612"/>
      <c r="AK211" s="612"/>
      <c r="AL211" s="612"/>
      <c r="AM211" s="612"/>
      <c r="AN211" s="612"/>
      <c r="AO211" s="612"/>
      <c r="AP211" s="612"/>
      <c r="AQ211" s="612"/>
      <c r="AR211" s="612"/>
      <c r="AS211" s="612"/>
      <c r="AT211" s="612"/>
      <c r="AU211" s="612"/>
      <c r="AV211" s="63"/>
      <c r="AW211" s="63"/>
      <c r="AX211" s="63"/>
      <c r="AY211" s="63"/>
      <c r="AZ211" s="63"/>
      <c r="BA211" s="63"/>
      <c r="BB211" s="63"/>
      <c r="BC211" s="63"/>
      <c r="BD211" s="63"/>
      <c r="BE211" s="63"/>
      <c r="BF211" s="63"/>
      <c r="BG211" s="63"/>
      <c r="BH211" s="63"/>
      <c r="BI211" s="63"/>
    </row>
    <row r="212" spans="19:61" x14ac:dyDescent="0.3">
      <c r="S212" s="63"/>
      <c r="T212" s="63"/>
      <c r="U212" s="63"/>
      <c r="V212" s="246"/>
      <c r="W212" s="246" t="str">
        <f>'Indications &amp; Informations'!$X$14</f>
        <v>Competition Squat</v>
      </c>
      <c r="X212" s="246"/>
      <c r="Y212" s="246" t="str">
        <f>'Indications &amp; Informations'!$X$15</f>
        <v>Competition Bench</v>
      </c>
      <c r="Z212" s="246"/>
      <c r="AA212" s="246" t="str">
        <f>'Indications &amp; Informations'!$X$16</f>
        <v>Strict Pendlay Row</v>
      </c>
      <c r="AB212" s="246"/>
      <c r="AC212" s="246" t="str">
        <f>'Indications &amp; Informations'!$X$17</f>
        <v>Competition Deadlift</v>
      </c>
      <c r="AD212" s="246"/>
      <c r="AE212" s="246" t="str">
        <f>'Indications &amp; Informations'!$X$18</f>
        <v>2ct Paused Bench</v>
      </c>
      <c r="AF212" s="246"/>
      <c r="AG212" s="246" t="str">
        <f>'Indications &amp; Informations'!$X$19</f>
        <v>Romanian Deadlift</v>
      </c>
      <c r="AH212" s="246"/>
      <c r="AI212" s="246" t="str">
        <f>'Indications &amp; Informations'!$X$20</f>
        <v>Squat, No Sleeves</v>
      </c>
      <c r="AJ212" s="246"/>
      <c r="AK212" s="246" t="str">
        <f>'Indications &amp; Informations'!$X$21</f>
        <v>Low Spoto Bench (1ct)</v>
      </c>
      <c r="AL212" s="246"/>
      <c r="AM212" s="246" t="str">
        <f>'Indications &amp; Informations'!$X$22</f>
        <v>TnG Feet-Up Bench</v>
      </c>
      <c r="AN212" s="246"/>
      <c r="AO212" s="246" t="str">
        <f>'Indications &amp; Informations'!$X$23</f>
        <v>6-0-0 Deadlift</v>
      </c>
      <c r="AP212" s="246"/>
      <c r="AQ212" s="246" t="str">
        <f>'Indications &amp; Informations'!$X$24</f>
        <v>Soft Pause Bench</v>
      </c>
      <c r="AR212" s="246"/>
      <c r="AS212" s="246" t="str">
        <f>'Indications &amp; Informations'!$X$25</f>
        <v>3-0-0 Leg Press (SQT Stance)</v>
      </c>
      <c r="AT212" s="246"/>
      <c r="AU212" s="246"/>
      <c r="AV212" s="63"/>
      <c r="AW212" s="63"/>
      <c r="AX212" s="63"/>
      <c r="AY212" s="63"/>
      <c r="AZ212" s="63"/>
      <c r="BA212" s="63"/>
      <c r="BB212" s="63"/>
      <c r="BC212" s="63"/>
      <c r="BD212" s="63"/>
      <c r="BE212" s="63"/>
      <c r="BF212" s="63"/>
      <c r="BG212" s="63"/>
      <c r="BH212" s="63"/>
      <c r="BI212" s="63"/>
    </row>
    <row r="213" spans="19:61" x14ac:dyDescent="0.3">
      <c r="S213" s="63"/>
      <c r="T213" s="63"/>
      <c r="U213" s="63"/>
      <c r="V213" s="246" t="s">
        <v>52</v>
      </c>
      <c r="W213" s="259">
        <f t="array" ref="W213">IFERROR(AVERAGE(IF(W212=Analysis!$B$15:$D$26,Analysis!$I$15:$I$26)),0)</f>
        <v>0.79081632653061229</v>
      </c>
      <c r="X213" s="259">
        <f>IF(W213=0,NA(),W213)</f>
        <v>0.79081632653061229</v>
      </c>
      <c r="Y213" s="259">
        <f t="array" ref="Y213">IFERROR(AVERAGE(IF(Y212=Analysis!$B$15:$D$26,Analysis!$I$15:$I$26)),0)</f>
        <v>0.74074074074074081</v>
      </c>
      <c r="Z213" s="259">
        <f>IF(Y213=0,NA(),Y213)</f>
        <v>0.74074074074074081</v>
      </c>
      <c r="AA213" s="259">
        <f t="array" ref="AA213">IFERROR(AVERAGE(IF(AA212=Analysis!$B$15:$D$26,Analysis!$I$15:$I$26)),0)</f>
        <v>0.67307692307692313</v>
      </c>
      <c r="AB213" s="259">
        <f>IF(AA213=0,NA(),AA213)</f>
        <v>0.67307692307692313</v>
      </c>
      <c r="AC213" s="259">
        <f t="array" ref="AC213">IFERROR(AVERAGE(IF(AC212=Analysis!$B$15:$D$26,Analysis!$I$15:$I$26)),0)</f>
        <v>0.70707070707070707</v>
      </c>
      <c r="AD213" s="259">
        <f>IF(AC213=0,NA(),AC213)</f>
        <v>0.70707070707070707</v>
      </c>
      <c r="AE213" s="259">
        <f t="array" ref="AE213">IFERROR(AVERAGE(IF(AE212=Analysis!$B$15:$D$26,Analysis!$I$15:$I$26)),0)</f>
        <v>0.85416666666666663</v>
      </c>
      <c r="AF213" s="259">
        <f>IF(AE213=0,NA(),AE213)</f>
        <v>0.85416666666666663</v>
      </c>
      <c r="AG213" s="259">
        <f t="array" ref="AG213">IFERROR(AVERAGE(IF(AG212=Analysis!$B$15:$D$26,Analysis!$I$15:$I$26)),0)</f>
        <v>0.71770334928229662</v>
      </c>
      <c r="AH213" s="259">
        <f>IF(AG213=0,NA(),AG213)</f>
        <v>0.71770334928229662</v>
      </c>
      <c r="AI213" s="259">
        <f t="array" ref="AI213">IFERROR(AVERAGE(IF(AI212=Analysis!$B$15:$D$26,Analysis!$I$15:$I$26)),0)</f>
        <v>0.77669902912621358</v>
      </c>
      <c r="AJ213" s="259">
        <f>IF(AI213=0,NA(),AI213)</f>
        <v>0.77669902912621358</v>
      </c>
      <c r="AK213" s="259">
        <f t="array" ref="AK213">IFERROR(AVERAGE(IF(AK212=Analysis!$B$15:$D$26,Analysis!$I$15:$I$26)),0)</f>
        <v>0.8091787439613527</v>
      </c>
      <c r="AL213" s="259">
        <f>IF(AK213=0,NA(),AK213)</f>
        <v>0.8091787439613527</v>
      </c>
      <c r="AM213" s="259">
        <f t="array" ref="AM213">IFERROR(AVERAGE(IF(AM212=Analysis!$B$15:$D$26,Analysis!$I$15:$I$26)),0)</f>
        <v>0.7452574525745258</v>
      </c>
      <c r="AN213" s="259">
        <f>IF(AM213=0,NA(),AM213)</f>
        <v>0.7452574525745258</v>
      </c>
      <c r="AO213" s="259">
        <f t="array" ref="AO213">IFERROR(AVERAGE(IF(AO212=Analysis!$B$15:$D$26,Analysis!$I$15:$I$26)),0)</f>
        <v>0.91463414634146345</v>
      </c>
      <c r="AP213" s="259">
        <f>IF(AO213=0,NA(),AO213)</f>
        <v>0.91463414634146345</v>
      </c>
      <c r="AQ213" s="259">
        <f t="array" ref="AQ213">IFERROR(AVERAGE(IF(AQ212=Analysis!$B$15:$D$26,Analysis!$I$15:$I$26)),0)</f>
        <v>0.81424936386768454</v>
      </c>
      <c r="AR213" s="259">
        <f>IF(AQ213=0,NA(),AQ213)</f>
        <v>0.81424936386768454</v>
      </c>
      <c r="AS213" s="259">
        <f t="array" ref="AS213">IFERROR(AVERAGE(IF(AS212=Analysis!$B$15:$D$26,Analysis!$I$15:$I$26)),0)</f>
        <v>0</v>
      </c>
      <c r="AT213" s="259" t="e">
        <f>IF(AS213=0,NA(),AS213)</f>
        <v>#N/A</v>
      </c>
      <c r="AU213" s="610"/>
      <c r="AV213" s="63"/>
      <c r="AW213" s="63"/>
      <c r="AX213" s="63"/>
      <c r="AY213" s="63"/>
      <c r="AZ213" s="63"/>
      <c r="BA213" s="63"/>
      <c r="BB213" s="63"/>
      <c r="BC213" s="63"/>
      <c r="BD213" s="63"/>
      <c r="BE213" s="63"/>
      <c r="BF213" s="63"/>
      <c r="BG213" s="63"/>
      <c r="BH213" s="63"/>
      <c r="BI213" s="63"/>
    </row>
    <row r="214" spans="19:61" x14ac:dyDescent="0.3">
      <c r="S214" s="63"/>
      <c r="T214" s="63"/>
      <c r="U214" s="63"/>
      <c r="V214" s="246" t="s">
        <v>55</v>
      </c>
      <c r="W214" s="259">
        <f t="array" ref="W214">IFERROR(AVERAGE(IF(W212=Analysis!$B$37:$D$48,Analysis!$I$37:$I$48)),0)</f>
        <v>0.75231481481481477</v>
      </c>
      <c r="X214" s="259">
        <f t="shared" ref="X214:X222" si="90">IF(W214=0,NA(),W214)</f>
        <v>0.75231481481481477</v>
      </c>
      <c r="Y214" s="259">
        <f t="array" ref="Y214">IFERROR(AVERAGE(IF(Y212=Analysis!$B$37:$D$48,Analysis!$I$37:$I$48)),0)</f>
        <v>0.77464788732394374</v>
      </c>
      <c r="Z214" s="259">
        <f t="shared" ref="Z214:Z222" si="91">IF(Y214=0,NA(),Y214)</f>
        <v>0.77464788732394374</v>
      </c>
      <c r="AA214" s="259">
        <f t="array" ref="AA214">IFERROR(AVERAGE(IF(AA212=Analysis!$B$37:$D$48,Analysis!$I$37:$I$48)),0)</f>
        <v>0.67307692307692313</v>
      </c>
      <c r="AB214" s="259">
        <f t="shared" ref="AB214:AB222" si="92">IF(AA214=0,NA(),AA214)</f>
        <v>0.67307692307692313</v>
      </c>
      <c r="AC214" s="259">
        <f t="array" ref="AC214">IFERROR(AVERAGE(IF(AC212=Analysis!$B$37:$D$48,Analysis!$I$37:$I$48)),0)</f>
        <v>0.74300699300699291</v>
      </c>
      <c r="AD214" s="259">
        <f t="shared" ref="AD214:AD222" si="93">IF(AC214=0,NA(),AC214)</f>
        <v>0.74300699300699291</v>
      </c>
      <c r="AE214" s="259">
        <f t="array" ref="AE214">IFERROR(AVERAGE(IF(AE212=Analysis!$B$37:$D$48,Analysis!$I$37:$I$48)),0)</f>
        <v>0.8251953125</v>
      </c>
      <c r="AF214" s="259">
        <f t="shared" ref="AF214:AF222" si="94">IF(AE214=0,NA(),AE214)</f>
        <v>0.8251953125</v>
      </c>
      <c r="AG214" s="259">
        <f t="array" ref="AG214">IFERROR(AVERAGE(IF(AG212=Analysis!$B$37:$D$48,Analysis!$I$37:$I$48)),0)</f>
        <v>0.73761261261261257</v>
      </c>
      <c r="AH214" s="259">
        <f t="shared" ref="AH214:AH222" si="95">IF(AG214=0,NA(),AG214)</f>
        <v>0.73761261261261257</v>
      </c>
      <c r="AI214" s="259">
        <f t="array" ref="AI214">IFERROR(AVERAGE(IF(AI212=Analysis!$B$37:$D$48,Analysis!$I$37:$I$48)),0)</f>
        <v>0.81137309292649107</v>
      </c>
      <c r="AJ214" s="259">
        <f t="shared" ref="AJ214:AJ222" si="96">IF(AI214=0,NA(),AI214)</f>
        <v>0.81137309292649107</v>
      </c>
      <c r="AK214" s="259">
        <f t="array" ref="AK214">IFERROR(AVERAGE(IF(AK212=Analysis!$B$37:$D$48,Analysis!$I$37:$I$48)),0)</f>
        <v>0.83950617283950624</v>
      </c>
      <c r="AL214" s="259">
        <f t="shared" ref="AL214:AL222" si="97">IF(AK214=0,NA(),AK214)</f>
        <v>0.83950617283950624</v>
      </c>
      <c r="AM214" s="259">
        <f t="array" ref="AM214">IFERROR(AVERAGE(IF(AM212=Analysis!$B$37:$D$48,Analysis!$I$37:$I$48)),0)</f>
        <v>0.70696721311475419</v>
      </c>
      <c r="AN214" s="259">
        <f t="shared" ref="AN214:AN222" si="98">IF(AM214=0,NA(),AM214)</f>
        <v>0.70696721311475419</v>
      </c>
      <c r="AO214" s="259">
        <f t="array" ref="AO214">IFERROR(AVERAGE(IF(AO212=Analysis!$B$37:$D$48,Analysis!$I$37:$I$48)),0)</f>
        <v>0.88718820861678016</v>
      </c>
      <c r="AP214" s="259">
        <f t="shared" ref="AP214:AP222" si="99">IF(AO214=0,NA(),AO214)</f>
        <v>0.88718820861678016</v>
      </c>
      <c r="AQ214" s="259">
        <f t="array" ref="AQ214">IFERROR(AVERAGE(IF(AQ212=Analysis!$B$37:$D$48,Analysis!$I$37:$I$48)),0)</f>
        <v>0.81439393939393934</v>
      </c>
      <c r="AR214" s="259">
        <f t="shared" ref="AR214:AR222" si="100">IF(AQ214=0,NA(),AQ214)</f>
        <v>0.81439393939393934</v>
      </c>
      <c r="AS214" s="259">
        <f t="array" ref="AS214">IFERROR(AVERAGE(IF(AS212=Analysis!$B$37:$D$48,Analysis!$I$37:$I$48)),0)</f>
        <v>0</v>
      </c>
      <c r="AT214" s="259" t="e">
        <f t="shared" ref="AT214:AT222" si="101">IF(AS214=0,NA(),AS214)</f>
        <v>#N/A</v>
      </c>
      <c r="AU214" s="246"/>
      <c r="AV214" s="63"/>
      <c r="AW214" s="63"/>
      <c r="AX214" s="63"/>
      <c r="AY214" s="63"/>
      <c r="AZ214" s="63"/>
      <c r="BA214" s="63"/>
      <c r="BB214" s="63"/>
      <c r="BC214" s="63"/>
      <c r="BD214" s="63"/>
      <c r="BE214" s="63"/>
      <c r="BF214" s="63"/>
      <c r="BG214" s="63"/>
      <c r="BH214" s="63"/>
      <c r="BI214" s="63"/>
    </row>
    <row r="215" spans="19:61" x14ac:dyDescent="0.3">
      <c r="S215" s="63"/>
      <c r="T215" s="63"/>
      <c r="U215" s="63"/>
      <c r="V215" s="246" t="s">
        <v>53</v>
      </c>
      <c r="W215" s="259">
        <f t="array" ref="W215">IFERROR(AVERAGE(IF(W212=Analysis!$B$59:$D$70,Analysis!$I$59:$I$70)),0)</f>
        <v>0.79976303317535546</v>
      </c>
      <c r="X215" s="259">
        <f t="shared" si="90"/>
        <v>0.79976303317535546</v>
      </c>
      <c r="Y215" s="259">
        <f t="array" ref="Y215">IFERROR(AVERAGE(IF(Y212=Analysis!$B$59:$D$70,Analysis!$I$59:$I$70)),0)</f>
        <v>0.79720279720279719</v>
      </c>
      <c r="Z215" s="259">
        <f t="shared" si="91"/>
        <v>0.79720279720279719</v>
      </c>
      <c r="AA215" s="259">
        <f t="array" ref="AA215">IFERROR(AVERAGE(IF(AA212=Analysis!$B$59:$D$70,Analysis!$I$59:$I$70)),0)</f>
        <v>0.65972222222222221</v>
      </c>
      <c r="AB215" s="259">
        <f t="shared" si="92"/>
        <v>0.65972222222222221</v>
      </c>
      <c r="AC215" s="259">
        <f t="array" ref="AC215">IFERROR(AVERAGE(IF(AC212=Analysis!$B$59:$D$70,Analysis!$I$59:$I$70)),0)</f>
        <v>0.8041205412054121</v>
      </c>
      <c r="AD215" s="259">
        <f t="shared" si="93"/>
        <v>0.8041205412054121</v>
      </c>
      <c r="AE215" s="259">
        <f t="array" ref="AE215">IFERROR(AVERAGE(IF(AE212=Analysis!$B$59:$D$70,Analysis!$I$59:$I$70)),0)</f>
        <v>0.79710144927536231</v>
      </c>
      <c r="AF215" s="259">
        <f t="shared" si="94"/>
        <v>0.79710144927536231</v>
      </c>
      <c r="AG215" s="259">
        <f t="array" ref="AG215">IFERROR(AVERAGE(IF(AG212=Analysis!$B$59:$D$70,Analysis!$I$59:$I$70)),0)</f>
        <v>0.62749003984063745</v>
      </c>
      <c r="AH215" s="259">
        <f t="shared" si="95"/>
        <v>0.62749003984063745</v>
      </c>
      <c r="AI215" s="259">
        <f t="array" ref="AI215">IFERROR(AVERAGE(IF(AI212=Analysis!$B$59:$D$70,Analysis!$I$59:$I$70)),0)</f>
        <v>0.79952830188679247</v>
      </c>
      <c r="AJ215" s="259">
        <f t="shared" si="96"/>
        <v>0.79952830188679247</v>
      </c>
      <c r="AK215" s="259">
        <f t="array" ref="AK215">IFERROR(AVERAGE(IF(AK212=Analysis!$B$59:$D$70,Analysis!$I$59:$I$70)),0)</f>
        <v>0.84865196078431371</v>
      </c>
      <c r="AL215" s="259">
        <f t="shared" si="97"/>
        <v>0.84865196078431371</v>
      </c>
      <c r="AM215" s="259">
        <f t="array" ref="AM215">IFERROR(AVERAGE(IF(AM212=Analysis!$B$59:$D$70,Analysis!$I$59:$I$70)),0)</f>
        <v>0.68609022556390986</v>
      </c>
      <c r="AN215" s="259">
        <f t="shared" si="98"/>
        <v>0.68609022556390986</v>
      </c>
      <c r="AO215" s="259">
        <f t="array" ref="AO215">IFERROR(AVERAGE(IF(AO212=Analysis!$B$59:$D$70,Analysis!$I$59:$I$70)),0)</f>
        <v>0.87270705947748739</v>
      </c>
      <c r="AP215" s="259">
        <f t="shared" si="99"/>
        <v>0.87270705947748739</v>
      </c>
      <c r="AQ215" s="259">
        <f t="array" ref="AQ215">IFERROR(AVERAGE(IF(AQ212=Analysis!$B$59:$D$70,Analysis!$I$59:$I$70)),0)</f>
        <v>0.80952380952380942</v>
      </c>
      <c r="AR215" s="259">
        <f t="shared" si="100"/>
        <v>0.80952380952380942</v>
      </c>
      <c r="AS215" s="259">
        <f t="array" ref="AS215">IFERROR(AVERAGE(IF(AS212=Analysis!$B$59:$D$70,Analysis!$I$59:$I$70)),0)</f>
        <v>0.65972222222222221</v>
      </c>
      <c r="AT215" s="259">
        <f t="shared" si="101"/>
        <v>0.65972222222222221</v>
      </c>
      <c r="AU215" s="246"/>
      <c r="AV215" s="63"/>
      <c r="AW215" s="63"/>
      <c r="AX215" s="63"/>
      <c r="AY215" s="63"/>
      <c r="AZ215" s="63"/>
      <c r="BA215" s="63"/>
      <c r="BB215" s="63"/>
      <c r="BC215" s="63"/>
      <c r="BD215" s="63"/>
      <c r="BE215" s="63"/>
      <c r="BF215" s="63"/>
      <c r="BG215" s="63"/>
      <c r="BH215" s="63"/>
      <c r="BI215" s="63"/>
    </row>
    <row r="216" spans="19:61" x14ac:dyDescent="0.3">
      <c r="S216" s="63"/>
      <c r="T216" s="63"/>
      <c r="V216" s="246" t="s">
        <v>54</v>
      </c>
      <c r="W216" s="259">
        <f t="array" ref="W216">IFERROR(AVERAGE(IF(W212=Analysis!$B$81:$D$92,Analysis!$I$81:$I$92)),0)</f>
        <v>0.77981651376146788</v>
      </c>
      <c r="X216" s="259">
        <f t="shared" si="90"/>
        <v>0.77981651376146788</v>
      </c>
      <c r="Y216" s="259">
        <f t="array" ref="Y216">IFERROR(AVERAGE(IF(Y212=Analysis!$B$81:$D$92,Analysis!$I$81:$I$92)),0)</f>
        <v>0.78169014084507049</v>
      </c>
      <c r="Z216" s="259">
        <f t="shared" si="91"/>
        <v>0.78169014084507049</v>
      </c>
      <c r="AA216" s="259">
        <f t="array" ref="AA216">IFERROR(AVERAGE(IF(AA212=Analysis!$B$81:$D$92,Analysis!$I$81:$I$92)),0)</f>
        <v>0.63758389261744963</v>
      </c>
      <c r="AB216" s="259">
        <f t="shared" si="92"/>
        <v>0.63758389261744963</v>
      </c>
      <c r="AC216" s="259">
        <f t="array" ref="AC216">IFERROR(AVERAGE(IF(AC212=Analysis!$B$81:$D$92,Analysis!$I$81:$I$92)),0)</f>
        <v>0.82722832722832706</v>
      </c>
      <c r="AD216" s="259">
        <f t="shared" si="93"/>
        <v>0.82722832722832706</v>
      </c>
      <c r="AE216" s="259">
        <f t="array" ref="AE216">IFERROR(AVERAGE(IF(AE212=Analysis!$B$81:$D$92,Analysis!$I$81:$I$92)),0)</f>
        <v>0.83969465648854968</v>
      </c>
      <c r="AF216" s="259">
        <f t="shared" si="94"/>
        <v>0.83969465648854968</v>
      </c>
      <c r="AG216" s="259">
        <f t="array" ref="AG216">IFERROR(AVERAGE(IF(AG212=Analysis!$B$81:$D$92,Analysis!$I$81:$I$92)),0)</f>
        <v>0.7103825136612022</v>
      </c>
      <c r="AH216" s="259">
        <f t="shared" si="95"/>
        <v>0.7103825136612022</v>
      </c>
      <c r="AI216" s="259">
        <f t="array" ref="AI216">IFERROR(AVERAGE(IF(AI212=Analysis!$B$81:$D$92,Analysis!$I$81:$I$92)),0)</f>
        <v>0.83143939393939403</v>
      </c>
      <c r="AJ216" s="259">
        <f t="shared" si="96"/>
        <v>0.83143939393939403</v>
      </c>
      <c r="AK216" s="259">
        <f t="array" ref="AK216">IFERROR(AVERAGE(IF(AK212=Analysis!$B$81:$D$92,Analysis!$I$81:$I$92)),0)</f>
        <v>0.79670329670329665</v>
      </c>
      <c r="AL216" s="259">
        <f t="shared" si="97"/>
        <v>0.79670329670329665</v>
      </c>
      <c r="AM216" s="259">
        <f t="array" ref="AM216">IFERROR(AVERAGE(IF(AM212=Analysis!$B$81:$D$92,Analysis!$I$81:$I$92)),0)</f>
        <v>0.7129629629629628</v>
      </c>
      <c r="AN216" s="259">
        <f t="shared" si="98"/>
        <v>0.7129629629629628</v>
      </c>
      <c r="AO216" s="259">
        <f t="array" ref="AO216">IFERROR(AVERAGE(IF(AO212=Analysis!$B$81:$D$92,Analysis!$I$81:$I$92)),0)</f>
        <v>0.87499999999999989</v>
      </c>
      <c r="AP216" s="259">
        <f t="shared" si="99"/>
        <v>0.87499999999999989</v>
      </c>
      <c r="AQ216" s="259">
        <f t="array" ref="AQ216">IFERROR(AVERAGE(IF(AQ212=Analysis!$B$81:$D$92,Analysis!$I$81:$I$92)),0)</f>
        <v>0.82442748091603058</v>
      </c>
      <c r="AR216" s="259">
        <f t="shared" si="100"/>
        <v>0.82442748091603058</v>
      </c>
      <c r="AS216" s="259">
        <f t="array" ref="AS216">IFERROR(AVERAGE(IF(AS212=Analysis!$B$81:$D$92,Analysis!$I$81:$I$92)),0)</f>
        <v>0.64814814814814814</v>
      </c>
      <c r="AT216" s="259">
        <f t="shared" si="101"/>
        <v>0.64814814814814814</v>
      </c>
      <c r="AU216" s="246"/>
      <c r="AV216" s="63"/>
      <c r="AW216" s="63"/>
      <c r="AX216" s="63"/>
      <c r="AY216" s="63"/>
      <c r="AZ216" s="63"/>
      <c r="BA216" s="63"/>
      <c r="BB216" s="63"/>
      <c r="BC216" s="63"/>
      <c r="BD216" s="63"/>
      <c r="BE216" s="63"/>
      <c r="BF216" s="63"/>
      <c r="BG216" s="63"/>
      <c r="BH216" s="63"/>
      <c r="BI216" s="63"/>
    </row>
    <row r="217" spans="19:61" x14ac:dyDescent="0.3">
      <c r="S217" s="63"/>
      <c r="T217" s="63"/>
      <c r="V217" s="246" t="s">
        <v>150</v>
      </c>
      <c r="W217" s="259">
        <f t="array" ref="W217">IFERROR(AVERAGE(IF(W212=Analysis!$B$103:$D$114,Analysis!$I$103:$I$114)),0)</f>
        <v>0.7614942528735632</v>
      </c>
      <c r="X217" s="259">
        <f t="shared" si="90"/>
        <v>0.7614942528735632</v>
      </c>
      <c r="Y217" s="259">
        <f t="array" ref="Y217">IFERROR(AVERAGE(IF(Y212=Analysis!$B$103:$D$114,Analysis!$I$103:$I$114)),0)</f>
        <v>0.81785714285714284</v>
      </c>
      <c r="Z217" s="259">
        <f t="shared" si="91"/>
        <v>0.81785714285714284</v>
      </c>
      <c r="AA217" s="259">
        <f t="array" ref="AA217">IFERROR(AVERAGE(IF(AA212=Analysis!$B$103:$D$114,Analysis!$I$103:$I$114)),0)</f>
        <v>0.62893081761006286</v>
      </c>
      <c r="AB217" s="259">
        <f t="shared" si="92"/>
        <v>0.62893081761006286</v>
      </c>
      <c r="AC217" s="259">
        <f t="array" ref="AC217">IFERROR(AVERAGE(IF(AC212=Analysis!$B$103:$D$114,Analysis!$I$103:$I$114)),0)</f>
        <v>0.80812574139976279</v>
      </c>
      <c r="AD217" s="259">
        <f t="shared" si="93"/>
        <v>0.80812574139976279</v>
      </c>
      <c r="AE217" s="259">
        <f t="array" ref="AE217">IFERROR(AVERAGE(IF(AE212=Analysis!$B$103:$D$114,Analysis!$I$103:$I$114)),0)</f>
        <v>0.80615942028985499</v>
      </c>
      <c r="AF217" s="259">
        <f t="shared" si="94"/>
        <v>0.80615942028985499</v>
      </c>
      <c r="AG217" s="259">
        <f t="array" ref="AG217">IFERROR(AVERAGE(IF(AG212=Analysis!$B$103:$D$114,Analysis!$I$103:$I$114)),0)</f>
        <v>0.66733067729083662</v>
      </c>
      <c r="AH217" s="259">
        <f t="shared" si="95"/>
        <v>0.66733067729083662</v>
      </c>
      <c r="AI217" s="259">
        <f t="array" ref="AI217">IFERROR(AVERAGE(IF(AI212=Analysis!$B$103:$D$114,Analysis!$I$103:$I$114)),0)</f>
        <v>0.78602620087336239</v>
      </c>
      <c r="AJ217" s="259">
        <f t="shared" si="96"/>
        <v>0.78602620087336239</v>
      </c>
      <c r="AK217" s="259">
        <f t="array" ref="AK217">IFERROR(AVERAGE(IF(AK212=Analysis!$B$103:$D$114,Analysis!$I$103:$I$114)),0)</f>
        <v>0.84758551307847085</v>
      </c>
      <c r="AL217" s="259">
        <f t="shared" si="97"/>
        <v>0.84758551307847085</v>
      </c>
      <c r="AM217" s="259">
        <f t="array" ref="AM217">IFERROR(AVERAGE(IF(AM212=Analysis!$B$103:$D$114,Analysis!$I$103:$I$114)),0)</f>
        <v>0.73791348600508899</v>
      </c>
      <c r="AN217" s="259">
        <f t="shared" si="98"/>
        <v>0.73791348600508899</v>
      </c>
      <c r="AO217" s="259">
        <f t="array" ref="AO217">IFERROR(AVERAGE(IF(AO212=Analysis!$B$103:$D$114,Analysis!$I$103:$I$114)),0)</f>
        <v>0.84754797441364615</v>
      </c>
      <c r="AP217" s="259">
        <f t="shared" si="99"/>
        <v>0.84754797441364615</v>
      </c>
      <c r="AQ217" s="259">
        <f t="array" ref="AQ217">IFERROR(AVERAGE(IF(AQ212=Analysis!$B$103:$D$114,Analysis!$I$103:$I$114)),0)</f>
        <v>0.82720588235294112</v>
      </c>
      <c r="AR217" s="259">
        <f t="shared" si="100"/>
        <v>0.82720588235294112</v>
      </c>
      <c r="AS217" s="259">
        <f t="array" ref="AS217">IFERROR(AVERAGE(IF(AS212=Analysis!$B$103:$D$114,Analysis!$I$103:$I$114)),0)</f>
        <v>0.65022421524663676</v>
      </c>
      <c r="AT217" s="259">
        <f t="shared" si="101"/>
        <v>0.65022421524663676</v>
      </c>
      <c r="AU217" s="246"/>
      <c r="AV217" s="63"/>
      <c r="AW217" s="63"/>
      <c r="AX217" s="63"/>
      <c r="AY217" s="63"/>
      <c r="AZ217" s="63"/>
      <c r="BA217" s="63"/>
      <c r="BB217" s="63"/>
      <c r="BC217" s="63"/>
      <c r="BD217" s="63"/>
      <c r="BE217" s="63"/>
      <c r="BF217" s="63"/>
      <c r="BG217" s="63"/>
      <c r="BH217" s="63"/>
      <c r="BI217" s="63"/>
    </row>
    <row r="218" spans="19:61" x14ac:dyDescent="0.3">
      <c r="S218" s="63"/>
      <c r="T218" s="63"/>
      <c r="V218" s="246" t="s">
        <v>152</v>
      </c>
      <c r="W218" s="259">
        <f t="array" aca="1" ref="W218" ca="1">IFERROR(AVERAGE(IF(W212=Analysis!$B$125:$D$136,Analysis!$I$125:$I$136)),0)</f>
        <v>0.67328326180257503</v>
      </c>
      <c r="X218" s="259">
        <f t="shared" ca="1" si="90"/>
        <v>0.67328326180257503</v>
      </c>
      <c r="Y218" s="259">
        <f t="array" aca="1" ref="Y218" ca="1">IFERROR(AVERAGE(IF(Y212=Analysis!$B$125:$D$136,Analysis!$I$125:$I$136)),0)</f>
        <v>0</v>
      </c>
      <c r="Z218" s="259" t="e">
        <f t="shared" ca="1" si="91"/>
        <v>#N/A</v>
      </c>
      <c r="AA218" s="259">
        <f t="array" aca="1" ref="AA218" ca="1">IFERROR(AVERAGE(IF(AA212=Analysis!$B$125:$D$136,Analysis!$I$125:$I$136)),0)</f>
        <v>0</v>
      </c>
      <c r="AB218" s="259" t="e">
        <f t="shared" ca="1" si="92"/>
        <v>#N/A</v>
      </c>
      <c r="AC218" s="259">
        <f t="array" aca="1" ref="AC218" ca="1">IFERROR(AVERAGE(IF(AC212=Analysis!$B$125:$D$136,Analysis!$I$125:$I$136)),0)</f>
        <v>0.71396797153024916</v>
      </c>
      <c r="AD218" s="259">
        <f t="shared" ca="1" si="93"/>
        <v>0.71396797153024916</v>
      </c>
      <c r="AE218" s="259">
        <f t="array" aca="1" ref="AE218" ca="1">IFERROR(AVERAGE(IF(AE212=Analysis!$B$125:$D$136,Analysis!$I$125:$I$136)),0)</f>
        <v>0</v>
      </c>
      <c r="AF218" s="259" t="e">
        <f t="shared" ca="1" si="94"/>
        <v>#N/A</v>
      </c>
      <c r="AG218" s="259">
        <f t="array" aca="1" ref="AG218" ca="1">IFERROR(AVERAGE(IF(AG212=Analysis!$B$125:$D$136,Analysis!$I$125:$I$136)),0)</f>
        <v>0</v>
      </c>
      <c r="AH218" s="259" t="e">
        <f t="shared" ca="1" si="95"/>
        <v>#N/A</v>
      </c>
      <c r="AI218" s="259">
        <f t="array" aca="1" ref="AI218" ca="1">IFERROR(AVERAGE(IF(AI212=Analysis!$B$125:$D$136,Analysis!$I$125:$I$136)),0)</f>
        <v>0</v>
      </c>
      <c r="AJ218" s="259" t="e">
        <f t="shared" ca="1" si="96"/>
        <v>#N/A</v>
      </c>
      <c r="AK218" s="259">
        <f t="array" aca="1" ref="AK218" ca="1">IFERROR(AVERAGE(IF(AK212=Analysis!$B$125:$D$136,Analysis!$I$125:$I$136)),0)</f>
        <v>0</v>
      </c>
      <c r="AL218" s="259" t="e">
        <f t="shared" ca="1" si="97"/>
        <v>#N/A</v>
      </c>
      <c r="AM218" s="259">
        <f t="array" aca="1" ref="AM218" ca="1">IFERROR(AVERAGE(IF(AM212=Analysis!$B$125:$D$136,Analysis!$I$125:$I$136)),0)</f>
        <v>0</v>
      </c>
      <c r="AN218" s="259" t="e">
        <f t="shared" ca="1" si="98"/>
        <v>#N/A</v>
      </c>
      <c r="AO218" s="259">
        <f t="array" aca="1" ref="AO218" ca="1">IFERROR(AVERAGE(IF(AO212=Analysis!$B$125:$D$136,Analysis!$I$125:$I$136)),0)</f>
        <v>0</v>
      </c>
      <c r="AP218" s="259" t="e">
        <f t="shared" ca="1" si="99"/>
        <v>#N/A</v>
      </c>
      <c r="AQ218" s="259">
        <f t="array" aca="1" ref="AQ218" ca="1">IFERROR(AVERAGE(IF(AQ212=Analysis!$B$125:$D$136,Analysis!$I$125:$I$136)),0)</f>
        <v>0</v>
      </c>
      <c r="AR218" s="259" t="e">
        <f t="shared" ca="1" si="100"/>
        <v>#N/A</v>
      </c>
      <c r="AS218" s="259">
        <f t="array" aca="1" ref="AS218" ca="1">IFERROR(AVERAGE(IF(AS212=Analysis!$B$125:$D$136,Analysis!$I$125:$I$136)),0)</f>
        <v>0</v>
      </c>
      <c r="AT218" s="259" t="e">
        <f t="shared" ca="1" si="101"/>
        <v>#N/A</v>
      </c>
      <c r="AU218" s="246"/>
      <c r="AV218" s="63"/>
      <c r="AW218" s="63"/>
      <c r="AX218" s="63"/>
      <c r="AY218" s="63"/>
      <c r="AZ218" s="63"/>
      <c r="BA218" s="63"/>
      <c r="BB218" s="63"/>
      <c r="BC218" s="63"/>
      <c r="BD218" s="63"/>
      <c r="BE218" s="63"/>
      <c r="BF218" s="63"/>
      <c r="BG218" s="63"/>
      <c r="BH218" s="63"/>
      <c r="BI218" s="63"/>
    </row>
    <row r="219" spans="19:61" x14ac:dyDescent="0.3">
      <c r="V219" s="246" t="s">
        <v>164</v>
      </c>
      <c r="W219" s="259">
        <f t="array" ref="W219">IFERROR(AVERAGE(IF(W212=Analysis!$B$147:$D$158,Analysis!$I$147:$I$158)),0)</f>
        <v>0</v>
      </c>
      <c r="X219" s="259" t="e">
        <f t="shared" si="90"/>
        <v>#N/A</v>
      </c>
      <c r="Y219" s="259">
        <f t="array" ref="Y219">IFERROR(AVERAGE(IF(Y212=Analysis!$B$147:$D$158,Analysis!$I$147:$I$158)),0)</f>
        <v>0</v>
      </c>
      <c r="Z219" s="259" t="e">
        <f t="shared" si="91"/>
        <v>#N/A</v>
      </c>
      <c r="AA219" s="259">
        <f t="array" ref="AA219">IFERROR(AVERAGE(IF(AA212=Analysis!$B$147:$D$158,Analysis!$I$147:$I$158)),0)</f>
        <v>0</v>
      </c>
      <c r="AB219" s="259" t="e">
        <f t="shared" si="92"/>
        <v>#N/A</v>
      </c>
      <c r="AC219" s="259">
        <f t="array" ref="AC219">IFERROR(AVERAGE(IF(AC212=Analysis!$B$147:$D$158,Analysis!$I$147:$I$158)),0)</f>
        <v>0</v>
      </c>
      <c r="AD219" s="259" t="e">
        <f t="shared" si="93"/>
        <v>#N/A</v>
      </c>
      <c r="AE219" s="259">
        <f t="array" ref="AE219">IFERROR(AVERAGE(IF(AE212=Analysis!$B$147:$D$158,Analysis!$I$147:$I$158)),0)</f>
        <v>0</v>
      </c>
      <c r="AF219" s="259" t="e">
        <f t="shared" si="94"/>
        <v>#N/A</v>
      </c>
      <c r="AG219" s="259">
        <f t="array" ref="AG219">IFERROR(AVERAGE(IF(AG212=Analysis!$B$147:$D$158,Analysis!$I$147:$I$158)),0)</f>
        <v>0</v>
      </c>
      <c r="AH219" s="259" t="e">
        <f t="shared" si="95"/>
        <v>#N/A</v>
      </c>
      <c r="AI219" s="259">
        <f t="array" ref="AI219">IFERROR(AVERAGE(IF(AI212=Analysis!$B$147:$D$158,Analysis!$I$147:$I$158)),0)</f>
        <v>0</v>
      </c>
      <c r="AJ219" s="259" t="e">
        <f t="shared" si="96"/>
        <v>#N/A</v>
      </c>
      <c r="AK219" s="259">
        <f>IFERROR(AVERAGE(IF(AK212=Analysis!$B$147:$D$158,Analysis!$I$147:$I$158)),0)</f>
        <v>0</v>
      </c>
      <c r="AL219" s="259" t="e">
        <f t="shared" si="97"/>
        <v>#N/A</v>
      </c>
      <c r="AM219" s="259">
        <f t="array" ref="AM219">IFERROR(AVERAGE(IF(AM212=Analysis!$B$147:$D$158,Analysis!$I$147:$I$158)),0)</f>
        <v>0</v>
      </c>
      <c r="AN219" s="259" t="e">
        <f t="shared" si="98"/>
        <v>#N/A</v>
      </c>
      <c r="AO219" s="259">
        <f t="array" ref="AO219">IFERROR(AVERAGE(IF(AO212=Analysis!$B$147:$D$158,Analysis!$I$147:$I$158)),0)</f>
        <v>0</v>
      </c>
      <c r="AP219" s="259" t="e">
        <f t="shared" si="99"/>
        <v>#N/A</v>
      </c>
      <c r="AQ219" s="259">
        <f t="array" ref="AQ219">IFERROR(AVERAGE(IF(AQ212=Analysis!$B$147:$D$158,Analysis!$I$147:$I$158)),0)</f>
        <v>0</v>
      </c>
      <c r="AR219" s="259" t="e">
        <f t="shared" si="100"/>
        <v>#N/A</v>
      </c>
      <c r="AS219" s="259">
        <f t="array" ref="AS219">IFERROR(AVERAGE(IF(AS212=Analysis!$B$147:$D$158,Analysis!$I$147:$I$158)),0)</f>
        <v>0</v>
      </c>
      <c r="AT219" s="259" t="e">
        <f t="shared" si="101"/>
        <v>#N/A</v>
      </c>
      <c r="AU219" s="246"/>
      <c r="AW219" s="63"/>
      <c r="AX219" s="63"/>
      <c r="AY219" s="63"/>
      <c r="AZ219" s="63"/>
      <c r="BA219" s="63"/>
      <c r="BB219" s="63"/>
    </row>
    <row r="220" spans="19:61" x14ac:dyDescent="0.3">
      <c r="V220" s="246" t="s">
        <v>186</v>
      </c>
      <c r="W220" s="259">
        <f t="array" ref="W220">IFERROR(AVERAGE(IF(W212=Analysis!$B$169:$D$180,Analysis!$I$169:$I$180)),0)</f>
        <v>0</v>
      </c>
      <c r="X220" s="259" t="e">
        <f t="shared" si="90"/>
        <v>#N/A</v>
      </c>
      <c r="Y220" s="259">
        <f t="array" ref="Y220">IFERROR(AVERAGE(IF(Y212=Analysis!$B$169:$D$180,Analysis!$I$169:$I$180)),0)</f>
        <v>0</v>
      </c>
      <c r="Z220" s="259" t="e">
        <f t="shared" si="91"/>
        <v>#N/A</v>
      </c>
      <c r="AA220" s="259">
        <f t="array" ref="AA220">IFERROR(AVERAGE(IF(AA212=Analysis!$B$169:$D$180,Analysis!$I$169:$I$180)),0)</f>
        <v>0</v>
      </c>
      <c r="AB220" s="259" t="e">
        <f t="shared" si="92"/>
        <v>#N/A</v>
      </c>
      <c r="AC220" s="259">
        <f t="array" ref="AC220">IFERROR(AVERAGE(IF(AC212=Analysis!$B$169:$D$180,Analysis!$I$169:$I$180)),0)</f>
        <v>0</v>
      </c>
      <c r="AD220" s="259" t="e">
        <f t="shared" si="93"/>
        <v>#N/A</v>
      </c>
      <c r="AE220" s="259">
        <f>IFERROR(AVERAGE(IF(AE212=Analysis!$B$169:$D$180,Analysis!$I$169:$I$180)),0)</f>
        <v>0</v>
      </c>
      <c r="AF220" s="259" t="e">
        <f t="shared" si="94"/>
        <v>#N/A</v>
      </c>
      <c r="AG220" s="259">
        <f t="array" ref="AG220">IFERROR(AVERAGE(IF(AG212=Analysis!$B$169:$D$180,Analysis!$I$169:$I$180)),0)</f>
        <v>0</v>
      </c>
      <c r="AH220" s="259" t="e">
        <f t="shared" si="95"/>
        <v>#N/A</v>
      </c>
      <c r="AI220" s="259">
        <f t="array" ref="AI220">IFERROR(AVERAGE(IF(AI212=Analysis!$B$169:$D$180,Analysis!$I$169:$I$180)),0)</f>
        <v>0</v>
      </c>
      <c r="AJ220" s="259" t="e">
        <f t="shared" si="96"/>
        <v>#N/A</v>
      </c>
      <c r="AK220" s="259">
        <f t="array" ref="AK220">IFERROR(AVERAGE(IF(AK212=Analysis!$B$169:$D$180,Analysis!$I$169:$I$180)),0)</f>
        <v>0</v>
      </c>
      <c r="AL220" s="259" t="e">
        <f t="shared" si="97"/>
        <v>#N/A</v>
      </c>
      <c r="AM220" s="259">
        <f t="array" ref="AM220">IFERROR(AVERAGE(IF(AM212=Analysis!$B$169:$D$180,Analysis!$I$169:$I$180)),0)</f>
        <v>0</v>
      </c>
      <c r="AN220" s="259" t="e">
        <f t="shared" si="98"/>
        <v>#N/A</v>
      </c>
      <c r="AO220" s="259">
        <f t="array" ref="AO220">IFERROR(AVERAGE(IF(AO212=Analysis!$B$169:$D$180,Analysis!$I$169:$I$180)),0)</f>
        <v>0</v>
      </c>
      <c r="AP220" s="259" t="e">
        <f t="shared" si="99"/>
        <v>#N/A</v>
      </c>
      <c r="AQ220" s="259">
        <f t="array" ref="AQ220">IFERROR(AVERAGE(IF(AQ212=Analysis!$B$169:$D$180,Analysis!$I$169:$I$180)),0)</f>
        <v>0</v>
      </c>
      <c r="AR220" s="259" t="e">
        <f t="shared" si="100"/>
        <v>#N/A</v>
      </c>
      <c r="AS220" s="259">
        <f t="array" ref="AS220">IFERROR(AVERAGE(IF(AS212=Analysis!$B$169:$D$180,Analysis!$I$169:$I$180)),0)</f>
        <v>0</v>
      </c>
      <c r="AT220" s="259" t="e">
        <f t="shared" si="101"/>
        <v>#N/A</v>
      </c>
      <c r="AU220" s="246"/>
      <c r="AW220" s="63"/>
      <c r="AX220" s="63"/>
      <c r="AY220" s="63"/>
      <c r="AZ220" s="63"/>
      <c r="BA220" s="63"/>
      <c r="BB220" s="63"/>
    </row>
    <row r="221" spans="19:61" x14ac:dyDescent="0.3">
      <c r="V221" s="246" t="s">
        <v>187</v>
      </c>
      <c r="W221" s="259">
        <f t="array" ref="W221">IFERROR(AVERAGE(IF(W212=Analysis!$B$191:$D$202,Analysis!$I$191:$I$202)),0)</f>
        <v>0</v>
      </c>
      <c r="X221" s="259" t="e">
        <f t="shared" si="90"/>
        <v>#N/A</v>
      </c>
      <c r="Y221" s="259">
        <f t="array" ref="Y221">IFERROR(AVERAGE(IF(Y212=Analysis!$B$191:$D$202,Analysis!$I$191:$I$202)),0)</f>
        <v>0</v>
      </c>
      <c r="Z221" s="259" t="e">
        <f t="shared" si="91"/>
        <v>#N/A</v>
      </c>
      <c r="AA221" s="259">
        <f t="array" ref="AA221">IFERROR(AVERAGE(IF(AA212=Analysis!$B$191:$D$202,Analysis!$I$191:$I$202)),0)</f>
        <v>0</v>
      </c>
      <c r="AB221" s="259" t="e">
        <f t="shared" si="92"/>
        <v>#N/A</v>
      </c>
      <c r="AC221" s="259">
        <f t="array" ref="AC221">IFERROR(AVERAGE(IF(AC212=Analysis!$B$191:$D$202,Analysis!$I$191:$I$202)),0)</f>
        <v>0</v>
      </c>
      <c r="AD221" s="259" t="e">
        <f t="shared" si="93"/>
        <v>#N/A</v>
      </c>
      <c r="AE221" s="259">
        <f t="array" ref="AE221">IFERROR(AVERAGE(IF(AE212=Analysis!$B$191:$D$202,Analysis!$I$191:$I$202)),0)</f>
        <v>0</v>
      </c>
      <c r="AF221" s="259" t="e">
        <f t="shared" si="94"/>
        <v>#N/A</v>
      </c>
      <c r="AG221" s="259">
        <f t="array" ref="AG221">IFERROR(AVERAGE(IF(AG212=Analysis!$B$191:$D$202,Analysis!$I$191:$I$202)),0)</f>
        <v>0</v>
      </c>
      <c r="AH221" s="259" t="e">
        <f t="shared" si="95"/>
        <v>#N/A</v>
      </c>
      <c r="AI221" s="259">
        <f t="array" ref="AI221">IFERROR(AVERAGE(IF(AI212=Analysis!$B$191:$D$202,Analysis!$I$191:$I$202)),0)</f>
        <v>0</v>
      </c>
      <c r="AJ221" s="259" t="e">
        <f t="shared" si="96"/>
        <v>#N/A</v>
      </c>
      <c r="AK221" s="259">
        <f t="array" ref="AK221">IFERROR(AVERAGE(IF(AK212=Analysis!$B$191:$D$202,Analysis!$I$191:$I$202)),0)</f>
        <v>0</v>
      </c>
      <c r="AL221" s="259" t="e">
        <f t="shared" si="97"/>
        <v>#N/A</v>
      </c>
      <c r="AM221" s="259">
        <f t="array" ref="AM221">IFERROR(AVERAGE(IF(AM212=Analysis!$B$191:$D$202,Analysis!$I$191:$I$202)),0)</f>
        <v>0</v>
      </c>
      <c r="AN221" s="259" t="e">
        <f t="shared" si="98"/>
        <v>#N/A</v>
      </c>
      <c r="AO221" s="259">
        <f t="array" ref="AO221">IFERROR(AVERAGE(IF(AO212=Analysis!$B$191:$D$202,Analysis!$I$191:$I$202)),0)</f>
        <v>0</v>
      </c>
      <c r="AP221" s="259" t="e">
        <f t="shared" si="99"/>
        <v>#N/A</v>
      </c>
      <c r="AQ221" s="259">
        <f t="array" ref="AQ221">IFERROR(AVERAGE(IF(AQ212=Analysis!$B$191:$D$202,Analysis!$I$191:$I$202)),0)</f>
        <v>0</v>
      </c>
      <c r="AR221" s="259" t="e">
        <f t="shared" si="100"/>
        <v>#N/A</v>
      </c>
      <c r="AS221" s="259">
        <f t="array" ref="AS221">IFERROR(AVERAGE(IF(AS212=Analysis!$B$191:$D$202,Analysis!$I$191:$I$202)),0)</f>
        <v>0</v>
      </c>
      <c r="AT221" s="259" t="e">
        <f t="shared" si="101"/>
        <v>#N/A</v>
      </c>
      <c r="AU221" s="246"/>
      <c r="AW221" s="63"/>
      <c r="AX221" s="63"/>
      <c r="AY221" s="63"/>
      <c r="AZ221" s="63"/>
      <c r="BA221" s="63"/>
      <c r="BB221" s="63"/>
    </row>
    <row r="222" spans="19:61" x14ac:dyDescent="0.3">
      <c r="V222" s="246" t="s">
        <v>188</v>
      </c>
      <c r="W222" s="259">
        <f t="array" ref="W222">IFERROR(AVERAGE(IF(W212=Analysis!$B$213:$D$224,Analysis!$I$213:$I$224)),0)</f>
        <v>0</v>
      </c>
      <c r="X222" s="259" t="e">
        <f t="shared" si="90"/>
        <v>#N/A</v>
      </c>
      <c r="Y222" s="259">
        <f t="array" ref="Y222">IFERROR(AVERAGE(IF(Y212=Analysis!$B$213:$D$224,Analysis!$I$213:$I$224)),0)</f>
        <v>0</v>
      </c>
      <c r="Z222" s="259" t="e">
        <f t="shared" si="91"/>
        <v>#N/A</v>
      </c>
      <c r="AA222" s="259">
        <f t="array" ref="AA222">IFERROR(AVERAGE(IF(AA212=Analysis!$B$213:$D$224,Analysis!$I$213:$I$224)),0)</f>
        <v>0</v>
      </c>
      <c r="AB222" s="259" t="e">
        <f t="shared" si="92"/>
        <v>#N/A</v>
      </c>
      <c r="AC222" s="259">
        <f t="array" ref="AC222">IFERROR(AVERAGE(IF(AC212=Analysis!$B$213:$D$224,Analysis!$I$213:$I$224)),0)</f>
        <v>0</v>
      </c>
      <c r="AD222" s="259" t="e">
        <f t="shared" si="93"/>
        <v>#N/A</v>
      </c>
      <c r="AE222" s="259">
        <f t="array" ref="AE222">IFERROR(AVERAGE(IF(AE212=Analysis!$B$213:$D$224,Analysis!$I$213:$I$224)),0)</f>
        <v>0</v>
      </c>
      <c r="AF222" s="259" t="e">
        <f t="shared" si="94"/>
        <v>#N/A</v>
      </c>
      <c r="AG222" s="259">
        <f t="array" ref="AG222">IFERROR(AVERAGE(IF(AG212=Analysis!$B$213:$D$224,Analysis!$I$213:$I$224)),0)</f>
        <v>0</v>
      </c>
      <c r="AH222" s="259" t="e">
        <f t="shared" si="95"/>
        <v>#N/A</v>
      </c>
      <c r="AI222" s="259">
        <f t="array" ref="AI222">IFERROR(AVERAGE(IF(AI212=Analysis!$B$213:$D$224,Analysis!$I$213:$I$224)),0)</f>
        <v>0</v>
      </c>
      <c r="AJ222" s="259" t="e">
        <f t="shared" si="96"/>
        <v>#N/A</v>
      </c>
      <c r="AK222" s="259">
        <f t="array" ref="AK222">IFERROR(AVERAGE(IF(AK212=Analysis!$B$213:$D$224,Analysis!$I$213:$I$224)),0)</f>
        <v>0</v>
      </c>
      <c r="AL222" s="259" t="e">
        <f t="shared" si="97"/>
        <v>#N/A</v>
      </c>
      <c r="AM222" s="259">
        <f t="array" ref="AM222">IFERROR(AVERAGE(IF(AM212=Analysis!$B$213:$D$224,Analysis!$I$213:$I$224)),0)</f>
        <v>0</v>
      </c>
      <c r="AN222" s="259" t="e">
        <f t="shared" si="98"/>
        <v>#N/A</v>
      </c>
      <c r="AO222" s="259">
        <f t="array" ref="AO222">IFERROR(AVERAGE(IF(AO212=Analysis!$B$213:$D$224,Analysis!$I$213:$I$224)),0)</f>
        <v>0</v>
      </c>
      <c r="AP222" s="259" t="e">
        <f t="shared" si="99"/>
        <v>#N/A</v>
      </c>
      <c r="AQ222" s="259">
        <f t="array" ref="AQ222">IFERROR(AVERAGE(IF(AQ212=Analysis!$B$213:$D$224,Analysis!$I$213:$I$224)),0)</f>
        <v>0</v>
      </c>
      <c r="AR222" s="259" t="e">
        <f t="shared" si="100"/>
        <v>#N/A</v>
      </c>
      <c r="AS222" s="259">
        <f t="array" ref="AS222">IFERROR(AVERAGE(IF(AS212=Analysis!$B$213:$D$224,Analysis!$I$213:$I$224)),0)</f>
        <v>0</v>
      </c>
      <c r="AT222" s="259" t="e">
        <f t="shared" si="101"/>
        <v>#N/A</v>
      </c>
      <c r="AU222" s="246"/>
    </row>
    <row r="223" spans="19:61" x14ac:dyDescent="0.3">
      <c r="V223" s="611"/>
      <c r="W223" s="611"/>
      <c r="X223" s="611"/>
      <c r="Y223" s="611"/>
      <c r="Z223" s="611"/>
      <c r="AA223" s="611"/>
      <c r="AB223" s="611"/>
      <c r="AC223" s="611"/>
      <c r="AD223" s="611"/>
      <c r="AE223" s="611"/>
      <c r="AF223" s="611"/>
      <c r="AG223" s="611"/>
      <c r="AH223" s="611"/>
      <c r="AI223" s="611"/>
      <c r="AJ223" s="611"/>
      <c r="AK223" s="611"/>
      <c r="AL223" s="611"/>
      <c r="AM223" s="611"/>
      <c r="AN223" s="611"/>
      <c r="AO223" s="611"/>
      <c r="AP223" s="611"/>
      <c r="AQ223" s="611"/>
      <c r="AR223" s="611"/>
      <c r="AS223" s="611"/>
      <c r="AT223" s="611"/>
      <c r="AU223" s="611"/>
    </row>
    <row r="224" spans="19:61" x14ac:dyDescent="0.3">
      <c r="V224" s="612" t="s">
        <v>350</v>
      </c>
      <c r="W224" s="612"/>
      <c r="X224" s="612"/>
      <c r="Y224" s="612"/>
      <c r="Z224" s="612"/>
      <c r="AA224" s="612"/>
      <c r="AB224" s="612"/>
      <c r="AC224" s="612"/>
      <c r="AD224" s="612"/>
      <c r="AE224" s="612"/>
      <c r="AF224" s="612"/>
      <c r="AG224" s="612"/>
      <c r="AH224" s="612"/>
      <c r="AI224" s="612"/>
      <c r="AJ224" s="612"/>
      <c r="AK224" s="612"/>
      <c r="AL224" s="612"/>
      <c r="AM224" s="612"/>
      <c r="AN224" s="612"/>
      <c r="AO224" s="612"/>
      <c r="AP224" s="612"/>
      <c r="AQ224" s="612"/>
      <c r="AR224" s="612"/>
      <c r="AS224" s="612"/>
      <c r="AT224" s="612"/>
      <c r="AU224" s="612"/>
    </row>
    <row r="225" spans="22:47" x14ac:dyDescent="0.3">
      <c r="V225" s="246"/>
      <c r="W225" s="246" t="str">
        <f>'Indications &amp; Informations'!$X$14</f>
        <v>Competition Squat</v>
      </c>
      <c r="X225" s="246"/>
      <c r="Y225" s="246" t="str">
        <f>'Indications &amp; Informations'!$X$15</f>
        <v>Competition Bench</v>
      </c>
      <c r="Z225" s="246"/>
      <c r="AA225" s="246" t="str">
        <f>'Indications &amp; Informations'!$X$16</f>
        <v>Strict Pendlay Row</v>
      </c>
      <c r="AB225" s="246"/>
      <c r="AC225" s="246" t="str">
        <f>'Indications &amp; Informations'!$X$17</f>
        <v>Competition Deadlift</v>
      </c>
      <c r="AD225" s="246"/>
      <c r="AE225" s="246" t="str">
        <f>'Indications &amp; Informations'!$X$18</f>
        <v>2ct Paused Bench</v>
      </c>
      <c r="AF225" s="246"/>
      <c r="AG225" s="246" t="str">
        <f>'Indications &amp; Informations'!$X$19</f>
        <v>Romanian Deadlift</v>
      </c>
      <c r="AH225" s="246"/>
      <c r="AI225" s="246" t="str">
        <f>'Indications &amp; Informations'!$X$20</f>
        <v>Squat, No Sleeves</v>
      </c>
      <c r="AJ225" s="246"/>
      <c r="AK225" s="246" t="str">
        <f>'Indications &amp; Informations'!$X$21</f>
        <v>Low Spoto Bench (1ct)</v>
      </c>
      <c r="AL225" s="246"/>
      <c r="AM225" s="246" t="str">
        <f>'Indications &amp; Informations'!$X$22</f>
        <v>TnG Feet-Up Bench</v>
      </c>
      <c r="AN225" s="246"/>
      <c r="AO225" s="246" t="str">
        <f>'Indications &amp; Informations'!$X$23</f>
        <v>6-0-0 Deadlift</v>
      </c>
      <c r="AP225" s="246"/>
      <c r="AQ225" s="246" t="str">
        <f>'Indications &amp; Informations'!$X$24</f>
        <v>Soft Pause Bench</v>
      </c>
      <c r="AR225" s="246"/>
      <c r="AS225" s="246" t="str">
        <f>'Indications &amp; Informations'!$X$25</f>
        <v>3-0-0 Leg Press (SQT Stance)</v>
      </c>
      <c r="AT225" s="246"/>
      <c r="AU225" s="246"/>
    </row>
    <row r="226" spans="22:47" x14ac:dyDescent="0.3">
      <c r="V226" s="246" t="s">
        <v>52</v>
      </c>
      <c r="W226" s="274">
        <f t="array" ref="W226">IFERROR(AVERAGE(IF(W225=Analysis!$B$15:$D$26,Analysis!$J$15:$J$26)),0)</f>
        <v>7</v>
      </c>
      <c r="X226" s="274">
        <f>IF(W226=0,NA(),W226)</f>
        <v>7</v>
      </c>
      <c r="Y226" s="274">
        <f t="array" ref="Y226">IFERROR(AVERAGE(IF(Y225=Analysis!$B$15:$D$26,Analysis!$J$15:$J$26)),0)</f>
        <v>6.333333333333333</v>
      </c>
      <c r="Z226" s="274">
        <f>IF(Y226=0,NA(),Y226)</f>
        <v>6.333333333333333</v>
      </c>
      <c r="AA226" s="274">
        <f t="array" ref="AA226">IFERROR(AVERAGE(IF(AA225=Analysis!$B$15:$D$26,Analysis!$J$15:$J$26)),0)</f>
        <v>7</v>
      </c>
      <c r="AB226" s="274">
        <f>IF(AA226=0,NA(),AA226)</f>
        <v>7</v>
      </c>
      <c r="AC226" s="274">
        <f t="array" ref="AC226">IFERROR(AVERAGE(IF(AC225=Analysis!$B$15:$D$26,Analysis!$J$15:$J$26)),0)</f>
        <v>3.3333333333333335</v>
      </c>
      <c r="AD226" s="274">
        <f>IF(AC226=0,NA(),AC226)</f>
        <v>3.3333333333333335</v>
      </c>
      <c r="AE226" s="274">
        <f t="array" ref="AE226">IFERROR(AVERAGE(IF(AE225=Analysis!$B$15:$D$26,Analysis!$J$15:$J$26)),0)</f>
        <v>8</v>
      </c>
      <c r="AF226" s="274">
        <f>IF(AE226=0,NA(),AE226)</f>
        <v>8</v>
      </c>
      <c r="AG226" s="274">
        <f t="array" ref="AG226">IFERROR(AVERAGE(IF(AG225=Analysis!$B$15:$D$26,Analysis!$J$15:$J$26)),0)</f>
        <v>8</v>
      </c>
      <c r="AH226" s="274">
        <f>IF(AG226=0,NA(),AG226)</f>
        <v>8</v>
      </c>
      <c r="AI226" s="274">
        <f t="array" ref="AI226">IFERROR(AVERAGE(IF(AI225=Analysis!$B$15:$D$26,Analysis!$J$15:$J$26)),0)</f>
        <v>7.333333333333333</v>
      </c>
      <c r="AJ226" s="274">
        <f>IF(AI226=0,NA(),AI226)</f>
        <v>7.333333333333333</v>
      </c>
      <c r="AK226" s="274">
        <f t="array" ref="AK226">IFERROR(AVERAGE(IF(AK225=Analysis!$B$15:$D$26,Analysis!$J$15:$J$26)),0)</f>
        <v>8</v>
      </c>
      <c r="AL226" s="274">
        <f>IF(AK226=0,NA(),AK226)</f>
        <v>8</v>
      </c>
      <c r="AM226" s="274">
        <f t="array" ref="AM226">IFERROR(AVERAGE(IF(AM225=Analysis!$B$15:$D$26,Analysis!$J$15:$J$26)),0)</f>
        <v>7.666666666666667</v>
      </c>
      <c r="AN226" s="274">
        <f>IF(AM226=0,NA(),AM226)</f>
        <v>7.666666666666667</v>
      </c>
      <c r="AO226" s="274">
        <f t="array" ref="AO226">IFERROR(AVERAGE(IF(AO225=Analysis!$B$15:$D$26,Analysis!$J$15:$J$26)),0)</f>
        <v>8</v>
      </c>
      <c r="AP226" s="274">
        <f>IF(AO226=0,NA(),AO226)</f>
        <v>8</v>
      </c>
      <c r="AQ226" s="274">
        <f t="array" ref="AQ226">IFERROR(AVERAGE(IF(AQ225=Analysis!$B$15:$D$26,Analysis!$J$15:$J$26)),0)</f>
        <v>7.166666666666667</v>
      </c>
      <c r="AR226" s="274">
        <f>IF(AQ226=0,NA(),AQ226)</f>
        <v>7.166666666666667</v>
      </c>
      <c r="AS226" s="274">
        <f t="array" ref="AS226">IFERROR(AVERAGE(IF(AS225=Analysis!$B$15:$D$26,Analysis!$J$15:$J$26)),0)</f>
        <v>0</v>
      </c>
      <c r="AT226" s="274" t="e">
        <f>IF(AS226=0,NA(),AS226)</f>
        <v>#N/A</v>
      </c>
      <c r="AU226" s="610"/>
    </row>
    <row r="227" spans="22:47" x14ac:dyDescent="0.3">
      <c r="V227" s="246" t="s">
        <v>55</v>
      </c>
      <c r="W227" s="274">
        <f t="array" ref="W227">IFERROR(AVERAGE(IF(W225=Analysis!$B$37:$D$48,Analysis!$J$37:$J$48)),0)</f>
        <v>6.666666666666667</v>
      </c>
      <c r="X227" s="274">
        <f t="shared" ref="X227:X235" si="102">IF(W227=0,NA(),W227)</f>
        <v>6.666666666666667</v>
      </c>
      <c r="Y227" s="274">
        <f t="array" ref="Y227">IFERROR(AVERAGE(IF(Y225=Analysis!$B$37:$D$48,Analysis!$J$37:$J$48)),0)</f>
        <v>6.9</v>
      </c>
      <c r="Z227" s="274">
        <f t="shared" ref="Z227:Z235" si="103">IF(Y227=0,NA(),Y227)</f>
        <v>6.9</v>
      </c>
      <c r="AA227" s="274">
        <f t="array" ref="AA227">IFERROR(AVERAGE(IF(AA225=Analysis!$B$37:$D$48,Analysis!$J$37:$J$48)),0)</f>
        <v>7.5</v>
      </c>
      <c r="AB227" s="274">
        <f t="shared" ref="AB227:AB235" si="104">IF(AA227=0,NA(),AA227)</f>
        <v>7.5</v>
      </c>
      <c r="AC227" s="274">
        <f t="array" ref="AC227">IFERROR(AVERAGE(IF(AC225=Analysis!$B$37:$D$48,Analysis!$J$37:$J$48)),0)</f>
        <v>4.5</v>
      </c>
      <c r="AD227" s="274">
        <f t="shared" ref="AD227:AD235" si="105">IF(AC227=0,NA(),AC227)</f>
        <v>4.5</v>
      </c>
      <c r="AE227" s="274">
        <f t="array" ref="AE227">IFERROR(AVERAGE(IF(AE225=Analysis!$B$37:$D$48,Analysis!$J$37:$J$48)),0)</f>
        <v>7.625</v>
      </c>
      <c r="AF227" s="274">
        <f t="shared" ref="AF227:AF235" si="106">IF(AE227=0,NA(),AE227)</f>
        <v>7.625</v>
      </c>
      <c r="AG227" s="274">
        <f t="array" ref="AG227">IFERROR(AVERAGE(IF(AG225=Analysis!$B$37:$D$48,Analysis!$J$37:$J$48)),0)</f>
        <v>8</v>
      </c>
      <c r="AH227" s="274">
        <f t="shared" ref="AH227:AH235" si="107">IF(AG227=0,NA(),AG227)</f>
        <v>8</v>
      </c>
      <c r="AI227" s="274">
        <f t="array" ref="AI227">IFERROR(AVERAGE(IF(AI225=Analysis!$B$37:$D$48,Analysis!$J$37:$J$48)),0)</f>
        <v>7.8571428571428568</v>
      </c>
      <c r="AJ227" s="274">
        <f t="shared" ref="AJ227:AJ235" si="108">IF(AI227=0,NA(),AI227)</f>
        <v>7.8571428571428568</v>
      </c>
      <c r="AK227" s="274">
        <f t="array" ref="AK227">IFERROR(AVERAGE(IF(AK225=Analysis!$B$37:$D$48,Analysis!$J$37:$J$48)),0)</f>
        <v>8.4166666666666661</v>
      </c>
      <c r="AL227" s="274">
        <f t="shared" ref="AL227:AL235" si="109">IF(AK227=0,NA(),AK227)</f>
        <v>8.4166666666666661</v>
      </c>
      <c r="AM227" s="274">
        <f t="array" ref="AM227">IFERROR(AVERAGE(IF(AM225=Analysis!$B$37:$D$48,Analysis!$J$37:$J$48)),0)</f>
        <v>7.5</v>
      </c>
      <c r="AN227" s="274">
        <f t="shared" ref="AN227:AN235" si="110">IF(AM227=0,NA(),AM227)</f>
        <v>7.5</v>
      </c>
      <c r="AO227" s="274">
        <f t="array" ref="AO227">IFERROR(AVERAGE(IF(AO225=Analysis!$B$37:$D$48,Analysis!$J$37:$J$48)),0)</f>
        <v>7.7142857142857144</v>
      </c>
      <c r="AP227" s="274">
        <f t="shared" ref="AP227:AP235" si="111">IF(AO227=0,NA(),AO227)</f>
        <v>7.7142857142857144</v>
      </c>
      <c r="AQ227" s="274">
        <f t="array" ref="AQ227">IFERROR(AVERAGE(IF(AQ225=Analysis!$B$37:$D$48,Analysis!$J$37:$J$48)),0)</f>
        <v>8</v>
      </c>
      <c r="AR227" s="274">
        <f t="shared" ref="AR227:AR235" si="112">IF(AQ227=0,NA(),AQ227)</f>
        <v>8</v>
      </c>
      <c r="AS227" s="274">
        <f t="array" ref="AS227">IFERROR(AVERAGE(IF(AS225=Analysis!$B$37:$D$48,Analysis!$J$37:$J$48)),0)</f>
        <v>0</v>
      </c>
      <c r="AT227" s="274" t="e">
        <f t="shared" ref="AT227:AT235" si="113">IF(AS227=0,NA(),AS227)</f>
        <v>#N/A</v>
      </c>
      <c r="AU227" s="246"/>
    </row>
    <row r="228" spans="22:47" x14ac:dyDescent="0.3">
      <c r="V228" s="246" t="s">
        <v>53</v>
      </c>
      <c r="W228" s="274">
        <f t="array" ref="W228">IFERROR(AVERAGE(IF(W225=Analysis!$B$59:$D$70,Analysis!$J$59:$J$70)),0)</f>
        <v>7.5</v>
      </c>
      <c r="X228" s="274">
        <f t="shared" si="102"/>
        <v>7.5</v>
      </c>
      <c r="Y228" s="274">
        <f t="array" ref="Y228">IFERROR(AVERAGE(IF(Y225=Analysis!$B$59:$D$70,Analysis!$J$59:$J$70)),0)</f>
        <v>7.5</v>
      </c>
      <c r="Z228" s="274">
        <f t="shared" si="103"/>
        <v>7.5</v>
      </c>
      <c r="AA228" s="274">
        <f t="array" ref="AA228">IFERROR(AVERAGE(IF(AA225=Analysis!$B$59:$D$70,Analysis!$J$59:$J$70)),0)</f>
        <v>8</v>
      </c>
      <c r="AB228" s="274">
        <f t="shared" si="104"/>
        <v>8</v>
      </c>
      <c r="AC228" s="274">
        <f t="array" ref="AC228">IFERROR(AVERAGE(IF(AC225=Analysis!$B$59:$D$70,Analysis!$J$59:$J$70)),0)</f>
        <v>7.416666666666667</v>
      </c>
      <c r="AD228" s="274">
        <f t="shared" si="105"/>
        <v>7.416666666666667</v>
      </c>
      <c r="AE228" s="274">
        <f t="array" ref="AE228">IFERROR(AVERAGE(IF(AE225=Analysis!$B$59:$D$70,Analysis!$J$59:$J$70)),0)</f>
        <v>8.25</v>
      </c>
      <c r="AF228" s="274">
        <f t="shared" si="106"/>
        <v>8.25</v>
      </c>
      <c r="AG228" s="274">
        <f t="array" ref="AG228">IFERROR(AVERAGE(IF(AG225=Analysis!$B$59:$D$70,Analysis!$J$59:$J$70)),0)</f>
        <v>8</v>
      </c>
      <c r="AH228" s="274">
        <f t="shared" si="107"/>
        <v>8</v>
      </c>
      <c r="AI228" s="274">
        <f t="array" ref="AI228">IFERROR(AVERAGE(IF(AI225=Analysis!$B$59:$D$70,Analysis!$J$59:$J$70)),0)</f>
        <v>8.3000000000000007</v>
      </c>
      <c r="AJ228" s="274">
        <f t="shared" si="108"/>
        <v>8.3000000000000007</v>
      </c>
      <c r="AK228" s="274">
        <f t="array" ref="AK228">IFERROR(AVERAGE(IF(AK225=Analysis!$B$59:$D$70,Analysis!$J$59:$J$70)),0)</f>
        <v>8.1666666666666661</v>
      </c>
      <c r="AL228" s="274">
        <f t="shared" si="109"/>
        <v>8.1666666666666661</v>
      </c>
      <c r="AM228" s="274">
        <f t="array" ref="AM228">IFERROR(AVERAGE(IF(AM225=Analysis!$B$59:$D$70,Analysis!$J$59:$J$70)),0)</f>
        <v>7.375</v>
      </c>
      <c r="AN228" s="274">
        <f t="shared" si="110"/>
        <v>7.375</v>
      </c>
      <c r="AO228" s="274">
        <f t="array" ref="AO228">IFERROR(AVERAGE(IF(AO225=Analysis!$B$59:$D$70,Analysis!$J$59:$J$70)),0)</f>
        <v>7.7142857142857144</v>
      </c>
      <c r="AP228" s="274">
        <f t="shared" si="111"/>
        <v>7.7142857142857144</v>
      </c>
      <c r="AQ228" s="274">
        <f t="array" ref="AQ228">IFERROR(AVERAGE(IF(AQ225=Analysis!$B$59:$D$70,Analysis!$J$59:$J$70)),0)</f>
        <v>7.5</v>
      </c>
      <c r="AR228" s="274">
        <f t="shared" si="112"/>
        <v>7.5</v>
      </c>
      <c r="AS228" s="274">
        <f t="array" ref="AS228">IFERROR(AVERAGE(IF(AS225=Analysis!$B$59:$D$70,Analysis!$J$59:$J$70)),0)</f>
        <v>7.125</v>
      </c>
      <c r="AT228" s="274">
        <f t="shared" si="113"/>
        <v>7.125</v>
      </c>
      <c r="AU228" s="246"/>
    </row>
    <row r="229" spans="22:47" x14ac:dyDescent="0.3">
      <c r="V229" s="246" t="s">
        <v>54</v>
      </c>
      <c r="W229" s="274">
        <f t="array" ref="W229">IFERROR(AVERAGE(IF(W225=Analysis!$B$81:$D$92,Analysis!$J$81:$J$92)),0)</f>
        <v>6.833333333333333</v>
      </c>
      <c r="X229" s="274">
        <f t="shared" si="102"/>
        <v>6.833333333333333</v>
      </c>
      <c r="Y229" s="274">
        <f t="array" ref="Y229">IFERROR(AVERAGE(IF(Y225=Analysis!$B$81:$D$92,Analysis!$J$81:$J$92)),0)</f>
        <v>6.9</v>
      </c>
      <c r="Z229" s="274">
        <f t="shared" si="103"/>
        <v>6.9</v>
      </c>
      <c r="AA229" s="274">
        <f t="array" ref="AA229">IFERROR(AVERAGE(IF(AA225=Analysis!$B$81:$D$92,Analysis!$J$81:$J$92)),0)</f>
        <v>6.5</v>
      </c>
      <c r="AB229" s="274">
        <f t="shared" si="104"/>
        <v>6.5</v>
      </c>
      <c r="AC229" s="274">
        <f t="array" ref="AC229">IFERROR(AVERAGE(IF(AC225=Analysis!$B$81:$D$92,Analysis!$J$81:$J$92)),0)</f>
        <v>7.25</v>
      </c>
      <c r="AD229" s="274">
        <f t="shared" si="105"/>
        <v>7.25</v>
      </c>
      <c r="AE229" s="274">
        <f t="array" ref="AE229">IFERROR(AVERAGE(IF(AE225=Analysis!$B$81:$D$92,Analysis!$J$81:$J$92)),0)</f>
        <v>8</v>
      </c>
      <c r="AF229" s="274">
        <f t="shared" si="106"/>
        <v>8</v>
      </c>
      <c r="AG229" s="274">
        <f t="array" ref="AG229">IFERROR(AVERAGE(IF(AG225=Analysis!$B$81:$D$92,Analysis!$J$81:$J$92)),0)</f>
        <v>8.1666666666666661</v>
      </c>
      <c r="AH229" s="274">
        <f t="shared" si="107"/>
        <v>8.1666666666666661</v>
      </c>
      <c r="AI229" s="274">
        <f t="array" ref="AI229">IFERROR(AVERAGE(IF(AI225=Analysis!$B$81:$D$92,Analysis!$J$81:$J$92)),0)</f>
        <v>8.0833333333333339</v>
      </c>
      <c r="AJ229" s="274">
        <f t="shared" si="108"/>
        <v>8.0833333333333339</v>
      </c>
      <c r="AK229" s="274">
        <f t="array" ref="AK229">IFERROR(AVERAGE(IF(AK225=Analysis!$B$81:$D$92,Analysis!$J$81:$J$92)),0)</f>
        <v>8.0714285714285712</v>
      </c>
      <c r="AL229" s="274">
        <f t="shared" si="109"/>
        <v>8.0714285714285712</v>
      </c>
      <c r="AM229" s="274">
        <f t="array" ref="AM229">IFERROR(AVERAGE(IF(AM225=Analysis!$B$81:$D$92,Analysis!$J$81:$J$92)),0)</f>
        <v>7.375</v>
      </c>
      <c r="AN229" s="274">
        <f t="shared" si="110"/>
        <v>7.375</v>
      </c>
      <c r="AO229" s="274">
        <f t="array" ref="AO229">IFERROR(AVERAGE(IF(AO225=Analysis!$B$81:$D$92,Analysis!$J$81:$J$92)),0)</f>
        <v>7.7857142857142856</v>
      </c>
      <c r="AP229" s="274">
        <f t="shared" si="111"/>
        <v>7.7857142857142856</v>
      </c>
      <c r="AQ229" s="274">
        <f t="array" ref="AQ229">IFERROR(AVERAGE(IF(AQ225=Analysis!$B$81:$D$92,Analysis!$J$81:$J$92)),0)</f>
        <v>8.3000000000000007</v>
      </c>
      <c r="AR229" s="274">
        <f t="shared" si="112"/>
        <v>8.3000000000000007</v>
      </c>
      <c r="AS229" s="274">
        <f t="array" ref="AS229">IFERROR(AVERAGE(IF(AS225=Analysis!$B$81:$D$92,Analysis!$J$81:$J$92)),0)</f>
        <v>7.5</v>
      </c>
      <c r="AT229" s="274">
        <f t="shared" si="113"/>
        <v>7.5</v>
      </c>
      <c r="AU229" s="246"/>
    </row>
    <row r="230" spans="22:47" x14ac:dyDescent="0.3">
      <c r="V230" s="246" t="s">
        <v>150</v>
      </c>
      <c r="W230" s="274">
        <f t="array" ref="W230">IFERROR(AVERAGE(IF(W225=Analysis!$B$103:$D$114,Analysis!$J$103:$J$114)),0)</f>
        <v>6.75</v>
      </c>
      <c r="X230" s="274">
        <f t="shared" si="102"/>
        <v>6.75</v>
      </c>
      <c r="Y230" s="274">
        <f t="array" ref="Y230">IFERROR(AVERAGE(IF(Y225=Analysis!$B$103:$D$114,Analysis!$J$103:$J$114)),0)</f>
        <v>7.7</v>
      </c>
      <c r="Z230" s="274">
        <f t="shared" si="103"/>
        <v>7.7</v>
      </c>
      <c r="AA230" s="274">
        <f t="array" ref="AA230">IFERROR(AVERAGE(IF(AA225=Analysis!$B$103:$D$114,Analysis!$J$103:$J$114)),0)</f>
        <v>7</v>
      </c>
      <c r="AB230" s="274">
        <f t="shared" si="104"/>
        <v>7</v>
      </c>
      <c r="AC230" s="274">
        <f t="array" ref="AC230">IFERROR(AVERAGE(IF(AC225=Analysis!$B$103:$D$114,Analysis!$J$103:$J$114)),0)</f>
        <v>7.083333333333333</v>
      </c>
      <c r="AD230" s="274">
        <f t="shared" si="105"/>
        <v>7.083333333333333</v>
      </c>
      <c r="AE230" s="274">
        <f t="array" ref="AE230">IFERROR(AVERAGE(IF(AE225=Analysis!$B$103:$D$114,Analysis!$J$103:$J$114)),0)</f>
        <v>7.75</v>
      </c>
      <c r="AF230" s="274">
        <f t="shared" si="106"/>
        <v>7.75</v>
      </c>
      <c r="AG230" s="274">
        <f t="array" ref="AG230">IFERROR(AVERAGE(IF(AG225=Analysis!$B$103:$D$114,Analysis!$J$103:$J$114)),0)</f>
        <v>8</v>
      </c>
      <c r="AH230" s="274">
        <f t="shared" si="107"/>
        <v>8</v>
      </c>
      <c r="AI230" s="274">
        <f t="array" ref="AI230">IFERROR(AVERAGE(IF(AI225=Analysis!$B$103:$D$114,Analysis!$J$103:$J$114)),0)</f>
        <v>8.25</v>
      </c>
      <c r="AJ230" s="274">
        <f t="shared" si="108"/>
        <v>8.25</v>
      </c>
      <c r="AK230" s="274">
        <f t="array" ref="AK230">IFERROR(AVERAGE(IF(AK225=Analysis!$B$103:$D$114,Analysis!$J$103:$J$114)),0)</f>
        <v>8.5714285714285712</v>
      </c>
      <c r="AL230" s="274">
        <f t="shared" si="109"/>
        <v>8.5714285714285712</v>
      </c>
      <c r="AM230" s="274">
        <f t="array" ref="AM230">IFERROR(AVERAGE(IF(AM225=Analysis!$B$103:$D$114,Analysis!$J$103:$J$114)),0)</f>
        <v>7.5</v>
      </c>
      <c r="AN230" s="274">
        <f t="shared" si="110"/>
        <v>7.5</v>
      </c>
      <c r="AO230" s="274">
        <f t="array" ref="AO230">IFERROR(AVERAGE(IF(AO225=Analysis!$B$103:$D$114,Analysis!$J$103:$J$114)),0)</f>
        <v>7.4285714285714288</v>
      </c>
      <c r="AP230" s="274">
        <f t="shared" si="111"/>
        <v>7.4285714285714288</v>
      </c>
      <c r="AQ230" s="274">
        <f t="array" ref="AQ230">IFERROR(AVERAGE(IF(AQ225=Analysis!$B$103:$D$114,Analysis!$J$103:$J$114)),0)</f>
        <v>7.8</v>
      </c>
      <c r="AR230" s="274">
        <f t="shared" si="112"/>
        <v>7.8</v>
      </c>
      <c r="AS230" s="274">
        <f t="array" ref="AS230">IFERROR(AVERAGE(IF(AS225=Analysis!$B$103:$D$114,Analysis!$J$103:$J$114)),0)</f>
        <v>6.25</v>
      </c>
      <c r="AT230" s="274">
        <f t="shared" si="113"/>
        <v>6.25</v>
      </c>
      <c r="AU230" s="246"/>
    </row>
    <row r="231" spans="22:47" x14ac:dyDescent="0.3">
      <c r="V231" s="246" t="s">
        <v>152</v>
      </c>
      <c r="W231" s="274">
        <f t="array" ref="W231">IFERROR(AVERAGE(IF(W225=Analysis!$B$125:$D$136,Analysis!$J$125:$J$136)),0)</f>
        <v>7.875</v>
      </c>
      <c r="X231" s="274">
        <f t="shared" si="102"/>
        <v>7.875</v>
      </c>
      <c r="Y231" s="274">
        <f t="array" ref="Y231">IFERROR(AVERAGE(IF(Y225=Analysis!$B$125:$D$136,Analysis!$J$125:$J$136)),0)</f>
        <v>0</v>
      </c>
      <c r="Z231" s="274" t="e">
        <f t="shared" si="103"/>
        <v>#N/A</v>
      </c>
      <c r="AA231" s="274">
        <f t="array" ref="AA231">IFERROR(AVERAGE(IF(AA225=Analysis!$B$125:$D$136,Analysis!$J$125:$J$136)),0)</f>
        <v>0</v>
      </c>
      <c r="AB231" s="274" t="e">
        <f t="shared" si="104"/>
        <v>#N/A</v>
      </c>
      <c r="AC231" s="274">
        <f t="array" ref="AC231">IFERROR(AVERAGE(IF(AC225=Analysis!$B$125:$D$136,Analysis!$J$125:$J$136)),0)</f>
        <v>4.75</v>
      </c>
      <c r="AD231" s="274">
        <f t="shared" si="105"/>
        <v>4.75</v>
      </c>
      <c r="AE231" s="274">
        <f t="array" ref="AE231">IFERROR(AVERAGE(IF(AE225=Analysis!$B$125:$D$136,Analysis!$J$125:$J$136)),0)</f>
        <v>0</v>
      </c>
      <c r="AF231" s="274" t="e">
        <f t="shared" si="106"/>
        <v>#N/A</v>
      </c>
      <c r="AG231" s="274">
        <f t="array" ref="AG231">IFERROR(AVERAGE(IF(AG225=Analysis!$B$125:$D$136,Analysis!$J$125:$J$136)),0)</f>
        <v>0</v>
      </c>
      <c r="AH231" s="274" t="e">
        <f t="shared" si="107"/>
        <v>#N/A</v>
      </c>
      <c r="AI231" s="274">
        <f t="array" ref="AI231">IFERROR(AVERAGE(IF(AI225=Analysis!$B$125:$D$136,Analysis!$J$125:$J$136)),0)</f>
        <v>0</v>
      </c>
      <c r="AJ231" s="274" t="e">
        <f t="shared" si="108"/>
        <v>#N/A</v>
      </c>
      <c r="AK231" s="274">
        <f t="array" ref="AK231">IFERROR(AVERAGE(IF(AK225=Analysis!$B$125:$D$136,Analysis!$J$125:$J$136)),0)</f>
        <v>0</v>
      </c>
      <c r="AL231" s="274" t="e">
        <f t="shared" si="109"/>
        <v>#N/A</v>
      </c>
      <c r="AM231" s="274">
        <f t="array" ref="AM231">IFERROR(AVERAGE(IF(AM225=Analysis!$B$125:$D$136,Analysis!$J$125:$J$136)),0)</f>
        <v>0</v>
      </c>
      <c r="AN231" s="274" t="e">
        <f t="shared" si="110"/>
        <v>#N/A</v>
      </c>
      <c r="AO231" s="274">
        <f t="array" ref="AO231">IFERROR(AVERAGE(IF(AO225=Analysis!$B$125:$D$136,Analysis!$J$125:$J$136)),0)</f>
        <v>0</v>
      </c>
      <c r="AP231" s="274" t="e">
        <f t="shared" si="111"/>
        <v>#N/A</v>
      </c>
      <c r="AQ231" s="274">
        <f t="array" ref="AQ231">IFERROR(AVERAGE(IF(AQ225=Analysis!$B$125:$D$136,Analysis!$J$125:$J$136)),0)</f>
        <v>0</v>
      </c>
      <c r="AR231" s="274" t="e">
        <f t="shared" si="112"/>
        <v>#N/A</v>
      </c>
      <c r="AS231" s="274">
        <f t="array" ref="AS231">IFERROR(AVERAGE(IF(AS225=Analysis!$B$125:$D$136,Analysis!$J$125:$J$136)),0)</f>
        <v>0</v>
      </c>
      <c r="AT231" s="274" t="e">
        <f t="shared" si="113"/>
        <v>#N/A</v>
      </c>
      <c r="AU231" s="246"/>
    </row>
    <row r="232" spans="22:47" x14ac:dyDescent="0.3">
      <c r="V232" s="246" t="s">
        <v>164</v>
      </c>
      <c r="W232" s="274">
        <f t="array" ref="W232">IFERROR(AVERAGE(IF(W225=Analysis!$B$147:$D$158,Analysis!$J$147:$J$158)),0)</f>
        <v>0</v>
      </c>
      <c r="X232" s="274" t="e">
        <f t="shared" si="102"/>
        <v>#N/A</v>
      </c>
      <c r="Y232" s="274">
        <f t="array" ref="Y232">IFERROR(AVERAGE(IF(Y225=Analysis!$B$147:$D$158,Analysis!$J$147:$J$158)),0)</f>
        <v>0</v>
      </c>
      <c r="Z232" s="274" t="e">
        <f t="shared" si="103"/>
        <v>#N/A</v>
      </c>
      <c r="AA232" s="274">
        <f t="array" ref="AA232">IFERROR(AVERAGE(IF(AA225=Analysis!$B$147:$D$158,Analysis!$J$147:$J$158)),0)</f>
        <v>0</v>
      </c>
      <c r="AB232" s="274" t="e">
        <f t="shared" si="104"/>
        <v>#N/A</v>
      </c>
      <c r="AC232" s="274">
        <f t="array" ref="AC232">IFERROR(AVERAGE(IF(AC225=Analysis!$B$147:$D$158,Analysis!$J$147:$J$158)),0)</f>
        <v>0</v>
      </c>
      <c r="AD232" s="274" t="e">
        <f t="shared" si="105"/>
        <v>#N/A</v>
      </c>
      <c r="AE232" s="274">
        <f t="array" ref="AE232">IFERROR(AVERAGE(IF(AE225=Analysis!$B$147:$D$158,Analysis!$J$147:$J$158)),0)</f>
        <v>0</v>
      </c>
      <c r="AF232" s="274" t="e">
        <f t="shared" si="106"/>
        <v>#N/A</v>
      </c>
      <c r="AG232" s="274">
        <f t="array" ref="AG232">IFERROR(AVERAGE(IF(AG225=Analysis!$B$147:$D$158,Analysis!$J$147:$J$158)),0)</f>
        <v>0</v>
      </c>
      <c r="AH232" s="274" t="e">
        <f t="shared" si="107"/>
        <v>#N/A</v>
      </c>
      <c r="AI232" s="274">
        <f t="array" ref="AI232">IFERROR(AVERAGE(IF(AI225=Analysis!$B$147:$D$158,Analysis!$J$147:$J$158)),0)</f>
        <v>0</v>
      </c>
      <c r="AJ232" s="274" t="e">
        <f t="shared" si="108"/>
        <v>#N/A</v>
      </c>
      <c r="AK232" s="274">
        <f>IFERROR(AVERAGE(IF(AK225=Analysis!$B$147:$D$158,Analysis!$J$147:$J$158)),0)</f>
        <v>0</v>
      </c>
      <c r="AL232" s="274" t="e">
        <f t="shared" si="109"/>
        <v>#N/A</v>
      </c>
      <c r="AM232" s="274">
        <f t="array" ref="AM232">IFERROR(AVERAGE(IF(AM225=Analysis!$B$147:$D$158,Analysis!$J$147:$J$158)),0)</f>
        <v>0</v>
      </c>
      <c r="AN232" s="274" t="e">
        <f t="shared" si="110"/>
        <v>#N/A</v>
      </c>
      <c r="AO232" s="274">
        <f t="array" ref="AO232">IFERROR(AVERAGE(IF(AO225=Analysis!$B$147:$D$158,Analysis!$J$147:$J$158)),0)</f>
        <v>0</v>
      </c>
      <c r="AP232" s="274" t="e">
        <f t="shared" si="111"/>
        <v>#N/A</v>
      </c>
      <c r="AQ232" s="274">
        <f t="array" ref="AQ232">IFERROR(AVERAGE(IF(AQ225=Analysis!$B$147:$D$158,Analysis!$J$147:$J$158)),0)</f>
        <v>0</v>
      </c>
      <c r="AR232" s="274" t="e">
        <f t="shared" si="112"/>
        <v>#N/A</v>
      </c>
      <c r="AS232" s="274">
        <f t="array" ref="AS232">IFERROR(AVERAGE(IF(AS225=Analysis!$B$147:$D$158,Analysis!$J$147:$J$158)),0)</f>
        <v>0</v>
      </c>
      <c r="AT232" s="274" t="e">
        <f t="shared" si="113"/>
        <v>#N/A</v>
      </c>
      <c r="AU232" s="246"/>
    </row>
    <row r="233" spans="22:47" x14ac:dyDescent="0.3">
      <c r="V233" s="246" t="s">
        <v>186</v>
      </c>
      <c r="W233" s="274">
        <f t="array" ref="W233">IFERROR(AVERAGE(IF(W225=Analysis!$B$169:$D$180,Analysis!$J$169:$J$180)),0)</f>
        <v>0</v>
      </c>
      <c r="X233" s="274" t="e">
        <f t="shared" si="102"/>
        <v>#N/A</v>
      </c>
      <c r="Y233" s="274">
        <f t="array" ref="Y233">IFERROR(AVERAGE(IF(Y225=Analysis!$B$169:$D$180,Analysis!$J$169:$J$180)),0)</f>
        <v>0</v>
      </c>
      <c r="Z233" s="274" t="e">
        <f t="shared" si="103"/>
        <v>#N/A</v>
      </c>
      <c r="AA233" s="274">
        <f t="array" ref="AA233">IFERROR(AVERAGE(IF(AA225=Analysis!$B$169:$D$180,Analysis!$J$169:$J$180)),0)</f>
        <v>0</v>
      </c>
      <c r="AB233" s="274" t="e">
        <f t="shared" si="104"/>
        <v>#N/A</v>
      </c>
      <c r="AC233" s="274">
        <f t="array" ref="AC233">IFERROR(AVERAGE(IF(AC225=Analysis!$B$169:$D$180,Analysis!$J$169:$J$180)),0)</f>
        <v>0</v>
      </c>
      <c r="AD233" s="274" t="e">
        <f t="shared" si="105"/>
        <v>#N/A</v>
      </c>
      <c r="AE233" s="274">
        <f>IFERROR(AVERAGE(IF(AE225=Analysis!$B$169:$D$180,Analysis!$J$169:$J$180)),0)</f>
        <v>0</v>
      </c>
      <c r="AF233" s="274" t="e">
        <f t="shared" si="106"/>
        <v>#N/A</v>
      </c>
      <c r="AG233" s="274">
        <f t="array" ref="AG233">IFERROR(AVERAGE(IF(AG225=Analysis!$B$169:$D$180,Analysis!$J$169:$J$180)),0)</f>
        <v>0</v>
      </c>
      <c r="AH233" s="274" t="e">
        <f t="shared" si="107"/>
        <v>#N/A</v>
      </c>
      <c r="AI233" s="274">
        <f t="array" ref="AI233">IFERROR(AVERAGE(IF(AI225=Analysis!$B$169:$D$180,Analysis!$J$169:$J$180)),0)</f>
        <v>0</v>
      </c>
      <c r="AJ233" s="274" t="e">
        <f t="shared" si="108"/>
        <v>#N/A</v>
      </c>
      <c r="AK233" s="274">
        <f t="array" ref="AK233">IFERROR(AVERAGE(IF(AK225=Analysis!$B$169:$D$180,Analysis!$J$169:$J$180)),0)</f>
        <v>0</v>
      </c>
      <c r="AL233" s="274" t="e">
        <f t="shared" si="109"/>
        <v>#N/A</v>
      </c>
      <c r="AM233" s="274">
        <f t="array" ref="AM233">IFERROR(AVERAGE(IF(AM225=Analysis!$B$169:$D$180,Analysis!$J$169:$J$180)),0)</f>
        <v>0</v>
      </c>
      <c r="AN233" s="274" t="e">
        <f t="shared" si="110"/>
        <v>#N/A</v>
      </c>
      <c r="AO233" s="274">
        <f t="array" ref="AO233">IFERROR(AVERAGE(IF(AO225=Analysis!$B$169:$D$180,Analysis!$J$169:$J$180)),0)</f>
        <v>0</v>
      </c>
      <c r="AP233" s="274" t="e">
        <f t="shared" si="111"/>
        <v>#N/A</v>
      </c>
      <c r="AQ233" s="274">
        <f t="array" ref="AQ233">IFERROR(AVERAGE(IF(AQ225=Analysis!$B$169:$D$180,Analysis!$J$169:$J$180)),0)</f>
        <v>0</v>
      </c>
      <c r="AR233" s="274" t="e">
        <f t="shared" si="112"/>
        <v>#N/A</v>
      </c>
      <c r="AS233" s="274">
        <f t="array" ref="AS233">IFERROR(AVERAGE(IF(AS225=Analysis!$B$169:$D$180,Analysis!$J$169:$J$180)),0)</f>
        <v>0</v>
      </c>
      <c r="AT233" s="274" t="e">
        <f t="shared" si="113"/>
        <v>#N/A</v>
      </c>
      <c r="AU233" s="246"/>
    </row>
    <row r="234" spans="22:47" x14ac:dyDescent="0.3">
      <c r="V234" s="246" t="s">
        <v>187</v>
      </c>
      <c r="W234" s="274">
        <f t="array" ref="W234">IFERROR(AVERAGE(IF(W225=Analysis!$B$191:$D$202,Analysis!$J$191:$J$202)),0)</f>
        <v>0</v>
      </c>
      <c r="X234" s="274" t="e">
        <f t="shared" si="102"/>
        <v>#N/A</v>
      </c>
      <c r="Y234" s="274">
        <f t="array" ref="Y234">IFERROR(AVERAGE(IF(Y225=Analysis!$B$191:$D$202,Analysis!$J$191:$J$202)),0)</f>
        <v>0</v>
      </c>
      <c r="Z234" s="274" t="e">
        <f t="shared" si="103"/>
        <v>#N/A</v>
      </c>
      <c r="AA234" s="274">
        <f t="array" ref="AA234">IFERROR(AVERAGE(IF(AA225=Analysis!$B$191:$D$202,Analysis!$J$191:$J$202)),0)</f>
        <v>0</v>
      </c>
      <c r="AB234" s="274" t="e">
        <f t="shared" si="104"/>
        <v>#N/A</v>
      </c>
      <c r="AC234" s="274">
        <f t="array" ref="AC234">IFERROR(AVERAGE(IF(AC225=Analysis!$B$191:$D$202,Analysis!$J$191:$J$202)),0)</f>
        <v>0</v>
      </c>
      <c r="AD234" s="274" t="e">
        <f t="shared" si="105"/>
        <v>#N/A</v>
      </c>
      <c r="AE234" s="274">
        <f t="array" ref="AE234">IFERROR(AVERAGE(IF(AE225=Analysis!$B$191:$D$202,Analysis!$J$191:$J$202)),0)</f>
        <v>0</v>
      </c>
      <c r="AF234" s="274" t="e">
        <f t="shared" si="106"/>
        <v>#N/A</v>
      </c>
      <c r="AG234" s="274">
        <f t="array" ref="AG234">IFERROR(AVERAGE(IF(AG225=Analysis!$B$191:$D$202,Analysis!$J$191:$J$202)),0)</f>
        <v>0</v>
      </c>
      <c r="AH234" s="274" t="e">
        <f t="shared" si="107"/>
        <v>#N/A</v>
      </c>
      <c r="AI234" s="274">
        <f t="array" ref="AI234">IFERROR(AVERAGE(IF(AI225=Analysis!$B$191:$D$202,Analysis!$J$191:$J$202)),0)</f>
        <v>0</v>
      </c>
      <c r="AJ234" s="274" t="e">
        <f t="shared" si="108"/>
        <v>#N/A</v>
      </c>
      <c r="AK234" s="274">
        <f t="array" ref="AK234">IFERROR(AVERAGE(IF(AK225=Analysis!$B$191:$D$202,Analysis!$J$191:$J$202)),0)</f>
        <v>0</v>
      </c>
      <c r="AL234" s="274" t="e">
        <f t="shared" si="109"/>
        <v>#N/A</v>
      </c>
      <c r="AM234" s="274">
        <f t="array" ref="AM234">IFERROR(AVERAGE(IF(AM225=Analysis!$B$191:$D$202,Analysis!$J$191:$J$202)),0)</f>
        <v>0</v>
      </c>
      <c r="AN234" s="274" t="e">
        <f t="shared" si="110"/>
        <v>#N/A</v>
      </c>
      <c r="AO234" s="274">
        <f t="array" ref="AO234">IFERROR(AVERAGE(IF(AO225=Analysis!$B$191:$D$202,Analysis!$J$191:$J$202)),0)</f>
        <v>0</v>
      </c>
      <c r="AP234" s="274" t="e">
        <f t="shared" si="111"/>
        <v>#N/A</v>
      </c>
      <c r="AQ234" s="274">
        <f t="array" ref="AQ234">IFERROR(AVERAGE(IF(AQ225=Analysis!$B$191:$D$202,Analysis!$J$191:$J$202)),0)</f>
        <v>0</v>
      </c>
      <c r="AR234" s="274" t="e">
        <f t="shared" si="112"/>
        <v>#N/A</v>
      </c>
      <c r="AS234" s="274">
        <f t="array" ref="AS234">IFERROR(AVERAGE(IF(AS225=Analysis!$B$191:$D$202,Analysis!$J$191:$J$202)),0)</f>
        <v>0</v>
      </c>
      <c r="AT234" s="274" t="e">
        <f t="shared" si="113"/>
        <v>#N/A</v>
      </c>
      <c r="AU234" s="246"/>
    </row>
    <row r="235" spans="22:47" x14ac:dyDescent="0.3">
      <c r="V235" s="246" t="s">
        <v>188</v>
      </c>
      <c r="W235" s="274">
        <f t="array" ref="W235">IFERROR(AVERAGE(IF(W225=Analysis!$B$213:$D$224,Analysis!$J$213:$J$224)),0)</f>
        <v>0</v>
      </c>
      <c r="X235" s="274" t="e">
        <f t="shared" si="102"/>
        <v>#N/A</v>
      </c>
      <c r="Y235" s="274">
        <f t="array" ref="Y235">IFERROR(AVERAGE(IF(Y225=Analysis!$B$213:$D$224,Analysis!$J$213:$J$224)),0)</f>
        <v>0</v>
      </c>
      <c r="Z235" s="274" t="e">
        <f t="shared" si="103"/>
        <v>#N/A</v>
      </c>
      <c r="AA235" s="274">
        <f t="array" ref="AA235">IFERROR(AVERAGE(IF(AA225=Analysis!$B$213:$D$224,Analysis!$J$213:$J$224)),0)</f>
        <v>0</v>
      </c>
      <c r="AB235" s="274" t="e">
        <f t="shared" si="104"/>
        <v>#N/A</v>
      </c>
      <c r="AC235" s="274">
        <f t="array" ref="AC235">IFERROR(AVERAGE(IF(AC225=Analysis!$B$213:$D$224,Analysis!$J$213:$J$224)),0)</f>
        <v>0</v>
      </c>
      <c r="AD235" s="274" t="e">
        <f t="shared" si="105"/>
        <v>#N/A</v>
      </c>
      <c r="AE235" s="274">
        <f t="array" ref="AE235">IFERROR(AVERAGE(IF(AE225=Analysis!$B$213:$D$224,Analysis!$J$213:$J$224)),0)</f>
        <v>0</v>
      </c>
      <c r="AF235" s="274" t="e">
        <f t="shared" si="106"/>
        <v>#N/A</v>
      </c>
      <c r="AG235" s="274">
        <f t="array" ref="AG235">IFERROR(AVERAGE(IF(AG225=Analysis!$B$213:$D$224,Analysis!$J$213:$J$224)),0)</f>
        <v>0</v>
      </c>
      <c r="AH235" s="274" t="e">
        <f t="shared" si="107"/>
        <v>#N/A</v>
      </c>
      <c r="AI235" s="274">
        <f t="array" ref="AI235">IFERROR(AVERAGE(IF(AI225=Analysis!$B$213:$D$224,Analysis!$J$213:$J$224)),0)</f>
        <v>0</v>
      </c>
      <c r="AJ235" s="274" t="e">
        <f t="shared" si="108"/>
        <v>#N/A</v>
      </c>
      <c r="AK235" s="274">
        <f t="array" ref="AK235">IFERROR(AVERAGE(IF(AK225=Analysis!$B$213:$D$224,Analysis!$J$213:$J$224)),0)</f>
        <v>0</v>
      </c>
      <c r="AL235" s="274" t="e">
        <f t="shared" si="109"/>
        <v>#N/A</v>
      </c>
      <c r="AM235" s="274">
        <f t="array" ref="AM235">IFERROR(AVERAGE(IF(AM225=Analysis!$B$213:$D$224,Analysis!$J$213:$J$224)),0)</f>
        <v>0</v>
      </c>
      <c r="AN235" s="274" t="e">
        <f t="shared" si="110"/>
        <v>#N/A</v>
      </c>
      <c r="AO235" s="274">
        <f t="array" ref="AO235">IFERROR(AVERAGE(IF(AO225=Analysis!$B$213:$D$224,Analysis!$J$213:$J$224)),0)</f>
        <v>0</v>
      </c>
      <c r="AP235" s="274" t="e">
        <f t="shared" si="111"/>
        <v>#N/A</v>
      </c>
      <c r="AQ235" s="274">
        <f t="array" ref="AQ235">IFERROR(AVERAGE(IF(AQ225=Analysis!$B$213:$D$224,Analysis!$J$213:$J$224)),0)</f>
        <v>0</v>
      </c>
      <c r="AR235" s="274" t="e">
        <f t="shared" si="112"/>
        <v>#N/A</v>
      </c>
      <c r="AS235" s="274">
        <f t="array" ref="AS235">IFERROR(AVERAGE(IF(AS225=Analysis!$B$213:$D$224,Analysis!$J$213:$J$224)),0)</f>
        <v>0</v>
      </c>
      <c r="AT235" s="274" t="e">
        <f t="shared" si="113"/>
        <v>#N/A</v>
      </c>
      <c r="AU235" s="246"/>
    </row>
    <row r="237" spans="22:47" x14ac:dyDescent="0.3">
      <c r="V237" s="612" t="s">
        <v>351</v>
      </c>
      <c r="W237" s="612"/>
      <c r="X237" s="612"/>
      <c r="Y237" s="612"/>
      <c r="Z237" s="612"/>
      <c r="AA237" s="612"/>
      <c r="AB237" s="612"/>
      <c r="AC237" s="612"/>
      <c r="AD237" s="612"/>
      <c r="AE237" s="612"/>
      <c r="AF237" s="612"/>
      <c r="AG237" s="612"/>
      <c r="AH237" s="612"/>
      <c r="AI237" s="612"/>
      <c r="AJ237" s="612"/>
      <c r="AK237" s="612"/>
      <c r="AL237" s="612"/>
      <c r="AM237" s="612"/>
      <c r="AN237" s="612"/>
      <c r="AO237" s="612"/>
      <c r="AP237" s="612"/>
      <c r="AQ237" s="612"/>
      <c r="AR237" s="612"/>
      <c r="AS237" s="612"/>
      <c r="AT237" s="612"/>
    </row>
    <row r="238" spans="22:47" x14ac:dyDescent="0.3">
      <c r="V238" s="246"/>
      <c r="W238" s="246" t="str">
        <f>'Indications &amp; Informations'!$X$14</f>
        <v>Competition Squat</v>
      </c>
      <c r="X238" s="246"/>
      <c r="Y238" s="246" t="str">
        <f>'Indications &amp; Informations'!$X$15</f>
        <v>Competition Bench</v>
      </c>
      <c r="Z238" s="246"/>
      <c r="AA238" s="246" t="str">
        <f>'Indications &amp; Informations'!$X$16</f>
        <v>Strict Pendlay Row</v>
      </c>
      <c r="AB238" s="246"/>
      <c r="AC238" s="246" t="str">
        <f>'Indications &amp; Informations'!$X$17</f>
        <v>Competition Deadlift</v>
      </c>
      <c r="AD238" s="246"/>
      <c r="AE238" s="246" t="str">
        <f>'Indications &amp; Informations'!$X$18</f>
        <v>2ct Paused Bench</v>
      </c>
      <c r="AF238" s="246"/>
      <c r="AG238" s="246" t="str">
        <f>'Indications &amp; Informations'!$X$19</f>
        <v>Romanian Deadlift</v>
      </c>
      <c r="AH238" s="246"/>
      <c r="AI238" s="246" t="str">
        <f>'Indications &amp; Informations'!$X$20</f>
        <v>Squat, No Sleeves</v>
      </c>
      <c r="AJ238" s="246"/>
      <c r="AK238" s="246" t="str">
        <f>'Indications &amp; Informations'!$X$21</f>
        <v>Low Spoto Bench (1ct)</v>
      </c>
      <c r="AL238" s="246"/>
      <c r="AM238" s="246" t="str">
        <f>'Indications &amp; Informations'!$X$22</f>
        <v>TnG Feet-Up Bench</v>
      </c>
      <c r="AN238" s="246"/>
      <c r="AO238" s="246" t="str">
        <f>'Indications &amp; Informations'!$X$23</f>
        <v>6-0-0 Deadlift</v>
      </c>
      <c r="AP238" s="246"/>
      <c r="AQ238" s="246" t="str">
        <f>'Indications &amp; Informations'!$X$24</f>
        <v>Soft Pause Bench</v>
      </c>
      <c r="AR238" s="246"/>
      <c r="AS238" s="246" t="str">
        <f>'Indications &amp; Informations'!$X$25</f>
        <v>3-0-0 Leg Press (SQT Stance)</v>
      </c>
      <c r="AT238" s="246"/>
    </row>
    <row r="239" spans="22:47" x14ac:dyDescent="0.3">
      <c r="V239" s="246" t="s">
        <v>52</v>
      </c>
      <c r="W239" s="274">
        <f>IF(W254=W238,X254,IF(W255=W238,X255,IF(W256=W238,X256,IF(W257=W238,X257,IF(W258=W238,X258,IF(W259=W238,X259,IF(W260=W238,X260,IF(W261=W238,X261,IF(W262=W238,X262,IF(W263=W238,X263,IF(W264=W238,X264,IF(W265=W238,X265))))))))))))</f>
        <v>160</v>
      </c>
      <c r="X239" s="274">
        <f>IF(W239=0,NA(),W239)</f>
        <v>160</v>
      </c>
      <c r="Y239" s="274"/>
      <c r="Z239" s="274" t="e">
        <f>IF(Y239=0,NA(),Y239)</f>
        <v>#N/A</v>
      </c>
      <c r="AA239" s="274"/>
      <c r="AB239" s="274" t="e">
        <f>IF(AA239=0,NA(),AA239)</f>
        <v>#N/A</v>
      </c>
      <c r="AC239" s="274"/>
      <c r="AD239" s="274" t="e">
        <f>IF(AC239=0,NA(),AC239)</f>
        <v>#N/A</v>
      </c>
      <c r="AE239" s="274"/>
      <c r="AF239" s="274" t="e">
        <f>IF(AE239=0,NA(),AE239)</f>
        <v>#N/A</v>
      </c>
      <c r="AG239" s="274"/>
      <c r="AH239" s="274" t="e">
        <f>IF(AG239=0,NA(),AG239)</f>
        <v>#N/A</v>
      </c>
      <c r="AI239" s="274"/>
      <c r="AJ239" s="274" t="e">
        <f>IF(AI239=0,NA(),AI239)</f>
        <v>#N/A</v>
      </c>
      <c r="AK239" s="274"/>
      <c r="AL239" s="274" t="e">
        <f>IF(AK239=0,NA(),AK239)</f>
        <v>#N/A</v>
      </c>
      <c r="AM239" s="274"/>
      <c r="AN239" s="274" t="e">
        <f>IF(AM239=0,NA(),AM239)</f>
        <v>#N/A</v>
      </c>
      <c r="AO239" s="274"/>
      <c r="AP239" s="274" t="e">
        <f>IF(AO239=0,NA(),AO239)</f>
        <v>#N/A</v>
      </c>
      <c r="AQ239" s="274"/>
      <c r="AR239" s="274" t="e">
        <f>IF(AQ239=0,NA(),AQ239)</f>
        <v>#N/A</v>
      </c>
      <c r="AS239" s="274"/>
      <c r="AT239" s="274" t="e">
        <f>IF(AS239=0,NA(),AS239)</f>
        <v>#N/A</v>
      </c>
    </row>
    <row r="240" spans="22:47" x14ac:dyDescent="0.3">
      <c r="V240" s="246" t="s">
        <v>55</v>
      </c>
      <c r="W240" s="274">
        <f>IF(Y254=W238,Z254,IF(Y255=W238,Z255,IF(Y256=W238,Z256,IF(Y257=W238,Z257,IF(Y258=W238,Z258,IF(Y259=W238,Z259,IF(Y260=W238,Z260,IF(Y261=W238,Z261,IF(Y262=W238,Z262,IF(Y263=W238,Z263,IF(Y264=W238,Z264,IF(Y265=W238,Z265))))))))))))</f>
        <v>195</v>
      </c>
      <c r="X240" s="274">
        <f t="shared" ref="X240:Y248" si="114">IF(W240=0,NA(),W240)</f>
        <v>195</v>
      </c>
      <c r="Y240" s="274"/>
      <c r="Z240" s="274" t="e">
        <f t="shared" ref="Z240:Z248" si="115">IF(Y240=0,NA(),Y240)</f>
        <v>#N/A</v>
      </c>
      <c r="AA240" s="274"/>
      <c r="AB240" s="274" t="e">
        <f t="shared" ref="AB240:AB248" si="116">IF(AA240=0,NA(),AA240)</f>
        <v>#N/A</v>
      </c>
      <c r="AC240" s="274"/>
      <c r="AD240" s="274" t="e">
        <f t="shared" ref="AD240:AD248" si="117">IF(AC240=0,NA(),AC240)</f>
        <v>#N/A</v>
      </c>
      <c r="AE240" s="274"/>
      <c r="AF240" s="274" t="e">
        <f t="shared" ref="AF240:AF248" si="118">IF(AE240=0,NA(),AE240)</f>
        <v>#N/A</v>
      </c>
      <c r="AG240" s="274"/>
      <c r="AH240" s="274" t="e">
        <f t="shared" ref="AH240:AH248" si="119">IF(AG240=0,NA(),AG240)</f>
        <v>#N/A</v>
      </c>
      <c r="AI240" s="274"/>
      <c r="AJ240" s="274" t="e">
        <f t="shared" ref="AJ240:AJ248" si="120">IF(AI240=0,NA(),AI240)</f>
        <v>#N/A</v>
      </c>
      <c r="AK240" s="274"/>
      <c r="AL240" s="274" t="e">
        <f t="shared" ref="AL240:AL248" si="121">IF(AK240=0,NA(),AK240)</f>
        <v>#N/A</v>
      </c>
      <c r="AM240" s="274"/>
      <c r="AN240" s="274" t="e">
        <f t="shared" ref="AN240:AN248" si="122">IF(AM240=0,NA(),AM240)</f>
        <v>#N/A</v>
      </c>
      <c r="AO240" s="274"/>
      <c r="AP240" s="274" t="e">
        <f t="shared" ref="AP240:AP248" si="123">IF(AO240=0,NA(),AO240)</f>
        <v>#N/A</v>
      </c>
      <c r="AQ240" s="274"/>
      <c r="AR240" s="274" t="e">
        <f t="shared" ref="AR240:AR248" si="124">IF(AQ240=0,NA(),AQ240)</f>
        <v>#N/A</v>
      </c>
      <c r="AS240" s="274"/>
      <c r="AT240" s="274" t="e">
        <f t="shared" ref="AT240:AT248" si="125">IF(AS240=0,NA(),AS240)</f>
        <v>#N/A</v>
      </c>
    </row>
    <row r="241" spans="22:46" x14ac:dyDescent="0.3">
      <c r="V241" s="246" t="s">
        <v>53</v>
      </c>
      <c r="W241" s="274">
        <f>IF(AA254=W238,AB254,IF(AA255=W238,AB255,IF(AA256=W238,AB256,IF(AA257=W238,AB257,IF(AA258=W238,AB258,IF(AA259=W238,AB259,IF(AA260=W238,AB260,IF(AA261=W238,AB261,IF(AA262=W238,AB262,IF(AA263=W238,AB263,IF(AA264=W238,AB264,IF(AA265=W238,AB265))))))))))))</f>
        <v>200</v>
      </c>
      <c r="X241" s="274">
        <f t="shared" si="114"/>
        <v>200</v>
      </c>
      <c r="Y241" s="274"/>
      <c r="Z241" s="274" t="e">
        <f t="shared" si="115"/>
        <v>#N/A</v>
      </c>
      <c r="AA241" s="274"/>
      <c r="AB241" s="274" t="e">
        <f t="shared" si="116"/>
        <v>#N/A</v>
      </c>
      <c r="AC241" s="274"/>
      <c r="AD241" s="274" t="e">
        <f t="shared" si="117"/>
        <v>#N/A</v>
      </c>
      <c r="AE241" s="274"/>
      <c r="AF241" s="274" t="e">
        <f t="shared" si="118"/>
        <v>#N/A</v>
      </c>
      <c r="AG241" s="274"/>
      <c r="AH241" s="274" t="e">
        <f t="shared" si="119"/>
        <v>#N/A</v>
      </c>
      <c r="AI241" s="274"/>
      <c r="AJ241" s="274" t="e">
        <f t="shared" si="120"/>
        <v>#N/A</v>
      </c>
      <c r="AK241" s="274"/>
      <c r="AL241" s="274" t="e">
        <f t="shared" si="121"/>
        <v>#N/A</v>
      </c>
      <c r="AM241" s="274"/>
      <c r="AN241" s="274" t="e">
        <f t="shared" si="122"/>
        <v>#N/A</v>
      </c>
      <c r="AO241" s="274"/>
      <c r="AP241" s="274" t="e">
        <f t="shared" si="123"/>
        <v>#N/A</v>
      </c>
      <c r="AQ241" s="274"/>
      <c r="AR241" s="274" t="e">
        <f t="shared" si="124"/>
        <v>#N/A</v>
      </c>
      <c r="AS241" s="274"/>
      <c r="AT241" s="274" t="e">
        <f t="shared" si="125"/>
        <v>#N/A</v>
      </c>
    </row>
    <row r="242" spans="22:46" x14ac:dyDescent="0.3">
      <c r="V242" s="246" t="s">
        <v>54</v>
      </c>
      <c r="W242" s="274"/>
      <c r="X242" s="274" t="e">
        <f t="shared" si="114"/>
        <v>#N/A</v>
      </c>
      <c r="Y242" s="274"/>
      <c r="Z242" s="274" t="e">
        <f t="shared" si="115"/>
        <v>#N/A</v>
      </c>
      <c r="AA242" s="274"/>
      <c r="AB242" s="274" t="e">
        <f t="shared" si="116"/>
        <v>#N/A</v>
      </c>
      <c r="AC242" s="274"/>
      <c r="AD242" s="274" t="e">
        <f t="shared" si="117"/>
        <v>#N/A</v>
      </c>
      <c r="AE242" s="274"/>
      <c r="AF242" s="274" t="e">
        <f t="shared" si="118"/>
        <v>#N/A</v>
      </c>
      <c r="AG242" s="274"/>
      <c r="AH242" s="274" t="e">
        <f t="shared" si="119"/>
        <v>#N/A</v>
      </c>
      <c r="AI242" s="274"/>
      <c r="AJ242" s="274" t="e">
        <f t="shared" si="120"/>
        <v>#N/A</v>
      </c>
      <c r="AK242" s="274"/>
      <c r="AL242" s="274" t="e">
        <f t="shared" si="121"/>
        <v>#N/A</v>
      </c>
      <c r="AM242" s="274"/>
      <c r="AN242" s="274" t="e">
        <f t="shared" si="122"/>
        <v>#N/A</v>
      </c>
      <c r="AO242" s="274"/>
      <c r="AP242" s="274" t="e">
        <f t="shared" si="123"/>
        <v>#N/A</v>
      </c>
      <c r="AQ242" s="274"/>
      <c r="AR242" s="274" t="e">
        <f t="shared" si="124"/>
        <v>#N/A</v>
      </c>
      <c r="AS242" s="274"/>
      <c r="AT242" s="274" t="e">
        <f t="shared" si="125"/>
        <v>#N/A</v>
      </c>
    </row>
    <row r="243" spans="22:46" x14ac:dyDescent="0.3">
      <c r="V243" s="246" t="s">
        <v>150</v>
      </c>
      <c r="W243" s="274"/>
      <c r="X243" s="274" t="e">
        <f t="shared" si="114"/>
        <v>#N/A</v>
      </c>
      <c r="Y243" s="274"/>
      <c r="Z243" s="274" t="e">
        <f t="shared" si="115"/>
        <v>#N/A</v>
      </c>
      <c r="AA243" s="274"/>
      <c r="AB243" s="274" t="e">
        <f t="shared" si="116"/>
        <v>#N/A</v>
      </c>
      <c r="AC243" s="274"/>
      <c r="AD243" s="274" t="e">
        <f t="shared" si="117"/>
        <v>#N/A</v>
      </c>
      <c r="AE243" s="274"/>
      <c r="AF243" s="274" t="e">
        <f t="shared" si="118"/>
        <v>#N/A</v>
      </c>
      <c r="AG243" s="274"/>
      <c r="AH243" s="274" t="e">
        <f t="shared" si="119"/>
        <v>#N/A</v>
      </c>
      <c r="AI243" s="274"/>
      <c r="AJ243" s="274" t="e">
        <f t="shared" si="120"/>
        <v>#N/A</v>
      </c>
      <c r="AK243" s="274"/>
      <c r="AL243" s="274" t="e">
        <f t="shared" si="121"/>
        <v>#N/A</v>
      </c>
      <c r="AM243" s="274"/>
      <c r="AN243" s="274" t="e">
        <f t="shared" si="122"/>
        <v>#N/A</v>
      </c>
      <c r="AO243" s="274"/>
      <c r="AP243" s="274" t="e">
        <f t="shared" si="123"/>
        <v>#N/A</v>
      </c>
      <c r="AQ243" s="274"/>
      <c r="AR243" s="274" t="e">
        <f t="shared" si="124"/>
        <v>#N/A</v>
      </c>
      <c r="AS243" s="274"/>
      <c r="AT243" s="274" t="e">
        <f t="shared" si="125"/>
        <v>#N/A</v>
      </c>
    </row>
    <row r="244" spans="22:46" x14ac:dyDescent="0.3">
      <c r="V244" s="246" t="s">
        <v>152</v>
      </c>
      <c r="W244" s="274">
        <f>IF(AG254=W238,AH254,IF(AG255=W238,AH255,IF(AG256=W238,AH256,IF(AG257=W238,AH257,IF(AG258=W238,AH258,IF(AG259=W238,AH259,IF(AG260=W238,AH260,IF(AG261=W238,AH261,IF(AG262=W238,AH262,IF(AG263=W238,AH263,IF(AG264=W238,AH264,IF(AG265=W238,AH265))))))))))))</f>
        <v>217.5</v>
      </c>
      <c r="X244" s="274">
        <f t="shared" si="114"/>
        <v>217.5</v>
      </c>
      <c r="Y244" s="274"/>
      <c r="Z244" s="274" t="e">
        <f t="shared" si="115"/>
        <v>#N/A</v>
      </c>
      <c r="AA244" s="274"/>
      <c r="AB244" s="274" t="e">
        <f t="shared" si="116"/>
        <v>#N/A</v>
      </c>
      <c r="AC244" s="274"/>
      <c r="AD244" s="274" t="e">
        <f t="shared" si="117"/>
        <v>#N/A</v>
      </c>
      <c r="AE244" s="274"/>
      <c r="AF244" s="274" t="e">
        <f t="shared" si="118"/>
        <v>#N/A</v>
      </c>
      <c r="AG244" s="274"/>
      <c r="AH244" s="274" t="e">
        <f t="shared" si="119"/>
        <v>#N/A</v>
      </c>
      <c r="AI244" s="274"/>
      <c r="AJ244" s="274" t="e">
        <f t="shared" si="120"/>
        <v>#N/A</v>
      </c>
      <c r="AK244" s="274"/>
      <c r="AL244" s="274" t="e">
        <f t="shared" si="121"/>
        <v>#N/A</v>
      </c>
      <c r="AM244" s="274"/>
      <c r="AN244" s="274" t="e">
        <f t="shared" si="122"/>
        <v>#N/A</v>
      </c>
      <c r="AO244" s="274"/>
      <c r="AP244" s="274" t="e">
        <f t="shared" si="123"/>
        <v>#N/A</v>
      </c>
      <c r="AQ244" s="274"/>
      <c r="AR244" s="274" t="e">
        <f t="shared" si="124"/>
        <v>#N/A</v>
      </c>
      <c r="AS244" s="274"/>
      <c r="AT244" s="274" t="e">
        <f t="shared" si="125"/>
        <v>#N/A</v>
      </c>
    </row>
    <row r="245" spans="22:46" x14ac:dyDescent="0.3">
      <c r="V245" s="246" t="s">
        <v>164</v>
      </c>
      <c r="W245" s="274"/>
      <c r="X245" s="274" t="e">
        <f t="shared" si="114"/>
        <v>#N/A</v>
      </c>
      <c r="Y245" s="274"/>
      <c r="Z245" s="274" t="e">
        <f t="shared" si="115"/>
        <v>#N/A</v>
      </c>
      <c r="AA245" s="274"/>
      <c r="AB245" s="274" t="e">
        <f t="shared" si="116"/>
        <v>#N/A</v>
      </c>
      <c r="AC245" s="274"/>
      <c r="AD245" s="274" t="e">
        <f t="shared" si="117"/>
        <v>#N/A</v>
      </c>
      <c r="AE245" s="274"/>
      <c r="AF245" s="274" t="e">
        <f t="shared" si="118"/>
        <v>#N/A</v>
      </c>
      <c r="AG245" s="274"/>
      <c r="AH245" s="274" t="e">
        <f t="shared" si="119"/>
        <v>#N/A</v>
      </c>
      <c r="AI245" s="274"/>
      <c r="AJ245" s="274" t="e">
        <f t="shared" si="120"/>
        <v>#N/A</v>
      </c>
      <c r="AK245" s="274"/>
      <c r="AL245" s="274" t="e">
        <f t="shared" si="121"/>
        <v>#N/A</v>
      </c>
      <c r="AM245" s="274"/>
      <c r="AN245" s="274" t="e">
        <f t="shared" si="122"/>
        <v>#N/A</v>
      </c>
      <c r="AO245" s="274"/>
      <c r="AP245" s="274" t="e">
        <f t="shared" si="123"/>
        <v>#N/A</v>
      </c>
      <c r="AQ245" s="274"/>
      <c r="AR245" s="274" t="e">
        <f t="shared" si="124"/>
        <v>#N/A</v>
      </c>
      <c r="AS245" s="274"/>
      <c r="AT245" s="274" t="e">
        <f t="shared" si="125"/>
        <v>#N/A</v>
      </c>
    </row>
    <row r="246" spans="22:46" x14ac:dyDescent="0.3">
      <c r="V246" s="246" t="s">
        <v>186</v>
      </c>
      <c r="W246" s="274"/>
      <c r="X246" s="274" t="e">
        <f t="shared" si="114"/>
        <v>#N/A</v>
      </c>
      <c r="Y246" s="274"/>
      <c r="Z246" s="274" t="e">
        <f t="shared" si="115"/>
        <v>#N/A</v>
      </c>
      <c r="AA246" s="274"/>
      <c r="AB246" s="274" t="e">
        <f t="shared" si="116"/>
        <v>#N/A</v>
      </c>
      <c r="AC246" s="274"/>
      <c r="AD246" s="274" t="e">
        <f t="shared" si="117"/>
        <v>#N/A</v>
      </c>
      <c r="AE246" s="274"/>
      <c r="AF246" s="274" t="e">
        <f t="shared" si="118"/>
        <v>#N/A</v>
      </c>
      <c r="AG246" s="274"/>
      <c r="AH246" s="274" t="e">
        <f t="shared" si="119"/>
        <v>#N/A</v>
      </c>
      <c r="AI246" s="274"/>
      <c r="AJ246" s="274" t="e">
        <f t="shared" si="120"/>
        <v>#N/A</v>
      </c>
      <c r="AK246" s="274"/>
      <c r="AL246" s="274" t="e">
        <f t="shared" si="121"/>
        <v>#N/A</v>
      </c>
      <c r="AM246" s="274"/>
      <c r="AN246" s="274" t="e">
        <f t="shared" si="122"/>
        <v>#N/A</v>
      </c>
      <c r="AO246" s="274"/>
      <c r="AP246" s="274" t="e">
        <f t="shared" si="123"/>
        <v>#N/A</v>
      </c>
      <c r="AQ246" s="274"/>
      <c r="AR246" s="274" t="e">
        <f t="shared" si="124"/>
        <v>#N/A</v>
      </c>
      <c r="AS246" s="274"/>
      <c r="AT246" s="274" t="e">
        <f t="shared" si="125"/>
        <v>#N/A</v>
      </c>
    </row>
    <row r="247" spans="22:46" x14ac:dyDescent="0.3">
      <c r="V247" s="246" t="s">
        <v>187</v>
      </c>
      <c r="W247" s="274"/>
      <c r="X247" s="274" t="e">
        <f t="shared" si="114"/>
        <v>#N/A</v>
      </c>
      <c r="Y247" s="274"/>
      <c r="Z247" s="274" t="e">
        <f t="shared" si="115"/>
        <v>#N/A</v>
      </c>
      <c r="AA247" s="274"/>
      <c r="AB247" s="274" t="e">
        <f t="shared" si="116"/>
        <v>#N/A</v>
      </c>
      <c r="AC247" s="274"/>
      <c r="AD247" s="274" t="e">
        <f t="shared" si="117"/>
        <v>#N/A</v>
      </c>
      <c r="AE247" s="274"/>
      <c r="AF247" s="274" t="e">
        <f t="shared" si="118"/>
        <v>#N/A</v>
      </c>
      <c r="AG247" s="274"/>
      <c r="AH247" s="274" t="e">
        <f t="shared" si="119"/>
        <v>#N/A</v>
      </c>
      <c r="AI247" s="274"/>
      <c r="AJ247" s="274" t="e">
        <f t="shared" si="120"/>
        <v>#N/A</v>
      </c>
      <c r="AK247" s="274"/>
      <c r="AL247" s="274" t="e">
        <f t="shared" si="121"/>
        <v>#N/A</v>
      </c>
      <c r="AM247" s="274"/>
      <c r="AN247" s="274" t="e">
        <f t="shared" si="122"/>
        <v>#N/A</v>
      </c>
      <c r="AO247" s="274"/>
      <c r="AP247" s="274" t="e">
        <f t="shared" si="123"/>
        <v>#N/A</v>
      </c>
      <c r="AQ247" s="274"/>
      <c r="AR247" s="274" t="e">
        <f t="shared" si="124"/>
        <v>#N/A</v>
      </c>
      <c r="AS247" s="274"/>
      <c r="AT247" s="274" t="e">
        <f t="shared" si="125"/>
        <v>#N/A</v>
      </c>
    </row>
    <row r="248" spans="22:46" x14ac:dyDescent="0.3">
      <c r="V248" s="246" t="s">
        <v>188</v>
      </c>
      <c r="W248" s="274"/>
      <c r="X248" s="274" t="e">
        <f t="shared" si="114"/>
        <v>#N/A</v>
      </c>
      <c r="Y248" s="274"/>
      <c r="Z248" s="274" t="e">
        <f t="shared" si="115"/>
        <v>#N/A</v>
      </c>
      <c r="AA248" s="274"/>
      <c r="AB248" s="274" t="e">
        <f t="shared" si="116"/>
        <v>#N/A</v>
      </c>
      <c r="AC248" s="274"/>
      <c r="AD248" s="274" t="e">
        <f t="shared" si="117"/>
        <v>#N/A</v>
      </c>
      <c r="AE248" s="274"/>
      <c r="AF248" s="274" t="e">
        <f t="shared" si="118"/>
        <v>#N/A</v>
      </c>
      <c r="AG248" s="274"/>
      <c r="AH248" s="274" t="e">
        <f t="shared" si="119"/>
        <v>#N/A</v>
      </c>
      <c r="AI248" s="274"/>
      <c r="AJ248" s="274" t="e">
        <f t="shared" si="120"/>
        <v>#N/A</v>
      </c>
      <c r="AK248" s="274"/>
      <c r="AL248" s="274" t="e">
        <f t="shared" si="121"/>
        <v>#N/A</v>
      </c>
      <c r="AM248" s="274"/>
      <c r="AN248" s="274" t="e">
        <f t="shared" si="122"/>
        <v>#N/A</v>
      </c>
      <c r="AO248" s="274"/>
      <c r="AP248" s="274" t="e">
        <f t="shared" si="123"/>
        <v>#N/A</v>
      </c>
      <c r="AQ248" s="274"/>
      <c r="AR248" s="274" t="e">
        <f t="shared" si="124"/>
        <v>#N/A</v>
      </c>
      <c r="AS248" s="274"/>
      <c r="AT248" s="274" t="e">
        <f t="shared" si="125"/>
        <v>#N/A</v>
      </c>
    </row>
    <row r="252" spans="22:46" x14ac:dyDescent="0.3">
      <c r="V252" s="104"/>
      <c r="W252" s="104"/>
      <c r="X252" s="104"/>
      <c r="Y252" s="104"/>
      <c r="Z252" s="104"/>
      <c r="AA252" s="104"/>
      <c r="AB252" s="104"/>
      <c r="AC252" s="104"/>
      <c r="AD252" s="104"/>
      <c r="AE252" s="104"/>
      <c r="AF252" s="104"/>
      <c r="AG252" s="104"/>
    </row>
    <row r="253" spans="22:46" x14ac:dyDescent="0.3">
      <c r="W253" s="613" t="s">
        <v>52</v>
      </c>
      <c r="X253" s="613"/>
      <c r="Y253" s="613" t="s">
        <v>55</v>
      </c>
      <c r="Z253" s="613"/>
      <c r="AA253" s="613" t="s">
        <v>53</v>
      </c>
      <c r="AB253" s="613"/>
      <c r="AC253" s="613" t="s">
        <v>54</v>
      </c>
      <c r="AD253" s="613"/>
      <c r="AE253" s="613" t="s">
        <v>150</v>
      </c>
      <c r="AF253" s="613"/>
      <c r="AG253" s="613" t="s">
        <v>152</v>
      </c>
      <c r="AH253" s="613"/>
      <c r="AI253" s="613" t="s">
        <v>164</v>
      </c>
      <c r="AJ253" s="613"/>
      <c r="AK253" s="613" t="s">
        <v>186</v>
      </c>
      <c r="AL253" s="613"/>
      <c r="AM253" s="613" t="s">
        <v>187</v>
      </c>
      <c r="AN253" s="613"/>
      <c r="AO253" s="613" t="s">
        <v>188</v>
      </c>
      <c r="AP253" s="613"/>
    </row>
    <row r="254" spans="22:46" x14ac:dyDescent="0.3">
      <c r="V254" s="268"/>
      <c r="W254" s="268" t="str">
        <f>Analysis!B15</f>
        <v>Competition Squat</v>
      </c>
      <c r="X254" s="614">
        <f>MAX('Week 1'!$D$23:$D$32)</f>
        <v>160</v>
      </c>
      <c r="Y254" s="614" t="str">
        <f>Analysis!B37</f>
        <v>Competition Squat</v>
      </c>
      <c r="Z254" s="614">
        <f>MAX('Week 2'!$D$23:$D$32)</f>
        <v>195</v>
      </c>
      <c r="AA254" s="614" t="str">
        <f>Analysis!B59</f>
        <v>Competition Squat</v>
      </c>
      <c r="AB254" s="614">
        <f>MAX('Week 3'!$D$23:$D$32)</f>
        <v>200</v>
      </c>
      <c r="AC254" s="614" t="str">
        <f>Analysis!B81</f>
        <v>Competition Squat</v>
      </c>
      <c r="AD254" s="614">
        <f>MAX('Week 4'!$D$23:$D$32)</f>
        <v>200</v>
      </c>
      <c r="AE254" s="614" t="str">
        <f>Analysis!B103</f>
        <v>Competition Squat</v>
      </c>
      <c r="AF254" s="614">
        <f>MAX('Week 5'!$D$23:$D$32)</f>
        <v>210</v>
      </c>
      <c r="AG254" s="614" t="str">
        <f>Analysis!B125</f>
        <v>Competition Deadlift</v>
      </c>
      <c r="AH254" s="614">
        <f>MAX('Week 6'!$D$23:$D$32)</f>
        <v>262.5</v>
      </c>
      <c r="AI254" s="614" t="str">
        <f>Analysis!B147</f>
        <v/>
      </c>
      <c r="AJ254" s="614">
        <f>MAX('Week 7'!$D$23:$D$32)</f>
        <v>0</v>
      </c>
      <c r="AK254" s="614" t="str">
        <f>Analysis!B169</f>
        <v/>
      </c>
      <c r="AL254" s="614">
        <f>MAX('Week 8'!$D$23:$D$32)</f>
        <v>0</v>
      </c>
      <c r="AM254" s="614" t="str">
        <f>Analysis!B191</f>
        <v/>
      </c>
      <c r="AN254" s="614">
        <f>MAX('Week 9'!$D$23:$D$32)</f>
        <v>0</v>
      </c>
      <c r="AO254" s="614" t="str">
        <f>Analysis!B213</f>
        <v/>
      </c>
      <c r="AP254" s="614">
        <f>MAX('Week 10'!$D$23:$D$32)</f>
        <v>0</v>
      </c>
      <c r="AQ254" s="268"/>
    </row>
    <row r="255" spans="22:46" x14ac:dyDescent="0.3">
      <c r="V255" s="268"/>
      <c r="W255" s="268" t="str">
        <f>Analysis!B16</f>
        <v>Competition Bench</v>
      </c>
      <c r="X255" s="614">
        <f>MAX('Week 1'!$J$23:$J$32)</f>
        <v>110</v>
      </c>
      <c r="Y255" s="614" t="str">
        <f>Analysis!B38</f>
        <v>Competition Bench</v>
      </c>
      <c r="Z255" s="614">
        <f>MAX('Week 2'!$J$23:$J$32)</f>
        <v>130</v>
      </c>
      <c r="AA255" s="614" t="str">
        <f>Analysis!B60</f>
        <v>Competition Bench</v>
      </c>
      <c r="AB255" s="614">
        <f>MAX('Week 3'!$J$23:$J$32)</f>
        <v>140</v>
      </c>
      <c r="AC255" s="614" t="str">
        <f>Analysis!B82</f>
        <v>Competition Bench</v>
      </c>
      <c r="AD255" s="614">
        <f>MAX('Week 4'!$J$23:$J$32)</f>
        <v>135</v>
      </c>
      <c r="AE255" s="614" t="str">
        <f>Analysis!B104</f>
        <v>Competition Bench</v>
      </c>
      <c r="AF255" s="614">
        <f>MAX('Week 5'!$J$23:$J$32)</f>
        <v>132.5</v>
      </c>
      <c r="AG255" s="614" t="str">
        <f>Analysis!B126</f>
        <v>5ct Paused Bench</v>
      </c>
      <c r="AH255" s="614">
        <f>MAX('Week 6'!$J$23:$J$32)</f>
        <v>130</v>
      </c>
      <c r="AI255" s="614" t="str">
        <f>Analysis!B148</f>
        <v/>
      </c>
      <c r="AJ255" s="614">
        <f>MAX('Week 7'!$J$23:$J$32)</f>
        <v>0</v>
      </c>
      <c r="AK255" s="614" t="str">
        <f>Analysis!B170</f>
        <v/>
      </c>
      <c r="AL255" s="614">
        <f>MAX('Week 8'!$J$23:$J$32)</f>
        <v>0</v>
      </c>
      <c r="AM255" s="614" t="str">
        <f>Analysis!B192</f>
        <v/>
      </c>
      <c r="AN255" s="614">
        <f>MAX('Week 9'!$J$23:$J$32)</f>
        <v>0</v>
      </c>
      <c r="AO255" s="614" t="str">
        <f>Analysis!B214</f>
        <v/>
      </c>
      <c r="AP255" s="614">
        <f>MAX('Week 10'!$J$23:$J$32)</f>
        <v>0</v>
      </c>
      <c r="AQ255" s="268"/>
    </row>
    <row r="256" spans="22:46" x14ac:dyDescent="0.3">
      <c r="V256" s="268"/>
      <c r="W256" s="268" t="str">
        <f>Analysis!B17</f>
        <v>Strict Pendlay Row</v>
      </c>
      <c r="X256" s="614">
        <f>MAX('Week 1'!$P$23:$P$32)</f>
        <v>90</v>
      </c>
      <c r="Y256" s="614" t="str">
        <f>Analysis!B39</f>
        <v>Strict Pendlay Row</v>
      </c>
      <c r="Z256" s="614">
        <f>MAX('Week 2'!$P$23:$P$32)</f>
        <v>90</v>
      </c>
      <c r="AA256" s="614" t="str">
        <f>Analysis!B61</f>
        <v>Strict Pendlay Row</v>
      </c>
      <c r="AB256" s="614">
        <f>MAX('Week 3'!$P$23:$P$32)</f>
        <v>100</v>
      </c>
      <c r="AC256" s="614" t="str">
        <f>Analysis!B83</f>
        <v>Strict Pendlay Row</v>
      </c>
      <c r="AD256" s="614">
        <f>MAX('Week 4'!$P$23:$P$32)</f>
        <v>100</v>
      </c>
      <c r="AE256" s="614" t="str">
        <f>Analysis!B105</f>
        <v>Strict Pendlay Row</v>
      </c>
      <c r="AF256" s="614">
        <f>MAX('Week 5'!$P$23:$P$32)</f>
        <v>110</v>
      </c>
      <c r="AG256" s="614" t="str">
        <f>Analysis!B127</f>
        <v>Chest Supported Row</v>
      </c>
      <c r="AH256" s="614">
        <f>MAX('Week 6'!$P$23:$P$32)</f>
        <v>160</v>
      </c>
      <c r="AI256" s="614" t="str">
        <f>Analysis!B149</f>
        <v/>
      </c>
      <c r="AJ256" s="614">
        <f>MAX('Week 7'!$P$23:$P$32)</f>
        <v>0</v>
      </c>
      <c r="AK256" s="614" t="str">
        <f>Analysis!B171</f>
        <v/>
      </c>
      <c r="AL256" s="614">
        <f>MAX('Week 8'!$P$23:$P$32)</f>
        <v>0</v>
      </c>
      <c r="AM256" s="614" t="str">
        <f>Analysis!B193</f>
        <v/>
      </c>
      <c r="AN256" s="614">
        <f>MAX('Week 9'!$P$23:$P$32)</f>
        <v>0</v>
      </c>
      <c r="AO256" s="614" t="str">
        <f>Analysis!B215</f>
        <v/>
      </c>
      <c r="AP256" s="614">
        <f>MAX('Week 10'!$P$23:$P$32)</f>
        <v>0</v>
      </c>
      <c r="AQ256" s="268"/>
    </row>
    <row r="257" spans="22:43" x14ac:dyDescent="0.3">
      <c r="V257" s="268"/>
      <c r="W257" s="268" t="str">
        <f>Analysis!B18</f>
        <v>Competition Deadlift</v>
      </c>
      <c r="X257" s="614">
        <f>MAX('Week 1'!$D$53:$D$62)</f>
        <v>220</v>
      </c>
      <c r="Y257" s="614" t="str">
        <f>Analysis!B40</f>
        <v>Competition Deadlift</v>
      </c>
      <c r="Z257" s="614">
        <f>MAX('Week 2'!$D$53:$D$62)</f>
        <v>250</v>
      </c>
      <c r="AA257" s="614" t="str">
        <f>Analysis!B62</f>
        <v>Competition Deadlift</v>
      </c>
      <c r="AB257" s="614">
        <f>MAX('Week 3'!$D$53:$D$62)</f>
        <v>257.5</v>
      </c>
      <c r="AC257" s="614" t="str">
        <f>Analysis!B84</f>
        <v>Competition Deadlift</v>
      </c>
      <c r="AD257" s="614">
        <f>MAX('Week 4'!$D$53:$D$62)</f>
        <v>255</v>
      </c>
      <c r="AE257" s="614" t="str">
        <f>Analysis!B106</f>
        <v>Competition Deadlift</v>
      </c>
      <c r="AF257" s="614">
        <f>MAX('Week 5'!$D$53:$D$62)</f>
        <v>262.5</v>
      </c>
      <c r="AG257" s="614" t="str">
        <f>Analysis!B128</f>
        <v>Competition Squat</v>
      </c>
      <c r="AH257" s="614">
        <f>MAX('Week 6'!$D$53:$D$62)</f>
        <v>217.5</v>
      </c>
      <c r="AI257" s="614" t="str">
        <f>Analysis!B150</f>
        <v/>
      </c>
      <c r="AJ257" s="614">
        <f>MAX('Week 7'!$D$53:$D$62)</f>
        <v>0</v>
      </c>
      <c r="AK257" s="614" t="str">
        <f>Analysis!B172</f>
        <v/>
      </c>
      <c r="AL257" s="614">
        <f>MAX('Week 8'!$D$53:$D$62)</f>
        <v>0</v>
      </c>
      <c r="AM257" s="614" t="str">
        <f>Analysis!B194</f>
        <v/>
      </c>
      <c r="AN257" s="614">
        <f>MAX('Week 9'!$D$53:$D$62)</f>
        <v>0</v>
      </c>
      <c r="AO257" s="614" t="str">
        <f>Analysis!B216</f>
        <v/>
      </c>
      <c r="AP257" s="614">
        <f>MAX('Week 10'!$D$53:$D$62)</f>
        <v>0</v>
      </c>
      <c r="AQ257" s="268"/>
    </row>
    <row r="258" spans="22:43" x14ac:dyDescent="0.3">
      <c r="V258" s="268"/>
      <c r="W258" s="268" t="str">
        <f>Analysis!B19</f>
        <v>2ct Paused Bench</v>
      </c>
      <c r="X258" s="614">
        <f>MAX('Week 1'!$J$53:$J$62)</f>
        <v>105</v>
      </c>
      <c r="Y258" s="614" t="str">
        <f>Analysis!B41</f>
        <v>2ct Paused Bench</v>
      </c>
      <c r="Z258" s="614">
        <f>MAX('Week 2'!$J$53:$J$62)</f>
        <v>110</v>
      </c>
      <c r="AA258" s="614" t="str">
        <f>Analysis!B63</f>
        <v>2ct Paused Bench</v>
      </c>
      <c r="AB258" s="614">
        <f>MAX('Week 3'!$J$53:$J$62)</f>
        <v>120</v>
      </c>
      <c r="AC258" s="614" t="str">
        <f>Analysis!B85</f>
        <v>2ct Paused Bench</v>
      </c>
      <c r="AD258" s="614">
        <f>MAX('Week 4'!$J$53:$J$62)</f>
        <v>112.5</v>
      </c>
      <c r="AE258" s="614" t="str">
        <f>Analysis!B107</f>
        <v>2ct Paused Bench</v>
      </c>
      <c r="AF258" s="614">
        <f>MAX('Week 5'!$J$53:$J$62)</f>
        <v>120</v>
      </c>
      <c r="AG258" s="614" t="str">
        <f>Analysis!B129</f>
        <v>SSB Goodmorning</v>
      </c>
      <c r="AH258" s="614">
        <f>MAX('Week 6'!$J$53:$J$62)</f>
        <v>105</v>
      </c>
      <c r="AI258" s="614" t="str">
        <f>Analysis!B151</f>
        <v/>
      </c>
      <c r="AJ258" s="614">
        <f>MAX('Week 7'!$J$53:$J$62)</f>
        <v>0</v>
      </c>
      <c r="AK258" s="614" t="str">
        <f>Analysis!B173</f>
        <v/>
      </c>
      <c r="AL258" s="614">
        <f>MAX('Week 8'!$J$53:$J$62)</f>
        <v>0</v>
      </c>
      <c r="AM258" s="614" t="str">
        <f>Analysis!B195</f>
        <v/>
      </c>
      <c r="AN258" s="614">
        <f>MAX('Week 9'!$J$53:$J$62)</f>
        <v>0</v>
      </c>
      <c r="AO258" s="614" t="str">
        <f>Analysis!B217</f>
        <v/>
      </c>
      <c r="AP258" s="614">
        <f>MAX('Week 10'!$J$53:$J$62)</f>
        <v>0</v>
      </c>
      <c r="AQ258" s="268"/>
    </row>
    <row r="259" spans="22:43" x14ac:dyDescent="0.3">
      <c r="V259" s="268"/>
      <c r="W259" s="268" t="str">
        <f>Analysis!B20</f>
        <v>3-0-3 Squat</v>
      </c>
      <c r="X259" s="614">
        <f>MAX('Week 1'!$P$53:$P$62)</f>
        <v>120</v>
      </c>
      <c r="Y259" s="614" t="str">
        <f>Analysis!B42</f>
        <v>3-0-3 Hack Squat</v>
      </c>
      <c r="Z259" s="614">
        <f>MAX('Week 2'!$P$53:$P$62)</f>
        <v>180</v>
      </c>
      <c r="AA259" s="614" t="str">
        <f>Analysis!B64</f>
        <v>Romanian Deadlift</v>
      </c>
      <c r="AB259" s="614">
        <f>MAX('Week 3'!$P$53:$P$62)</f>
        <v>180</v>
      </c>
      <c r="AC259" s="614" t="str">
        <f>Analysis!B86</f>
        <v>Romanian Deadlift</v>
      </c>
      <c r="AD259" s="614">
        <f>MAX('Week 4'!$P$53:$P$62)</f>
        <v>190</v>
      </c>
      <c r="AE259" s="614" t="str">
        <f>Analysis!B108</f>
        <v>Romanian Deadlift</v>
      </c>
      <c r="AF259" s="614">
        <f>MAX('Week 5'!$P$53:$P$62)</f>
        <v>180</v>
      </c>
      <c r="AG259" s="614" t="str">
        <f>Analysis!B130</f>
        <v>Dumbbell Bench</v>
      </c>
      <c r="AH259" s="614">
        <f>MAX('Week 6'!$P$53:$P$62)</f>
        <v>52.5</v>
      </c>
      <c r="AI259" s="614" t="str">
        <f>Analysis!B152</f>
        <v/>
      </c>
      <c r="AJ259" s="614">
        <f>MAX('Week 7'!$P$53:$P$62)</f>
        <v>0</v>
      </c>
      <c r="AK259" s="614" t="str">
        <f>Analysis!B174</f>
        <v/>
      </c>
      <c r="AL259" s="614">
        <f>MAX('Week 8'!$P$53:$P$62)</f>
        <v>0</v>
      </c>
      <c r="AM259" s="614" t="str">
        <f>Analysis!B196</f>
        <v/>
      </c>
      <c r="AN259" s="614">
        <f>MAX('Week 9'!$P$53:$P$62)</f>
        <v>0</v>
      </c>
      <c r="AO259" s="614" t="str">
        <f>Analysis!B218</f>
        <v/>
      </c>
      <c r="AP259" s="614">
        <f>MAX('Week 10'!$P$53:$P$62)</f>
        <v>0</v>
      </c>
      <c r="AQ259" s="268"/>
    </row>
    <row r="260" spans="22:43" x14ac:dyDescent="0.3">
      <c r="V260" s="268"/>
      <c r="W260" s="268" t="str">
        <f>Analysis!B21</f>
        <v>Squat, No Sleeves</v>
      </c>
      <c r="X260" s="614">
        <f>MAX('Week 1'!$D$98:$D$107)</f>
        <v>180</v>
      </c>
      <c r="Y260" s="614" t="str">
        <f>Analysis!B43</f>
        <v>Squat, No Sleeves</v>
      </c>
      <c r="Z260" s="614">
        <f>MAX('Week 2'!$D$98:$D$107)</f>
        <v>180</v>
      </c>
      <c r="AA260" s="614" t="str">
        <f>Analysis!B65</f>
        <v>Squat, No Sleeves</v>
      </c>
      <c r="AB260" s="614">
        <f>MAX('Week 3'!$D$98:$D$107)</f>
        <v>185</v>
      </c>
      <c r="AC260" s="614" t="str">
        <f>Analysis!B87</f>
        <v>Squat, No Sleeves</v>
      </c>
      <c r="AD260" s="614">
        <f>MAX('Week 4'!$D$98:$D$107)</f>
        <v>192.5</v>
      </c>
      <c r="AE260" s="614" t="str">
        <f>Analysis!B109</f>
        <v>Squat, No Sleeves</v>
      </c>
      <c r="AF260" s="614">
        <f>MAX('Week 5'!$D$98:$D$107)</f>
        <v>200</v>
      </c>
      <c r="AG260" s="614" t="str">
        <f>Analysis!B131</f>
        <v/>
      </c>
      <c r="AH260" s="614">
        <f>MAX('Week 6'!$D$98:$D$107)</f>
        <v>0</v>
      </c>
      <c r="AI260" s="614" t="str">
        <f>Analysis!B153</f>
        <v/>
      </c>
      <c r="AJ260" s="614">
        <f>MAX('Week 7'!$D$98:$D$107)</f>
        <v>0</v>
      </c>
      <c r="AK260" s="614" t="str">
        <f>Analysis!B175</f>
        <v/>
      </c>
      <c r="AL260" s="614">
        <f>MAX('Week 8'!$D$98:$D$107)</f>
        <v>0</v>
      </c>
      <c r="AM260" s="614" t="str">
        <f>Analysis!B197</f>
        <v/>
      </c>
      <c r="AN260" s="614">
        <f>MAX('Week 9'!$D$98:$D$107)</f>
        <v>0</v>
      </c>
      <c r="AO260" s="614" t="str">
        <f>Analysis!B219</f>
        <v/>
      </c>
      <c r="AP260" s="614">
        <f>MAX('Week 10'!$D$98:$D$107)</f>
        <v>0</v>
      </c>
      <c r="AQ260" s="268"/>
    </row>
    <row r="261" spans="22:43" x14ac:dyDescent="0.3">
      <c r="V261" s="268"/>
      <c r="W261" s="268" t="str">
        <f>Analysis!B22</f>
        <v>Low Spoto Bench (1ct)</v>
      </c>
      <c r="X261" s="614">
        <f>MAX('Week 1'!$J$98:$J$107)</f>
        <v>120</v>
      </c>
      <c r="Y261" s="614" t="str">
        <f>Analysis!B44</f>
        <v>Low Spoto Bench (1ct)</v>
      </c>
      <c r="Z261" s="614">
        <f>MAX('Week 2'!$J$98:$J$107)</f>
        <v>120</v>
      </c>
      <c r="AA261" s="614" t="str">
        <f>Analysis!B66</f>
        <v>Low Spoto Bench (1ct)</v>
      </c>
      <c r="AB261" s="614">
        <f>MAX('Week 3'!$J$98:$J$107)</f>
        <v>125</v>
      </c>
      <c r="AC261" s="614" t="str">
        <f>Analysis!B88</f>
        <v>Low Spoto Bench (1ct)</v>
      </c>
      <c r="AD261" s="614">
        <f>MAX('Week 4'!$J$98:$J$107)</f>
        <v>125</v>
      </c>
      <c r="AE261" s="614" t="str">
        <f>Analysis!B110</f>
        <v>Low Spoto Bench (1ct)</v>
      </c>
      <c r="AF261" s="614">
        <f>MAX('Week 5'!$J$98:$J$107)</f>
        <v>130</v>
      </c>
      <c r="AG261" s="614" t="str">
        <f>Analysis!B132</f>
        <v/>
      </c>
      <c r="AH261" s="614">
        <f>MAX('Week 6'!$J$98:$J$107)</f>
        <v>0</v>
      </c>
      <c r="AI261" s="614" t="str">
        <f>Analysis!B154</f>
        <v/>
      </c>
      <c r="AJ261" s="614">
        <f>MAX('Week 7'!$J$98:$J$107)</f>
        <v>0</v>
      </c>
      <c r="AK261" s="614" t="str">
        <f>Analysis!B176</f>
        <v/>
      </c>
      <c r="AL261" s="614">
        <f>MAX('Week 8'!$J$98:$J$107)</f>
        <v>0</v>
      </c>
      <c r="AM261" s="614" t="str">
        <f>Analysis!B198</f>
        <v/>
      </c>
      <c r="AN261" s="614">
        <f>MAX('Week 9'!$J$98:$J$107)</f>
        <v>0</v>
      </c>
      <c r="AO261" s="614" t="str">
        <f>Analysis!B220</f>
        <v/>
      </c>
      <c r="AP261" s="614">
        <f>MAX('Week 10'!$J$98:$J$107)</f>
        <v>0</v>
      </c>
      <c r="AQ261" s="268"/>
    </row>
    <row r="262" spans="22:43" x14ac:dyDescent="0.3">
      <c r="V262" s="268"/>
      <c r="W262" s="268" t="str">
        <f>Analysis!B23</f>
        <v>TnG Feet-Up Bench</v>
      </c>
      <c r="X262" s="614">
        <f>MAX('Week 1'!$P$98:$P$107)</f>
        <v>100</v>
      </c>
      <c r="Y262" s="614" t="str">
        <f>Analysis!B45</f>
        <v>TnG Feet-Up Bench</v>
      </c>
      <c r="Z262" s="614">
        <f>MAX('Week 2'!$P$98:$P$107)</f>
        <v>90</v>
      </c>
      <c r="AA262" s="614" t="str">
        <f>Analysis!B67</f>
        <v>TnG Feet-Up Bench</v>
      </c>
      <c r="AB262" s="614">
        <f>MAX('Week 3'!$P$98:$P$107)</f>
        <v>100</v>
      </c>
      <c r="AC262" s="614" t="str">
        <f>Analysis!B89</f>
        <v>TnG Feet-Up Bench</v>
      </c>
      <c r="AD262" s="614">
        <f>MAX('Week 4'!$P$98:$P$107)</f>
        <v>100</v>
      </c>
      <c r="AE262" s="614" t="str">
        <f>Analysis!B111</f>
        <v>TnG Feet-Up Bench</v>
      </c>
      <c r="AF262" s="614">
        <f>MAX('Week 5'!$P$98:$P$107)</f>
        <v>105</v>
      </c>
      <c r="AG262" s="614" t="str">
        <f>Analysis!B133</f>
        <v/>
      </c>
      <c r="AH262" s="614">
        <f>MAX('Week 6'!$P$98:$P$107)</f>
        <v>0</v>
      </c>
      <c r="AI262" s="614" t="str">
        <f>Analysis!B155</f>
        <v/>
      </c>
      <c r="AJ262" s="614">
        <f>MAX('Week 7'!$P$98:$P$107)</f>
        <v>0</v>
      </c>
      <c r="AK262" s="614" t="str">
        <f>Analysis!B177</f>
        <v/>
      </c>
      <c r="AL262" s="614">
        <f>MAX('Week 8'!$P$98:$P$107)</f>
        <v>0</v>
      </c>
      <c r="AM262" s="614" t="str">
        <f>Analysis!B199</f>
        <v/>
      </c>
      <c r="AN262" s="614">
        <f>MAX('Week 9'!$P$98:$P$107)</f>
        <v>0</v>
      </c>
      <c r="AO262" s="614" t="str">
        <f>Analysis!B221</f>
        <v/>
      </c>
      <c r="AP262" s="614">
        <f>MAX('Week 10'!$P$98:$P$107)</f>
        <v>0</v>
      </c>
      <c r="AQ262" s="268"/>
    </row>
    <row r="263" spans="22:43" x14ac:dyDescent="0.3">
      <c r="V263" s="268"/>
      <c r="W263" s="268" t="str">
        <f>Analysis!B24</f>
        <v>6-0-0 Deadlift</v>
      </c>
      <c r="X263" s="614">
        <f>MAX('Week 1'!$D$128:$D$137)</f>
        <v>230</v>
      </c>
      <c r="Y263" s="614" t="str">
        <f>Analysis!B46</f>
        <v>6-0-0 Deadlift</v>
      </c>
      <c r="Z263" s="614">
        <f>MAX('Week 2'!$D$128:$D$137)</f>
        <v>235</v>
      </c>
      <c r="AA263" s="614" t="str">
        <f>Analysis!B68</f>
        <v>6-0-0 Deadlift</v>
      </c>
      <c r="AB263" s="614">
        <f>MAX('Week 3'!$D$128:$D$137)</f>
        <v>240</v>
      </c>
      <c r="AC263" s="614" t="str">
        <f>Analysis!B90</f>
        <v>6-0-0 Deadlift</v>
      </c>
      <c r="AD263" s="614">
        <f>MAX('Week 4'!$D$128:$D$137)</f>
        <v>242.5</v>
      </c>
      <c r="AE263" s="614" t="str">
        <f>Analysis!B112</f>
        <v>6-0-0 Deadlift</v>
      </c>
      <c r="AF263" s="614">
        <f>MAX('Week 5'!$D$128:$D$137)</f>
        <v>250</v>
      </c>
      <c r="AG263" s="614" t="str">
        <f>Analysis!B134</f>
        <v/>
      </c>
      <c r="AH263" s="614">
        <f>MAX('Week 6'!$D$128:$D$137)</f>
        <v>0</v>
      </c>
      <c r="AI263" s="614" t="str">
        <f>Analysis!B156</f>
        <v/>
      </c>
      <c r="AJ263" s="614">
        <f>MAX('Week 7'!$D$128:$D$137)</f>
        <v>0</v>
      </c>
      <c r="AK263" s="614" t="str">
        <f>Analysis!B178</f>
        <v/>
      </c>
      <c r="AL263" s="614">
        <f>MAX('Week 8'!$D$128:$D$137)</f>
        <v>0</v>
      </c>
      <c r="AM263" s="614" t="str">
        <f>Analysis!B200</f>
        <v/>
      </c>
      <c r="AN263" s="614">
        <f>MAX('Week 9'!$D$128:$D$137)</f>
        <v>0</v>
      </c>
      <c r="AO263" s="614" t="str">
        <f>Analysis!B222</f>
        <v/>
      </c>
      <c r="AP263" s="614">
        <f>MAX('Week 10'!$D$128:$D$137)</f>
        <v>0</v>
      </c>
      <c r="AQ263" s="268"/>
    </row>
    <row r="264" spans="22:43" x14ac:dyDescent="0.3">
      <c r="V264" s="268"/>
      <c r="W264" s="268" t="str">
        <f>Analysis!B25</f>
        <v>Soft Pause Bench</v>
      </c>
      <c r="X264" s="614">
        <f>MAX('Week 1'!$J$128:$J$137)</f>
        <v>112.5</v>
      </c>
      <c r="Y264" s="614" t="str">
        <f>Analysis!B47</f>
        <v>Soft Pause Bench</v>
      </c>
      <c r="Z264" s="614">
        <f>MAX('Week 2'!$J$128:$J$137)</f>
        <v>115</v>
      </c>
      <c r="AA264" s="614" t="str">
        <f>Analysis!B69</f>
        <v>Soft Pause Bench</v>
      </c>
      <c r="AB264" s="614">
        <f>MAX('Week 3'!$J$128:$J$137)</f>
        <v>120</v>
      </c>
      <c r="AC264" s="614" t="str">
        <f>Analysis!B91</f>
        <v>Soft Pause Bench</v>
      </c>
      <c r="AD264" s="614">
        <f>MAX('Week 4'!$J$128:$J$137)</f>
        <v>120</v>
      </c>
      <c r="AE264" s="614" t="str">
        <f>Analysis!B113</f>
        <v>Soft Pause Bench</v>
      </c>
      <c r="AF264" s="614">
        <f>MAX('Week 5'!$J$128:$J$137)</f>
        <v>125</v>
      </c>
      <c r="AG264" s="614" t="str">
        <f>Analysis!B135</f>
        <v/>
      </c>
      <c r="AH264" s="614">
        <f>MAX('Week 6'!$J$128:$J$137)</f>
        <v>0</v>
      </c>
      <c r="AI264" s="614" t="str">
        <f>Analysis!B157</f>
        <v/>
      </c>
      <c r="AJ264" s="614">
        <f>MAX('Week 7'!$J$128:$J$137)</f>
        <v>0</v>
      </c>
      <c r="AK264" s="614" t="str">
        <f>Analysis!B179</f>
        <v/>
      </c>
      <c r="AL264" s="614">
        <f>MAX('Week 8'!$J$128:$J$137)</f>
        <v>0</v>
      </c>
      <c r="AM264" s="614" t="str">
        <f>Analysis!B201</f>
        <v/>
      </c>
      <c r="AN264" s="614">
        <f>MAX('Week 9'!$J$128:$J$137)</f>
        <v>0</v>
      </c>
      <c r="AO264" s="614" t="str">
        <f>Analysis!B223</f>
        <v/>
      </c>
      <c r="AP264" s="614">
        <f>MAX('Week 10'!$J$128:$J$137)</f>
        <v>0</v>
      </c>
      <c r="AQ264" s="268"/>
    </row>
    <row r="265" spans="22:43" x14ac:dyDescent="0.3">
      <c r="V265" s="268"/>
      <c r="W265" s="268" t="str">
        <f>Analysis!B26</f>
        <v>Romanian Deadlift</v>
      </c>
      <c r="X265" s="614">
        <f>MAX('Week 1'!$P$128:$P$137)</f>
        <v>160</v>
      </c>
      <c r="Y265" s="614" t="str">
        <f>Analysis!B48</f>
        <v>Romanian Deadlift</v>
      </c>
      <c r="Z265" s="614">
        <f>MAX('Week 2'!$P$128:$P$137)</f>
        <v>170</v>
      </c>
      <c r="AA265" s="614" t="str">
        <f>Analysis!B70</f>
        <v>3-0-0 Leg Press (SQT Stance)</v>
      </c>
      <c r="AB265" s="614">
        <f>MAX('Week 3'!$P$128:$P$137)</f>
        <v>320</v>
      </c>
      <c r="AC265" s="614" t="str">
        <f>Analysis!B92</f>
        <v>3-0-0 Leg Press (SQT Stance)</v>
      </c>
      <c r="AD265" s="614">
        <f>MAX('Week 4'!$P$128:$P$137)</f>
        <v>320</v>
      </c>
      <c r="AE265" s="614" t="str">
        <f>Analysis!B114</f>
        <v>3-0-0 Leg Press (SQT Stance)</v>
      </c>
      <c r="AF265" s="614">
        <f>MAX('Week 5'!$P$128:$P$137)</f>
        <v>320</v>
      </c>
      <c r="AG265" s="614" t="str">
        <f>Analysis!B136</f>
        <v/>
      </c>
      <c r="AH265" s="614">
        <f>MAX('Week 6'!$P$128:$P$137)</f>
        <v>0</v>
      </c>
      <c r="AI265" s="614" t="str">
        <f>Analysis!B158</f>
        <v/>
      </c>
      <c r="AJ265" s="614">
        <f>MAX('Week 7'!$P$128:$P$137)</f>
        <v>0</v>
      </c>
      <c r="AK265" s="614" t="str">
        <f>Analysis!B180</f>
        <v/>
      </c>
      <c r="AL265" s="614">
        <f>MAX('Week 8'!$P$128:$P$137)</f>
        <v>0</v>
      </c>
      <c r="AM265" s="614" t="str">
        <f>Analysis!B202</f>
        <v/>
      </c>
      <c r="AN265" s="614">
        <f>MAX('Week 9'!$P$128:$P$137)</f>
        <v>0</v>
      </c>
      <c r="AO265" s="614" t="str">
        <f>Analysis!B224</f>
        <v/>
      </c>
      <c r="AP265" s="614">
        <f>MAX('Week 10'!$P$128:$P$137)</f>
        <v>0</v>
      </c>
      <c r="AQ265" s="268"/>
    </row>
  </sheetData>
  <mergeCells count="227">
    <mergeCell ref="W253:X253"/>
    <mergeCell ref="Y253:Z253"/>
    <mergeCell ref="AA253:AB253"/>
    <mergeCell ref="AC253:AD253"/>
    <mergeCell ref="AE253:AF253"/>
    <mergeCell ref="AG253:AH253"/>
    <mergeCell ref="AI253:AJ253"/>
    <mergeCell ref="AK253:AL253"/>
    <mergeCell ref="AM253:AN253"/>
    <mergeCell ref="AO253:AP253"/>
    <mergeCell ref="AJ37:AN37"/>
    <mergeCell ref="AC133:AD133"/>
    <mergeCell ref="AC134:AD134"/>
    <mergeCell ref="AC135:AD135"/>
    <mergeCell ref="AC136:AD136"/>
    <mergeCell ref="AC137:AD137"/>
    <mergeCell ref="AC138:AD138"/>
    <mergeCell ref="G31:G32"/>
    <mergeCell ref="M33:R43"/>
    <mergeCell ref="W53:Y53"/>
    <mergeCell ref="I48:R69"/>
    <mergeCell ref="B72:I73"/>
    <mergeCell ref="K72:R73"/>
    <mergeCell ref="B74:I92"/>
    <mergeCell ref="K74:R92"/>
    <mergeCell ref="B93:I94"/>
    <mergeCell ref="K93:R94"/>
    <mergeCell ref="B31:B32"/>
    <mergeCell ref="V37:AB37"/>
    <mergeCell ref="B60:B61"/>
    <mergeCell ref="B58:B59"/>
    <mergeCell ref="B56:B57"/>
    <mergeCell ref="B54:B55"/>
    <mergeCell ref="B46:C47"/>
    <mergeCell ref="D46:H47"/>
    <mergeCell ref="AL22:AN22"/>
    <mergeCell ref="W22:Y22"/>
    <mergeCell ref="H31:H32"/>
    <mergeCell ref="J31:J32"/>
    <mergeCell ref="K31:K32"/>
    <mergeCell ref="L31:L32"/>
    <mergeCell ref="B43:D43"/>
    <mergeCell ref="I46:R47"/>
    <mergeCell ref="C42:D42"/>
    <mergeCell ref="W50:X50"/>
    <mergeCell ref="Y50:Z50"/>
    <mergeCell ref="AA50:AB50"/>
    <mergeCell ref="AH53:AM53"/>
    <mergeCell ref="AD53:AF53"/>
    <mergeCell ref="B52:B53"/>
    <mergeCell ref="B50:B51"/>
    <mergeCell ref="B48:B49"/>
    <mergeCell ref="C50:C51"/>
    <mergeCell ref="C48:C49"/>
    <mergeCell ref="D48:D49"/>
    <mergeCell ref="E48:E49"/>
    <mergeCell ref="M31:R32"/>
    <mergeCell ref="AG22:AI22"/>
    <mergeCell ref="H13:H14"/>
    <mergeCell ref="C39:D39"/>
    <mergeCell ref="C38:D38"/>
    <mergeCell ref="C37:D37"/>
    <mergeCell ref="C36:D36"/>
    <mergeCell ref="C41:D41"/>
    <mergeCell ref="I31:I32"/>
    <mergeCell ref="AB22:AD22"/>
    <mergeCell ref="R13:R14"/>
    <mergeCell ref="C31:D32"/>
    <mergeCell ref="C35:D35"/>
    <mergeCell ref="C34:D34"/>
    <mergeCell ref="E31:E32"/>
    <mergeCell ref="F31:F32"/>
    <mergeCell ref="C33:D33"/>
    <mergeCell ref="C40:D40"/>
    <mergeCell ref="AE37:AH37"/>
    <mergeCell ref="W38:X38"/>
    <mergeCell ref="Y38:Z38"/>
    <mergeCell ref="AA38:AB38"/>
    <mergeCell ref="B17:R18"/>
    <mergeCell ref="B19:O28"/>
    <mergeCell ref="M7:M8"/>
    <mergeCell ref="I7:I8"/>
    <mergeCell ref="Q11:Q12"/>
    <mergeCell ref="R7:R8"/>
    <mergeCell ref="R9:R10"/>
    <mergeCell ref="P9:P10"/>
    <mergeCell ref="M11:M12"/>
    <mergeCell ref="O7:O8"/>
    <mergeCell ref="N13:N14"/>
    <mergeCell ref="N11:N12"/>
    <mergeCell ref="Q9:Q10"/>
    <mergeCell ref="B9:D10"/>
    <mergeCell ref="B11:D12"/>
    <mergeCell ref="I9:I10"/>
    <mergeCell ref="B13:D14"/>
    <mergeCell ref="P13:P14"/>
    <mergeCell ref="M13:M14"/>
    <mergeCell ref="A3:R4"/>
    <mergeCell ref="F7:F8"/>
    <mergeCell ref="G7:G8"/>
    <mergeCell ref="Q13:Q14"/>
    <mergeCell ref="F13:F14"/>
    <mergeCell ref="M9:M10"/>
    <mergeCell ref="N9:N10"/>
    <mergeCell ref="G11:G12"/>
    <mergeCell ref="F9:F10"/>
    <mergeCell ref="F11:F12"/>
    <mergeCell ref="G9:G10"/>
    <mergeCell ref="Q7:Q8"/>
    <mergeCell ref="H9:H10"/>
    <mergeCell ref="H7:H8"/>
    <mergeCell ref="P7:P8"/>
    <mergeCell ref="N7:N8"/>
    <mergeCell ref="L7:L8"/>
    <mergeCell ref="K7:K8"/>
    <mergeCell ref="J7:J8"/>
    <mergeCell ref="E7:E8"/>
    <mergeCell ref="B7:D8"/>
    <mergeCell ref="R11:R12"/>
    <mergeCell ref="P11:P12"/>
    <mergeCell ref="J9:J10"/>
    <mergeCell ref="K13:K14"/>
    <mergeCell ref="H11:H12"/>
    <mergeCell ref="E9:E14"/>
    <mergeCell ref="G13:G14"/>
    <mergeCell ref="I13:I14"/>
    <mergeCell ref="K9:K10"/>
    <mergeCell ref="K11:K12"/>
    <mergeCell ref="L9:L10"/>
    <mergeCell ref="J11:J12"/>
    <mergeCell ref="L11:L12"/>
    <mergeCell ref="J13:J14"/>
    <mergeCell ref="L13:L14"/>
    <mergeCell ref="I11:I12"/>
    <mergeCell ref="O9:O10"/>
    <mergeCell ref="O11:O12"/>
    <mergeCell ref="O13:O14"/>
    <mergeCell ref="AF127:AF130"/>
    <mergeCell ref="Y128:Z128"/>
    <mergeCell ref="AF119:AF122"/>
    <mergeCell ref="AF123:AF126"/>
    <mergeCell ref="W67:Y67"/>
    <mergeCell ref="AF115:AF118"/>
    <mergeCell ref="AF103:AF106"/>
    <mergeCell ref="AF107:AF110"/>
    <mergeCell ref="AF91:AF94"/>
    <mergeCell ref="AF95:AF98"/>
    <mergeCell ref="W82:X82"/>
    <mergeCell ref="V96:X96"/>
    <mergeCell ref="AD74:AE74"/>
    <mergeCell ref="AF89:AL89"/>
    <mergeCell ref="AF99:AF102"/>
    <mergeCell ref="AB128:AC128"/>
    <mergeCell ref="AC129:AD129"/>
    <mergeCell ref="AC130:AD130"/>
    <mergeCell ref="AF111:AF114"/>
    <mergeCell ref="AC140:AD140"/>
    <mergeCell ref="B68:B69"/>
    <mergeCell ref="B66:B67"/>
    <mergeCell ref="B64:B65"/>
    <mergeCell ref="B62:B63"/>
    <mergeCell ref="D64:D65"/>
    <mergeCell ref="E64:E65"/>
    <mergeCell ref="F64:F65"/>
    <mergeCell ref="G64:G65"/>
    <mergeCell ref="H64:H65"/>
    <mergeCell ref="D66:D67"/>
    <mergeCell ref="E66:E67"/>
    <mergeCell ref="F66:F67"/>
    <mergeCell ref="G66:G67"/>
    <mergeCell ref="H66:H67"/>
    <mergeCell ref="D68:D69"/>
    <mergeCell ref="E68:E69"/>
    <mergeCell ref="F68:F69"/>
    <mergeCell ref="G68:G69"/>
    <mergeCell ref="H68:H69"/>
    <mergeCell ref="Y140:Z140"/>
    <mergeCell ref="K95:R113"/>
    <mergeCell ref="AC131:AD131"/>
    <mergeCell ref="AC132:AD132"/>
    <mergeCell ref="C68:C69"/>
    <mergeCell ref="C66:C67"/>
    <mergeCell ref="C64:C65"/>
    <mergeCell ref="C62:C63"/>
    <mergeCell ref="C60:C61"/>
    <mergeCell ref="C58:C59"/>
    <mergeCell ref="C56:C57"/>
    <mergeCell ref="C54:C55"/>
    <mergeCell ref="C52:C53"/>
    <mergeCell ref="F48:F49"/>
    <mergeCell ref="G48:G49"/>
    <mergeCell ref="H48:H49"/>
    <mergeCell ref="D50:D51"/>
    <mergeCell ref="E50:E51"/>
    <mergeCell ref="F50:F51"/>
    <mergeCell ref="G50:G51"/>
    <mergeCell ref="H50:H51"/>
    <mergeCell ref="D52:D53"/>
    <mergeCell ref="E52:E53"/>
    <mergeCell ref="F52:F53"/>
    <mergeCell ref="G52:G53"/>
    <mergeCell ref="H52:H53"/>
    <mergeCell ref="D54:D55"/>
    <mergeCell ref="E54:E55"/>
    <mergeCell ref="F54:F55"/>
    <mergeCell ref="G54:G55"/>
    <mergeCell ref="H54:H55"/>
    <mergeCell ref="D56:D57"/>
    <mergeCell ref="E56:E57"/>
    <mergeCell ref="F56:F57"/>
    <mergeCell ref="G56:G57"/>
    <mergeCell ref="H56:H57"/>
    <mergeCell ref="D62:D63"/>
    <mergeCell ref="E62:E63"/>
    <mergeCell ref="F62:F63"/>
    <mergeCell ref="G62:G63"/>
    <mergeCell ref="H62:H63"/>
    <mergeCell ref="D58:D59"/>
    <mergeCell ref="E58:E59"/>
    <mergeCell ref="F58:F59"/>
    <mergeCell ref="G58:G59"/>
    <mergeCell ref="H58:H59"/>
    <mergeCell ref="D60:D61"/>
    <mergeCell ref="E60:E61"/>
    <mergeCell ref="F60:F61"/>
    <mergeCell ref="G60:G61"/>
    <mergeCell ref="H60:H61"/>
  </mergeCells>
  <conditionalFormatting sqref="K9:K14">
    <cfRule type="cellIs" dxfId="6" priority="10" operator="lessThan">
      <formula>0</formula>
    </cfRule>
    <cfRule type="cellIs" dxfId="5" priority="11" operator="greaterThan">
      <formula>0</formula>
    </cfRule>
  </conditionalFormatting>
  <conditionalFormatting sqref="H43">
    <cfRule type="cellIs" dxfId="4" priority="4" operator="lessThan">
      <formula>0</formula>
    </cfRule>
    <cfRule type="cellIs" dxfId="3" priority="5" operator="greaterThan">
      <formula>0</formula>
    </cfRule>
  </conditionalFormatting>
  <conditionalFormatting sqref="L43">
    <cfRule type="containsText" dxfId="2" priority="1" operator="containsText" text="None">
      <formula>NOT(ISERROR(SEARCH("None",L43)))</formula>
    </cfRule>
    <cfRule type="cellIs" dxfId="1" priority="2" operator="lessThan">
      <formula>0</formula>
    </cfRule>
    <cfRule type="cellIs" dxfId="0" priority="3" operator="greaterThan">
      <formula>0</formula>
    </cfRule>
  </conditionalFormatting>
  <dataValidations count="3">
    <dataValidation type="list" allowBlank="1" showInputMessage="1" showErrorMessage="1" sqref="B31:B32">
      <formula1>"Select,Slot 1,Slot 2,Slot 3,Slot 4,Slot 5,Slot 6,Slot 7,Slot 8,Slot 9,Slot 10,Slot 11,Slot 12"</formula1>
    </dataValidation>
    <dataValidation type="list" allowBlank="1" showInputMessage="1" showErrorMessage="1" sqref="M31:R32">
      <formula1>$U$112:$AC$112</formula1>
    </dataValidation>
    <dataValidation type="list" allowBlank="1" showInputMessage="1" showErrorMessage="1" sqref="B17">
      <formula1>$AJ$38:$AM$38</formula1>
    </dataValidation>
  </dataValidations>
  <pageMargins left="0.7" right="0.7" top="0.75" bottom="0.75" header="0.3" footer="0.3"/>
  <pageSetup paperSize="9" orientation="portrait" r:id="rId1"/>
  <ignoredErrors>
    <ignoredError sqref="H43 Y55 AA55 Y69:Y78 AA69:AA78 AA56:AA64 Y56:Y64 X149:AT158 X161:AT170 V174:AT196 X201:AT210 X200:AT200 X213:AT223 X226:AT236 X148:AC148 AD148:AT148" 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15</vt:i4>
      </vt:variant>
    </vt:vector>
  </HeadingPairs>
  <TitlesOfParts>
    <vt:vector size="15" baseType="lpstr">
      <vt:lpstr>Training Plan</vt:lpstr>
      <vt:lpstr>Calculators</vt:lpstr>
      <vt:lpstr>Week 1</vt:lpstr>
      <vt:lpstr>Week 2</vt:lpstr>
      <vt:lpstr>Week 3</vt:lpstr>
      <vt:lpstr>Week 4</vt:lpstr>
      <vt:lpstr>Week 5</vt:lpstr>
      <vt:lpstr>Week 6</vt:lpstr>
      <vt:lpstr>Week 7</vt:lpstr>
      <vt:lpstr>Week 8</vt:lpstr>
      <vt:lpstr>Week 9</vt:lpstr>
      <vt:lpstr>Week 10</vt:lpstr>
      <vt:lpstr>Indications &amp; Informations</vt:lpstr>
      <vt:lpstr>Analysis</vt:lpstr>
      <vt:lpstr>Block Review</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Lourenco</dc:creator>
  <cp:lastModifiedBy>David Lourenco</cp:lastModifiedBy>
  <cp:lastPrinted>2019-06-01T11:20:51Z</cp:lastPrinted>
  <dcterms:created xsi:type="dcterms:W3CDTF">2018-04-21T21:14:04Z</dcterms:created>
  <dcterms:modified xsi:type="dcterms:W3CDTF">2019-10-10T12:45:34Z</dcterms:modified>
</cp:coreProperties>
</file>