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17256" windowHeight="5352" tabRatio="594" activeTab="3"/>
  </bookViews>
  <sheets>
    <sheet name="Training Plan" sheetId="7" r:id="rId1"/>
    <sheet name="Calculators" sheetId="1" r:id="rId2"/>
    <sheet name="Guidelines &amp; Data Collection" sheetId="13" r:id="rId3"/>
    <sheet name="Data Tracker" sheetId="16" r:id="rId4"/>
    <sheet name="Week 1" sheetId="14" r:id="rId5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6" l="1"/>
  <c r="D36" i="14"/>
  <c r="D13" i="16"/>
  <c r="B13" i="16"/>
  <c r="F36" i="14"/>
  <c r="E13" i="16"/>
  <c r="B38" i="14"/>
  <c r="C38" i="14"/>
  <c r="B36" i="14"/>
  <c r="F24" i="14"/>
  <c r="E34" i="14"/>
  <c r="F13" i="16"/>
  <c r="G13" i="16"/>
  <c r="J36" i="14"/>
  <c r="D15" i="16"/>
  <c r="H38" i="14"/>
  <c r="I38" i="14"/>
  <c r="H36" i="14"/>
  <c r="L24" i="14"/>
  <c r="K34" i="14"/>
  <c r="F15" i="16"/>
  <c r="F37" i="16"/>
  <c r="L36" i="14"/>
  <c r="E15" i="16"/>
  <c r="E37" i="16"/>
  <c r="P36" i="14"/>
  <c r="D17" i="16"/>
  <c r="D67" i="14"/>
  <c r="D19" i="16"/>
  <c r="J67" i="14"/>
  <c r="D21" i="16"/>
  <c r="P67" i="14"/>
  <c r="D23" i="16"/>
  <c r="P115" i="14"/>
  <c r="D29" i="16"/>
  <c r="J115" i="14"/>
  <c r="D27" i="16"/>
  <c r="D115" i="14"/>
  <c r="D25" i="16"/>
  <c r="D146" i="14"/>
  <c r="D31" i="16"/>
  <c r="J146" i="14"/>
  <c r="D33" i="16"/>
  <c r="P146" i="14"/>
  <c r="D35" i="16"/>
  <c r="D37" i="16"/>
  <c r="N148" i="14"/>
  <c r="O148" i="14"/>
  <c r="N146" i="14"/>
  <c r="G35" i="16"/>
  <c r="H148" i="14"/>
  <c r="I148" i="14"/>
  <c r="H146" i="14"/>
  <c r="G33" i="16"/>
  <c r="B148" i="14"/>
  <c r="C148" i="14"/>
  <c r="B146" i="14"/>
  <c r="G31" i="16"/>
  <c r="N117" i="14"/>
  <c r="O117" i="14"/>
  <c r="N115" i="14"/>
  <c r="G29" i="16"/>
  <c r="H117" i="14"/>
  <c r="I117" i="14"/>
  <c r="H115" i="14"/>
  <c r="G27" i="16"/>
  <c r="B117" i="14"/>
  <c r="C117" i="14"/>
  <c r="B115" i="14"/>
  <c r="G25" i="16"/>
  <c r="N69" i="14"/>
  <c r="O69" i="14"/>
  <c r="N67" i="14"/>
  <c r="G23" i="16"/>
  <c r="H69" i="14"/>
  <c r="I69" i="14"/>
  <c r="H67" i="14"/>
  <c r="G21" i="16"/>
  <c r="B69" i="14"/>
  <c r="C69" i="14"/>
  <c r="B67" i="14"/>
  <c r="G19" i="16"/>
  <c r="N38" i="14"/>
  <c r="O38" i="14"/>
  <c r="N36" i="14"/>
  <c r="G17" i="16"/>
  <c r="G15" i="16"/>
  <c r="F35" i="16"/>
  <c r="F33" i="16"/>
  <c r="F31" i="16"/>
  <c r="F29" i="16"/>
  <c r="F27" i="16"/>
  <c r="F25" i="16"/>
  <c r="F23" i="16"/>
  <c r="F21" i="16"/>
  <c r="F19" i="16"/>
  <c r="F17" i="16"/>
  <c r="L33" i="14"/>
  <c r="F25" i="14"/>
  <c r="F33" i="14"/>
  <c r="E35" i="16"/>
  <c r="E33" i="16"/>
  <c r="E31" i="16"/>
  <c r="E29" i="16"/>
  <c r="E27" i="16"/>
  <c r="E25" i="16"/>
  <c r="E23" i="16"/>
  <c r="E21" i="16"/>
  <c r="E19" i="16"/>
  <c r="E17" i="16"/>
  <c r="B35" i="16"/>
  <c r="B33" i="16"/>
  <c r="B31" i="16"/>
  <c r="B29" i="16"/>
  <c r="B27" i="16"/>
  <c r="B25" i="16"/>
  <c r="B23" i="16"/>
  <c r="B21" i="16"/>
  <c r="B19" i="16"/>
  <c r="B17" i="16"/>
  <c r="B15" i="16"/>
  <c r="C38" i="13"/>
  <c r="D38" i="13"/>
  <c r="K12" i="13"/>
  <c r="K9" i="13"/>
  <c r="N9" i="13"/>
  <c r="M38" i="1"/>
  <c r="R146" i="14"/>
  <c r="L146" i="14"/>
  <c r="F146" i="14"/>
  <c r="R134" i="14"/>
  <c r="R135" i="14"/>
  <c r="R136" i="14"/>
  <c r="R137" i="14"/>
  <c r="R138" i="14"/>
  <c r="R139" i="14"/>
  <c r="R140" i="14"/>
  <c r="R141" i="14"/>
  <c r="R142" i="14"/>
  <c r="R143" i="14"/>
  <c r="Q144" i="14"/>
  <c r="L134" i="14"/>
  <c r="L135" i="14"/>
  <c r="L136" i="14"/>
  <c r="L137" i="14"/>
  <c r="L138" i="14"/>
  <c r="L139" i="14"/>
  <c r="L140" i="14"/>
  <c r="L141" i="14"/>
  <c r="L142" i="14"/>
  <c r="L143" i="14"/>
  <c r="K144" i="14"/>
  <c r="F134" i="14"/>
  <c r="F135" i="14"/>
  <c r="F136" i="14"/>
  <c r="F137" i="14"/>
  <c r="F138" i="14"/>
  <c r="F139" i="14"/>
  <c r="F140" i="14"/>
  <c r="F141" i="14"/>
  <c r="F142" i="14"/>
  <c r="F143" i="14"/>
  <c r="E144" i="14"/>
  <c r="R115" i="14"/>
  <c r="L115" i="14"/>
  <c r="F115" i="14"/>
  <c r="R103" i="14"/>
  <c r="R104" i="14"/>
  <c r="R105" i="14"/>
  <c r="R106" i="14"/>
  <c r="R107" i="14"/>
  <c r="R108" i="14"/>
  <c r="R109" i="14"/>
  <c r="R110" i="14"/>
  <c r="R111" i="14"/>
  <c r="R112" i="14"/>
  <c r="Q113" i="14"/>
  <c r="L103" i="14"/>
  <c r="L104" i="14"/>
  <c r="L105" i="14"/>
  <c r="L106" i="14"/>
  <c r="L107" i="14"/>
  <c r="L108" i="14"/>
  <c r="L109" i="14"/>
  <c r="L110" i="14"/>
  <c r="L111" i="14"/>
  <c r="L112" i="14"/>
  <c r="K113" i="14"/>
  <c r="F103" i="14"/>
  <c r="F104" i="14"/>
  <c r="F105" i="14"/>
  <c r="F106" i="14"/>
  <c r="F107" i="14"/>
  <c r="F108" i="14"/>
  <c r="F109" i="14"/>
  <c r="F110" i="14"/>
  <c r="F111" i="14"/>
  <c r="F112" i="14"/>
  <c r="E113" i="14"/>
  <c r="R67" i="14"/>
  <c r="L67" i="14"/>
  <c r="F67" i="14"/>
  <c r="R55" i="14"/>
  <c r="R56" i="14"/>
  <c r="R57" i="14"/>
  <c r="R58" i="14"/>
  <c r="R59" i="14"/>
  <c r="R60" i="14"/>
  <c r="R61" i="14"/>
  <c r="R62" i="14"/>
  <c r="R63" i="14"/>
  <c r="R64" i="14"/>
  <c r="Q65" i="14"/>
  <c r="L55" i="14"/>
  <c r="L56" i="14"/>
  <c r="L57" i="14"/>
  <c r="L58" i="14"/>
  <c r="L59" i="14"/>
  <c r="L60" i="14"/>
  <c r="L61" i="14"/>
  <c r="L62" i="14"/>
  <c r="L63" i="14"/>
  <c r="L64" i="14"/>
  <c r="K65" i="14"/>
  <c r="F55" i="14"/>
  <c r="F56" i="14"/>
  <c r="F57" i="14"/>
  <c r="F58" i="14"/>
  <c r="F59" i="14"/>
  <c r="F60" i="14"/>
  <c r="F61" i="14"/>
  <c r="F62" i="14"/>
  <c r="F63" i="14"/>
  <c r="F64" i="14"/>
  <c r="E65" i="14"/>
  <c r="R36" i="14"/>
  <c r="R24" i="14"/>
  <c r="R25" i="14"/>
  <c r="R26" i="14"/>
  <c r="R27" i="14"/>
  <c r="R28" i="14"/>
  <c r="R29" i="14"/>
  <c r="R30" i="14"/>
  <c r="R31" i="14"/>
  <c r="R32" i="14"/>
  <c r="R33" i="14"/>
  <c r="Q34" i="14"/>
  <c r="L25" i="14"/>
  <c r="L26" i="14"/>
  <c r="L27" i="14"/>
  <c r="L28" i="14"/>
  <c r="L29" i="14"/>
  <c r="L30" i="14"/>
  <c r="L31" i="14"/>
  <c r="L32" i="14"/>
  <c r="F26" i="14"/>
  <c r="F27" i="14"/>
  <c r="F28" i="14"/>
  <c r="F29" i="14"/>
  <c r="F30" i="14"/>
  <c r="F31" i="14"/>
  <c r="F32" i="14"/>
  <c r="O7" i="13"/>
  <c r="O6" i="13"/>
  <c r="E9" i="13"/>
  <c r="P21" i="13"/>
  <c r="P19" i="13"/>
  <c r="P20" i="13"/>
  <c r="O8" i="13"/>
  <c r="H11" i="13"/>
  <c r="I11" i="13"/>
  <c r="P16" i="13"/>
  <c r="P17" i="13"/>
  <c r="P15" i="13"/>
  <c r="H10" i="13"/>
  <c r="I10" i="13"/>
  <c r="P12" i="13"/>
  <c r="P13" i="13"/>
  <c r="P11" i="13"/>
  <c r="H9" i="13"/>
  <c r="I9" i="13"/>
  <c r="D39" i="13"/>
  <c r="M12" i="13"/>
  <c r="N10" i="13"/>
  <c r="D40" i="13"/>
  <c r="D41" i="13"/>
  <c r="D42" i="13"/>
  <c r="S20" i="13"/>
  <c r="S24" i="13"/>
  <c r="S29" i="13"/>
  <c r="S31" i="13"/>
  <c r="S26" i="13"/>
  <c r="S32" i="13"/>
  <c r="F28" i="13"/>
  <c r="S28" i="13"/>
  <c r="S30" i="13"/>
  <c r="S23" i="13"/>
  <c r="S19" i="13"/>
  <c r="S21" i="13"/>
  <c r="K22" i="13"/>
  <c r="I28" i="13"/>
  <c r="S25" i="13"/>
  <c r="H22" i="13"/>
  <c r="E22" i="13"/>
  <c r="I31" i="13"/>
  <c r="E25" i="13"/>
  <c r="F31" i="13"/>
  <c r="H25" i="13"/>
  <c r="K25" i="13"/>
  <c r="E23" i="13"/>
  <c r="I29" i="13"/>
  <c r="K23" i="13"/>
  <c r="F29" i="13"/>
  <c r="H23" i="13"/>
  <c r="I30" i="13"/>
  <c r="K24" i="13"/>
  <c r="E24" i="13"/>
  <c r="F30" i="13"/>
  <c r="H24" i="13"/>
  <c r="M9" i="1"/>
  <c r="L9" i="1"/>
  <c r="K9" i="1"/>
  <c r="J9" i="1"/>
  <c r="I9" i="1"/>
  <c r="H9" i="1"/>
  <c r="G9" i="1"/>
  <c r="F9" i="1"/>
  <c r="E9" i="1"/>
  <c r="D9" i="1"/>
  <c r="F11" i="1"/>
  <c r="D20" i="1"/>
  <c r="D21" i="1"/>
  <c r="D29" i="1"/>
  <c r="F21" i="1"/>
  <c r="D37" i="1"/>
  <c r="G20" i="1"/>
  <c r="E20" i="1"/>
  <c r="E21" i="1"/>
  <c r="D33" i="1"/>
  <c r="F20" i="1"/>
  <c r="G21" i="1"/>
  <c r="D41" i="1"/>
  <c r="M23" i="1"/>
  <c r="L23" i="1"/>
  <c r="H23" i="1"/>
  <c r="E23" i="1"/>
  <c r="G23" i="1"/>
  <c r="J23" i="1"/>
  <c r="F23" i="1"/>
  <c r="I23" i="1"/>
  <c r="D23" i="1"/>
  <c r="K23" i="1"/>
  <c r="D18" i="1"/>
  <c r="K22" i="1"/>
  <c r="G22" i="1"/>
  <c r="M21" i="1"/>
  <c r="I45" i="1"/>
  <c r="I21" i="1"/>
  <c r="I29" i="1"/>
  <c r="K20" i="1"/>
  <c r="M19" i="1"/>
  <c r="I44" i="1"/>
  <c r="I19" i="1"/>
  <c r="I28" i="1"/>
  <c r="E19" i="1"/>
  <c r="D32" i="1"/>
  <c r="K18" i="1"/>
  <c r="G18" i="1"/>
  <c r="M22" i="1"/>
  <c r="E22" i="1"/>
  <c r="I20" i="1"/>
  <c r="K19" i="1"/>
  <c r="I36" i="1"/>
  <c r="M18" i="1"/>
  <c r="E18" i="1"/>
  <c r="H22" i="1"/>
  <c r="J21" i="1"/>
  <c r="I33" i="1"/>
  <c r="L20" i="1"/>
  <c r="F19" i="1"/>
  <c r="D36" i="1"/>
  <c r="H18" i="1"/>
  <c r="J22" i="1"/>
  <c r="F22" i="1"/>
  <c r="L21" i="1"/>
  <c r="I41" i="1"/>
  <c r="H21" i="1"/>
  <c r="D45" i="1"/>
  <c r="J20" i="1"/>
  <c r="L19" i="1"/>
  <c r="I40" i="1"/>
  <c r="H19" i="1"/>
  <c r="D44" i="1"/>
  <c r="D19" i="1"/>
  <c r="L11" i="1"/>
  <c r="J18" i="1"/>
  <c r="F18" i="1"/>
  <c r="I22" i="1"/>
  <c r="K21" i="1"/>
  <c r="I37" i="1"/>
  <c r="M20" i="1"/>
  <c r="G19" i="1"/>
  <c r="D40" i="1"/>
  <c r="I18" i="1"/>
  <c r="L22" i="1"/>
  <c r="D22" i="1"/>
  <c r="H20" i="1"/>
  <c r="J19" i="1"/>
  <c r="I32" i="1"/>
  <c r="L18" i="1"/>
  <c r="K16" i="1"/>
  <c r="H15" i="1"/>
  <c r="L17" i="1"/>
  <c r="I39" i="1"/>
  <c r="F16" i="1"/>
  <c r="K17" i="1"/>
  <c r="I35" i="1"/>
  <c r="G17" i="1"/>
  <c r="D39" i="1"/>
  <c r="M16" i="1"/>
  <c r="I16" i="1"/>
  <c r="E16" i="1"/>
  <c r="K15" i="1"/>
  <c r="G15" i="1"/>
  <c r="J17" i="1"/>
  <c r="I31" i="1"/>
  <c r="F17" i="1"/>
  <c r="D35" i="1"/>
  <c r="L16" i="1"/>
  <c r="H16" i="1"/>
  <c r="D16" i="1"/>
  <c r="J15" i="1"/>
  <c r="F15" i="1"/>
  <c r="M17" i="1"/>
  <c r="I43" i="1"/>
  <c r="I17" i="1"/>
  <c r="I27" i="1"/>
  <c r="E17" i="1"/>
  <c r="D31" i="1"/>
  <c r="G16" i="1"/>
  <c r="M15" i="1"/>
  <c r="I15" i="1"/>
  <c r="E15" i="1"/>
  <c r="H17" i="1"/>
  <c r="D43" i="1"/>
  <c r="D17" i="1"/>
  <c r="D27" i="1"/>
  <c r="J16" i="1"/>
  <c r="L15" i="1"/>
  <c r="D15" i="1"/>
  <c r="D28" i="1"/>
  <c r="J43" i="1"/>
  <c r="K43" i="1"/>
  <c r="K39" i="1"/>
  <c r="J39" i="1"/>
  <c r="K31" i="1"/>
  <c r="J31" i="1"/>
  <c r="F43" i="1"/>
  <c r="E43" i="1"/>
  <c r="E39" i="1"/>
  <c r="F39" i="1"/>
  <c r="K27" i="1"/>
  <c r="J27" i="1"/>
  <c r="E27" i="1"/>
  <c r="F27" i="1"/>
  <c r="F31" i="1"/>
  <c r="E31" i="1"/>
  <c r="E35" i="1"/>
  <c r="F35" i="1"/>
  <c r="K35" i="1"/>
  <c r="J35" i="1"/>
</calcChain>
</file>

<file path=xl/sharedStrings.xml><?xml version="1.0" encoding="utf-8"?>
<sst xmlns="http://schemas.openxmlformats.org/spreadsheetml/2006/main" count="327" uniqueCount="142">
  <si>
    <t>Reps</t>
  </si>
  <si>
    <t>RPE 10</t>
  </si>
  <si>
    <t>RPE 9</t>
  </si>
  <si>
    <t>RPE 8</t>
  </si>
  <si>
    <t>e1RM</t>
  </si>
  <si>
    <t>RPE 7</t>
  </si>
  <si>
    <t>RPE 6</t>
  </si>
  <si>
    <t>RPE 9,5</t>
  </si>
  <si>
    <t>RPE 8,5</t>
  </si>
  <si>
    <t>RPE 7,5</t>
  </si>
  <si>
    <t>RPE 6,5</t>
  </si>
  <si>
    <t>RPE</t>
  </si>
  <si>
    <t>1 @RPE 9</t>
  </si>
  <si>
    <t>1 @RPE 8</t>
  </si>
  <si>
    <t>1 @RPE 7</t>
  </si>
  <si>
    <t>2 @RPE 9</t>
  </si>
  <si>
    <t>2 @RPE 8</t>
  </si>
  <si>
    <t>2 @RPE 7</t>
  </si>
  <si>
    <t>3 @RPE 9</t>
  </si>
  <si>
    <t>3 @RPE 7</t>
  </si>
  <si>
    <t>3 @RPE 8</t>
  </si>
  <si>
    <t>4 @RPE 9</t>
  </si>
  <si>
    <t>4 @RPE 8</t>
  </si>
  <si>
    <t>4 @RPE 7</t>
  </si>
  <si>
    <t>5 @RPE 9</t>
  </si>
  <si>
    <t>5 @RPE 8</t>
  </si>
  <si>
    <t>5 @RPE 7</t>
  </si>
  <si>
    <t>Drop with Fatigue</t>
  </si>
  <si>
    <t>6 @RPE 9</t>
  </si>
  <si>
    <t>6 @RPE 8</t>
  </si>
  <si>
    <t>6 @RPE 7</t>
  </si>
  <si>
    <t>7 @RPE 9</t>
  </si>
  <si>
    <t>7 @RPE 8</t>
  </si>
  <si>
    <t>7 @RPE 7</t>
  </si>
  <si>
    <t>8 @RPE 9</t>
  </si>
  <si>
    <t>8 @RPE 8</t>
  </si>
  <si>
    <t>8 @RPE 7</t>
  </si>
  <si>
    <t>9 @RPE 9</t>
  </si>
  <si>
    <t>9 @RPE 8</t>
  </si>
  <si>
    <t>10 @RPE 9</t>
  </si>
  <si>
    <t>9 @RPE 7</t>
  </si>
  <si>
    <t>10 @RPE 8</t>
  </si>
  <si>
    <t>10 @RPE 7</t>
  </si>
  <si>
    <t>Weight</t>
  </si>
  <si>
    <t>Squat</t>
  </si>
  <si>
    <t>Tonnage</t>
  </si>
  <si>
    <t>Volume</t>
  </si>
  <si>
    <t>Bench</t>
  </si>
  <si>
    <t>Deadlift</t>
  </si>
  <si>
    <t>Press</t>
  </si>
  <si>
    <t>Day 1</t>
  </si>
  <si>
    <t>Day 2</t>
  </si>
  <si>
    <t>Day 3</t>
  </si>
  <si>
    <t>Day 4</t>
  </si>
  <si>
    <t>RPE Calculator</t>
  </si>
  <si>
    <t>Fat Loss Protein</t>
  </si>
  <si>
    <t>Fat Loss Carbs</t>
  </si>
  <si>
    <t>Maintenance Carbs</t>
  </si>
  <si>
    <t>Weight Gain Carbs</t>
  </si>
  <si>
    <t>Fat Loss Lipids</t>
  </si>
  <si>
    <t>Maintenance Lipids</t>
  </si>
  <si>
    <t>Weight Gain Lipids</t>
  </si>
  <si>
    <t>Macronutrients Repartition</t>
  </si>
  <si>
    <t>Maintenance Protein</t>
  </si>
  <si>
    <t>Undefined</t>
  </si>
  <si>
    <t>Reps @RPE</t>
  </si>
  <si>
    <t>Calories &amp; Macronutrients Distribution</t>
  </si>
  <si>
    <t>Kcals</t>
  </si>
  <si>
    <t>Morning</t>
  </si>
  <si>
    <t>Evening</t>
  </si>
  <si>
    <t>MD 3</t>
  </si>
  <si>
    <t>MD 4</t>
  </si>
  <si>
    <t>MD 5</t>
  </si>
  <si>
    <t>M 3</t>
  </si>
  <si>
    <t>E 3</t>
  </si>
  <si>
    <t>M 4</t>
  </si>
  <si>
    <t>M 5</t>
  </si>
  <si>
    <t>E 5</t>
  </si>
  <si>
    <t>C1</t>
  </si>
  <si>
    <t>C2</t>
  </si>
  <si>
    <t>Choose Number of meals per day :</t>
  </si>
  <si>
    <t>When did you get the most hungry?</t>
  </si>
  <si>
    <t>Week 1</t>
  </si>
  <si>
    <t>Week 3</t>
  </si>
  <si>
    <t>Week 4</t>
  </si>
  <si>
    <t>Week 5</t>
  </si>
  <si>
    <t>Week 2</t>
  </si>
  <si>
    <t>Progression (kg)</t>
  </si>
  <si>
    <t>Lifts</t>
  </si>
  <si>
    <t>e1RM :</t>
  </si>
  <si>
    <t>Week 0</t>
  </si>
  <si>
    <t>optional</t>
  </si>
  <si>
    <t>Estimate 1RM</t>
  </si>
  <si>
    <t>You are :</t>
  </si>
  <si>
    <t>Enter a Weight</t>
  </si>
  <si>
    <t>Enter a Percentage</t>
  </si>
  <si>
    <t>e1RM (kg)</t>
  </si>
  <si>
    <t>Meal 1</t>
  </si>
  <si>
    <t>Meal 2</t>
  </si>
  <si>
    <t>Meal 3</t>
  </si>
  <si>
    <t>Meal 4</t>
  </si>
  <si>
    <t>Meal 5</t>
  </si>
  <si>
    <t>Quality</t>
  </si>
  <si>
    <t>GPP</t>
  </si>
  <si>
    <t>Training Plan Overview</t>
  </si>
  <si>
    <t>Start Date - End Date</t>
  </si>
  <si>
    <t>Week 1 Training Log</t>
  </si>
  <si>
    <t>Sets</t>
  </si>
  <si>
    <t>Average Intensity</t>
  </si>
  <si>
    <t>General Physical Prepardness (GPP)</t>
  </si>
  <si>
    <t>Log</t>
  </si>
  <si>
    <t>Wilks Points Calculator</t>
  </si>
  <si>
    <t>Man</t>
  </si>
  <si>
    <t>Bodyweight :</t>
  </si>
  <si>
    <t>Total Lifted Weight :</t>
  </si>
  <si>
    <t>Percentage Calculator :</t>
  </si>
  <si>
    <t>Recommended Target Weight</t>
  </si>
  <si>
    <t>Calorie Needs</t>
  </si>
  <si>
    <t>Protein</t>
  </si>
  <si>
    <t>Current Maintenance Kcals :</t>
  </si>
  <si>
    <t>Current Weight (kg) :</t>
  </si>
  <si>
    <t>Fat</t>
  </si>
  <si>
    <t>Carb</t>
  </si>
  <si>
    <t>Data Collection</t>
  </si>
  <si>
    <t>About Weight</t>
  </si>
  <si>
    <t>About Sleep</t>
  </si>
  <si>
    <t>Average Time / Day (h)</t>
  </si>
  <si>
    <t>About Calorie Intake</t>
  </si>
  <si>
    <t>Nutritional Guidelines</t>
  </si>
  <si>
    <t>Fat Loss Phase</t>
  </si>
  <si>
    <t>Maintenance Phase</t>
  </si>
  <si>
    <t>Weight Gain Phase</t>
  </si>
  <si>
    <t>Average Calorie Intake</t>
  </si>
  <si>
    <t>Data Tracker</t>
  </si>
  <si>
    <t>Week 1 - Analysis</t>
  </si>
  <si>
    <t>Exercise Name</t>
  </si>
  <si>
    <t>Average
Intensity</t>
  </si>
  <si>
    <t>Relative
Intensity</t>
  </si>
  <si>
    <t>Totals</t>
  </si>
  <si>
    <t>squat</t>
  </si>
  <si>
    <t>Competition
e1RM</t>
  </si>
  <si>
    <t>Week 1 - Analysis per Lift (for Powerlifting)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</si>
</sst>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0.0%"/>
    <numFmt numFmtId="167" formatCode="0&quot; Reps&quot;"/>
    <numFmt numFmtId="168" formatCode="0&quot; kg&quot;"/>
    <numFmt numFmtId="169" formatCode="0&quot; Points&quot;"/>
    <numFmt numFmtId="171" formatCode="0.0&quot; kg&quot;"/>
    <numFmt numFmtId="172" formatCode="0&quot; kcals&quot;"/>
    <numFmt numFmtId="173" formatCode="0&quot; g&quot;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4"/>
      <color theme="8" tint="0.7999816888943144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9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8" tint="0.79998168889431442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8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8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theme="8" tint="0.59999389629810485"/>
      </right>
      <top/>
      <bottom style="medium">
        <color indexed="64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/>
      <bottom style="medium">
        <color indexed="64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">
        <color indexed="64"/>
      </left>
      <right style="mediumDashed">
        <color theme="8" tint="0.59999389629810485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/>
      <right style="medium">
        <color indexed="64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 style="mediumDashed">
        <color theme="8" tint="0.59999389629810485"/>
      </top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theme="8" tint="0.59999389629810485"/>
      </right>
      <top/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theme="8" tint="0.59999389629810485"/>
      </right>
      <top/>
      <bottom style="mediumDashed">
        <color theme="8" tint="0.59999389629810485"/>
      </bottom>
      <diagonal/>
    </border>
    <border>
      <left style="mediumDashed">
        <color theme="8" tint="0.59999389629810485"/>
      </left>
      <right style="mediumDashed">
        <color indexed="64"/>
      </right>
      <top/>
      <bottom style="mediumDashed">
        <color theme="8" tint="0.59999389629810485"/>
      </bottom>
      <diagonal/>
    </border>
    <border>
      <left/>
      <right style="medium">
        <color indexed="64"/>
      </right>
      <top/>
      <bottom style="mediumDashed">
        <color theme="8" tint="0.59999389629810485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06">
    <xf numFmtId="0" fontId="0" fillId="0" borderId="0" xfId="0"/>
    <xf numFmtId="164" fontId="2" fillId="3" borderId="0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164" fontId="2" fillId="4" borderId="0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64" fontId="2" fillId="4" borderId="3" xfId="1" applyNumberFormat="1" applyFont="1" applyFill="1" applyBorder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0" fillId="5" borderId="0" xfId="0" applyFill="1"/>
    <xf numFmtId="0" fontId="0" fillId="7" borderId="0" xfId="0" applyFill="1"/>
    <xf numFmtId="0" fontId="0" fillId="7" borderId="0" xfId="0" applyFill="1" applyAlignment="1">
      <alignment horizontal="center" vertical="center"/>
    </xf>
    <xf numFmtId="0" fontId="11" fillId="7" borderId="0" xfId="0" applyFont="1" applyFill="1"/>
    <xf numFmtId="0" fontId="11" fillId="7" borderId="0" xfId="0" applyFont="1" applyFill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7" borderId="0" xfId="0" applyFont="1" applyFill="1"/>
    <xf numFmtId="0" fontId="6" fillId="7" borderId="0" xfId="0" applyFont="1" applyFill="1"/>
    <xf numFmtId="0" fontId="2" fillId="7" borderId="0" xfId="0" applyFont="1" applyFill="1" applyAlignment="1">
      <alignment horizontal="center" vertical="center"/>
    </xf>
    <xf numFmtId="0" fontId="3" fillId="7" borderId="0" xfId="0" applyFont="1" applyFill="1"/>
    <xf numFmtId="0" fontId="16" fillId="7" borderId="0" xfId="0" applyFont="1" applyFill="1"/>
    <xf numFmtId="0" fontId="15" fillId="7" borderId="0" xfId="0" applyFont="1" applyFill="1"/>
    <xf numFmtId="0" fontId="17" fillId="7" borderId="0" xfId="0" applyFont="1" applyFill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164" fontId="0" fillId="9" borderId="0" xfId="0" applyNumberFormat="1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0" fillId="9" borderId="3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164" fontId="0" fillId="6" borderId="2" xfId="0" applyNumberFormat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14" fillId="5" borderId="0" xfId="0" applyFont="1" applyFill="1"/>
    <xf numFmtId="165" fontId="11" fillId="7" borderId="0" xfId="2" applyNumberFormat="1" applyFont="1" applyFill="1"/>
    <xf numFmtId="0" fontId="0" fillId="7" borderId="0" xfId="0" applyFill="1" applyAlignment="1">
      <alignment horizontal="center" vertical="center"/>
    </xf>
    <xf numFmtId="0" fontId="15" fillId="7" borderId="0" xfId="1" applyNumberFormat="1" applyFont="1" applyFill="1"/>
    <xf numFmtId="0" fontId="0" fillId="7" borderId="0" xfId="0" applyFill="1" applyBorder="1"/>
    <xf numFmtId="0" fontId="0" fillId="7" borderId="0" xfId="0" applyFill="1" applyAlignment="1"/>
    <xf numFmtId="0" fontId="15" fillId="7" borderId="0" xfId="0" applyFont="1" applyFill="1" applyAlignment="1">
      <alignment horizontal="center" vertical="center"/>
    </xf>
    <xf numFmtId="0" fontId="11" fillId="7" borderId="0" xfId="0" applyFont="1" applyFill="1" applyBorder="1"/>
    <xf numFmtId="0" fontId="25" fillId="7" borderId="0" xfId="0" applyFont="1" applyFill="1" applyBorder="1"/>
    <xf numFmtId="165" fontId="4" fillId="7" borderId="0" xfId="0" applyNumberFormat="1" applyFont="1" applyFill="1" applyBorder="1" applyAlignment="1">
      <alignment horizontal="center"/>
    </xf>
    <xf numFmtId="165" fontId="28" fillId="7" borderId="0" xfId="0" applyNumberFormat="1" applyFont="1" applyFill="1" applyBorder="1" applyAlignment="1">
      <alignment horizontal="center" vertical="center"/>
    </xf>
    <xf numFmtId="2" fontId="28" fillId="7" borderId="0" xfId="0" applyNumberFormat="1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30" fillId="5" borderId="17" xfId="1" applyNumberFormat="1" applyFont="1" applyFill="1" applyBorder="1" applyAlignment="1">
      <alignment horizontal="center" vertical="center"/>
    </xf>
    <xf numFmtId="9" fontId="30" fillId="5" borderId="17" xfId="2" applyNumberFormat="1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vertical="center"/>
    </xf>
    <xf numFmtId="9" fontId="11" fillId="7" borderId="0" xfId="0" applyNumberFormat="1" applyFont="1" applyFill="1"/>
    <xf numFmtId="166" fontId="11" fillId="7" borderId="0" xfId="0" applyNumberFormat="1" applyFont="1" applyFill="1"/>
    <xf numFmtId="0" fontId="9" fillId="7" borderId="0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center"/>
    </xf>
    <xf numFmtId="0" fontId="9" fillId="7" borderId="0" xfId="0" applyFont="1" applyFill="1" applyBorder="1" applyAlignment="1"/>
    <xf numFmtId="0" fontId="13" fillId="7" borderId="0" xfId="0" applyNumberFormat="1" applyFont="1" applyFill="1" applyBorder="1" applyAlignment="1">
      <alignment vertical="center"/>
    </xf>
    <xf numFmtId="0" fontId="10" fillId="7" borderId="0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vertical="center"/>
    </xf>
    <xf numFmtId="0" fontId="27" fillId="7" borderId="0" xfId="0" applyFont="1" applyFill="1" applyBorder="1" applyAlignment="1">
      <alignment vertical="center"/>
    </xf>
    <xf numFmtId="0" fontId="21" fillId="7" borderId="0" xfId="0" applyFont="1" applyFill="1" applyBorder="1" applyAlignment="1"/>
    <xf numFmtId="0" fontId="22" fillId="7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horizontal="center" vertical="center"/>
    </xf>
    <xf numFmtId="0" fontId="9" fillId="7" borderId="0" xfId="0" applyNumberFormat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9" fontId="37" fillId="9" borderId="39" xfId="2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8" fillId="7" borderId="0" xfId="0" applyFont="1" applyFill="1" applyBorder="1" applyAlignment="1">
      <alignment vertical="center"/>
    </xf>
    <xf numFmtId="0" fontId="0" fillId="7" borderId="0" xfId="0" applyFill="1"/>
    <xf numFmtId="9" fontId="37" fillId="9" borderId="45" xfId="2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1" fontId="11" fillId="7" borderId="0" xfId="0" applyNumberFormat="1" applyFont="1" applyFill="1"/>
    <xf numFmtId="0" fontId="0" fillId="5" borderId="42" xfId="0" applyFont="1" applyFill="1" applyBorder="1" applyAlignment="1">
      <alignment horizontal="center" vertical="center"/>
    </xf>
    <xf numFmtId="168" fontId="0" fillId="5" borderId="43" xfId="0" applyNumberFormat="1" applyFont="1" applyFill="1" applyBorder="1" applyAlignment="1">
      <alignment horizontal="center" vertical="center"/>
    </xf>
    <xf numFmtId="0" fontId="0" fillId="5" borderId="44" xfId="0" applyFont="1" applyFill="1" applyBorder="1" applyAlignment="1">
      <alignment horizontal="center" vertical="center"/>
    </xf>
    <xf numFmtId="0" fontId="0" fillId="5" borderId="38" xfId="0" applyFont="1" applyFill="1" applyBorder="1" applyAlignment="1">
      <alignment horizontal="center" vertical="center"/>
    </xf>
    <xf numFmtId="168" fontId="0" fillId="5" borderId="37" xfId="0" applyNumberFormat="1" applyFont="1" applyFill="1" applyBorder="1" applyAlignment="1">
      <alignment horizontal="center" vertical="center"/>
    </xf>
    <xf numFmtId="0" fontId="0" fillId="5" borderId="40" xfId="0" applyFont="1" applyFill="1" applyBorder="1" applyAlignment="1">
      <alignment horizontal="center" vertical="center"/>
    </xf>
    <xf numFmtId="0" fontId="0" fillId="5" borderId="35" xfId="0" applyFont="1" applyFill="1" applyBorder="1" applyAlignment="1">
      <alignment horizontal="center" vertical="center"/>
    </xf>
    <xf numFmtId="168" fontId="0" fillId="5" borderId="36" xfId="0" applyNumberFormat="1" applyFont="1" applyFill="1" applyBorder="1" applyAlignment="1">
      <alignment horizontal="center" vertical="center"/>
    </xf>
    <xf numFmtId="0" fontId="0" fillId="5" borderId="41" xfId="0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32" fillId="8" borderId="33" xfId="0" applyFont="1" applyFill="1" applyBorder="1" applyAlignment="1">
      <alignment horizontal="center" vertical="center" textRotation="90"/>
    </xf>
    <xf numFmtId="0" fontId="32" fillId="8" borderId="18" xfId="0" applyFont="1" applyFill="1" applyBorder="1" applyAlignment="1">
      <alignment horizontal="center" vertical="center" textRotation="90"/>
    </xf>
    <xf numFmtId="0" fontId="32" fillId="8" borderId="19" xfId="0" applyFont="1" applyFill="1" applyBorder="1" applyAlignment="1">
      <alignment horizontal="center" vertical="center" textRotation="90"/>
    </xf>
    <xf numFmtId="0" fontId="34" fillId="5" borderId="20" xfId="0" applyFont="1" applyFill="1" applyBorder="1" applyAlignment="1">
      <alignment horizontal="center" vertical="center"/>
    </xf>
    <xf numFmtId="0" fontId="34" fillId="5" borderId="21" xfId="0" applyFont="1" applyFill="1" applyBorder="1" applyAlignment="1">
      <alignment horizontal="center" vertical="center"/>
    </xf>
    <xf numFmtId="0" fontId="34" fillId="5" borderId="22" xfId="0" applyFont="1" applyFill="1" applyBorder="1" applyAlignment="1">
      <alignment horizontal="center" vertical="center"/>
    </xf>
    <xf numFmtId="0" fontId="34" fillId="5" borderId="23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3" xfId="0" applyFont="1" applyFill="1" applyBorder="1" applyAlignment="1">
      <alignment horizontal="center" vertical="center"/>
    </xf>
    <xf numFmtId="0" fontId="34" fillId="5" borderId="4" xfId="0" applyFont="1" applyFill="1" applyBorder="1" applyAlignment="1">
      <alignment horizontal="center" vertical="center"/>
    </xf>
    <xf numFmtId="0" fontId="33" fillId="5" borderId="20" xfId="0" applyFont="1" applyFill="1" applyBorder="1" applyAlignment="1">
      <alignment horizontal="center" vertical="center"/>
    </xf>
    <xf numFmtId="0" fontId="33" fillId="5" borderId="21" xfId="0" applyFont="1" applyFill="1" applyBorder="1" applyAlignment="1">
      <alignment horizontal="center" vertical="center"/>
    </xf>
    <xf numFmtId="0" fontId="33" fillId="5" borderId="22" xfId="0" applyFont="1" applyFill="1" applyBorder="1" applyAlignment="1">
      <alignment horizontal="center" vertical="center"/>
    </xf>
    <xf numFmtId="0" fontId="33" fillId="5" borderId="23" xfId="0" applyFont="1" applyFill="1" applyBorder="1" applyAlignment="1">
      <alignment horizontal="center" vertical="center"/>
    </xf>
    <xf numFmtId="0" fontId="33" fillId="5" borderId="0" xfId="0" applyFont="1" applyFill="1" applyBorder="1" applyAlignment="1">
      <alignment horizontal="center" vertical="center"/>
    </xf>
    <xf numFmtId="0" fontId="33" fillId="5" borderId="2" xfId="0" applyFont="1" applyFill="1" applyBorder="1" applyAlignment="1">
      <alignment horizontal="center" vertical="center"/>
    </xf>
    <xf numFmtId="0" fontId="33" fillId="5" borderId="24" xfId="0" applyFont="1" applyFill="1" applyBorder="1" applyAlignment="1">
      <alignment horizontal="center" vertical="center"/>
    </xf>
    <xf numFmtId="0" fontId="33" fillId="5" borderId="3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9" fontId="10" fillId="9" borderId="21" xfId="0" applyNumberFormat="1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167" fontId="10" fillId="9" borderId="22" xfId="0" applyNumberFormat="1" applyFont="1" applyFill="1" applyBorder="1" applyAlignment="1">
      <alignment horizontal="center" vertical="center"/>
    </xf>
    <xf numFmtId="167" fontId="10" fillId="9" borderId="4" xfId="0" applyNumberFormat="1" applyFont="1" applyFill="1" applyBorder="1" applyAlignment="1">
      <alignment horizontal="center" vertical="center"/>
    </xf>
    <xf numFmtId="168" fontId="10" fillId="9" borderId="22" xfId="0" applyNumberFormat="1" applyFont="1" applyFill="1" applyBorder="1" applyAlignment="1">
      <alignment horizontal="center" vertical="center"/>
    </xf>
    <xf numFmtId="168" fontId="10" fillId="9" borderId="4" xfId="0" applyNumberFormat="1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8" fillId="9" borderId="33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35" fillId="8" borderId="0" xfId="0" applyFont="1" applyFill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0" fillId="8" borderId="0" xfId="0" applyFill="1"/>
    <xf numFmtId="0" fontId="0" fillId="5" borderId="23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0" fillId="9" borderId="46" xfId="0" applyFont="1" applyFill="1" applyBorder="1" applyAlignment="1">
      <alignment horizontal="center" vertical="center"/>
    </xf>
    <xf numFmtId="0" fontId="10" fillId="9" borderId="47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center" vertical="center"/>
    </xf>
    <xf numFmtId="0" fontId="0" fillId="5" borderId="49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18" fillId="8" borderId="20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8" fillId="8" borderId="24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23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4" fillId="8" borderId="0" xfId="0" applyFont="1" applyFill="1"/>
    <xf numFmtId="0" fontId="18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5" fillId="8" borderId="0" xfId="0" applyFont="1" applyFill="1"/>
    <xf numFmtId="0" fontId="5" fillId="8" borderId="0" xfId="0" applyFont="1" applyFill="1" applyAlignment="1">
      <alignment horizontal="center" vertical="center"/>
    </xf>
    <xf numFmtId="43" fontId="0" fillId="8" borderId="0" xfId="1" applyFont="1" applyFill="1"/>
    <xf numFmtId="0" fontId="10" fillId="9" borderId="23" xfId="0" applyFont="1" applyFill="1" applyBorder="1"/>
    <xf numFmtId="0" fontId="14" fillId="9" borderId="23" xfId="0" applyFont="1" applyFill="1" applyBorder="1"/>
    <xf numFmtId="0" fontId="14" fillId="9" borderId="24" xfId="0" applyFont="1" applyFill="1" applyBorder="1"/>
    <xf numFmtId="0" fontId="10" fillId="8" borderId="20" xfId="0" applyFont="1" applyFill="1" applyBorder="1"/>
    <xf numFmtId="0" fontId="26" fillId="8" borderId="21" xfId="0" applyFont="1" applyFill="1" applyBorder="1" applyAlignment="1">
      <alignment horizontal="center" vertical="center"/>
    </xf>
    <xf numFmtId="0" fontId="10" fillId="8" borderId="21" xfId="0" applyFont="1" applyFill="1" applyBorder="1"/>
    <xf numFmtId="0" fontId="10" fillId="8" borderId="24" xfId="0" applyFont="1" applyFill="1" applyBorder="1"/>
    <xf numFmtId="0" fontId="26" fillId="8" borderId="3" xfId="0" applyFont="1" applyFill="1" applyBorder="1" applyAlignment="1">
      <alignment horizontal="center" vertical="center"/>
    </xf>
    <xf numFmtId="0" fontId="10" fillId="8" borderId="3" xfId="0" applyFont="1" applyFill="1" applyBorder="1"/>
    <xf numFmtId="0" fontId="26" fillId="9" borderId="22" xfId="0" applyFont="1" applyFill="1" applyBorder="1" applyAlignment="1">
      <alignment horizontal="center" vertical="center"/>
    </xf>
    <xf numFmtId="0" fontId="26" fillId="9" borderId="4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/>
    </xf>
    <xf numFmtId="165" fontId="10" fillId="8" borderId="0" xfId="0" applyNumberFormat="1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30" xfId="0" applyFont="1" applyFill="1" applyBorder="1" applyAlignment="1">
      <alignment horizontal="center" vertical="center"/>
    </xf>
    <xf numFmtId="9" fontId="23" fillId="9" borderId="27" xfId="2" applyNumberFormat="1" applyFont="1" applyFill="1" applyBorder="1" applyAlignment="1">
      <alignment horizontal="center" vertical="center"/>
    </xf>
    <xf numFmtId="9" fontId="23" fillId="9" borderId="29" xfId="2" applyNumberFormat="1" applyFont="1" applyFill="1" applyBorder="1" applyAlignment="1">
      <alignment horizontal="center" vertical="center"/>
    </xf>
    <xf numFmtId="9" fontId="23" fillId="9" borderId="32" xfId="2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9" fillId="8" borderId="7" xfId="0" applyNumberFormat="1" applyFont="1" applyFill="1" applyBorder="1" applyAlignment="1">
      <alignment horizontal="center" vertical="center"/>
    </xf>
    <xf numFmtId="1" fontId="19" fillId="8" borderId="8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/>
    </xf>
    <xf numFmtId="0" fontId="18" fillId="8" borderId="33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8" fillId="8" borderId="18" xfId="3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9" fontId="18" fillId="8" borderId="24" xfId="2" applyFont="1" applyFill="1" applyBorder="1" applyAlignment="1">
      <alignment horizontal="center" vertical="center"/>
    </xf>
    <xf numFmtId="9" fontId="18" fillId="8" borderId="4" xfId="2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169" fontId="18" fillId="8" borderId="20" xfId="0" applyNumberFormat="1" applyFont="1" applyFill="1" applyBorder="1" applyAlignment="1">
      <alignment horizontal="center" vertical="center"/>
    </xf>
    <xf numFmtId="169" fontId="18" fillId="8" borderId="21" xfId="0" applyNumberFormat="1" applyFont="1" applyFill="1" applyBorder="1" applyAlignment="1">
      <alignment horizontal="center" vertical="center"/>
    </xf>
    <xf numFmtId="169" fontId="18" fillId="8" borderId="22" xfId="0" applyNumberFormat="1" applyFont="1" applyFill="1" applyBorder="1" applyAlignment="1">
      <alignment horizontal="center" vertical="center"/>
    </xf>
    <xf numFmtId="169" fontId="18" fillId="8" borderId="24" xfId="0" applyNumberFormat="1" applyFont="1" applyFill="1" applyBorder="1" applyAlignment="1">
      <alignment horizontal="center" vertical="center"/>
    </xf>
    <xf numFmtId="169" fontId="18" fillId="8" borderId="3" xfId="0" applyNumberFormat="1" applyFont="1" applyFill="1" applyBorder="1" applyAlignment="1">
      <alignment horizontal="center" vertical="center"/>
    </xf>
    <xf numFmtId="169" fontId="18" fillId="8" borderId="4" xfId="0" applyNumberFormat="1" applyFont="1" applyFill="1" applyBorder="1" applyAlignment="1">
      <alignment horizontal="center" vertical="center"/>
    </xf>
    <xf numFmtId="0" fontId="15" fillId="7" borderId="0" xfId="0" applyFont="1" applyFill="1" applyBorder="1"/>
    <xf numFmtId="0" fontId="39" fillId="5" borderId="21" xfId="0" applyFont="1" applyFill="1" applyBorder="1" applyAlignment="1">
      <alignment horizontal="center" vertical="center"/>
    </xf>
    <xf numFmtId="0" fontId="39" fillId="5" borderId="22" xfId="0" applyFont="1" applyFill="1" applyBorder="1" applyAlignment="1">
      <alignment horizontal="center" vertical="center"/>
    </xf>
    <xf numFmtId="0" fontId="39" fillId="5" borderId="3" xfId="0" applyFont="1" applyFill="1" applyBorder="1" applyAlignment="1">
      <alignment horizontal="center" vertical="center"/>
    </xf>
    <xf numFmtId="0" fontId="39" fillId="5" borderId="4" xfId="0" applyFont="1" applyFill="1" applyBorder="1" applyAlignment="1">
      <alignment horizontal="center" vertical="center"/>
    </xf>
    <xf numFmtId="168" fontId="39" fillId="5" borderId="21" xfId="0" applyNumberFormat="1" applyFont="1" applyFill="1" applyBorder="1" applyAlignment="1">
      <alignment horizontal="center" vertical="center"/>
    </xf>
    <xf numFmtId="168" fontId="39" fillId="5" borderId="22" xfId="0" applyNumberFormat="1" applyFont="1" applyFill="1" applyBorder="1" applyAlignment="1">
      <alignment horizontal="center" vertical="center"/>
    </xf>
    <xf numFmtId="168" fontId="39" fillId="5" borderId="3" xfId="0" applyNumberFormat="1" applyFont="1" applyFill="1" applyBorder="1" applyAlignment="1">
      <alignment horizontal="center" vertical="center"/>
    </xf>
    <xf numFmtId="168" fontId="39" fillId="5" borderId="4" xfId="0" applyNumberFormat="1" applyFont="1" applyFill="1" applyBorder="1" applyAlignment="1">
      <alignment horizontal="center" vertical="center"/>
    </xf>
    <xf numFmtId="0" fontId="36" fillId="8" borderId="0" xfId="0" applyFont="1" applyFill="1" applyAlignment="1">
      <alignment vertical="center"/>
    </xf>
    <xf numFmtId="0" fontId="20" fillId="5" borderId="10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7" fillId="7" borderId="0" xfId="0" applyFont="1" applyFill="1" applyBorder="1" applyAlignment="1"/>
    <xf numFmtId="0" fontId="19" fillId="7" borderId="0" xfId="0" applyFont="1" applyFill="1" applyBorder="1" applyAlignment="1">
      <alignment vertical="center"/>
    </xf>
    <xf numFmtId="9" fontId="0" fillId="7" borderId="0" xfId="2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0" fillId="7" borderId="0" xfId="0" applyFill="1" applyBorder="1" applyAlignment="1">
      <alignment vertical="center"/>
    </xf>
    <xf numFmtId="0" fontId="19" fillId="8" borderId="0" xfId="0" applyFont="1" applyFill="1" applyAlignment="1">
      <alignment horizontal="center" vertical="center"/>
    </xf>
    <xf numFmtId="168" fontId="19" fillId="8" borderId="10" xfId="1" applyNumberFormat="1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171" fontId="18" fillId="9" borderId="22" xfId="0" applyNumberFormat="1" applyFont="1" applyFill="1" applyBorder="1" applyAlignment="1">
      <alignment horizontal="center"/>
    </xf>
    <xf numFmtId="171" fontId="18" fillId="9" borderId="4" xfId="0" applyNumberFormat="1" applyFont="1" applyFill="1" applyBorder="1" applyAlignment="1">
      <alignment horizontal="center"/>
    </xf>
    <xf numFmtId="171" fontId="10" fillId="8" borderId="0" xfId="0" applyNumberFormat="1" applyFont="1" applyFill="1" applyBorder="1" applyAlignment="1">
      <alignment horizontal="center" vertical="center"/>
    </xf>
    <xf numFmtId="172" fontId="18" fillId="8" borderId="10" xfId="1" applyNumberFormat="1" applyFont="1" applyFill="1" applyBorder="1" applyAlignment="1">
      <alignment horizontal="center" vertical="center"/>
    </xf>
    <xf numFmtId="173" fontId="10" fillId="9" borderId="26" xfId="0" applyNumberFormat="1" applyFont="1" applyFill="1" applyBorder="1" applyAlignment="1">
      <alignment horizontal="center" vertical="center"/>
    </xf>
    <xf numFmtId="173" fontId="10" fillId="9" borderId="5" xfId="0" applyNumberFormat="1" applyFont="1" applyFill="1" applyBorder="1" applyAlignment="1">
      <alignment horizontal="center" vertical="center"/>
    </xf>
    <xf numFmtId="173" fontId="10" fillId="9" borderId="31" xfId="0" applyNumberFormat="1" applyFont="1" applyFill="1" applyBorder="1" applyAlignment="1">
      <alignment horizontal="center" vertical="center"/>
    </xf>
    <xf numFmtId="0" fontId="40" fillId="8" borderId="9" xfId="0" applyFont="1" applyFill="1" applyBorder="1" applyAlignment="1">
      <alignment horizontal="center" vertical="center"/>
    </xf>
    <xf numFmtId="0" fontId="40" fillId="8" borderId="17" xfId="0" applyFont="1" applyFill="1" applyBorder="1" applyAlignment="1">
      <alignment horizontal="center" vertical="center"/>
    </xf>
    <xf numFmtId="173" fontId="14" fillId="9" borderId="2" xfId="0" applyNumberFormat="1" applyFont="1" applyFill="1" applyBorder="1"/>
    <xf numFmtId="173" fontId="14" fillId="9" borderId="4" xfId="0" applyNumberFormat="1" applyFont="1" applyFill="1" applyBorder="1"/>
    <xf numFmtId="1" fontId="10" fillId="9" borderId="2" xfId="0" applyNumberFormat="1" applyFont="1" applyFill="1" applyBorder="1"/>
    <xf numFmtId="168" fontId="15" fillId="5" borderId="21" xfId="1" applyNumberFormat="1" applyFont="1" applyFill="1" applyBorder="1" applyAlignment="1">
      <alignment horizontal="center" vertical="center"/>
    </xf>
    <xf numFmtId="168" fontId="15" fillId="5" borderId="0" xfId="0" applyNumberFormat="1" applyFont="1" applyFill="1" applyBorder="1" applyAlignment="1">
      <alignment horizontal="center" vertical="center"/>
    </xf>
    <xf numFmtId="168" fontId="15" fillId="5" borderId="34" xfId="0" applyNumberFormat="1" applyFont="1" applyFill="1" applyBorder="1" applyAlignment="1">
      <alignment horizontal="center" vertical="center"/>
    </xf>
    <xf numFmtId="171" fontId="31" fillId="9" borderId="20" xfId="0" applyNumberFormat="1" applyFont="1" applyFill="1" applyBorder="1" applyAlignment="1">
      <alignment horizontal="center" vertical="center"/>
    </xf>
    <xf numFmtId="171" fontId="31" fillId="9" borderId="22" xfId="0" applyNumberFormat="1" applyFont="1" applyFill="1" applyBorder="1" applyAlignment="1">
      <alignment horizontal="center" vertical="center"/>
    </xf>
    <xf numFmtId="171" fontId="31" fillId="9" borderId="23" xfId="0" applyNumberFormat="1" applyFont="1" applyFill="1" applyBorder="1" applyAlignment="1">
      <alignment horizontal="center" vertical="center"/>
    </xf>
    <xf numFmtId="171" fontId="31" fillId="9" borderId="2" xfId="0" applyNumberFormat="1" applyFont="1" applyFill="1" applyBorder="1" applyAlignment="1">
      <alignment horizontal="center" vertical="center"/>
    </xf>
    <xf numFmtId="171" fontId="31" fillId="9" borderId="24" xfId="0" applyNumberFormat="1" applyFont="1" applyFill="1" applyBorder="1" applyAlignment="1">
      <alignment horizontal="center" vertical="center"/>
    </xf>
    <xf numFmtId="171" fontId="31" fillId="9" borderId="4" xfId="0" applyNumberFormat="1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/>
    </xf>
    <xf numFmtId="0" fontId="15" fillId="5" borderId="20" xfId="0" applyFont="1" applyFill="1" applyBorder="1" applyAlignment="1">
      <alignment horizontal="center"/>
    </xf>
    <xf numFmtId="0" fontId="15" fillId="5" borderId="22" xfId="0" applyFont="1" applyFill="1" applyBorder="1" applyAlignment="1">
      <alignment horizontal="center"/>
    </xf>
    <xf numFmtId="0" fontId="15" fillId="5" borderId="23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14" fillId="9" borderId="18" xfId="0" applyFont="1" applyFill="1" applyBorder="1" applyAlignment="1">
      <alignment horizontal="center" vertical="center"/>
    </xf>
    <xf numFmtId="0" fontId="38" fillId="5" borderId="0" xfId="0" applyFont="1" applyFill="1"/>
    <xf numFmtId="0" fontId="19" fillId="5" borderId="0" xfId="0" applyFont="1" applyFill="1" applyAlignment="1">
      <alignment horizontal="center" vertical="center"/>
    </xf>
    <xf numFmtId="0" fontId="41" fillId="8" borderId="0" xfId="0" applyFont="1" applyFill="1" applyAlignment="1">
      <alignment horizontal="center" vertical="center"/>
    </xf>
    <xf numFmtId="0" fontId="19" fillId="8" borderId="0" xfId="0" applyFont="1" applyFill="1" applyAlignment="1">
      <alignment vertical="center"/>
    </xf>
    <xf numFmtId="0" fontId="15" fillId="5" borderId="21" xfId="0" applyFont="1" applyFill="1" applyBorder="1" applyAlignment="1">
      <alignment horizontal="center"/>
    </xf>
    <xf numFmtId="0" fontId="36" fillId="5" borderId="23" xfId="0" applyFont="1" applyFill="1" applyBorder="1" applyAlignment="1">
      <alignment vertical="center"/>
    </xf>
    <xf numFmtId="0" fontId="35" fillId="8" borderId="0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/>
    </xf>
    <xf numFmtId="0" fontId="10" fillId="9" borderId="33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9" fontId="10" fillId="5" borderId="33" xfId="2" applyFont="1" applyFill="1" applyBorder="1" applyAlignment="1">
      <alignment horizontal="center" vertical="center"/>
    </xf>
    <xf numFmtId="9" fontId="10" fillId="5" borderId="19" xfId="2" applyFont="1" applyFill="1" applyBorder="1" applyAlignment="1">
      <alignment horizontal="center" vertical="center"/>
    </xf>
    <xf numFmtId="168" fontId="18" fillId="9" borderId="18" xfId="0" applyNumberFormat="1" applyFont="1" applyFill="1" applyBorder="1" applyAlignment="1">
      <alignment horizontal="center" vertical="center"/>
    </xf>
    <xf numFmtId="168" fontId="18" fillId="9" borderId="19" xfId="0" applyNumberFormat="1" applyFont="1" applyFill="1" applyBorder="1" applyAlignment="1">
      <alignment horizontal="center" vertical="center"/>
    </xf>
    <xf numFmtId="167" fontId="10" fillId="5" borderId="33" xfId="0" applyNumberFormat="1" applyFont="1" applyFill="1" applyBorder="1" applyAlignment="1">
      <alignment horizontal="center" vertical="center"/>
    </xf>
    <xf numFmtId="167" fontId="10" fillId="5" borderId="19" xfId="0" applyNumberFormat="1" applyFont="1" applyFill="1" applyBorder="1" applyAlignment="1">
      <alignment horizontal="center" vertical="center"/>
    </xf>
    <xf numFmtId="168" fontId="10" fillId="5" borderId="33" xfId="0" applyNumberFormat="1" applyFont="1" applyFill="1" applyBorder="1" applyAlignment="1">
      <alignment horizontal="center" vertical="center"/>
    </xf>
    <xf numFmtId="168" fontId="10" fillId="5" borderId="19" xfId="0" applyNumberFormat="1" applyFont="1" applyFill="1" applyBorder="1" applyAlignment="1">
      <alignment horizontal="center" vertical="center"/>
    </xf>
    <xf numFmtId="167" fontId="10" fillId="9" borderId="33" xfId="0" applyNumberFormat="1" applyFont="1" applyFill="1" applyBorder="1" applyAlignment="1">
      <alignment horizontal="center" vertical="center"/>
    </xf>
    <xf numFmtId="168" fontId="10" fillId="9" borderId="33" xfId="0" applyNumberFormat="1" applyFont="1" applyFill="1" applyBorder="1" applyAlignment="1">
      <alignment horizontal="center" vertical="center"/>
    </xf>
    <xf numFmtId="9" fontId="10" fillId="9" borderId="33" xfId="2" applyFont="1" applyFill="1" applyBorder="1" applyAlignment="1">
      <alignment horizontal="center" vertical="center" wrapText="1"/>
    </xf>
    <xf numFmtId="9" fontId="10" fillId="9" borderId="19" xfId="2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vertical="center"/>
    </xf>
    <xf numFmtId="9" fontId="18" fillId="8" borderId="24" xfId="2" applyNumberFormat="1" applyFont="1" applyFill="1" applyBorder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499984740745262"/>
  </sheetPr>
  <dimension ref="A1:Y115"/>
  <sheetViews>
    <sheetView showGridLines="0" zoomScaleNormal="100" workbookViewId="0"/>
  </sheetViews>
  <sheetFormatPr baseColWidth="10" defaultRowHeight="14.4" x14ac:dyDescent="0.3"/>
  <cols>
    <col min="1" max="1" width="10.109375" customWidth="1"/>
  </cols>
  <sheetData>
    <row r="1" spans="1:25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14.4" customHeight="1" x14ac:dyDescent="0.3">
      <c r="A2" s="9"/>
      <c r="B2" s="9"/>
      <c r="C2" s="9"/>
      <c r="D2" s="9"/>
      <c r="E2" s="9"/>
      <c r="F2" s="20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8" customHeight="1" x14ac:dyDescent="0.3">
      <c r="A3" s="164"/>
      <c r="B3" s="164"/>
      <c r="C3" s="164"/>
      <c r="D3" s="232"/>
      <c r="E3" s="136"/>
      <c r="F3" s="136"/>
      <c r="G3" s="136"/>
      <c r="H3" s="232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</row>
    <row r="4" spans="1:25" ht="14.4" customHeight="1" x14ac:dyDescent="0.3">
      <c r="A4" s="164"/>
      <c r="B4" s="164"/>
      <c r="C4" s="164"/>
      <c r="D4" s="164"/>
      <c r="E4" s="164"/>
      <c r="F4" s="166" t="s">
        <v>105</v>
      </c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</row>
    <row r="5" spans="1:25" ht="15" customHeight="1" thickBot="1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15" customHeight="1" thickBot="1" x14ac:dyDescent="0.3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3" t="s">
        <v>88</v>
      </c>
      <c r="O6" s="13" t="s">
        <v>96</v>
      </c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16.2" customHeight="1" thickBot="1" x14ac:dyDescent="0.35">
      <c r="A7" s="34"/>
      <c r="B7" s="280" t="s">
        <v>104</v>
      </c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9"/>
      <c r="N7" s="13" t="s">
        <v>44</v>
      </c>
      <c r="O7" s="233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" customHeight="1" thickBot="1" x14ac:dyDescent="0.35">
      <c r="A8" s="34"/>
      <c r="B8" s="280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9"/>
      <c r="N8" s="13" t="s">
        <v>47</v>
      </c>
      <c r="O8" s="233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" customHeight="1" thickBot="1" x14ac:dyDescent="0.35">
      <c r="A9" s="34"/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9"/>
      <c r="N9" s="235" t="s">
        <v>48</v>
      </c>
      <c r="O9" s="234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" customHeight="1" thickBot="1" x14ac:dyDescent="0.35">
      <c r="A10" s="34"/>
      <c r="B10" s="54"/>
      <c r="C10" s="54"/>
      <c r="D10" s="54"/>
      <c r="E10" s="54"/>
      <c r="F10" s="55"/>
      <c r="G10" s="55"/>
      <c r="H10" s="54"/>
      <c r="I10" s="54"/>
      <c r="J10" s="54"/>
      <c r="K10" s="54"/>
      <c r="L10" s="9"/>
      <c r="M10" s="9"/>
      <c r="N10" s="235" t="s">
        <v>49</v>
      </c>
      <c r="O10" s="234" t="s">
        <v>91</v>
      </c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" customHeight="1" x14ac:dyDescent="0.3">
      <c r="A11" s="34"/>
      <c r="B11" s="54"/>
      <c r="C11" s="54"/>
      <c r="D11" s="54"/>
      <c r="E11" s="54"/>
      <c r="F11" s="55"/>
      <c r="G11" s="55"/>
      <c r="H11" s="54"/>
      <c r="I11" s="54"/>
      <c r="J11" s="54"/>
      <c r="K11" s="54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x14ac:dyDescent="0.3">
      <c r="A12" s="34"/>
      <c r="B12" s="56"/>
      <c r="C12" s="56"/>
      <c r="D12" s="56"/>
      <c r="E12" s="56"/>
      <c r="F12" s="55"/>
      <c r="G12" s="55"/>
      <c r="H12" s="56"/>
      <c r="I12" s="56"/>
      <c r="J12" s="56"/>
      <c r="K12" s="5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" thickBot="1" x14ac:dyDescent="0.3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6" customHeight="1" x14ac:dyDescent="0.3">
      <c r="A14" s="34"/>
      <c r="B14" s="88" t="s">
        <v>82</v>
      </c>
      <c r="C14" s="155" t="s">
        <v>50</v>
      </c>
      <c r="D14" s="156"/>
      <c r="E14" s="157"/>
      <c r="F14" s="155" t="s">
        <v>51</v>
      </c>
      <c r="G14" s="156"/>
      <c r="H14" s="157"/>
      <c r="I14" s="155" t="s">
        <v>103</v>
      </c>
      <c r="J14" s="156"/>
      <c r="K14" s="157"/>
      <c r="L14" s="155" t="s">
        <v>52</v>
      </c>
      <c r="M14" s="156"/>
      <c r="N14" s="157"/>
      <c r="O14" s="155" t="s">
        <v>53</v>
      </c>
      <c r="P14" s="156"/>
      <c r="Q14" s="157"/>
      <c r="R14" s="9"/>
      <c r="S14" s="9"/>
      <c r="T14" s="9"/>
      <c r="U14" s="9"/>
      <c r="V14" s="9"/>
      <c r="W14" s="9"/>
      <c r="X14" s="9"/>
      <c r="Y14" s="9"/>
    </row>
    <row r="15" spans="1:25" ht="15" customHeight="1" x14ac:dyDescent="0.3">
      <c r="A15" s="34"/>
      <c r="B15" s="89"/>
      <c r="C15" s="161"/>
      <c r="D15" s="162"/>
      <c r="E15" s="163"/>
      <c r="F15" s="161"/>
      <c r="G15" s="162"/>
      <c r="H15" s="163"/>
      <c r="I15" s="161"/>
      <c r="J15" s="162"/>
      <c r="K15" s="163"/>
      <c r="L15" s="161"/>
      <c r="M15" s="162"/>
      <c r="N15" s="163"/>
      <c r="O15" s="161"/>
      <c r="P15" s="162"/>
      <c r="Q15" s="163"/>
      <c r="R15" s="9"/>
      <c r="S15" s="9"/>
      <c r="T15" s="9"/>
      <c r="U15" s="9"/>
      <c r="V15" s="9"/>
      <c r="W15" s="9"/>
      <c r="X15" s="9"/>
      <c r="Y15" s="9"/>
    </row>
    <row r="16" spans="1:25" ht="15" customHeight="1" thickBot="1" x14ac:dyDescent="0.35">
      <c r="A16" s="34"/>
      <c r="B16" s="89"/>
      <c r="C16" s="158"/>
      <c r="D16" s="159"/>
      <c r="E16" s="160"/>
      <c r="F16" s="158"/>
      <c r="G16" s="159"/>
      <c r="H16" s="160"/>
      <c r="I16" s="158"/>
      <c r="J16" s="159"/>
      <c r="K16" s="160"/>
      <c r="L16" s="158"/>
      <c r="M16" s="159"/>
      <c r="N16" s="160"/>
      <c r="O16" s="158"/>
      <c r="P16" s="159"/>
      <c r="Q16" s="160"/>
      <c r="R16" s="9"/>
      <c r="S16" s="9"/>
      <c r="T16" s="9"/>
      <c r="U16" s="9"/>
      <c r="V16" s="9"/>
      <c r="W16" s="9"/>
      <c r="X16" s="9"/>
      <c r="Y16" s="9"/>
    </row>
    <row r="17" spans="1:25" ht="14.4" customHeight="1" x14ac:dyDescent="0.3">
      <c r="A17" s="34"/>
      <c r="B17" s="89"/>
      <c r="C17" s="91"/>
      <c r="D17" s="92"/>
      <c r="E17" s="93"/>
      <c r="F17" s="100"/>
      <c r="G17" s="101"/>
      <c r="H17" s="102"/>
      <c r="I17" s="79"/>
      <c r="J17" s="80"/>
      <c r="K17" s="81"/>
      <c r="L17" s="79"/>
      <c r="M17" s="80"/>
      <c r="N17" s="81"/>
      <c r="O17" s="79"/>
      <c r="P17" s="80"/>
      <c r="Q17" s="81"/>
      <c r="R17" s="9"/>
      <c r="S17" s="9"/>
      <c r="T17" s="9"/>
      <c r="U17" s="9"/>
      <c r="V17" s="9"/>
      <c r="W17" s="9"/>
      <c r="X17" s="9"/>
      <c r="Y17" s="9"/>
    </row>
    <row r="18" spans="1:25" ht="15" customHeight="1" x14ac:dyDescent="0.3">
      <c r="A18" s="34"/>
      <c r="B18" s="89"/>
      <c r="C18" s="94"/>
      <c r="D18" s="95"/>
      <c r="E18" s="96"/>
      <c r="F18" s="103"/>
      <c r="G18" s="104"/>
      <c r="H18" s="105"/>
      <c r="I18" s="82"/>
      <c r="J18" s="83"/>
      <c r="K18" s="84"/>
      <c r="L18" s="82"/>
      <c r="M18" s="83"/>
      <c r="N18" s="84"/>
      <c r="O18" s="82"/>
      <c r="P18" s="83"/>
      <c r="Q18" s="84"/>
      <c r="R18" s="9"/>
      <c r="S18" s="9"/>
      <c r="T18" s="9"/>
      <c r="U18" s="9"/>
      <c r="V18" s="9"/>
      <c r="W18" s="9"/>
      <c r="X18" s="9"/>
      <c r="Y18" s="9"/>
    </row>
    <row r="19" spans="1:25" ht="15" customHeight="1" x14ac:dyDescent="0.3">
      <c r="A19" s="34"/>
      <c r="B19" s="89"/>
      <c r="C19" s="94"/>
      <c r="D19" s="95"/>
      <c r="E19" s="96"/>
      <c r="F19" s="103"/>
      <c r="G19" s="104"/>
      <c r="H19" s="105"/>
      <c r="I19" s="82"/>
      <c r="J19" s="83"/>
      <c r="K19" s="84"/>
      <c r="L19" s="82"/>
      <c r="M19" s="83"/>
      <c r="N19" s="84"/>
      <c r="O19" s="82"/>
      <c r="P19" s="83"/>
      <c r="Q19" s="84"/>
      <c r="R19" s="9"/>
      <c r="S19" s="9"/>
      <c r="T19" s="9"/>
      <c r="U19" s="9"/>
      <c r="V19" s="9"/>
      <c r="W19" s="9"/>
      <c r="X19" s="9"/>
      <c r="Y19" s="9"/>
    </row>
    <row r="20" spans="1:25" ht="15" customHeight="1" x14ac:dyDescent="0.3">
      <c r="A20" s="34"/>
      <c r="B20" s="89"/>
      <c r="C20" s="94"/>
      <c r="D20" s="95"/>
      <c r="E20" s="96"/>
      <c r="F20" s="103"/>
      <c r="G20" s="104"/>
      <c r="H20" s="105"/>
      <c r="I20" s="82"/>
      <c r="J20" s="83"/>
      <c r="K20" s="84"/>
      <c r="L20" s="82"/>
      <c r="M20" s="83"/>
      <c r="N20" s="84"/>
      <c r="O20" s="82"/>
      <c r="P20" s="83"/>
      <c r="Q20" s="84"/>
      <c r="R20" s="9"/>
      <c r="S20" s="9"/>
      <c r="T20" s="9"/>
      <c r="U20" s="9"/>
      <c r="V20" s="9"/>
      <c r="W20" s="9"/>
      <c r="X20" s="9"/>
      <c r="Y20" s="9"/>
    </row>
    <row r="21" spans="1:25" ht="15" customHeight="1" x14ac:dyDescent="0.3">
      <c r="A21" s="34"/>
      <c r="B21" s="89"/>
      <c r="C21" s="94"/>
      <c r="D21" s="95"/>
      <c r="E21" s="96"/>
      <c r="F21" s="103"/>
      <c r="G21" s="104"/>
      <c r="H21" s="105"/>
      <c r="I21" s="82"/>
      <c r="J21" s="83"/>
      <c r="K21" s="84"/>
      <c r="L21" s="82"/>
      <c r="M21" s="83"/>
      <c r="N21" s="84"/>
      <c r="O21" s="82"/>
      <c r="P21" s="83"/>
      <c r="Q21" s="84"/>
      <c r="R21" s="9"/>
      <c r="S21" s="9"/>
      <c r="T21" s="9"/>
      <c r="U21" s="9"/>
      <c r="V21" s="9"/>
      <c r="W21" s="9"/>
      <c r="X21" s="9"/>
      <c r="Y21" s="9"/>
    </row>
    <row r="22" spans="1:25" ht="15" customHeight="1" x14ac:dyDescent="0.3">
      <c r="A22" s="34"/>
      <c r="B22" s="89"/>
      <c r="C22" s="94"/>
      <c r="D22" s="95"/>
      <c r="E22" s="96"/>
      <c r="F22" s="103"/>
      <c r="G22" s="104"/>
      <c r="H22" s="105"/>
      <c r="I22" s="82"/>
      <c r="J22" s="83"/>
      <c r="K22" s="84"/>
      <c r="L22" s="82"/>
      <c r="M22" s="83"/>
      <c r="N22" s="84"/>
      <c r="O22" s="82"/>
      <c r="P22" s="83"/>
      <c r="Q22" s="84"/>
      <c r="R22" s="9"/>
      <c r="S22" s="9"/>
      <c r="T22" s="9"/>
      <c r="U22" s="9"/>
      <c r="V22" s="9"/>
      <c r="W22" s="9"/>
      <c r="X22" s="9"/>
      <c r="Y22" s="9"/>
    </row>
    <row r="23" spans="1:25" ht="14.4" customHeight="1" x14ac:dyDescent="0.3">
      <c r="A23" s="34"/>
      <c r="B23" s="89"/>
      <c r="C23" s="94"/>
      <c r="D23" s="95"/>
      <c r="E23" s="96"/>
      <c r="F23" s="103"/>
      <c r="G23" s="104"/>
      <c r="H23" s="105"/>
      <c r="I23" s="82"/>
      <c r="J23" s="83"/>
      <c r="K23" s="84"/>
      <c r="L23" s="82"/>
      <c r="M23" s="83"/>
      <c r="N23" s="84"/>
      <c r="O23" s="82"/>
      <c r="P23" s="83"/>
      <c r="Q23" s="84"/>
      <c r="R23" s="9"/>
      <c r="S23" s="9"/>
      <c r="T23" s="9"/>
      <c r="U23" s="9"/>
      <c r="V23" s="9"/>
      <c r="W23" s="9"/>
      <c r="X23" s="9"/>
      <c r="Y23" s="9"/>
    </row>
    <row r="24" spans="1:25" ht="15" customHeight="1" x14ac:dyDescent="0.3">
      <c r="A24" s="34"/>
      <c r="B24" s="89"/>
      <c r="C24" s="94"/>
      <c r="D24" s="95"/>
      <c r="E24" s="96"/>
      <c r="F24" s="103"/>
      <c r="G24" s="104"/>
      <c r="H24" s="105"/>
      <c r="I24" s="82"/>
      <c r="J24" s="83"/>
      <c r="K24" s="84"/>
      <c r="L24" s="82"/>
      <c r="M24" s="83"/>
      <c r="N24" s="84"/>
      <c r="O24" s="82"/>
      <c r="P24" s="83"/>
      <c r="Q24" s="84"/>
      <c r="R24" s="9"/>
      <c r="S24" s="9"/>
      <c r="T24" s="9"/>
      <c r="U24" s="9"/>
      <c r="V24" s="9"/>
      <c r="W24" s="9"/>
      <c r="X24" s="9"/>
      <c r="Y24" s="9"/>
    </row>
    <row r="25" spans="1:25" ht="14.4" customHeight="1" thickBot="1" x14ac:dyDescent="0.35">
      <c r="A25" s="34"/>
      <c r="B25" s="90"/>
      <c r="C25" s="97"/>
      <c r="D25" s="98"/>
      <c r="E25" s="99"/>
      <c r="F25" s="106"/>
      <c r="G25" s="107"/>
      <c r="H25" s="108"/>
      <c r="I25" s="85"/>
      <c r="J25" s="86"/>
      <c r="K25" s="87"/>
      <c r="L25" s="85"/>
      <c r="M25" s="86"/>
      <c r="N25" s="87"/>
      <c r="O25" s="85"/>
      <c r="P25" s="86"/>
      <c r="Q25" s="87"/>
      <c r="R25" s="9"/>
      <c r="S25" s="9"/>
      <c r="T25" s="9"/>
      <c r="U25" s="9"/>
      <c r="V25" s="9"/>
      <c r="W25" s="9"/>
      <c r="X25" s="9"/>
      <c r="Y25" s="9"/>
    </row>
    <row r="26" spans="1:25" ht="15" customHeight="1" x14ac:dyDescent="0.3">
      <c r="A26" s="34"/>
      <c r="B26" s="34"/>
      <c r="C26" s="48"/>
      <c r="D26" s="48"/>
      <c r="E26" s="48"/>
      <c r="F26" s="48"/>
      <c r="G26" s="57"/>
      <c r="H26" s="48"/>
      <c r="I26" s="57"/>
      <c r="J26" s="57"/>
      <c r="K26" s="48"/>
      <c r="L26" s="48"/>
      <c r="M26" s="48"/>
      <c r="N26" s="48"/>
      <c r="O26" s="58"/>
      <c r="P26" s="59"/>
      <c r="Q26" s="49"/>
      <c r="R26" s="9"/>
      <c r="S26" s="9"/>
      <c r="T26" s="9"/>
      <c r="U26" s="9"/>
      <c r="V26" s="9"/>
      <c r="W26" s="9"/>
      <c r="X26" s="9"/>
      <c r="Y26" s="9"/>
    </row>
    <row r="27" spans="1:25" ht="15" customHeight="1" x14ac:dyDescent="0.3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48"/>
      <c r="L27" s="48"/>
      <c r="M27" s="48"/>
      <c r="N27" s="48"/>
      <c r="O27" s="58"/>
      <c r="P27" s="59"/>
      <c r="Q27" s="51"/>
      <c r="R27" s="9"/>
      <c r="S27" s="9"/>
      <c r="T27" s="9"/>
      <c r="U27" s="9"/>
      <c r="V27" s="9"/>
      <c r="W27" s="9"/>
      <c r="X27" s="9"/>
      <c r="Y27" s="9"/>
    </row>
    <row r="28" spans="1:25" ht="14.4" customHeight="1" thickBot="1" x14ac:dyDescent="0.35">
      <c r="A28" s="9"/>
      <c r="B28" s="9"/>
      <c r="C28" s="35"/>
      <c r="D28" s="35"/>
      <c r="E28" s="35"/>
      <c r="F28" s="35"/>
      <c r="G28" s="35"/>
      <c r="H28" s="35"/>
      <c r="I28" s="35"/>
      <c r="J28" s="35"/>
      <c r="K28" s="48"/>
      <c r="L28" s="48"/>
      <c r="M28" s="48"/>
      <c r="N28" s="48"/>
      <c r="O28" s="58"/>
      <c r="P28" s="59"/>
      <c r="Q28" s="51"/>
      <c r="R28" s="9"/>
      <c r="S28" s="9"/>
      <c r="T28" s="9"/>
      <c r="U28" s="9"/>
      <c r="V28" s="9"/>
      <c r="W28" s="9"/>
      <c r="X28" s="9"/>
      <c r="Y28" s="9"/>
    </row>
    <row r="29" spans="1:25" ht="16.2" customHeight="1" x14ac:dyDescent="0.3">
      <c r="A29" s="9"/>
      <c r="B29" s="88" t="s">
        <v>86</v>
      </c>
      <c r="C29" s="155" t="s">
        <v>50</v>
      </c>
      <c r="D29" s="156"/>
      <c r="E29" s="157"/>
      <c r="F29" s="155" t="s">
        <v>51</v>
      </c>
      <c r="G29" s="156"/>
      <c r="H29" s="157"/>
      <c r="I29" s="155" t="s">
        <v>103</v>
      </c>
      <c r="J29" s="156"/>
      <c r="K29" s="157"/>
      <c r="L29" s="155" t="s">
        <v>52</v>
      </c>
      <c r="M29" s="156"/>
      <c r="N29" s="157"/>
      <c r="O29" s="155" t="s">
        <v>53</v>
      </c>
      <c r="P29" s="156"/>
      <c r="Q29" s="157"/>
      <c r="R29" s="9"/>
      <c r="S29" s="9"/>
      <c r="T29" s="9"/>
      <c r="U29" s="9"/>
      <c r="V29" s="9"/>
      <c r="W29" s="9"/>
      <c r="X29" s="9"/>
      <c r="Y29" s="9"/>
    </row>
    <row r="30" spans="1:25" ht="15" customHeight="1" x14ac:dyDescent="0.3">
      <c r="A30" s="9"/>
      <c r="B30" s="89"/>
      <c r="C30" s="161"/>
      <c r="D30" s="162"/>
      <c r="E30" s="163"/>
      <c r="F30" s="161"/>
      <c r="G30" s="162"/>
      <c r="H30" s="163"/>
      <c r="I30" s="161"/>
      <c r="J30" s="162"/>
      <c r="K30" s="163"/>
      <c r="L30" s="161"/>
      <c r="M30" s="162"/>
      <c r="N30" s="163"/>
      <c r="O30" s="161"/>
      <c r="P30" s="162"/>
      <c r="Q30" s="163"/>
      <c r="R30" s="9"/>
      <c r="S30" s="9"/>
      <c r="T30" s="9"/>
      <c r="U30" s="9"/>
      <c r="V30" s="9"/>
      <c r="W30" s="9"/>
      <c r="X30" s="9"/>
      <c r="Y30" s="9"/>
    </row>
    <row r="31" spans="1:25" ht="15" customHeight="1" thickBot="1" x14ac:dyDescent="0.35">
      <c r="A31" s="9"/>
      <c r="B31" s="89"/>
      <c r="C31" s="158"/>
      <c r="D31" s="159"/>
      <c r="E31" s="160"/>
      <c r="F31" s="158"/>
      <c r="G31" s="159"/>
      <c r="H31" s="160"/>
      <c r="I31" s="158"/>
      <c r="J31" s="159"/>
      <c r="K31" s="160"/>
      <c r="L31" s="158"/>
      <c r="M31" s="159"/>
      <c r="N31" s="160"/>
      <c r="O31" s="158"/>
      <c r="P31" s="159"/>
      <c r="Q31" s="160"/>
      <c r="R31" s="9"/>
      <c r="S31" s="9"/>
      <c r="T31" s="9"/>
      <c r="U31" s="9"/>
      <c r="V31" s="9"/>
      <c r="W31" s="9"/>
      <c r="X31" s="9"/>
      <c r="Y31" s="9"/>
    </row>
    <row r="32" spans="1:25" ht="14.4" customHeight="1" x14ac:dyDescent="0.3">
      <c r="A32" s="9"/>
      <c r="B32" s="89"/>
      <c r="C32" s="91"/>
      <c r="D32" s="92"/>
      <c r="E32" s="93"/>
      <c r="F32" s="100"/>
      <c r="G32" s="101"/>
      <c r="H32" s="102"/>
      <c r="I32" s="79"/>
      <c r="J32" s="80"/>
      <c r="K32" s="81"/>
      <c r="L32" s="79"/>
      <c r="M32" s="80"/>
      <c r="N32" s="81"/>
      <c r="O32" s="79"/>
      <c r="P32" s="80"/>
      <c r="Q32" s="81"/>
      <c r="R32" s="9"/>
      <c r="S32" s="9"/>
      <c r="T32" s="9"/>
      <c r="U32" s="9"/>
      <c r="V32" s="9"/>
      <c r="W32" s="9"/>
      <c r="X32" s="9"/>
      <c r="Y32" s="9"/>
    </row>
    <row r="33" spans="1:25" ht="14.4" customHeight="1" x14ac:dyDescent="0.3">
      <c r="A33" s="9"/>
      <c r="B33" s="89"/>
      <c r="C33" s="94"/>
      <c r="D33" s="95"/>
      <c r="E33" s="96"/>
      <c r="F33" s="103"/>
      <c r="G33" s="104"/>
      <c r="H33" s="105"/>
      <c r="I33" s="82"/>
      <c r="J33" s="83"/>
      <c r="K33" s="84"/>
      <c r="L33" s="82"/>
      <c r="M33" s="83"/>
      <c r="N33" s="84"/>
      <c r="O33" s="82"/>
      <c r="P33" s="83"/>
      <c r="Q33" s="84"/>
      <c r="R33" s="9"/>
      <c r="S33" s="9"/>
      <c r="T33" s="9"/>
      <c r="U33" s="9"/>
      <c r="V33" s="9"/>
      <c r="W33" s="9"/>
      <c r="X33" s="9"/>
      <c r="Y33" s="9"/>
    </row>
    <row r="34" spans="1:25" ht="14.4" customHeight="1" x14ac:dyDescent="0.3">
      <c r="A34" s="9"/>
      <c r="B34" s="89"/>
      <c r="C34" s="94"/>
      <c r="D34" s="95"/>
      <c r="E34" s="96"/>
      <c r="F34" s="103"/>
      <c r="G34" s="104"/>
      <c r="H34" s="105"/>
      <c r="I34" s="82"/>
      <c r="J34" s="83"/>
      <c r="K34" s="84"/>
      <c r="L34" s="82"/>
      <c r="M34" s="83"/>
      <c r="N34" s="84"/>
      <c r="O34" s="82"/>
      <c r="P34" s="83"/>
      <c r="Q34" s="84"/>
      <c r="R34" s="9"/>
      <c r="S34" s="9"/>
      <c r="T34" s="9"/>
      <c r="U34" s="9"/>
      <c r="V34" s="9"/>
      <c r="W34" s="9"/>
      <c r="X34" s="9"/>
      <c r="Y34" s="9"/>
    </row>
    <row r="35" spans="1:25" ht="14.4" customHeight="1" x14ac:dyDescent="0.3">
      <c r="A35" s="9"/>
      <c r="B35" s="89"/>
      <c r="C35" s="94"/>
      <c r="D35" s="95"/>
      <c r="E35" s="96"/>
      <c r="F35" s="103"/>
      <c r="G35" s="104"/>
      <c r="H35" s="105"/>
      <c r="I35" s="82"/>
      <c r="J35" s="83"/>
      <c r="K35" s="84"/>
      <c r="L35" s="82"/>
      <c r="M35" s="83"/>
      <c r="N35" s="84"/>
      <c r="O35" s="82"/>
      <c r="P35" s="83"/>
      <c r="Q35" s="84"/>
      <c r="R35" s="9"/>
      <c r="S35" s="9"/>
      <c r="T35" s="9"/>
      <c r="U35" s="9"/>
      <c r="V35" s="9"/>
      <c r="W35" s="9"/>
      <c r="X35" s="9"/>
      <c r="Y35" s="9"/>
    </row>
    <row r="36" spans="1:25" ht="14.4" customHeight="1" x14ac:dyDescent="0.3">
      <c r="A36" s="9"/>
      <c r="B36" s="89"/>
      <c r="C36" s="94"/>
      <c r="D36" s="95"/>
      <c r="E36" s="96"/>
      <c r="F36" s="103"/>
      <c r="G36" s="104"/>
      <c r="H36" s="105"/>
      <c r="I36" s="82"/>
      <c r="J36" s="83"/>
      <c r="K36" s="84"/>
      <c r="L36" s="82"/>
      <c r="M36" s="83"/>
      <c r="N36" s="84"/>
      <c r="O36" s="82"/>
      <c r="P36" s="83"/>
      <c r="Q36" s="84"/>
      <c r="R36" s="9"/>
      <c r="S36" s="9"/>
      <c r="T36" s="9"/>
      <c r="U36" s="9"/>
      <c r="V36" s="9"/>
      <c r="W36" s="9"/>
      <c r="X36" s="9"/>
      <c r="Y36" s="9"/>
    </row>
    <row r="37" spans="1:25" ht="14.4" customHeight="1" x14ac:dyDescent="0.3">
      <c r="A37" s="9"/>
      <c r="B37" s="89"/>
      <c r="C37" s="94"/>
      <c r="D37" s="95"/>
      <c r="E37" s="96"/>
      <c r="F37" s="103"/>
      <c r="G37" s="104"/>
      <c r="H37" s="105"/>
      <c r="I37" s="82"/>
      <c r="J37" s="83"/>
      <c r="K37" s="84"/>
      <c r="L37" s="82"/>
      <c r="M37" s="83"/>
      <c r="N37" s="84"/>
      <c r="O37" s="82"/>
      <c r="P37" s="83"/>
      <c r="Q37" s="84"/>
      <c r="R37" s="9"/>
      <c r="S37" s="9"/>
      <c r="T37" s="9"/>
      <c r="U37" s="9"/>
      <c r="V37" s="9"/>
      <c r="W37" s="9"/>
      <c r="X37" s="9"/>
      <c r="Y37" s="9"/>
    </row>
    <row r="38" spans="1:25" ht="14.4" customHeight="1" x14ac:dyDescent="0.3">
      <c r="A38" s="9"/>
      <c r="B38" s="89"/>
      <c r="C38" s="94"/>
      <c r="D38" s="95"/>
      <c r="E38" s="96"/>
      <c r="F38" s="103"/>
      <c r="G38" s="104"/>
      <c r="H38" s="105"/>
      <c r="I38" s="82"/>
      <c r="J38" s="83"/>
      <c r="K38" s="84"/>
      <c r="L38" s="82"/>
      <c r="M38" s="83"/>
      <c r="N38" s="84"/>
      <c r="O38" s="82"/>
      <c r="P38" s="83"/>
      <c r="Q38" s="84"/>
      <c r="R38" s="9"/>
      <c r="S38" s="9"/>
      <c r="T38" s="9"/>
      <c r="U38" s="9"/>
      <c r="V38" s="9"/>
      <c r="W38" s="9"/>
      <c r="X38" s="9"/>
      <c r="Y38" s="9"/>
    </row>
    <row r="39" spans="1:25" ht="15" customHeight="1" x14ac:dyDescent="0.3">
      <c r="A39" s="9"/>
      <c r="B39" s="89"/>
      <c r="C39" s="94"/>
      <c r="D39" s="95"/>
      <c r="E39" s="96"/>
      <c r="F39" s="103"/>
      <c r="G39" s="104"/>
      <c r="H39" s="105"/>
      <c r="I39" s="82"/>
      <c r="J39" s="83"/>
      <c r="K39" s="84"/>
      <c r="L39" s="82"/>
      <c r="M39" s="83"/>
      <c r="N39" s="84"/>
      <c r="O39" s="82"/>
      <c r="P39" s="83"/>
      <c r="Q39" s="84"/>
      <c r="R39" s="9"/>
      <c r="S39" s="9"/>
      <c r="T39" s="9"/>
      <c r="U39" s="9"/>
      <c r="V39" s="9"/>
      <c r="W39" s="9"/>
      <c r="X39" s="9"/>
      <c r="Y39" s="9"/>
    </row>
    <row r="40" spans="1:25" ht="14.4" customHeight="1" thickBot="1" x14ac:dyDescent="0.35">
      <c r="A40" s="9"/>
      <c r="B40" s="90"/>
      <c r="C40" s="97"/>
      <c r="D40" s="98"/>
      <c r="E40" s="99"/>
      <c r="F40" s="106"/>
      <c r="G40" s="107"/>
      <c r="H40" s="108"/>
      <c r="I40" s="85"/>
      <c r="J40" s="86"/>
      <c r="K40" s="87"/>
      <c r="L40" s="85"/>
      <c r="M40" s="86"/>
      <c r="N40" s="87"/>
      <c r="O40" s="85"/>
      <c r="P40" s="86"/>
      <c r="Q40" s="87"/>
      <c r="R40" s="9"/>
      <c r="S40" s="9"/>
      <c r="T40" s="9"/>
      <c r="U40" s="9"/>
      <c r="V40" s="9"/>
      <c r="W40" s="9"/>
      <c r="X40" s="9"/>
      <c r="Y40" s="9"/>
    </row>
    <row r="41" spans="1:25" ht="15" customHeight="1" x14ac:dyDescent="0.3">
      <c r="A41" s="9"/>
      <c r="B41" s="9"/>
      <c r="C41" s="35"/>
      <c r="D41" s="35"/>
      <c r="E41" s="35"/>
      <c r="F41" s="35"/>
      <c r="G41" s="35"/>
      <c r="H41" s="35"/>
      <c r="I41" s="35"/>
      <c r="J41" s="35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" customHeight="1" x14ac:dyDescent="0.3">
      <c r="A42" s="9"/>
      <c r="B42" s="9"/>
      <c r="C42" s="35"/>
      <c r="D42" s="35"/>
      <c r="E42" s="35"/>
      <c r="F42" s="35"/>
      <c r="G42" s="35"/>
      <c r="H42" s="35"/>
      <c r="I42" s="35"/>
      <c r="J42" s="35"/>
      <c r="K42" s="9"/>
      <c r="L42" s="9"/>
      <c r="M42" s="9"/>
      <c r="N42" s="50"/>
      <c r="O42" s="50"/>
      <c r="P42" s="50"/>
      <c r="Q42" s="50"/>
      <c r="R42" s="50"/>
      <c r="S42" s="50"/>
      <c r="T42" s="9"/>
      <c r="U42" s="9"/>
      <c r="V42" s="9"/>
      <c r="W42" s="9"/>
      <c r="X42" s="9"/>
      <c r="Y42" s="9"/>
    </row>
    <row r="43" spans="1:25" ht="14.4" customHeight="1" thickBot="1" x14ac:dyDescent="0.35">
      <c r="A43" s="9"/>
      <c r="B43" s="9"/>
      <c r="C43" s="35"/>
      <c r="D43" s="35"/>
      <c r="E43" s="35"/>
      <c r="F43" s="35"/>
      <c r="G43" s="35"/>
      <c r="H43" s="35"/>
      <c r="I43" s="35"/>
      <c r="J43" s="35"/>
      <c r="K43" s="9"/>
      <c r="L43" s="9"/>
      <c r="M43" s="9"/>
      <c r="N43" s="50"/>
      <c r="O43" s="50"/>
      <c r="P43" s="50"/>
      <c r="Q43" s="50"/>
      <c r="R43" s="50"/>
      <c r="S43" s="50"/>
      <c r="T43" s="9"/>
      <c r="U43" s="9"/>
      <c r="V43" s="9"/>
      <c r="W43" s="9"/>
      <c r="X43" s="9"/>
      <c r="Y43" s="9"/>
    </row>
    <row r="44" spans="1:25" ht="14.4" customHeight="1" x14ac:dyDescent="0.3">
      <c r="A44" s="9"/>
      <c r="B44" s="88" t="s">
        <v>83</v>
      </c>
      <c r="C44" s="155" t="s">
        <v>50</v>
      </c>
      <c r="D44" s="156"/>
      <c r="E44" s="157"/>
      <c r="F44" s="155" t="s">
        <v>51</v>
      </c>
      <c r="G44" s="156"/>
      <c r="H44" s="157"/>
      <c r="I44" s="155" t="s">
        <v>103</v>
      </c>
      <c r="J44" s="156"/>
      <c r="K44" s="157"/>
      <c r="L44" s="155" t="s">
        <v>52</v>
      </c>
      <c r="M44" s="156"/>
      <c r="N44" s="157"/>
      <c r="O44" s="155" t="s">
        <v>53</v>
      </c>
      <c r="P44" s="156"/>
      <c r="Q44" s="157"/>
      <c r="R44" s="50"/>
      <c r="S44" s="50"/>
      <c r="T44" s="9"/>
      <c r="U44" s="9"/>
      <c r="V44" s="9"/>
      <c r="W44" s="9"/>
      <c r="X44" s="9"/>
      <c r="Y44" s="9"/>
    </row>
    <row r="45" spans="1:25" ht="14.4" customHeight="1" x14ac:dyDescent="0.3">
      <c r="A45" s="9"/>
      <c r="B45" s="89"/>
      <c r="C45" s="161"/>
      <c r="D45" s="162"/>
      <c r="E45" s="163"/>
      <c r="F45" s="161"/>
      <c r="G45" s="162"/>
      <c r="H45" s="163"/>
      <c r="I45" s="161"/>
      <c r="J45" s="162"/>
      <c r="K45" s="163"/>
      <c r="L45" s="161"/>
      <c r="M45" s="162"/>
      <c r="N45" s="163"/>
      <c r="O45" s="161"/>
      <c r="P45" s="162"/>
      <c r="Q45" s="163"/>
      <c r="R45" s="50"/>
      <c r="S45" s="50"/>
      <c r="T45" s="9"/>
      <c r="U45" s="9"/>
      <c r="V45" s="9"/>
      <c r="W45" s="9"/>
      <c r="X45" s="9"/>
      <c r="Y45" s="9"/>
    </row>
    <row r="46" spans="1:25" ht="14.4" customHeight="1" thickBot="1" x14ac:dyDescent="0.35">
      <c r="A46" s="9"/>
      <c r="B46" s="89"/>
      <c r="C46" s="158"/>
      <c r="D46" s="159"/>
      <c r="E46" s="160"/>
      <c r="F46" s="158"/>
      <c r="G46" s="159"/>
      <c r="H46" s="160"/>
      <c r="I46" s="158"/>
      <c r="J46" s="159"/>
      <c r="K46" s="160"/>
      <c r="L46" s="158"/>
      <c r="M46" s="159"/>
      <c r="N46" s="160"/>
      <c r="O46" s="158"/>
      <c r="P46" s="159"/>
      <c r="Q46" s="160"/>
      <c r="R46" s="50"/>
      <c r="S46" s="50"/>
      <c r="T46" s="9"/>
      <c r="U46" s="9"/>
      <c r="V46" s="9"/>
      <c r="W46" s="9"/>
      <c r="X46" s="9"/>
      <c r="Y46" s="9"/>
    </row>
    <row r="47" spans="1:25" ht="14.4" customHeight="1" x14ac:dyDescent="0.3">
      <c r="A47" s="9"/>
      <c r="B47" s="89"/>
      <c r="C47" s="91"/>
      <c r="D47" s="92"/>
      <c r="E47" s="93"/>
      <c r="F47" s="100"/>
      <c r="G47" s="101"/>
      <c r="H47" s="102"/>
      <c r="I47" s="79"/>
      <c r="J47" s="80"/>
      <c r="K47" s="81"/>
      <c r="L47" s="79"/>
      <c r="M47" s="80"/>
      <c r="N47" s="81"/>
      <c r="O47" s="79"/>
      <c r="P47" s="80"/>
      <c r="Q47" s="81"/>
      <c r="R47" s="50"/>
      <c r="S47" s="50"/>
      <c r="T47" s="9"/>
      <c r="U47" s="9"/>
      <c r="V47" s="9"/>
      <c r="W47" s="9"/>
      <c r="X47" s="9"/>
      <c r="Y47" s="9"/>
    </row>
    <row r="48" spans="1:25" ht="14.4" customHeight="1" x14ac:dyDescent="0.3">
      <c r="A48" s="9"/>
      <c r="B48" s="89"/>
      <c r="C48" s="94"/>
      <c r="D48" s="95"/>
      <c r="E48" s="96"/>
      <c r="F48" s="103"/>
      <c r="G48" s="104"/>
      <c r="H48" s="105"/>
      <c r="I48" s="82"/>
      <c r="J48" s="83"/>
      <c r="K48" s="84"/>
      <c r="L48" s="82"/>
      <c r="M48" s="83"/>
      <c r="N48" s="84"/>
      <c r="O48" s="82"/>
      <c r="P48" s="83"/>
      <c r="Q48" s="84"/>
      <c r="R48" s="50"/>
      <c r="S48" s="50"/>
      <c r="T48" s="9"/>
      <c r="U48" s="9"/>
      <c r="V48" s="9"/>
      <c r="W48" s="9"/>
      <c r="X48" s="9"/>
      <c r="Y48" s="9"/>
    </row>
    <row r="49" spans="1:25" ht="14.4" customHeight="1" x14ac:dyDescent="0.3">
      <c r="A49" s="9"/>
      <c r="B49" s="89"/>
      <c r="C49" s="94"/>
      <c r="D49" s="95"/>
      <c r="E49" s="96"/>
      <c r="F49" s="103"/>
      <c r="G49" s="104"/>
      <c r="H49" s="105"/>
      <c r="I49" s="82"/>
      <c r="J49" s="83"/>
      <c r="K49" s="84"/>
      <c r="L49" s="82"/>
      <c r="M49" s="83"/>
      <c r="N49" s="84"/>
      <c r="O49" s="82"/>
      <c r="P49" s="83"/>
      <c r="Q49" s="84"/>
      <c r="R49" s="50"/>
      <c r="S49" s="50"/>
      <c r="T49" s="9"/>
      <c r="U49" s="9"/>
      <c r="V49" s="9"/>
      <c r="W49" s="9"/>
      <c r="X49" s="9"/>
      <c r="Y49" s="9"/>
    </row>
    <row r="50" spans="1:25" ht="15" customHeight="1" x14ac:dyDescent="0.3">
      <c r="A50" s="9"/>
      <c r="B50" s="89"/>
      <c r="C50" s="94"/>
      <c r="D50" s="95"/>
      <c r="E50" s="96"/>
      <c r="F50" s="103"/>
      <c r="G50" s="104"/>
      <c r="H50" s="105"/>
      <c r="I50" s="82"/>
      <c r="J50" s="83"/>
      <c r="K50" s="84"/>
      <c r="L50" s="82"/>
      <c r="M50" s="83"/>
      <c r="N50" s="84"/>
      <c r="O50" s="82"/>
      <c r="P50" s="83"/>
      <c r="Q50" s="84"/>
      <c r="R50" s="50"/>
      <c r="S50" s="50"/>
      <c r="T50" s="9"/>
      <c r="U50" s="9"/>
      <c r="V50" s="9"/>
      <c r="W50" s="9"/>
      <c r="X50" s="9"/>
      <c r="Y50" s="9"/>
    </row>
    <row r="51" spans="1:25" x14ac:dyDescent="0.3">
      <c r="A51" s="9"/>
      <c r="B51" s="89"/>
      <c r="C51" s="94"/>
      <c r="D51" s="95"/>
      <c r="E51" s="96"/>
      <c r="F51" s="103"/>
      <c r="G51" s="104"/>
      <c r="H51" s="105"/>
      <c r="I51" s="82"/>
      <c r="J51" s="83"/>
      <c r="K51" s="84"/>
      <c r="L51" s="82"/>
      <c r="M51" s="83"/>
      <c r="N51" s="84"/>
      <c r="O51" s="82"/>
      <c r="P51" s="83"/>
      <c r="Q51" s="84"/>
      <c r="R51" s="50"/>
      <c r="S51" s="50"/>
      <c r="T51" s="9"/>
      <c r="U51" s="9"/>
      <c r="V51" s="9"/>
      <c r="W51" s="9"/>
      <c r="X51" s="9"/>
      <c r="Y51" s="9"/>
    </row>
    <row r="52" spans="1:25" x14ac:dyDescent="0.3">
      <c r="A52" s="9"/>
      <c r="B52" s="89"/>
      <c r="C52" s="94"/>
      <c r="D52" s="95"/>
      <c r="E52" s="96"/>
      <c r="F52" s="103"/>
      <c r="G52" s="104"/>
      <c r="H52" s="105"/>
      <c r="I52" s="82"/>
      <c r="J52" s="83"/>
      <c r="K52" s="84"/>
      <c r="L52" s="82"/>
      <c r="M52" s="83"/>
      <c r="N52" s="84"/>
      <c r="O52" s="82"/>
      <c r="P52" s="83"/>
      <c r="Q52" s="84"/>
      <c r="R52" s="50"/>
      <c r="S52" s="50"/>
      <c r="T52" s="9"/>
      <c r="U52" s="9"/>
      <c r="V52" s="9"/>
      <c r="W52" s="9"/>
      <c r="X52" s="9"/>
      <c r="Y52" s="9"/>
    </row>
    <row r="53" spans="1:25" ht="14.4" customHeight="1" x14ac:dyDescent="0.3">
      <c r="A53" s="9"/>
      <c r="B53" s="89"/>
      <c r="C53" s="94"/>
      <c r="D53" s="95"/>
      <c r="E53" s="96"/>
      <c r="F53" s="103"/>
      <c r="G53" s="104"/>
      <c r="H53" s="105"/>
      <c r="I53" s="82"/>
      <c r="J53" s="83"/>
      <c r="K53" s="84"/>
      <c r="L53" s="82"/>
      <c r="M53" s="83"/>
      <c r="N53" s="84"/>
      <c r="O53" s="82"/>
      <c r="P53" s="83"/>
      <c r="Q53" s="84"/>
      <c r="R53" s="50"/>
      <c r="S53" s="50"/>
      <c r="T53" s="9"/>
      <c r="U53" s="9"/>
      <c r="V53" s="9"/>
      <c r="W53" s="9"/>
      <c r="X53" s="9"/>
      <c r="Y53" s="9"/>
    </row>
    <row r="54" spans="1:25" ht="14.4" customHeight="1" x14ac:dyDescent="0.3">
      <c r="A54" s="9"/>
      <c r="B54" s="89"/>
      <c r="C54" s="94"/>
      <c r="D54" s="95"/>
      <c r="E54" s="96"/>
      <c r="F54" s="103"/>
      <c r="G54" s="104"/>
      <c r="H54" s="105"/>
      <c r="I54" s="82"/>
      <c r="J54" s="83"/>
      <c r="K54" s="84"/>
      <c r="L54" s="82"/>
      <c r="M54" s="83"/>
      <c r="N54" s="84"/>
      <c r="O54" s="82"/>
      <c r="P54" s="83"/>
      <c r="Q54" s="84"/>
      <c r="R54" s="50"/>
      <c r="S54" s="50"/>
      <c r="T54" s="9"/>
      <c r="U54" s="9"/>
      <c r="V54" s="9"/>
      <c r="W54" s="9"/>
      <c r="X54" s="9"/>
      <c r="Y54" s="9"/>
    </row>
    <row r="55" spans="1:25" ht="14.4" customHeight="1" thickBot="1" x14ac:dyDescent="0.35">
      <c r="A55" s="9"/>
      <c r="B55" s="90"/>
      <c r="C55" s="97"/>
      <c r="D55" s="98"/>
      <c r="E55" s="99"/>
      <c r="F55" s="106"/>
      <c r="G55" s="107"/>
      <c r="H55" s="108"/>
      <c r="I55" s="85"/>
      <c r="J55" s="86"/>
      <c r="K55" s="87"/>
      <c r="L55" s="85"/>
      <c r="M55" s="86"/>
      <c r="N55" s="87"/>
      <c r="O55" s="85"/>
      <c r="P55" s="86"/>
      <c r="Q55" s="87"/>
      <c r="R55" s="50"/>
      <c r="S55" s="50"/>
      <c r="T55" s="9"/>
      <c r="U55" s="9"/>
      <c r="V55" s="9"/>
      <c r="W55" s="9"/>
      <c r="X55" s="9"/>
      <c r="Y55" s="9"/>
    </row>
    <row r="56" spans="1:25" ht="14.4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50"/>
      <c r="O56" s="50"/>
      <c r="P56" s="50"/>
      <c r="Q56" s="50"/>
      <c r="R56" s="50"/>
      <c r="S56" s="50"/>
      <c r="T56" s="9"/>
      <c r="U56" s="9"/>
      <c r="V56" s="9"/>
      <c r="W56" s="9"/>
      <c r="X56" s="9"/>
      <c r="Y56" s="9"/>
    </row>
    <row r="57" spans="1:25" ht="14.4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50"/>
      <c r="O57" s="50"/>
      <c r="P57" s="50"/>
      <c r="Q57" s="50"/>
      <c r="R57" s="50"/>
      <c r="S57" s="50"/>
      <c r="T57" s="9"/>
      <c r="U57" s="9"/>
      <c r="V57" s="9"/>
      <c r="W57" s="9"/>
      <c r="X57" s="9"/>
      <c r="Y57" s="9"/>
    </row>
    <row r="58" spans="1:25" ht="14.4" customHeight="1" thickBot="1" x14ac:dyDescent="0.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50"/>
      <c r="O58" s="50"/>
      <c r="P58" s="50"/>
      <c r="Q58" s="50"/>
      <c r="R58" s="50"/>
      <c r="S58" s="50"/>
      <c r="T58" s="9"/>
      <c r="U58" s="9"/>
      <c r="V58" s="9"/>
      <c r="W58" s="9"/>
      <c r="X58" s="9"/>
      <c r="Y58" s="9"/>
    </row>
    <row r="59" spans="1:25" ht="14.4" customHeight="1" x14ac:dyDescent="0.3">
      <c r="A59" s="9"/>
      <c r="B59" s="88" t="s">
        <v>84</v>
      </c>
      <c r="C59" s="155" t="s">
        <v>50</v>
      </c>
      <c r="D59" s="156"/>
      <c r="E59" s="157"/>
      <c r="F59" s="155" t="s">
        <v>51</v>
      </c>
      <c r="G59" s="156"/>
      <c r="H59" s="157"/>
      <c r="I59" s="155" t="s">
        <v>103</v>
      </c>
      <c r="J59" s="156"/>
      <c r="K59" s="157"/>
      <c r="L59" s="155" t="s">
        <v>52</v>
      </c>
      <c r="M59" s="156"/>
      <c r="N59" s="157"/>
      <c r="O59" s="155" t="s">
        <v>53</v>
      </c>
      <c r="P59" s="156"/>
      <c r="Q59" s="157"/>
      <c r="R59" s="50"/>
      <c r="S59" s="50"/>
      <c r="T59" s="9"/>
      <c r="U59" s="9"/>
      <c r="V59" s="9"/>
      <c r="W59" s="9"/>
      <c r="X59" s="9"/>
      <c r="Y59" s="9"/>
    </row>
    <row r="60" spans="1:25" ht="14.4" customHeight="1" x14ac:dyDescent="0.3">
      <c r="A60" s="9"/>
      <c r="B60" s="89"/>
      <c r="C60" s="161"/>
      <c r="D60" s="162"/>
      <c r="E60" s="163"/>
      <c r="F60" s="161"/>
      <c r="G60" s="162"/>
      <c r="H60" s="163"/>
      <c r="I60" s="161"/>
      <c r="J60" s="162"/>
      <c r="K60" s="163"/>
      <c r="L60" s="161"/>
      <c r="M60" s="162"/>
      <c r="N60" s="163"/>
      <c r="O60" s="161"/>
      <c r="P60" s="162"/>
      <c r="Q60" s="163"/>
      <c r="R60" s="50"/>
      <c r="S60" s="50"/>
      <c r="T60" s="9"/>
      <c r="U60" s="9"/>
      <c r="V60" s="9"/>
      <c r="W60" s="9"/>
      <c r="X60" s="9"/>
      <c r="Y60" s="9"/>
    </row>
    <row r="61" spans="1:25" ht="14.4" customHeight="1" thickBot="1" x14ac:dyDescent="0.35">
      <c r="A61" s="9"/>
      <c r="B61" s="89"/>
      <c r="C61" s="158"/>
      <c r="D61" s="159"/>
      <c r="E61" s="160"/>
      <c r="F61" s="158"/>
      <c r="G61" s="159"/>
      <c r="H61" s="160"/>
      <c r="I61" s="158"/>
      <c r="J61" s="159"/>
      <c r="K61" s="160"/>
      <c r="L61" s="158"/>
      <c r="M61" s="159"/>
      <c r="N61" s="160"/>
      <c r="O61" s="158"/>
      <c r="P61" s="159"/>
      <c r="Q61" s="160"/>
      <c r="R61" s="50"/>
      <c r="S61" s="50"/>
      <c r="T61" s="9"/>
      <c r="U61" s="9"/>
      <c r="V61" s="9"/>
      <c r="W61" s="9"/>
      <c r="X61" s="9"/>
      <c r="Y61" s="9"/>
    </row>
    <row r="62" spans="1:25" ht="15" customHeight="1" x14ac:dyDescent="0.3">
      <c r="A62" s="9"/>
      <c r="B62" s="89"/>
      <c r="C62" s="91"/>
      <c r="D62" s="92"/>
      <c r="E62" s="93"/>
      <c r="F62" s="100"/>
      <c r="G62" s="101"/>
      <c r="H62" s="102"/>
      <c r="I62" s="79"/>
      <c r="J62" s="80"/>
      <c r="K62" s="81"/>
      <c r="L62" s="79"/>
      <c r="M62" s="80"/>
      <c r="N62" s="81"/>
      <c r="O62" s="79"/>
      <c r="P62" s="80"/>
      <c r="Q62" s="81"/>
      <c r="R62" s="9"/>
      <c r="S62" s="9"/>
      <c r="T62" s="9"/>
      <c r="U62" s="9"/>
      <c r="V62" s="9"/>
      <c r="W62" s="9"/>
      <c r="X62" s="9"/>
      <c r="Y62" s="9"/>
    </row>
    <row r="63" spans="1:25" x14ac:dyDescent="0.3">
      <c r="A63" s="9"/>
      <c r="B63" s="89"/>
      <c r="C63" s="94"/>
      <c r="D63" s="95"/>
      <c r="E63" s="96"/>
      <c r="F63" s="103"/>
      <c r="G63" s="104"/>
      <c r="H63" s="105"/>
      <c r="I63" s="82"/>
      <c r="J63" s="83"/>
      <c r="K63" s="84"/>
      <c r="L63" s="82"/>
      <c r="M63" s="83"/>
      <c r="N63" s="84"/>
      <c r="O63" s="82"/>
      <c r="P63" s="83"/>
      <c r="Q63" s="84"/>
      <c r="R63" s="9"/>
      <c r="S63" s="9"/>
      <c r="T63" s="9"/>
      <c r="U63" s="9"/>
      <c r="V63" s="9"/>
      <c r="W63" s="9"/>
      <c r="X63" s="9"/>
      <c r="Y63" s="9"/>
    </row>
    <row r="64" spans="1:25" x14ac:dyDescent="0.3">
      <c r="A64" s="9"/>
      <c r="B64" s="89"/>
      <c r="C64" s="94"/>
      <c r="D64" s="95"/>
      <c r="E64" s="96"/>
      <c r="F64" s="103"/>
      <c r="G64" s="104"/>
      <c r="H64" s="105"/>
      <c r="I64" s="82"/>
      <c r="J64" s="83"/>
      <c r="K64" s="84"/>
      <c r="L64" s="82"/>
      <c r="M64" s="83"/>
      <c r="N64" s="84"/>
      <c r="O64" s="82"/>
      <c r="P64" s="83"/>
      <c r="Q64" s="84"/>
      <c r="R64" s="9"/>
      <c r="S64" s="9"/>
      <c r="T64" s="9"/>
      <c r="U64" s="9"/>
      <c r="V64" s="9"/>
      <c r="W64" s="9"/>
      <c r="X64" s="9"/>
      <c r="Y64" s="9"/>
    </row>
    <row r="65" spans="1:25" x14ac:dyDescent="0.3">
      <c r="A65" s="9"/>
      <c r="B65" s="89"/>
      <c r="C65" s="94"/>
      <c r="D65" s="95"/>
      <c r="E65" s="96"/>
      <c r="F65" s="103"/>
      <c r="G65" s="104"/>
      <c r="H65" s="105"/>
      <c r="I65" s="82"/>
      <c r="J65" s="83"/>
      <c r="K65" s="84"/>
      <c r="L65" s="82"/>
      <c r="M65" s="83"/>
      <c r="N65" s="84"/>
      <c r="O65" s="82"/>
      <c r="P65" s="83"/>
      <c r="Q65" s="84"/>
      <c r="R65" s="9"/>
      <c r="S65" s="9"/>
      <c r="T65" s="9"/>
      <c r="U65" s="9"/>
      <c r="V65" s="9"/>
      <c r="W65" s="9"/>
      <c r="X65" s="9"/>
      <c r="Y65" s="9"/>
    </row>
    <row r="66" spans="1:25" ht="14.4" customHeight="1" x14ac:dyDescent="0.3">
      <c r="A66" s="9"/>
      <c r="B66" s="89"/>
      <c r="C66" s="94"/>
      <c r="D66" s="95"/>
      <c r="E66" s="96"/>
      <c r="F66" s="103"/>
      <c r="G66" s="104"/>
      <c r="H66" s="105"/>
      <c r="I66" s="82"/>
      <c r="J66" s="83"/>
      <c r="K66" s="84"/>
      <c r="L66" s="82"/>
      <c r="M66" s="83"/>
      <c r="N66" s="84"/>
      <c r="O66" s="82"/>
      <c r="P66" s="83"/>
      <c r="Q66" s="84"/>
      <c r="R66" s="9"/>
      <c r="S66" s="9"/>
      <c r="T66" s="9"/>
      <c r="U66" s="9"/>
      <c r="V66" s="9"/>
      <c r="W66" s="9"/>
      <c r="X66" s="9"/>
      <c r="Y66" s="9"/>
    </row>
    <row r="67" spans="1:25" ht="14.4" customHeight="1" x14ac:dyDescent="0.3">
      <c r="A67" s="9"/>
      <c r="B67" s="89"/>
      <c r="C67" s="94"/>
      <c r="D67" s="95"/>
      <c r="E67" s="96"/>
      <c r="F67" s="103"/>
      <c r="G67" s="104"/>
      <c r="H67" s="105"/>
      <c r="I67" s="82"/>
      <c r="J67" s="83"/>
      <c r="K67" s="84"/>
      <c r="L67" s="82"/>
      <c r="M67" s="83"/>
      <c r="N67" s="84"/>
      <c r="O67" s="82"/>
      <c r="P67" s="83"/>
      <c r="Q67" s="84"/>
      <c r="R67" s="9"/>
      <c r="S67" s="9"/>
      <c r="T67" s="9"/>
      <c r="U67" s="9"/>
      <c r="V67" s="9"/>
      <c r="W67" s="9"/>
      <c r="X67" s="9"/>
      <c r="Y67" s="9"/>
    </row>
    <row r="68" spans="1:25" ht="14.4" customHeight="1" x14ac:dyDescent="0.3">
      <c r="A68" s="9"/>
      <c r="B68" s="89"/>
      <c r="C68" s="94"/>
      <c r="D68" s="95"/>
      <c r="E68" s="96"/>
      <c r="F68" s="103"/>
      <c r="G68" s="104"/>
      <c r="H68" s="105"/>
      <c r="I68" s="82"/>
      <c r="J68" s="83"/>
      <c r="K68" s="84"/>
      <c r="L68" s="82"/>
      <c r="M68" s="83"/>
      <c r="N68" s="84"/>
      <c r="O68" s="82"/>
      <c r="P68" s="83"/>
      <c r="Q68" s="84"/>
      <c r="R68" s="9"/>
      <c r="S68" s="9"/>
      <c r="T68" s="9"/>
      <c r="U68" s="9"/>
      <c r="V68" s="9"/>
      <c r="W68" s="9"/>
      <c r="X68" s="9"/>
      <c r="Y68" s="9"/>
    </row>
    <row r="69" spans="1:25" ht="14.4" customHeight="1" x14ac:dyDescent="0.3">
      <c r="A69" s="9"/>
      <c r="B69" s="89"/>
      <c r="C69" s="94"/>
      <c r="D69" s="95"/>
      <c r="E69" s="96"/>
      <c r="F69" s="103"/>
      <c r="G69" s="104"/>
      <c r="H69" s="105"/>
      <c r="I69" s="82"/>
      <c r="J69" s="83"/>
      <c r="K69" s="84"/>
      <c r="L69" s="82"/>
      <c r="M69" s="83"/>
      <c r="N69" s="84"/>
      <c r="O69" s="82"/>
      <c r="P69" s="83"/>
      <c r="Q69" s="84"/>
      <c r="R69" s="9"/>
      <c r="S69" s="9"/>
      <c r="T69" s="9"/>
      <c r="U69" s="9"/>
      <c r="V69" s="9"/>
      <c r="W69" s="9"/>
      <c r="X69" s="9"/>
      <c r="Y69" s="9"/>
    </row>
    <row r="70" spans="1:25" ht="15" customHeight="1" thickBot="1" x14ac:dyDescent="0.35">
      <c r="A70" s="9"/>
      <c r="B70" s="90"/>
      <c r="C70" s="97"/>
      <c r="D70" s="98"/>
      <c r="E70" s="99"/>
      <c r="F70" s="106"/>
      <c r="G70" s="107"/>
      <c r="H70" s="108"/>
      <c r="I70" s="85"/>
      <c r="J70" s="86"/>
      <c r="K70" s="87"/>
      <c r="L70" s="85"/>
      <c r="M70" s="86"/>
      <c r="N70" s="87"/>
      <c r="O70" s="85"/>
      <c r="P70" s="86"/>
      <c r="Q70" s="87"/>
      <c r="R70" s="9"/>
      <c r="S70" s="9"/>
      <c r="T70" s="9"/>
      <c r="U70" s="9"/>
      <c r="V70" s="9"/>
      <c r="W70" s="9"/>
      <c r="X70" s="9"/>
      <c r="Y70" s="9"/>
    </row>
    <row r="71" spans="1:25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" thickBot="1" x14ac:dyDescent="0.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x14ac:dyDescent="0.3">
      <c r="A74" s="9"/>
      <c r="B74" s="88" t="s">
        <v>85</v>
      </c>
      <c r="C74" s="155" t="s">
        <v>50</v>
      </c>
      <c r="D74" s="156"/>
      <c r="E74" s="157"/>
      <c r="F74" s="155" t="s">
        <v>51</v>
      </c>
      <c r="G74" s="156"/>
      <c r="H74" s="157"/>
      <c r="I74" s="155" t="s">
        <v>103</v>
      </c>
      <c r="J74" s="156"/>
      <c r="K74" s="157"/>
      <c r="L74" s="155" t="s">
        <v>52</v>
      </c>
      <c r="M74" s="156"/>
      <c r="N74" s="157"/>
      <c r="O74" s="155" t="s">
        <v>53</v>
      </c>
      <c r="P74" s="156"/>
      <c r="Q74" s="157"/>
      <c r="R74" s="9"/>
      <c r="S74" s="9"/>
      <c r="T74" s="9"/>
      <c r="U74" s="9"/>
      <c r="V74" s="9"/>
      <c r="W74" s="9"/>
      <c r="X74" s="9"/>
      <c r="Y74" s="9"/>
    </row>
    <row r="75" spans="1:25" x14ac:dyDescent="0.3">
      <c r="A75" s="9"/>
      <c r="B75" s="89"/>
      <c r="C75" s="161"/>
      <c r="D75" s="162"/>
      <c r="E75" s="163"/>
      <c r="F75" s="161"/>
      <c r="G75" s="162"/>
      <c r="H75" s="163"/>
      <c r="I75" s="161"/>
      <c r="J75" s="162"/>
      <c r="K75" s="163"/>
      <c r="L75" s="161"/>
      <c r="M75" s="162"/>
      <c r="N75" s="163"/>
      <c r="O75" s="161"/>
      <c r="P75" s="162"/>
      <c r="Q75" s="163"/>
      <c r="R75" s="9"/>
      <c r="S75" s="9"/>
      <c r="T75" s="9"/>
      <c r="U75" s="9"/>
      <c r="V75" s="9"/>
      <c r="W75" s="9"/>
      <c r="X75" s="9"/>
      <c r="Y75" s="9"/>
    </row>
    <row r="76" spans="1:25" ht="15" thickBot="1" x14ac:dyDescent="0.35">
      <c r="A76" s="9"/>
      <c r="B76" s="89"/>
      <c r="C76" s="158"/>
      <c r="D76" s="159"/>
      <c r="E76" s="160"/>
      <c r="F76" s="158"/>
      <c r="G76" s="159"/>
      <c r="H76" s="160"/>
      <c r="I76" s="158"/>
      <c r="J76" s="159"/>
      <c r="K76" s="160"/>
      <c r="L76" s="158"/>
      <c r="M76" s="159"/>
      <c r="N76" s="160"/>
      <c r="O76" s="158"/>
      <c r="P76" s="159"/>
      <c r="Q76" s="160"/>
      <c r="R76" s="9"/>
      <c r="S76" s="9"/>
      <c r="T76" s="9"/>
      <c r="U76" s="9"/>
      <c r="V76" s="9"/>
      <c r="W76" s="9"/>
      <c r="X76" s="9"/>
      <c r="Y76" s="9"/>
    </row>
    <row r="77" spans="1:25" x14ac:dyDescent="0.3">
      <c r="A77" s="9"/>
      <c r="B77" s="89"/>
      <c r="C77" s="91"/>
      <c r="D77" s="92"/>
      <c r="E77" s="93"/>
      <c r="F77" s="100"/>
      <c r="G77" s="101"/>
      <c r="H77" s="102"/>
      <c r="I77" s="79"/>
      <c r="J77" s="80"/>
      <c r="K77" s="81"/>
      <c r="L77" s="79"/>
      <c r="M77" s="80"/>
      <c r="N77" s="81"/>
      <c r="O77" s="79"/>
      <c r="P77" s="80"/>
      <c r="Q77" s="81"/>
      <c r="R77" s="9"/>
      <c r="S77" s="9"/>
      <c r="T77" s="9"/>
      <c r="U77" s="9"/>
      <c r="V77" s="9"/>
      <c r="W77" s="9"/>
      <c r="X77" s="9"/>
      <c r="Y77" s="9"/>
    </row>
    <row r="78" spans="1:25" x14ac:dyDescent="0.3">
      <c r="A78" s="9"/>
      <c r="B78" s="89"/>
      <c r="C78" s="94"/>
      <c r="D78" s="95"/>
      <c r="E78" s="96"/>
      <c r="F78" s="103"/>
      <c r="G78" s="104"/>
      <c r="H78" s="105"/>
      <c r="I78" s="82"/>
      <c r="J78" s="83"/>
      <c r="K78" s="84"/>
      <c r="L78" s="82"/>
      <c r="M78" s="83"/>
      <c r="N78" s="84"/>
      <c r="O78" s="82"/>
      <c r="P78" s="83"/>
      <c r="Q78" s="84"/>
      <c r="R78" s="9"/>
      <c r="S78" s="9"/>
      <c r="T78" s="9"/>
      <c r="U78" s="9"/>
      <c r="V78" s="9"/>
      <c r="W78" s="9"/>
      <c r="X78" s="9"/>
      <c r="Y78" s="9"/>
    </row>
    <row r="79" spans="1:25" x14ac:dyDescent="0.3">
      <c r="A79" s="9"/>
      <c r="B79" s="89"/>
      <c r="C79" s="94"/>
      <c r="D79" s="95"/>
      <c r="E79" s="96"/>
      <c r="F79" s="103"/>
      <c r="G79" s="104"/>
      <c r="H79" s="105"/>
      <c r="I79" s="82"/>
      <c r="J79" s="83"/>
      <c r="K79" s="84"/>
      <c r="L79" s="82"/>
      <c r="M79" s="83"/>
      <c r="N79" s="84"/>
      <c r="O79" s="82"/>
      <c r="P79" s="83"/>
      <c r="Q79" s="84"/>
      <c r="R79" s="9"/>
      <c r="S79" s="9"/>
      <c r="T79" s="9"/>
      <c r="U79" s="9"/>
      <c r="V79" s="9"/>
      <c r="W79" s="9"/>
      <c r="X79" s="9"/>
      <c r="Y79" s="9"/>
    </row>
    <row r="80" spans="1:25" x14ac:dyDescent="0.3">
      <c r="A80" s="9"/>
      <c r="B80" s="89"/>
      <c r="C80" s="94"/>
      <c r="D80" s="95"/>
      <c r="E80" s="96"/>
      <c r="F80" s="103"/>
      <c r="G80" s="104"/>
      <c r="H80" s="105"/>
      <c r="I80" s="82"/>
      <c r="J80" s="83"/>
      <c r="K80" s="84"/>
      <c r="L80" s="82"/>
      <c r="M80" s="83"/>
      <c r="N80" s="84"/>
      <c r="O80" s="82"/>
      <c r="P80" s="83"/>
      <c r="Q80" s="84"/>
      <c r="R80" s="9"/>
      <c r="S80" s="9"/>
      <c r="T80" s="9"/>
      <c r="U80" s="9"/>
      <c r="V80" s="9"/>
      <c r="W80" s="9"/>
      <c r="X80" s="9"/>
      <c r="Y80" s="9"/>
    </row>
    <row r="81" spans="1:25" x14ac:dyDescent="0.3">
      <c r="A81" s="9"/>
      <c r="B81" s="89"/>
      <c r="C81" s="94"/>
      <c r="D81" s="95"/>
      <c r="E81" s="96"/>
      <c r="F81" s="103"/>
      <c r="G81" s="104"/>
      <c r="H81" s="105"/>
      <c r="I81" s="82"/>
      <c r="J81" s="83"/>
      <c r="K81" s="84"/>
      <c r="L81" s="82"/>
      <c r="M81" s="83"/>
      <c r="N81" s="84"/>
      <c r="O81" s="82"/>
      <c r="P81" s="83"/>
      <c r="Q81" s="84"/>
      <c r="R81" s="9"/>
      <c r="S81" s="9"/>
      <c r="T81" s="9"/>
      <c r="U81" s="9"/>
      <c r="V81" s="9"/>
      <c r="W81" s="9"/>
      <c r="X81" s="9"/>
      <c r="Y81" s="9"/>
    </row>
    <row r="82" spans="1:25" x14ac:dyDescent="0.3">
      <c r="A82" s="9"/>
      <c r="B82" s="89"/>
      <c r="C82" s="94"/>
      <c r="D82" s="95"/>
      <c r="E82" s="96"/>
      <c r="F82" s="103"/>
      <c r="G82" s="104"/>
      <c r="H82" s="105"/>
      <c r="I82" s="82"/>
      <c r="J82" s="83"/>
      <c r="K82" s="84"/>
      <c r="L82" s="82"/>
      <c r="M82" s="83"/>
      <c r="N82" s="84"/>
      <c r="O82" s="82"/>
      <c r="P82" s="83"/>
      <c r="Q82" s="84"/>
      <c r="R82" s="9"/>
      <c r="S82" s="9"/>
      <c r="T82" s="9"/>
      <c r="U82" s="9"/>
      <c r="V82" s="9"/>
      <c r="W82" s="9"/>
      <c r="X82" s="9"/>
      <c r="Y82" s="9"/>
    </row>
    <row r="83" spans="1:25" x14ac:dyDescent="0.3">
      <c r="A83" s="9"/>
      <c r="B83" s="89"/>
      <c r="C83" s="94"/>
      <c r="D83" s="95"/>
      <c r="E83" s="96"/>
      <c r="F83" s="103"/>
      <c r="G83" s="104"/>
      <c r="H83" s="105"/>
      <c r="I83" s="82"/>
      <c r="J83" s="83"/>
      <c r="K83" s="84"/>
      <c r="L83" s="82"/>
      <c r="M83" s="83"/>
      <c r="N83" s="84"/>
      <c r="O83" s="82"/>
      <c r="P83" s="83"/>
      <c r="Q83" s="84"/>
      <c r="R83" s="9"/>
      <c r="S83" s="9"/>
      <c r="T83" s="9"/>
      <c r="U83" s="9"/>
      <c r="V83" s="9"/>
      <c r="W83" s="9"/>
      <c r="X83" s="9"/>
      <c r="Y83" s="9"/>
    </row>
    <row r="84" spans="1:25" x14ac:dyDescent="0.3">
      <c r="A84" s="9"/>
      <c r="B84" s="89"/>
      <c r="C84" s="94"/>
      <c r="D84" s="95"/>
      <c r="E84" s="96"/>
      <c r="F84" s="103"/>
      <c r="G84" s="104"/>
      <c r="H84" s="105"/>
      <c r="I84" s="82"/>
      <c r="J84" s="83"/>
      <c r="K84" s="84"/>
      <c r="L84" s="82"/>
      <c r="M84" s="83"/>
      <c r="N84" s="84"/>
      <c r="O84" s="82"/>
      <c r="P84" s="83"/>
      <c r="Q84" s="84"/>
      <c r="R84" s="9"/>
      <c r="S84" s="9"/>
      <c r="T84" s="9"/>
      <c r="U84" s="9"/>
      <c r="V84" s="9"/>
      <c r="W84" s="9"/>
      <c r="X84" s="9"/>
      <c r="Y84" s="9"/>
    </row>
    <row r="85" spans="1:25" ht="15" thickBot="1" x14ac:dyDescent="0.35">
      <c r="A85" s="9"/>
      <c r="B85" s="90"/>
      <c r="C85" s="97"/>
      <c r="D85" s="98"/>
      <c r="E85" s="99"/>
      <c r="F85" s="106"/>
      <c r="G85" s="107"/>
      <c r="H85" s="108"/>
      <c r="I85" s="85"/>
      <c r="J85" s="86"/>
      <c r="K85" s="87"/>
      <c r="L85" s="85"/>
      <c r="M85" s="86"/>
      <c r="N85" s="87"/>
      <c r="O85" s="85"/>
      <c r="P85" s="86"/>
      <c r="Q85" s="87"/>
      <c r="R85" s="9"/>
      <c r="S85" s="9"/>
      <c r="T85" s="9"/>
      <c r="U85" s="9"/>
      <c r="V85" s="9"/>
      <c r="W85" s="9"/>
      <c r="X85" s="9"/>
      <c r="Y85" s="9"/>
    </row>
    <row r="86" spans="1:25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</sheetData>
  <mergeCells count="57">
    <mergeCell ref="E3:G3"/>
    <mergeCell ref="O44:Q46"/>
    <mergeCell ref="O74:Q76"/>
    <mergeCell ref="C77:E85"/>
    <mergeCell ref="F77:H85"/>
    <mergeCell ref="I77:K85"/>
    <mergeCell ref="L77:N85"/>
    <mergeCell ref="O77:Q85"/>
    <mergeCell ref="O47:Q55"/>
    <mergeCell ref="O59:Q61"/>
    <mergeCell ref="O62:Q70"/>
    <mergeCell ref="B74:B85"/>
    <mergeCell ref="C74:E76"/>
    <mergeCell ref="F74:H76"/>
    <mergeCell ref="I74:K76"/>
    <mergeCell ref="L74:N76"/>
    <mergeCell ref="B59:B70"/>
    <mergeCell ref="C59:E61"/>
    <mergeCell ref="F59:H61"/>
    <mergeCell ref="I59:K61"/>
    <mergeCell ref="L59:N61"/>
    <mergeCell ref="C62:E70"/>
    <mergeCell ref="F62:H70"/>
    <mergeCell ref="I62:K70"/>
    <mergeCell ref="L62:N70"/>
    <mergeCell ref="B44:B55"/>
    <mergeCell ref="C44:E46"/>
    <mergeCell ref="F44:H46"/>
    <mergeCell ref="I44:K46"/>
    <mergeCell ref="L44:N46"/>
    <mergeCell ref="C47:E55"/>
    <mergeCell ref="F47:H55"/>
    <mergeCell ref="I47:K55"/>
    <mergeCell ref="L47:N55"/>
    <mergeCell ref="O29:Q31"/>
    <mergeCell ref="C32:E40"/>
    <mergeCell ref="F32:H40"/>
    <mergeCell ref="I32:K40"/>
    <mergeCell ref="L32:N40"/>
    <mergeCell ref="O32:Q40"/>
    <mergeCell ref="B29:B40"/>
    <mergeCell ref="C29:E31"/>
    <mergeCell ref="F29:H31"/>
    <mergeCell ref="I29:K31"/>
    <mergeCell ref="L29:N31"/>
    <mergeCell ref="O14:Q16"/>
    <mergeCell ref="I17:K25"/>
    <mergeCell ref="L14:N16"/>
    <mergeCell ref="O17:Q25"/>
    <mergeCell ref="B7:L9"/>
    <mergeCell ref="B14:B25"/>
    <mergeCell ref="C14:E16"/>
    <mergeCell ref="F14:H16"/>
    <mergeCell ref="I14:K16"/>
    <mergeCell ref="C17:E25"/>
    <mergeCell ref="F17:H25"/>
    <mergeCell ref="L17:N25"/>
  </mergeCells>
  <dataValidations count="1">
    <dataValidation type="list" allowBlank="1" showInputMessage="1" showErrorMessage="1" sqref="D3:E3 H3">
      <formula1>"Hypertrophy,General Strenght,Peaking,Active Rest"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499984740745262"/>
  </sheetPr>
  <dimension ref="A1:U85"/>
  <sheetViews>
    <sheetView showGridLines="0" zoomScaleNormal="100" workbookViewId="0"/>
  </sheetViews>
  <sheetFormatPr baseColWidth="10" defaultRowHeight="14.4" x14ac:dyDescent="0.3"/>
  <cols>
    <col min="1" max="1" width="4" customWidth="1"/>
    <col min="2" max="2" width="6.109375" customWidth="1"/>
    <col min="3" max="3" width="13.109375" customWidth="1"/>
    <col min="4" max="7" width="13.109375" bestFit="1" customWidth="1"/>
    <col min="8" max="8" width="13.109375" customWidth="1"/>
    <col min="9" max="13" width="14.44140625" bestFit="1" customWidth="1"/>
  </cols>
  <sheetData>
    <row r="1" spans="1:21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66"/>
      <c r="O1" s="66"/>
      <c r="P1" s="66"/>
      <c r="Q1" s="66"/>
      <c r="R1" s="66"/>
      <c r="S1" s="66"/>
      <c r="T1" s="66"/>
      <c r="U1" s="66"/>
    </row>
    <row r="2" spans="1:21" ht="15" thickBot="1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66"/>
      <c r="O2" s="66"/>
      <c r="P2" s="66"/>
      <c r="Q2" s="66"/>
      <c r="R2" s="66"/>
      <c r="S2" s="66"/>
      <c r="T2" s="66"/>
      <c r="U2" s="66"/>
    </row>
    <row r="3" spans="1:21" ht="18.600000000000001" thickBot="1" x14ac:dyDescent="0.35">
      <c r="A3" s="9"/>
      <c r="B3" s="9"/>
      <c r="C3" s="193" t="s">
        <v>0</v>
      </c>
      <c r="D3" s="194">
        <v>1</v>
      </c>
      <c r="E3" s="195">
        <v>2</v>
      </c>
      <c r="F3" s="195">
        <v>3</v>
      </c>
      <c r="G3" s="195">
        <v>4</v>
      </c>
      <c r="H3" s="195">
        <v>5</v>
      </c>
      <c r="I3" s="195">
        <v>6</v>
      </c>
      <c r="J3" s="195">
        <v>7</v>
      </c>
      <c r="K3" s="195">
        <v>8</v>
      </c>
      <c r="L3" s="195">
        <v>9</v>
      </c>
      <c r="M3" s="196">
        <v>10</v>
      </c>
      <c r="N3" s="66"/>
      <c r="O3" s="66"/>
      <c r="P3" s="66"/>
      <c r="Q3" s="66"/>
      <c r="R3" s="66"/>
      <c r="S3" s="66"/>
      <c r="T3" s="66"/>
      <c r="U3" s="66"/>
    </row>
    <row r="4" spans="1:21" ht="18" customHeight="1" x14ac:dyDescent="0.3">
      <c r="A4" s="9"/>
      <c r="B4" s="9"/>
      <c r="C4" s="199" t="s">
        <v>1</v>
      </c>
      <c r="D4" s="203"/>
      <c r="E4" s="203"/>
      <c r="F4" s="203"/>
      <c r="G4" s="203"/>
      <c r="H4" s="203"/>
      <c r="I4" s="203"/>
      <c r="J4" s="203"/>
      <c r="K4" s="203"/>
      <c r="L4" s="203"/>
      <c r="M4" s="204"/>
      <c r="N4" s="66"/>
      <c r="O4" s="66"/>
      <c r="P4" s="66"/>
      <c r="Q4" s="66"/>
      <c r="R4" s="66"/>
      <c r="S4" s="66"/>
      <c r="T4" s="66"/>
      <c r="U4" s="66"/>
    </row>
    <row r="5" spans="1:21" ht="18" x14ac:dyDescent="0.3">
      <c r="A5" s="9"/>
      <c r="B5" s="9"/>
      <c r="C5" s="200" t="s">
        <v>7</v>
      </c>
      <c r="D5" s="203"/>
      <c r="E5" s="203"/>
      <c r="F5" s="203"/>
      <c r="G5" s="203"/>
      <c r="H5" s="203"/>
      <c r="I5" s="203"/>
      <c r="J5" s="203"/>
      <c r="K5" s="203"/>
      <c r="L5" s="203"/>
      <c r="M5" s="204"/>
      <c r="N5" s="66"/>
      <c r="O5" s="66"/>
      <c r="P5" s="66"/>
      <c r="Q5" s="66"/>
      <c r="R5" s="66"/>
      <c r="S5" s="66"/>
      <c r="T5" s="66"/>
      <c r="U5" s="66"/>
    </row>
    <row r="6" spans="1:21" ht="18" customHeight="1" x14ac:dyDescent="0.3">
      <c r="A6" s="8"/>
      <c r="B6" s="8"/>
      <c r="C6" s="201" t="s">
        <v>2</v>
      </c>
      <c r="D6" s="203"/>
      <c r="E6" s="203"/>
      <c r="F6" s="203"/>
      <c r="G6" s="203"/>
      <c r="H6" s="203"/>
      <c r="I6" s="203"/>
      <c r="J6" s="203"/>
      <c r="K6" s="203"/>
      <c r="L6" s="203"/>
      <c r="M6" s="204"/>
      <c r="N6" s="30"/>
      <c r="O6" s="241" t="s">
        <v>92</v>
      </c>
      <c r="P6" s="241"/>
      <c r="Q6" s="30"/>
      <c r="R6" s="30"/>
      <c r="S6" s="30"/>
      <c r="T6" s="30"/>
      <c r="U6" s="30"/>
    </row>
    <row r="7" spans="1:21" ht="18" customHeight="1" x14ac:dyDescent="0.4">
      <c r="A7" s="9"/>
      <c r="B7" s="9"/>
      <c r="C7" s="202" t="s">
        <v>8</v>
      </c>
      <c r="D7" s="203"/>
      <c r="E7" s="203"/>
      <c r="F7" s="203"/>
      <c r="G7" s="203"/>
      <c r="H7" s="203"/>
      <c r="I7" s="203"/>
      <c r="J7" s="203"/>
      <c r="K7" s="203"/>
      <c r="L7" s="203"/>
      <c r="M7" s="204"/>
      <c r="N7" s="66"/>
      <c r="O7" s="14"/>
      <c r="P7" s="15"/>
      <c r="Q7" s="66"/>
      <c r="R7" s="66"/>
      <c r="S7" s="66"/>
      <c r="T7" s="66"/>
      <c r="U7" s="66"/>
    </row>
    <row r="8" spans="1:21" ht="18" customHeight="1" thickBot="1" x14ac:dyDescent="0.35">
      <c r="A8" s="9"/>
      <c r="B8" s="9"/>
      <c r="C8" s="202" t="s">
        <v>3</v>
      </c>
      <c r="D8" s="203"/>
      <c r="E8" s="203"/>
      <c r="F8" s="203"/>
      <c r="G8" s="203"/>
      <c r="H8" s="203"/>
      <c r="I8" s="203"/>
      <c r="J8" s="203"/>
      <c r="K8" s="203"/>
      <c r="L8" s="203"/>
      <c r="M8" s="204"/>
      <c r="N8" s="66"/>
      <c r="O8" s="66"/>
      <c r="P8" s="66"/>
      <c r="Q8" s="66"/>
      <c r="R8" s="66"/>
      <c r="S8" s="66"/>
      <c r="T8" s="66"/>
      <c r="U8" s="66"/>
    </row>
    <row r="9" spans="1:21" ht="18" customHeight="1" thickBot="1" x14ac:dyDescent="0.35">
      <c r="A9" s="9"/>
      <c r="B9" s="9"/>
      <c r="C9" s="194" t="s">
        <v>4</v>
      </c>
      <c r="D9" s="197">
        <f>MAX(D4/1,D5/0.978,D6/0.955,D7/0.939,D8/0.922)</f>
        <v>0</v>
      </c>
      <c r="E9" s="197">
        <f>MAX(E4/0.955,E5/0.939,E6/0.922,E7/0.907,E8/0.892)</f>
        <v>0</v>
      </c>
      <c r="F9" s="197">
        <f>MAX(F4/0.922,F5/0.907,F6/0.892,F7/0.878,F8/0.863)</f>
        <v>0</v>
      </c>
      <c r="G9" s="197">
        <f>MAX(G4/0.892,G5/0.878,G6/0.863,G7/0.85,G8/0.837)</f>
        <v>0</v>
      </c>
      <c r="H9" s="197">
        <f>MAX(H4/0.863,H5/0.85,H6/0.837,H7/0.824,H8/0.811)</f>
        <v>0</v>
      </c>
      <c r="I9" s="197">
        <f>MAX(I4/0.837,I5/0.824,I6/0.811,I7/0.799,I8/0.786)</f>
        <v>0</v>
      </c>
      <c r="J9" s="197">
        <f>MAX(J4/0.811,J5/0.799,J6/0.786,J7/0.774,J8/0.762)</f>
        <v>0</v>
      </c>
      <c r="K9" s="197">
        <f>MAX(K4/0.786,K5/0.774,K6/0.762,K7/0.751,K8/0.739)</f>
        <v>0</v>
      </c>
      <c r="L9" s="197">
        <f>MAX(L4/0.762,L5/0.751,L6/0.739,L7/0.723,L8/0.707)</f>
        <v>0</v>
      </c>
      <c r="M9" s="198">
        <f>MAX(M4/0.739,M5/0.723,M6/0.707,M7/0.694,M8/0.68)</f>
        <v>0</v>
      </c>
      <c r="N9" s="66"/>
      <c r="O9" s="66"/>
      <c r="P9" s="239"/>
      <c r="Q9" s="239"/>
      <c r="R9" s="239"/>
      <c r="S9" s="239"/>
      <c r="T9" s="66"/>
      <c r="U9" s="66"/>
    </row>
    <row r="10" spans="1:21" ht="18.600000000000001" thickBot="1" x14ac:dyDescent="0.4">
      <c r="A10" s="9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66"/>
      <c r="O10" s="66"/>
      <c r="P10" s="66"/>
      <c r="Q10" s="66"/>
      <c r="R10" s="66"/>
      <c r="S10" s="66"/>
      <c r="T10" s="66"/>
      <c r="U10" s="66"/>
    </row>
    <row r="11" spans="1:21" ht="18.600000000000001" thickBot="1" x14ac:dyDescent="0.4">
      <c r="A11" s="9"/>
      <c r="B11" s="9"/>
      <c r="C11" s="17"/>
      <c r="D11" s="17"/>
      <c r="E11" s="205" t="s">
        <v>89</v>
      </c>
      <c r="F11" s="242">
        <f>MAX(D9:M9)</f>
        <v>0</v>
      </c>
      <c r="G11" s="17"/>
      <c r="H11" s="206" t="s">
        <v>115</v>
      </c>
      <c r="I11" s="243"/>
      <c r="J11" s="43"/>
      <c r="K11" s="44"/>
      <c r="L11" s="242">
        <f>J11*K11</f>
        <v>0</v>
      </c>
      <c r="M11" s="17"/>
      <c r="N11" s="66"/>
      <c r="O11" s="66"/>
      <c r="P11" s="240"/>
      <c r="Q11" s="240"/>
      <c r="R11" s="238"/>
      <c r="S11" s="238"/>
      <c r="T11" s="34"/>
      <c r="U11" s="66"/>
    </row>
    <row r="12" spans="1:21" x14ac:dyDescent="0.3">
      <c r="A12" s="9"/>
      <c r="B12" s="9"/>
      <c r="C12" s="9"/>
      <c r="D12" s="9"/>
      <c r="E12" s="9"/>
      <c r="F12" s="9"/>
      <c r="G12" s="9"/>
      <c r="H12" s="9"/>
      <c r="I12" s="9"/>
      <c r="J12" s="42" t="s">
        <v>94</v>
      </c>
      <c r="K12" s="42" t="s">
        <v>95</v>
      </c>
      <c r="L12" s="9"/>
      <c r="M12" s="9"/>
      <c r="N12" s="66"/>
      <c r="O12" s="66"/>
      <c r="P12" s="236"/>
      <c r="Q12" s="236"/>
      <c r="R12" s="236"/>
      <c r="S12" s="236"/>
      <c r="T12" s="66"/>
      <c r="U12" s="66"/>
    </row>
    <row r="13" spans="1:21" ht="15" thickBot="1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66"/>
      <c r="O13" s="66"/>
      <c r="P13" s="66"/>
      <c r="Q13" s="66"/>
      <c r="R13" s="66"/>
      <c r="S13" s="66"/>
      <c r="T13" s="66"/>
      <c r="U13" s="66"/>
    </row>
    <row r="14" spans="1:21" ht="18.600000000000001" thickBot="1" x14ac:dyDescent="0.35">
      <c r="A14" s="9"/>
      <c r="B14" s="9"/>
      <c r="C14" s="193" t="s">
        <v>0</v>
      </c>
      <c r="D14" s="208">
        <v>1</v>
      </c>
      <c r="E14" s="195">
        <v>2</v>
      </c>
      <c r="F14" s="195">
        <v>3</v>
      </c>
      <c r="G14" s="195">
        <v>4</v>
      </c>
      <c r="H14" s="195">
        <v>5</v>
      </c>
      <c r="I14" s="195">
        <v>6</v>
      </c>
      <c r="J14" s="195">
        <v>7</v>
      </c>
      <c r="K14" s="195">
        <v>8</v>
      </c>
      <c r="L14" s="195">
        <v>9</v>
      </c>
      <c r="M14" s="196">
        <v>10</v>
      </c>
      <c r="N14" s="66"/>
      <c r="O14" s="66"/>
      <c r="P14" s="66"/>
      <c r="Q14" s="237"/>
      <c r="R14" s="237"/>
      <c r="S14" s="34"/>
      <c r="T14" s="66"/>
      <c r="U14" s="66"/>
    </row>
    <row r="15" spans="1:21" ht="18" x14ac:dyDescent="0.3">
      <c r="A15" s="9"/>
      <c r="B15" s="9"/>
      <c r="C15" s="200" t="s">
        <v>1</v>
      </c>
      <c r="D15" s="1">
        <f>F11*1</f>
        <v>0</v>
      </c>
      <c r="E15" s="1">
        <f>F11*0.955</f>
        <v>0</v>
      </c>
      <c r="F15" s="1">
        <f>F11*0.922</f>
        <v>0</v>
      </c>
      <c r="G15" s="1">
        <f>F11*0.892</f>
        <v>0</v>
      </c>
      <c r="H15" s="2">
        <f>F11*0.863</f>
        <v>0</v>
      </c>
      <c r="I15" s="2">
        <f>F11*0.837</f>
        <v>0</v>
      </c>
      <c r="J15" s="3">
        <f>F11*0.811</f>
        <v>0</v>
      </c>
      <c r="K15" s="3">
        <f>F11*0.786</f>
        <v>0</v>
      </c>
      <c r="L15" s="2">
        <f>F11*0.762</f>
        <v>0</v>
      </c>
      <c r="M15" s="4">
        <f>F11*0.739</f>
        <v>0</v>
      </c>
      <c r="N15" s="66"/>
      <c r="O15" s="66"/>
      <c r="P15" s="66"/>
      <c r="Q15" s="34"/>
      <c r="R15" s="34"/>
      <c r="S15" s="66"/>
      <c r="T15" s="66"/>
      <c r="U15" s="66"/>
    </row>
    <row r="16" spans="1:21" ht="18" x14ac:dyDescent="0.3">
      <c r="A16" s="9"/>
      <c r="B16" s="9"/>
      <c r="C16" s="201" t="s">
        <v>7</v>
      </c>
      <c r="D16" s="1">
        <f>F11*0.978</f>
        <v>0</v>
      </c>
      <c r="E16" s="1">
        <f>F11*0.939</f>
        <v>0</v>
      </c>
      <c r="F16" s="1">
        <f>F11*0.907</f>
        <v>0</v>
      </c>
      <c r="G16" s="2">
        <f>F11*0.878</f>
        <v>0</v>
      </c>
      <c r="H16" s="2">
        <f>F11*0.85</f>
        <v>0</v>
      </c>
      <c r="I16" s="2">
        <f>F11*0.824</f>
        <v>0</v>
      </c>
      <c r="J16" s="3">
        <f>F11*0.799</f>
        <v>0</v>
      </c>
      <c r="K16" s="2">
        <f>F11*0.774</f>
        <v>0</v>
      </c>
      <c r="L16" s="2">
        <f>F11*0.751</f>
        <v>0</v>
      </c>
      <c r="M16" s="4">
        <f>F11*0.723</f>
        <v>0</v>
      </c>
      <c r="N16" s="66"/>
      <c r="O16" s="66"/>
      <c r="P16" s="66"/>
      <c r="Q16" s="66"/>
      <c r="R16" s="66"/>
      <c r="S16" s="66"/>
      <c r="T16" s="66"/>
      <c r="U16" s="66"/>
    </row>
    <row r="17" spans="1:21" ht="18" x14ac:dyDescent="0.3">
      <c r="A17" s="9"/>
      <c r="B17" s="9"/>
      <c r="C17" s="201" t="s">
        <v>2</v>
      </c>
      <c r="D17" s="1">
        <f>F11*0.955</f>
        <v>0</v>
      </c>
      <c r="E17" s="1">
        <f>F11*0.922</f>
        <v>0</v>
      </c>
      <c r="F17" s="1">
        <f>F11*0.892</f>
        <v>0</v>
      </c>
      <c r="G17" s="2">
        <f>F11*0.863</f>
        <v>0</v>
      </c>
      <c r="H17" s="2">
        <f>F11*0.837</f>
        <v>0</v>
      </c>
      <c r="I17" s="3">
        <f>F11*0.811</f>
        <v>0</v>
      </c>
      <c r="J17" s="3">
        <f>F11*0.786</f>
        <v>0</v>
      </c>
      <c r="K17" s="2">
        <f>F11*0.762</f>
        <v>0</v>
      </c>
      <c r="L17" s="2">
        <f>F11*0.739</f>
        <v>0</v>
      </c>
      <c r="M17" s="4">
        <f>F11*0.707</f>
        <v>0</v>
      </c>
      <c r="N17" s="66"/>
      <c r="O17" s="66"/>
      <c r="P17" s="66"/>
      <c r="Q17" s="66"/>
      <c r="R17" s="66"/>
      <c r="S17" s="66"/>
      <c r="T17" s="66"/>
      <c r="U17" s="66"/>
    </row>
    <row r="18" spans="1:21" ht="18" customHeight="1" x14ac:dyDescent="0.3">
      <c r="A18" s="8"/>
      <c r="B18" s="8"/>
      <c r="C18" s="201" t="s">
        <v>8</v>
      </c>
      <c r="D18" s="1">
        <f>F11*0.939</f>
        <v>0</v>
      </c>
      <c r="E18" s="1">
        <f>F11*0.907</f>
        <v>0</v>
      </c>
      <c r="F18" s="2">
        <f>F11*0.878</f>
        <v>0</v>
      </c>
      <c r="G18" s="2">
        <f>F11*0.85</f>
        <v>0</v>
      </c>
      <c r="H18" s="2">
        <f>F11*0.824</f>
        <v>0</v>
      </c>
      <c r="I18" s="3">
        <f>F11*0.799</f>
        <v>0</v>
      </c>
      <c r="J18" s="2">
        <f>F11*0.774</f>
        <v>0</v>
      </c>
      <c r="K18" s="2">
        <f>F11*0.751</f>
        <v>0</v>
      </c>
      <c r="L18" s="2">
        <f>F11*0.723</f>
        <v>0</v>
      </c>
      <c r="M18" s="4">
        <f>F11*0.694</f>
        <v>0</v>
      </c>
      <c r="N18" s="279"/>
      <c r="O18" s="241" t="s">
        <v>54</v>
      </c>
      <c r="P18" s="241"/>
      <c r="Q18" s="30"/>
      <c r="R18" s="30"/>
      <c r="S18" s="30"/>
      <c r="T18" s="30"/>
      <c r="U18" s="30"/>
    </row>
    <row r="19" spans="1:21" ht="18" customHeight="1" x14ac:dyDescent="0.3">
      <c r="A19" s="8"/>
      <c r="B19" s="8"/>
      <c r="C19" s="201" t="s">
        <v>3</v>
      </c>
      <c r="D19" s="1">
        <f>F11*0.922</f>
        <v>0</v>
      </c>
      <c r="E19" s="1">
        <f>F11*0.892</f>
        <v>0</v>
      </c>
      <c r="F19" s="2">
        <f>F11*0.863</f>
        <v>0</v>
      </c>
      <c r="G19" s="2">
        <f>F11*0.837</f>
        <v>0</v>
      </c>
      <c r="H19" s="3">
        <f>F11*0.811</f>
        <v>0</v>
      </c>
      <c r="I19" s="3">
        <f>F11*0.786</f>
        <v>0</v>
      </c>
      <c r="J19" s="2">
        <f>F11*0.762</f>
        <v>0</v>
      </c>
      <c r="K19" s="2">
        <f>F11*0.739</f>
        <v>0</v>
      </c>
      <c r="L19" s="2">
        <f>F11*0.707</f>
        <v>0</v>
      </c>
      <c r="M19" s="4">
        <f>F11*0.68</f>
        <v>0</v>
      </c>
      <c r="N19" s="279"/>
      <c r="O19" s="241"/>
      <c r="P19" s="241"/>
      <c r="Q19" s="30"/>
      <c r="R19" s="30"/>
      <c r="S19" s="30"/>
      <c r="T19" s="30"/>
      <c r="U19" s="30"/>
    </row>
    <row r="20" spans="1:21" ht="18" x14ac:dyDescent="0.3">
      <c r="A20" s="66"/>
      <c r="B20" s="66"/>
      <c r="C20" s="201" t="s">
        <v>9</v>
      </c>
      <c r="D20" s="1">
        <f>F11*0.907</f>
        <v>0</v>
      </c>
      <c r="E20" s="2">
        <f>F11*0.878</f>
        <v>0</v>
      </c>
      <c r="F20" s="2">
        <f>F11*0.85</f>
        <v>0</v>
      </c>
      <c r="G20" s="2">
        <f>F11*0.824</f>
        <v>0</v>
      </c>
      <c r="H20" s="3">
        <f>F11*0.799</f>
        <v>0</v>
      </c>
      <c r="I20" s="2">
        <f>F11*0.774</f>
        <v>0</v>
      </c>
      <c r="J20" s="2">
        <f>F11*0.751</f>
        <v>0</v>
      </c>
      <c r="K20" s="2">
        <f>F11*0.723</f>
        <v>0</v>
      </c>
      <c r="L20" s="2">
        <f>F11*0.694</f>
        <v>0</v>
      </c>
      <c r="M20" s="4">
        <f>F11*0.667</f>
        <v>0</v>
      </c>
      <c r="N20" s="66"/>
      <c r="O20" s="66"/>
      <c r="P20" s="66"/>
      <c r="Q20" s="66"/>
      <c r="R20" s="66"/>
      <c r="S20" s="66"/>
      <c r="T20" s="66"/>
      <c r="U20" s="66"/>
    </row>
    <row r="21" spans="1:21" ht="18" x14ac:dyDescent="0.3">
      <c r="A21" s="9"/>
      <c r="B21" s="9"/>
      <c r="C21" s="201" t="s">
        <v>5</v>
      </c>
      <c r="D21" s="1">
        <f>F11*0.892</f>
        <v>0</v>
      </c>
      <c r="E21" s="2">
        <f>F11*0.863</f>
        <v>0</v>
      </c>
      <c r="F21" s="2">
        <f>F11*0.837</f>
        <v>0</v>
      </c>
      <c r="G21" s="3">
        <f>F11*0.811</f>
        <v>0</v>
      </c>
      <c r="H21" s="3">
        <f>F11*0.786</f>
        <v>0</v>
      </c>
      <c r="I21" s="2">
        <f>F11*0.762</f>
        <v>0</v>
      </c>
      <c r="J21" s="2">
        <f>F11*0.739</f>
        <v>0</v>
      </c>
      <c r="K21" s="2">
        <f>F11*0.707</f>
        <v>0</v>
      </c>
      <c r="L21" s="2">
        <f>F11*0.68</f>
        <v>0</v>
      </c>
      <c r="M21" s="4">
        <f>F11*0.653</f>
        <v>0</v>
      </c>
      <c r="N21" s="66"/>
      <c r="O21" s="66"/>
      <c r="P21" s="66"/>
      <c r="Q21" s="66"/>
      <c r="R21" s="66"/>
      <c r="S21" s="66"/>
      <c r="T21" s="66"/>
      <c r="U21" s="66"/>
    </row>
    <row r="22" spans="1:21" ht="18" x14ac:dyDescent="0.3">
      <c r="A22" s="9"/>
      <c r="B22" s="9"/>
      <c r="C22" s="201" t="s">
        <v>10</v>
      </c>
      <c r="D22" s="2">
        <f>F11*0.878</f>
        <v>0</v>
      </c>
      <c r="E22" s="2">
        <f>F11*0.85</f>
        <v>0</v>
      </c>
      <c r="F22" s="2">
        <f>F11*0.824</f>
        <v>0</v>
      </c>
      <c r="G22" s="3">
        <f>F11*0.799</f>
        <v>0</v>
      </c>
      <c r="H22" s="2">
        <f>F11*0.774</f>
        <v>0</v>
      </c>
      <c r="I22" s="2">
        <f>F11*0.751</f>
        <v>0</v>
      </c>
      <c r="J22" s="2">
        <f>F11*0.723</f>
        <v>0</v>
      </c>
      <c r="K22" s="2">
        <f>F11*0.694</f>
        <v>0</v>
      </c>
      <c r="L22" s="2">
        <f>F11*0.667</f>
        <v>0</v>
      </c>
      <c r="M22" s="4">
        <f>F11*0.64</f>
        <v>0</v>
      </c>
      <c r="N22" s="66"/>
      <c r="O22" s="66"/>
      <c r="P22" s="66"/>
      <c r="Q22" s="66"/>
      <c r="R22" s="66"/>
      <c r="S22" s="66"/>
      <c r="T22" s="66"/>
      <c r="U22" s="66"/>
    </row>
    <row r="23" spans="1:21" ht="18" customHeight="1" thickBot="1" x14ac:dyDescent="0.35">
      <c r="A23" s="9"/>
      <c r="B23" s="9"/>
      <c r="C23" s="207" t="s">
        <v>6</v>
      </c>
      <c r="D23" s="5">
        <f>F11*0.863</f>
        <v>0</v>
      </c>
      <c r="E23" s="5">
        <f>F11*0.837</f>
        <v>0</v>
      </c>
      <c r="F23" s="5">
        <f>F11*0.811</f>
        <v>0</v>
      </c>
      <c r="G23" s="6">
        <f>F11*0.786</f>
        <v>0</v>
      </c>
      <c r="H23" s="5">
        <f>F11*0.762</f>
        <v>0</v>
      </c>
      <c r="I23" s="5">
        <f>F11*0.739</f>
        <v>0</v>
      </c>
      <c r="J23" s="5">
        <f>F11*0.707</f>
        <v>0</v>
      </c>
      <c r="K23" s="5">
        <f>F11*0.68</f>
        <v>0</v>
      </c>
      <c r="L23" s="5">
        <f>F11*0.653</f>
        <v>0</v>
      </c>
      <c r="M23" s="7">
        <f>F11*0.627</f>
        <v>0</v>
      </c>
      <c r="N23" s="66"/>
      <c r="O23" s="66"/>
      <c r="P23" s="66"/>
      <c r="Q23" s="66"/>
      <c r="R23" s="66"/>
      <c r="S23" s="66"/>
      <c r="T23" s="66"/>
      <c r="U23" s="66"/>
    </row>
    <row r="24" spans="1:21" ht="15" thickBot="1" x14ac:dyDescent="0.3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66"/>
      <c r="O24" s="66"/>
      <c r="P24" s="66"/>
      <c r="Q24" s="66"/>
      <c r="R24" s="66"/>
      <c r="S24" s="66"/>
      <c r="T24" s="66"/>
      <c r="U24" s="66"/>
    </row>
    <row r="25" spans="1:21" ht="15.6" x14ac:dyDescent="0.3">
      <c r="A25" s="9"/>
      <c r="B25" s="9"/>
      <c r="C25" s="155" t="s">
        <v>65</v>
      </c>
      <c r="D25" s="157"/>
      <c r="E25" s="155" t="s">
        <v>27</v>
      </c>
      <c r="F25" s="157"/>
      <c r="G25" s="16"/>
      <c r="H25" s="155" t="s">
        <v>65</v>
      </c>
      <c r="I25" s="157"/>
      <c r="J25" s="155" t="s">
        <v>27</v>
      </c>
      <c r="K25" s="157"/>
      <c r="L25" s="9"/>
      <c r="M25" s="9"/>
      <c r="N25" s="66"/>
      <c r="O25" s="66"/>
      <c r="P25" s="66"/>
      <c r="Q25" s="66"/>
      <c r="R25" s="66"/>
      <c r="S25" s="66"/>
      <c r="T25" s="66"/>
      <c r="U25" s="66"/>
    </row>
    <row r="26" spans="1:21" ht="16.2" thickBot="1" x14ac:dyDescent="0.35">
      <c r="A26" s="9"/>
      <c r="B26" s="9"/>
      <c r="C26" s="158"/>
      <c r="D26" s="160"/>
      <c r="E26" s="213">
        <v>0.03</v>
      </c>
      <c r="F26" s="214">
        <v>0.05</v>
      </c>
      <c r="G26" s="16"/>
      <c r="H26" s="158"/>
      <c r="I26" s="160"/>
      <c r="J26" s="305">
        <v>0.03</v>
      </c>
      <c r="K26" s="214">
        <v>0.05</v>
      </c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15.6" x14ac:dyDescent="0.3">
      <c r="A27" s="9"/>
      <c r="B27" s="9"/>
      <c r="C27" s="209" t="s">
        <v>12</v>
      </c>
      <c r="D27" s="23">
        <f>D17</f>
        <v>0</v>
      </c>
      <c r="E27" s="21">
        <f>D27-(D27*E26)</f>
        <v>0</v>
      </c>
      <c r="F27" s="27">
        <f>D27-(D27*F26)</f>
        <v>0</v>
      </c>
      <c r="G27" s="16"/>
      <c r="H27" s="209" t="s">
        <v>28</v>
      </c>
      <c r="I27" s="23">
        <f>I17</f>
        <v>0</v>
      </c>
      <c r="J27" s="21">
        <f>I27-(I27*J26)</f>
        <v>0</v>
      </c>
      <c r="K27" s="27">
        <f>I27-(I27*K26)</f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15.6" x14ac:dyDescent="0.3">
      <c r="A28" s="9"/>
      <c r="B28" s="9"/>
      <c r="C28" s="210" t="s">
        <v>13</v>
      </c>
      <c r="D28" s="23">
        <f>D19</f>
        <v>0</v>
      </c>
      <c r="E28" s="22"/>
      <c r="F28" s="28"/>
      <c r="G28" s="16"/>
      <c r="H28" s="210" t="s">
        <v>29</v>
      </c>
      <c r="I28" s="23">
        <f>I19</f>
        <v>0</v>
      </c>
      <c r="J28" s="22"/>
      <c r="K28" s="28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16.2" thickBot="1" x14ac:dyDescent="0.35">
      <c r="A29" s="9"/>
      <c r="B29" s="9"/>
      <c r="C29" s="210" t="s">
        <v>14</v>
      </c>
      <c r="D29" s="23">
        <f>D21</f>
        <v>0</v>
      </c>
      <c r="E29" s="22"/>
      <c r="F29" s="28"/>
      <c r="G29" s="16"/>
      <c r="H29" s="210" t="s">
        <v>30</v>
      </c>
      <c r="I29" s="23">
        <f>I21</f>
        <v>0</v>
      </c>
      <c r="J29" s="22"/>
      <c r="K29" s="28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15.6" x14ac:dyDescent="0.3">
      <c r="A30" s="9"/>
      <c r="B30" s="9"/>
      <c r="C30" s="210"/>
      <c r="D30" s="24"/>
      <c r="E30" s="22"/>
      <c r="F30" s="28"/>
      <c r="G30" s="16"/>
      <c r="H30" s="210"/>
      <c r="I30" s="24"/>
      <c r="J30" s="22"/>
      <c r="K30" s="28"/>
      <c r="L30" s="9"/>
      <c r="M30" s="155" t="s">
        <v>111</v>
      </c>
      <c r="N30" s="156"/>
      <c r="O30" s="156"/>
      <c r="P30" s="157"/>
      <c r="Q30" s="9"/>
      <c r="R30" s="9"/>
      <c r="S30" s="9"/>
      <c r="T30" s="9"/>
      <c r="U30" s="9"/>
    </row>
    <row r="31" spans="1:21" ht="16.2" thickBot="1" x14ac:dyDescent="0.35">
      <c r="A31" s="9"/>
      <c r="B31" s="9"/>
      <c r="C31" s="210" t="s">
        <v>15</v>
      </c>
      <c r="D31" s="23">
        <f>E17</f>
        <v>0</v>
      </c>
      <c r="E31" s="21">
        <f>D31-(D31*E26)</f>
        <v>0</v>
      </c>
      <c r="F31" s="27">
        <f>D31-(D31*F26)</f>
        <v>0</v>
      </c>
      <c r="G31" s="16"/>
      <c r="H31" s="210" t="s">
        <v>31</v>
      </c>
      <c r="I31" s="23">
        <f>J17</f>
        <v>0</v>
      </c>
      <c r="J31" s="21">
        <f>I31-(I31*J26)</f>
        <v>0</v>
      </c>
      <c r="K31" s="27">
        <f>I31-(I31*K26)</f>
        <v>0</v>
      </c>
      <c r="L31" s="9"/>
      <c r="M31" s="158"/>
      <c r="N31" s="159"/>
      <c r="O31" s="159"/>
      <c r="P31" s="160"/>
      <c r="Q31" s="9"/>
      <c r="R31" s="9"/>
      <c r="S31" s="9"/>
      <c r="T31" s="9"/>
      <c r="U31" s="9"/>
    </row>
    <row r="32" spans="1:21" ht="15.6" x14ac:dyDescent="0.3">
      <c r="A32" s="9"/>
      <c r="B32" s="9"/>
      <c r="C32" s="210" t="s">
        <v>16</v>
      </c>
      <c r="D32" s="23">
        <f>E19</f>
        <v>0</v>
      </c>
      <c r="E32" s="22"/>
      <c r="F32" s="28"/>
      <c r="G32" s="16"/>
      <c r="H32" s="210" t="s">
        <v>32</v>
      </c>
      <c r="I32" s="23">
        <f>J19</f>
        <v>0</v>
      </c>
      <c r="J32" s="22"/>
      <c r="K32" s="28"/>
      <c r="L32" s="9"/>
      <c r="M32" s="155" t="s">
        <v>93</v>
      </c>
      <c r="N32" s="156"/>
      <c r="O32" s="224"/>
      <c r="P32" s="225"/>
      <c r="Q32" s="9"/>
      <c r="R32" s="9"/>
      <c r="S32" s="9"/>
      <c r="T32" s="9"/>
      <c r="U32" s="9"/>
    </row>
    <row r="33" spans="1:21" ht="16.2" thickBot="1" x14ac:dyDescent="0.35">
      <c r="A33" s="9"/>
      <c r="B33" s="9"/>
      <c r="C33" s="210" t="s">
        <v>17</v>
      </c>
      <c r="D33" s="23">
        <f>E21</f>
        <v>0</v>
      </c>
      <c r="E33" s="22"/>
      <c r="F33" s="28"/>
      <c r="G33" s="16"/>
      <c r="H33" s="210" t="s">
        <v>33</v>
      </c>
      <c r="I33" s="23">
        <f>J21</f>
        <v>0</v>
      </c>
      <c r="J33" s="22"/>
      <c r="K33" s="28"/>
      <c r="L33" s="9"/>
      <c r="M33" s="158"/>
      <c r="N33" s="159"/>
      <c r="O33" s="226"/>
      <c r="P33" s="227"/>
      <c r="Q33" s="9"/>
      <c r="R33" s="9"/>
      <c r="S33" s="9"/>
      <c r="T33" s="9"/>
      <c r="U33" s="9"/>
    </row>
    <row r="34" spans="1:21" ht="15.6" x14ac:dyDescent="0.3">
      <c r="A34" s="9"/>
      <c r="B34" s="9"/>
      <c r="C34" s="210"/>
      <c r="D34" s="24"/>
      <c r="E34" s="22"/>
      <c r="F34" s="28"/>
      <c r="G34" s="16"/>
      <c r="H34" s="210"/>
      <c r="I34" s="24"/>
      <c r="J34" s="22"/>
      <c r="K34" s="28"/>
      <c r="L34" s="9"/>
      <c r="M34" s="155" t="s">
        <v>113</v>
      </c>
      <c r="N34" s="156"/>
      <c r="O34" s="228"/>
      <c r="P34" s="229"/>
      <c r="Q34" s="9"/>
      <c r="R34" s="9"/>
      <c r="S34" s="11" t="s">
        <v>112</v>
      </c>
      <c r="T34" s="9"/>
      <c r="U34" s="9"/>
    </row>
    <row r="35" spans="1:21" ht="18" customHeight="1" thickBot="1" x14ac:dyDescent="0.35">
      <c r="A35" s="66"/>
      <c r="B35" s="66"/>
      <c r="C35" s="210" t="s">
        <v>18</v>
      </c>
      <c r="D35" s="23">
        <f>F17</f>
        <v>0</v>
      </c>
      <c r="E35" s="21">
        <f>D35-(D35*E26)</f>
        <v>0</v>
      </c>
      <c r="F35" s="27">
        <f>D35-(D35*F26)</f>
        <v>0</v>
      </c>
      <c r="G35" s="16"/>
      <c r="H35" s="210" t="s">
        <v>34</v>
      </c>
      <c r="I35" s="23">
        <f>K17</f>
        <v>0</v>
      </c>
      <c r="J35" s="21">
        <f>I35-(I35*J26)</f>
        <v>0</v>
      </c>
      <c r="K35" s="27">
        <f>I35-(I35*K26)</f>
        <v>0</v>
      </c>
      <c r="L35" s="66"/>
      <c r="M35" s="158"/>
      <c r="N35" s="159"/>
      <c r="O35" s="230"/>
      <c r="P35" s="231"/>
      <c r="Q35" s="66"/>
      <c r="R35" s="66"/>
      <c r="S35" s="66"/>
      <c r="T35" s="66"/>
      <c r="U35" s="66"/>
    </row>
    <row r="36" spans="1:21" ht="15.6" x14ac:dyDescent="0.3">
      <c r="A36" s="9"/>
      <c r="B36" s="9"/>
      <c r="C36" s="210" t="s">
        <v>20</v>
      </c>
      <c r="D36" s="23">
        <f>F19</f>
        <v>0</v>
      </c>
      <c r="E36" s="22"/>
      <c r="F36" s="28"/>
      <c r="G36" s="16"/>
      <c r="H36" s="210" t="s">
        <v>35</v>
      </c>
      <c r="I36" s="23">
        <f>K19</f>
        <v>0</v>
      </c>
      <c r="J36" s="22"/>
      <c r="K36" s="28"/>
      <c r="L36" s="9"/>
      <c r="M36" s="155" t="s">
        <v>114</v>
      </c>
      <c r="N36" s="156"/>
      <c r="O36" s="228"/>
      <c r="P36" s="229"/>
      <c r="Q36" s="9"/>
      <c r="R36" s="9"/>
      <c r="S36" s="9"/>
      <c r="T36" s="9"/>
      <c r="U36" s="9"/>
    </row>
    <row r="37" spans="1:21" ht="16.2" thickBot="1" x14ac:dyDescent="0.35">
      <c r="A37" s="9"/>
      <c r="B37" s="9"/>
      <c r="C37" s="210" t="s">
        <v>19</v>
      </c>
      <c r="D37" s="23">
        <f>F21</f>
        <v>0</v>
      </c>
      <c r="E37" s="22"/>
      <c r="F37" s="28"/>
      <c r="G37" s="16"/>
      <c r="H37" s="210" t="s">
        <v>36</v>
      </c>
      <c r="I37" s="23">
        <f>K21</f>
        <v>0</v>
      </c>
      <c r="J37" s="22"/>
      <c r="K37" s="28"/>
      <c r="L37" s="9"/>
      <c r="M37" s="158"/>
      <c r="N37" s="159"/>
      <c r="O37" s="230"/>
      <c r="P37" s="231"/>
      <c r="Q37" s="9"/>
      <c r="R37" s="9"/>
      <c r="S37" s="9"/>
      <c r="T37" s="9"/>
      <c r="U37" s="9"/>
    </row>
    <row r="38" spans="1:21" ht="15.6" x14ac:dyDescent="0.3">
      <c r="A38" s="9"/>
      <c r="B38" s="9"/>
      <c r="C38" s="210"/>
      <c r="D38" s="24"/>
      <c r="E38" s="22"/>
      <c r="F38" s="28"/>
      <c r="G38" s="16"/>
      <c r="H38" s="210"/>
      <c r="I38" s="24"/>
      <c r="J38" s="22"/>
      <c r="K38" s="28"/>
      <c r="L38" s="9"/>
      <c r="M38" s="217">
        <f>IF(O32=S34,O36*500/(-216.0475144+16.2606339*O34-0.002388645*O34^2-0.00113732*O34^3+0.00000701863*O34^4-0.00000001291*O34^5),O36*500/(594.31747775582-27.23842536447*O34+0.82112226871*O34^2-0.00930733913*O34^3+0.00004731582*O34^4-0.00000009054*O34^5))</f>
        <v>0</v>
      </c>
      <c r="N38" s="218"/>
      <c r="O38" s="218"/>
      <c r="P38" s="219"/>
      <c r="Q38" s="9"/>
      <c r="R38" s="9"/>
      <c r="S38" s="9"/>
      <c r="T38" s="9"/>
      <c r="U38" s="9"/>
    </row>
    <row r="39" spans="1:21" ht="16.2" thickBot="1" x14ac:dyDescent="0.35">
      <c r="A39" s="9"/>
      <c r="B39" s="9"/>
      <c r="C39" s="210" t="s">
        <v>21</v>
      </c>
      <c r="D39" s="23">
        <f>G17</f>
        <v>0</v>
      </c>
      <c r="E39" s="21">
        <f>D39-(D39*E26)</f>
        <v>0</v>
      </c>
      <c r="F39" s="27">
        <f>D39-(D39*F26)</f>
        <v>0</v>
      </c>
      <c r="G39" s="16"/>
      <c r="H39" s="210" t="s">
        <v>37</v>
      </c>
      <c r="I39" s="23">
        <f>L17</f>
        <v>0</v>
      </c>
      <c r="J39" s="21">
        <f>I39-(I39*J26)</f>
        <v>0</v>
      </c>
      <c r="K39" s="27">
        <f>I39-(I39*K26)</f>
        <v>0</v>
      </c>
      <c r="L39" s="9"/>
      <c r="M39" s="220"/>
      <c r="N39" s="221"/>
      <c r="O39" s="221"/>
      <c r="P39" s="222"/>
      <c r="Q39" s="9"/>
      <c r="R39" s="9"/>
      <c r="S39" s="9"/>
      <c r="T39" s="9"/>
      <c r="U39" s="9"/>
    </row>
    <row r="40" spans="1:21" ht="15.6" x14ac:dyDescent="0.3">
      <c r="A40" s="9"/>
      <c r="B40" s="9"/>
      <c r="C40" s="210" t="s">
        <v>22</v>
      </c>
      <c r="D40" s="23">
        <f>G19</f>
        <v>0</v>
      </c>
      <c r="E40" s="22"/>
      <c r="F40" s="28"/>
      <c r="G40" s="16"/>
      <c r="H40" s="210" t="s">
        <v>38</v>
      </c>
      <c r="I40" s="23">
        <f>L19</f>
        <v>0</v>
      </c>
      <c r="J40" s="22"/>
      <c r="K40" s="28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15.6" x14ac:dyDescent="0.3">
      <c r="A41" s="9"/>
      <c r="B41" s="9"/>
      <c r="C41" s="210" t="s">
        <v>23</v>
      </c>
      <c r="D41" s="23">
        <f>G21</f>
        <v>0</v>
      </c>
      <c r="E41" s="22"/>
      <c r="F41" s="28"/>
      <c r="G41" s="16"/>
      <c r="H41" s="210" t="s">
        <v>40</v>
      </c>
      <c r="I41" s="23">
        <f>L21</f>
        <v>0</v>
      </c>
      <c r="J41" s="22"/>
      <c r="K41" s="28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15.6" x14ac:dyDescent="0.3">
      <c r="A42" s="9"/>
      <c r="B42" s="9"/>
      <c r="C42" s="210"/>
      <c r="D42" s="24"/>
      <c r="E42" s="22"/>
      <c r="F42" s="28"/>
      <c r="G42" s="16"/>
      <c r="H42" s="210"/>
      <c r="I42" s="24"/>
      <c r="J42" s="22"/>
      <c r="K42" s="28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15.6" x14ac:dyDescent="0.3">
      <c r="A43" s="9"/>
      <c r="B43" s="9"/>
      <c r="C43" s="211" t="s">
        <v>24</v>
      </c>
      <c r="D43" s="23">
        <f>H17</f>
        <v>0</v>
      </c>
      <c r="E43" s="21">
        <f>D43-(D43*E26)</f>
        <v>0</v>
      </c>
      <c r="F43" s="27">
        <f>D43-(D43*F26)</f>
        <v>0</v>
      </c>
      <c r="G43" s="16"/>
      <c r="H43" s="210" t="s">
        <v>39</v>
      </c>
      <c r="I43" s="23">
        <f>M17</f>
        <v>0</v>
      </c>
      <c r="J43" s="21">
        <f>I43-(I43*J26)</f>
        <v>0</v>
      </c>
      <c r="K43" s="27">
        <f>I43-(I43*K26)</f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15.6" x14ac:dyDescent="0.3">
      <c r="A44" s="9"/>
      <c r="B44" s="9"/>
      <c r="C44" s="210" t="s">
        <v>25</v>
      </c>
      <c r="D44" s="23">
        <f>H19</f>
        <v>0</v>
      </c>
      <c r="E44" s="22"/>
      <c r="F44" s="28"/>
      <c r="G44" s="16"/>
      <c r="H44" s="210" t="s">
        <v>41</v>
      </c>
      <c r="I44" s="23">
        <f>M19</f>
        <v>0</v>
      </c>
      <c r="J44" s="22"/>
      <c r="K44" s="28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16.2" thickBot="1" x14ac:dyDescent="0.35">
      <c r="A45" s="9"/>
      <c r="B45" s="9"/>
      <c r="C45" s="212" t="s">
        <v>26</v>
      </c>
      <c r="D45" s="25">
        <f>H21</f>
        <v>0</v>
      </c>
      <c r="E45" s="26"/>
      <c r="F45" s="29"/>
      <c r="G45" s="16"/>
      <c r="H45" s="212" t="s">
        <v>42</v>
      </c>
      <c r="I45" s="25">
        <f>M21</f>
        <v>0</v>
      </c>
      <c r="J45" s="26"/>
      <c r="K45" s="2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spans="1:2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spans="1:2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spans="1:2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spans="1:2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spans="1:2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1:2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  <row r="85" spans="1:2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</row>
  </sheetData>
  <mergeCells count="15">
    <mergeCell ref="M36:N37"/>
    <mergeCell ref="O36:P37"/>
    <mergeCell ref="M38:P39"/>
    <mergeCell ref="O6:P6"/>
    <mergeCell ref="O18:P19"/>
    <mergeCell ref="M30:P31"/>
    <mergeCell ref="M32:N33"/>
    <mergeCell ref="O32:P33"/>
    <mergeCell ref="M34:N35"/>
    <mergeCell ref="O34:P35"/>
    <mergeCell ref="E25:F25"/>
    <mergeCell ref="J25:K25"/>
    <mergeCell ref="C25:D26"/>
    <mergeCell ref="H25:I26"/>
    <mergeCell ref="H11:I11"/>
  </mergeCells>
  <dataValidations count="1">
    <dataValidation type="list" allowBlank="1" showInputMessage="1" showErrorMessage="1" sqref="O32:P33">
      <formula1>"Man,Woman"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499984740745262"/>
  </sheetPr>
  <dimension ref="A1:T84"/>
  <sheetViews>
    <sheetView showGridLines="0" workbookViewId="0"/>
  </sheetViews>
  <sheetFormatPr baseColWidth="10" defaultRowHeight="14.4" x14ac:dyDescent="0.3"/>
  <cols>
    <col min="6" max="6" width="11.5546875" customWidth="1"/>
  </cols>
  <sheetData>
    <row r="1" spans="1:20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  <c r="O1" s="19"/>
      <c r="P1" s="19"/>
      <c r="Q1" s="19"/>
      <c r="R1" s="19"/>
      <c r="S1" s="18"/>
      <c r="T1" s="18"/>
    </row>
    <row r="2" spans="1:20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9"/>
      <c r="O2" s="19"/>
      <c r="P2" s="19"/>
      <c r="Q2" s="19"/>
      <c r="R2" s="19"/>
      <c r="S2" s="9"/>
      <c r="T2" s="9"/>
    </row>
    <row r="3" spans="1:20" ht="15" customHeight="1" x14ac:dyDescent="0.3">
      <c r="A3" s="139"/>
      <c r="B3" s="139"/>
      <c r="C3" s="139"/>
      <c r="D3" s="164"/>
      <c r="E3" s="165"/>
      <c r="F3" s="164"/>
      <c r="G3" s="241" t="s">
        <v>128</v>
      </c>
      <c r="H3" s="241"/>
      <c r="I3" s="241"/>
      <c r="J3" s="139"/>
      <c r="K3" s="139"/>
      <c r="L3" s="139"/>
      <c r="M3" s="139"/>
      <c r="N3" s="167"/>
      <c r="O3" s="167"/>
      <c r="P3" s="167"/>
      <c r="Q3" s="167"/>
      <c r="R3" s="167"/>
      <c r="S3" s="139"/>
      <c r="T3" s="139"/>
    </row>
    <row r="4" spans="1:20" ht="15" customHeight="1" x14ac:dyDescent="0.3">
      <c r="A4" s="139"/>
      <c r="B4" s="139"/>
      <c r="C4" s="139"/>
      <c r="D4" s="139"/>
      <c r="E4" s="168"/>
      <c r="F4" s="139"/>
      <c r="G4" s="276" t="s">
        <v>130</v>
      </c>
      <c r="H4" s="276"/>
      <c r="I4" s="276"/>
      <c r="J4" s="139"/>
      <c r="K4" s="139"/>
      <c r="L4" s="139"/>
      <c r="M4" s="169"/>
      <c r="N4" s="167"/>
      <c r="O4" s="167"/>
      <c r="P4" s="167"/>
      <c r="Q4" s="167"/>
      <c r="R4" s="167"/>
      <c r="S4" s="167"/>
      <c r="T4" s="167"/>
    </row>
    <row r="5" spans="1:20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1"/>
      <c r="N5" s="19"/>
      <c r="O5" s="33"/>
      <c r="P5" s="19"/>
      <c r="Q5" s="19"/>
      <c r="R5" s="19"/>
      <c r="S5" s="19"/>
      <c r="T5" s="19"/>
    </row>
    <row r="6" spans="1:20" ht="15" thickBot="1" x14ac:dyDescent="0.35">
      <c r="A6" s="9"/>
      <c r="B6" s="9"/>
      <c r="C6" s="9"/>
      <c r="D6" s="9"/>
      <c r="E6" s="10"/>
      <c r="F6" s="9"/>
      <c r="G6" s="9"/>
      <c r="H6" s="9"/>
      <c r="I6" s="9"/>
      <c r="J6" s="9"/>
      <c r="K6" s="9"/>
      <c r="L6" s="9"/>
      <c r="M6" s="11"/>
      <c r="N6" s="11" t="s">
        <v>129</v>
      </c>
      <c r="O6" s="11">
        <f>E7-(E7*0.09)</f>
        <v>0</v>
      </c>
      <c r="P6" s="11"/>
      <c r="Q6" s="11"/>
      <c r="R6" s="11"/>
      <c r="S6" s="11"/>
      <c r="T6" s="19"/>
    </row>
    <row r="7" spans="1:20" ht="15" thickBot="1" x14ac:dyDescent="0.35">
      <c r="A7" s="9"/>
      <c r="B7" s="9"/>
      <c r="C7" s="251" t="s">
        <v>119</v>
      </c>
      <c r="D7" s="252"/>
      <c r="E7" s="183"/>
      <c r="F7" s="9"/>
      <c r="G7" s="155" t="s">
        <v>62</v>
      </c>
      <c r="H7" s="156"/>
      <c r="I7" s="157"/>
      <c r="J7" s="9"/>
      <c r="K7" s="251" t="s">
        <v>120</v>
      </c>
      <c r="L7" s="252"/>
      <c r="M7" s="184"/>
      <c r="N7" s="11" t="s">
        <v>130</v>
      </c>
      <c r="O7" s="11">
        <f>E7</f>
        <v>0</v>
      </c>
      <c r="P7" s="11"/>
      <c r="Q7" s="11"/>
      <c r="R7" s="11"/>
      <c r="S7" s="11"/>
      <c r="T7" s="19"/>
    </row>
    <row r="8" spans="1:20" ht="15" thickBot="1" x14ac:dyDescent="0.35">
      <c r="A8" s="9"/>
      <c r="B8" s="9"/>
      <c r="C8" s="10"/>
      <c r="D8" s="10"/>
      <c r="E8" s="10"/>
      <c r="F8" s="9"/>
      <c r="G8" s="161"/>
      <c r="H8" s="162"/>
      <c r="I8" s="163"/>
      <c r="J8" s="9"/>
      <c r="K8" s="32"/>
      <c r="L8" s="32"/>
      <c r="M8" s="12"/>
      <c r="N8" s="11" t="s">
        <v>131</v>
      </c>
      <c r="O8" s="11">
        <f>E7*1.08</f>
        <v>0</v>
      </c>
      <c r="P8" s="11"/>
      <c r="Q8" s="11"/>
      <c r="R8" s="11"/>
      <c r="S8" s="11"/>
      <c r="T8" s="19"/>
    </row>
    <row r="9" spans="1:20" ht="16.2" thickBot="1" x14ac:dyDescent="0.35">
      <c r="A9" s="9"/>
      <c r="B9" s="9"/>
      <c r="C9" s="181" t="s">
        <v>117</v>
      </c>
      <c r="D9" s="182"/>
      <c r="E9" s="247">
        <f>LOOKUP(G4,N6:O8)</f>
        <v>0</v>
      </c>
      <c r="F9" s="9"/>
      <c r="G9" s="187" t="s">
        <v>118</v>
      </c>
      <c r="H9" s="248">
        <f>IF(E9=O6,P11,IF(E9=O8,P13,P12))</f>
        <v>0</v>
      </c>
      <c r="I9" s="190" t="str">
        <f>IF(H9=0,O27,IF(H9=P11,N23,IF(H9=P12,O23,P23)))</f>
        <v>Undefined</v>
      </c>
      <c r="J9" s="9"/>
      <c r="K9" s="155" t="str">
        <f>IF(G4=N6,"Max Recommended Weight Loss",IF(G4=N7,"Maintain the Current Weight",IF(G4=N8,"Max Recommended Weight Gain")))</f>
        <v>Maintain the Current Weight</v>
      </c>
      <c r="L9" s="156"/>
      <c r="M9" s="156"/>
      <c r="N9" s="244" t="str">
        <f>IF(G4=N6,M7-(M7*1.04),IF(G4=N7,"-",IF(G4=N8,M7-(M7*0.97))))</f>
        <v>-</v>
      </c>
      <c r="O9" s="11"/>
      <c r="P9" s="11"/>
      <c r="Q9" s="11"/>
      <c r="R9" s="11"/>
      <c r="S9" s="11"/>
      <c r="T9" s="9"/>
    </row>
    <row r="10" spans="1:20" ht="16.2" thickBot="1" x14ac:dyDescent="0.35">
      <c r="A10" s="9"/>
      <c r="B10" s="9"/>
      <c r="C10" s="9"/>
      <c r="D10" s="9"/>
      <c r="E10" s="9"/>
      <c r="F10" s="9"/>
      <c r="G10" s="188" t="s">
        <v>122</v>
      </c>
      <c r="H10" s="249">
        <f>IF(E9=O6,P15,IF(E9=O8,P17,P16))</f>
        <v>0</v>
      </c>
      <c r="I10" s="191" t="str">
        <f>IF(H10=0,O27,IF(H10=P15,N24,IF(H10=P16,O24,P24)))</f>
        <v>Undefined</v>
      </c>
      <c r="J10" s="9"/>
      <c r="K10" s="158" t="s">
        <v>116</v>
      </c>
      <c r="L10" s="159"/>
      <c r="M10" s="159"/>
      <c r="N10" s="245">
        <f>IF(G4=N6,M7*0.96,IF(G4=N7,M7,IF(G4=N8,M7*1.03)))</f>
        <v>0</v>
      </c>
      <c r="O10" s="11"/>
      <c r="P10" s="11"/>
      <c r="Q10" s="11"/>
      <c r="R10" s="11">
        <v>3</v>
      </c>
      <c r="S10" s="11"/>
      <c r="T10" s="19"/>
    </row>
    <row r="11" spans="1:20" ht="15" thickBot="1" x14ac:dyDescent="0.35">
      <c r="A11" s="9"/>
      <c r="B11" s="9"/>
      <c r="C11" s="112"/>
      <c r="D11" s="112"/>
      <c r="E11" s="9"/>
      <c r="F11" s="9"/>
      <c r="G11" s="189" t="s">
        <v>121</v>
      </c>
      <c r="H11" s="250">
        <f>IF(E9=O6,P19,IF(E9=O8,P21,P20))</f>
        <v>0</v>
      </c>
      <c r="I11" s="192" t="str">
        <f>IF(H11=0,O27,IF(H11=P19,N25,IF(H11=P20,O25,P25)))</f>
        <v>Undefined</v>
      </c>
      <c r="J11" s="9"/>
      <c r="K11" s="110"/>
      <c r="L11" s="110"/>
      <c r="M11" s="41"/>
      <c r="N11" s="11" t="s">
        <v>55</v>
      </c>
      <c r="O11" s="11"/>
      <c r="P11" s="31">
        <f>(E9*0.24)/4</f>
        <v>0</v>
      </c>
      <c r="Q11" s="11"/>
      <c r="R11" s="11">
        <v>4</v>
      </c>
      <c r="S11" s="11"/>
      <c r="T11" s="19"/>
    </row>
    <row r="12" spans="1:20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185" t="str">
        <f>IF(G4=N6,"Optimal Loss per Week",IF(G4=N7,"No Loss or Weight Gain",IF(G4=N8,"Optimal Gain per Week (kg)")))</f>
        <v>No Loss or Weight Gain</v>
      </c>
      <c r="L12" s="185"/>
      <c r="M12" s="246">
        <f>IF(G4=N6,N9/5,IF(G4=N8,N9/5,IF(G4=N7,M7*0)))</f>
        <v>0</v>
      </c>
      <c r="N12" s="11" t="s">
        <v>63</v>
      </c>
      <c r="O12" s="11"/>
      <c r="P12" s="31">
        <f>(E9*0.195)/4</f>
        <v>0</v>
      </c>
      <c r="Q12" s="11"/>
      <c r="R12" s="11">
        <v>5</v>
      </c>
      <c r="S12" s="11"/>
      <c r="T12" s="19"/>
    </row>
    <row r="13" spans="1:20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109"/>
      <c r="L13" s="109"/>
      <c r="M13" s="40"/>
      <c r="N13" s="39"/>
      <c r="O13" s="37"/>
      <c r="P13" s="31">
        <f>(E9*0.19)/4</f>
        <v>0</v>
      </c>
      <c r="Q13" s="11"/>
      <c r="R13" s="11"/>
      <c r="S13" s="11"/>
      <c r="T13" s="19"/>
    </row>
    <row r="14" spans="1:20" ht="15" thickBot="1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34"/>
      <c r="L14" s="38"/>
      <c r="M14" s="37"/>
      <c r="N14" s="11"/>
      <c r="O14" s="11"/>
      <c r="P14" s="11"/>
      <c r="Q14" s="11"/>
      <c r="R14" s="11"/>
      <c r="S14" s="11"/>
      <c r="T14" s="19"/>
    </row>
    <row r="15" spans="1:20" x14ac:dyDescent="0.3">
      <c r="A15" s="9"/>
      <c r="B15" s="173"/>
      <c r="C15" s="174" t="s">
        <v>80</v>
      </c>
      <c r="D15" s="175"/>
      <c r="E15" s="179">
        <v>3</v>
      </c>
      <c r="F15" s="9"/>
      <c r="G15" s="9"/>
      <c r="H15" s="9"/>
      <c r="I15" s="9"/>
      <c r="J15" s="9"/>
      <c r="K15" s="9"/>
      <c r="L15" s="9"/>
      <c r="M15" s="11"/>
      <c r="N15" s="11" t="s">
        <v>56</v>
      </c>
      <c r="O15" s="11"/>
      <c r="P15" s="31">
        <f>(E9*0.57)/4</f>
        <v>0</v>
      </c>
      <c r="Q15" s="11"/>
      <c r="R15" s="11" t="s">
        <v>69</v>
      </c>
      <c r="S15" s="11"/>
      <c r="T15" s="19"/>
    </row>
    <row r="16" spans="1:20" ht="15" thickBot="1" x14ac:dyDescent="0.35">
      <c r="A16" s="9"/>
      <c r="B16" s="176"/>
      <c r="C16" s="177" t="s">
        <v>81</v>
      </c>
      <c r="D16" s="178"/>
      <c r="E16" s="180" t="s">
        <v>68</v>
      </c>
      <c r="F16" s="9"/>
      <c r="G16" s="9"/>
      <c r="H16" s="9"/>
      <c r="I16" s="9"/>
      <c r="J16" s="9"/>
      <c r="K16" s="9"/>
      <c r="L16" s="9"/>
      <c r="M16" s="11"/>
      <c r="N16" s="11" t="s">
        <v>57</v>
      </c>
      <c r="O16" s="11"/>
      <c r="P16" s="31">
        <f>(E9*0.59)/4</f>
        <v>0</v>
      </c>
      <c r="Q16" s="11"/>
      <c r="R16" s="11" t="s">
        <v>68</v>
      </c>
      <c r="S16" s="11"/>
      <c r="T16" s="19"/>
    </row>
    <row r="17" spans="1:20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11"/>
      <c r="N17" s="11" t="s">
        <v>58</v>
      </c>
      <c r="O17" s="11"/>
      <c r="P17" s="31">
        <f>(E9*0.58)/4</f>
        <v>0</v>
      </c>
      <c r="Q17" s="11"/>
      <c r="R17" s="11"/>
      <c r="S17" s="11"/>
      <c r="T17" s="19"/>
    </row>
    <row r="18" spans="1:20" ht="19.05" customHeight="1" x14ac:dyDescent="0.3">
      <c r="A18" s="30"/>
      <c r="B18" s="30"/>
      <c r="C18" s="274"/>
      <c r="D18" s="30"/>
      <c r="E18" s="275" t="s">
        <v>66</v>
      </c>
      <c r="F18" s="275"/>
      <c r="G18" s="275"/>
      <c r="H18" s="275"/>
      <c r="I18" s="275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1:20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1"/>
      <c r="N19" s="11" t="s">
        <v>59</v>
      </c>
      <c r="O19" s="11"/>
      <c r="P19" s="31">
        <f>(E9*0.19)/9</f>
        <v>0</v>
      </c>
      <c r="Q19" s="11"/>
      <c r="R19" s="11" t="s">
        <v>73</v>
      </c>
      <c r="S19" s="11">
        <f>E9*0.4</f>
        <v>0</v>
      </c>
      <c r="T19" s="19"/>
    </row>
    <row r="20" spans="1:20" ht="15" thickBot="1" x14ac:dyDescent="0.3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11"/>
      <c r="N20" s="11" t="s">
        <v>60</v>
      </c>
      <c r="O20" s="11"/>
      <c r="P20" s="31">
        <f>(E9*0.215)/9</f>
        <v>0</v>
      </c>
      <c r="Q20" s="11"/>
      <c r="R20" s="11" t="s">
        <v>70</v>
      </c>
      <c r="S20" s="11">
        <f>E9*0.3</f>
        <v>0</v>
      </c>
      <c r="T20" s="19"/>
    </row>
    <row r="21" spans="1:20" ht="15" thickBot="1" x14ac:dyDescent="0.35">
      <c r="A21" s="9"/>
      <c r="B21" s="111"/>
      <c r="C21" s="111"/>
      <c r="D21" s="137" t="s">
        <v>97</v>
      </c>
      <c r="E21" s="138"/>
      <c r="F21" s="9"/>
      <c r="G21" s="137" t="s">
        <v>98</v>
      </c>
      <c r="H21" s="138"/>
      <c r="I21" s="9"/>
      <c r="J21" s="137" t="s">
        <v>99</v>
      </c>
      <c r="K21" s="138"/>
      <c r="L21" s="9"/>
      <c r="M21" s="11"/>
      <c r="N21" s="11" t="s">
        <v>61</v>
      </c>
      <c r="O21" s="11"/>
      <c r="P21" s="31">
        <f>(E9*0.23)/9</f>
        <v>0</v>
      </c>
      <c r="Q21" s="11"/>
      <c r="R21" s="11" t="s">
        <v>74</v>
      </c>
      <c r="S21" s="11">
        <f>E9*0.3</f>
        <v>0</v>
      </c>
      <c r="T21" s="19"/>
    </row>
    <row r="22" spans="1:20" x14ac:dyDescent="0.3">
      <c r="A22" s="9"/>
      <c r="B22" s="9"/>
      <c r="C22" s="9"/>
      <c r="D22" s="170" t="s">
        <v>67</v>
      </c>
      <c r="E22" s="255">
        <f>IF(E15=R10,IF(E16=R15,S21,S19),IF(E15=R11,IF(E16=R15,S25,S23),IF(E15=R12,IF(E16=R15,S30,S28))))</f>
        <v>0</v>
      </c>
      <c r="F22" s="9"/>
      <c r="G22" s="170" t="s">
        <v>67</v>
      </c>
      <c r="H22" s="255">
        <f>IF(E15=R10,S20,IF(E15=R11,S25,IF(E15=R12,S29,S29)))</f>
        <v>0</v>
      </c>
      <c r="I22" s="9"/>
      <c r="J22" s="170" t="s">
        <v>67</v>
      </c>
      <c r="K22" s="255">
        <f>IF(E15=R10,IF(E16=R15,S19,S21),IF(E15=R11,IF(E16=R15,S23,S25),IF(E15=R12,IF(E16=R15,S28,S30))))</f>
        <v>0</v>
      </c>
      <c r="L22" s="9"/>
      <c r="M22" s="11"/>
      <c r="N22" s="11"/>
      <c r="O22" s="11"/>
      <c r="P22" s="11"/>
      <c r="Q22" s="11"/>
      <c r="R22" s="11"/>
      <c r="S22" s="11"/>
      <c r="T22" s="19"/>
    </row>
    <row r="23" spans="1:20" x14ac:dyDescent="0.3">
      <c r="A23" s="9"/>
      <c r="B23" s="9"/>
      <c r="C23" s="9"/>
      <c r="D23" s="171" t="s">
        <v>118</v>
      </c>
      <c r="E23" s="253">
        <f>IF(E15=R10,IF(E16=R15,H9*0.3,H9*0.4),IF(E15=R11,IF(E16=R15,H9*0.27,H9*0.34),IF(E15=R12,IF(E16=R15,H9*0.25,H9*0.3))))</f>
        <v>0</v>
      </c>
      <c r="F23" s="9"/>
      <c r="G23" s="171" t="s">
        <v>118</v>
      </c>
      <c r="H23" s="253">
        <f>IF(E15=R10,IF(E16=R15,H9*0.3,H9*0.3),IF(E15=R11,IF(E16=R15,H9*0.25,H9*0.25),IF(E15=R12,IF(E16=R15,H9*0.25,H9*0.25))))</f>
        <v>0</v>
      </c>
      <c r="I23" s="9"/>
      <c r="J23" s="171" t="s">
        <v>118</v>
      </c>
      <c r="K23" s="253">
        <f>IF(E15=R10,IF(E16=R15,H9*0.4,H9*0.3),IF(E15=R11,IF(E16=R15,H9*0.34,H9*0.27),IF(E15=R12,IF(E16=R15,H9*0.3,H9*0.25))))</f>
        <v>0</v>
      </c>
      <c r="L23" s="9"/>
      <c r="M23" s="11"/>
      <c r="N23" s="46">
        <v>0.24</v>
      </c>
      <c r="O23" s="47">
        <v>0.19500000000000001</v>
      </c>
      <c r="P23" s="46">
        <v>0.19</v>
      </c>
      <c r="Q23" s="11"/>
      <c r="R23" s="11" t="s">
        <v>75</v>
      </c>
      <c r="S23" s="11">
        <f>E9*0.34</f>
        <v>0</v>
      </c>
      <c r="T23" s="19"/>
    </row>
    <row r="24" spans="1:20" x14ac:dyDescent="0.3">
      <c r="A24" s="9"/>
      <c r="B24" s="9"/>
      <c r="C24" s="9"/>
      <c r="D24" s="171" t="s">
        <v>122</v>
      </c>
      <c r="E24" s="253">
        <f>IF(E15=R10,IF(E16=R15,H10*0.3,H10*0.4),IF(E15=R11,IF(E16=R15,H10*0.27,H10*0.34),IF(E15=R12,IF(E16=R15,H10*0.25,H10*0.3))))</f>
        <v>0</v>
      </c>
      <c r="F24" s="9"/>
      <c r="G24" s="171" t="s">
        <v>122</v>
      </c>
      <c r="H24" s="253">
        <f>IF(E15=R10,IF(E16=R15,H10*0.3,H10*0.3),IF(E15=R11,IF(E16=R15,H10*0.25,H10*0.25),IF(E15=R12,IF(E16=R15,H10*0.25,H10*0.25))))</f>
        <v>0</v>
      </c>
      <c r="I24" s="9"/>
      <c r="J24" s="171" t="s">
        <v>122</v>
      </c>
      <c r="K24" s="253">
        <f>IF(E15=R10,IF(E16=R15,H10*0.4,H10*0.3),IF(E15=R11,IF(E16=R15,H10*0.34,H10*0.27),IF(E15=R12,IF(E16=R15,H10*0.3,H10*0.25))))</f>
        <v>0</v>
      </c>
      <c r="L24" s="9"/>
      <c r="M24" s="11"/>
      <c r="N24" s="46">
        <v>0.56999999999999995</v>
      </c>
      <c r="O24" s="46">
        <v>0.59</v>
      </c>
      <c r="P24" s="46">
        <v>0.57999999999999996</v>
      </c>
      <c r="Q24" s="11"/>
      <c r="R24" s="11" t="s">
        <v>71</v>
      </c>
      <c r="S24" s="11">
        <f>E9*0.27</f>
        <v>0</v>
      </c>
      <c r="T24" s="19"/>
    </row>
    <row r="25" spans="1:20" ht="15" thickBot="1" x14ac:dyDescent="0.35">
      <c r="A25" s="9"/>
      <c r="B25" s="9"/>
      <c r="C25" s="9"/>
      <c r="D25" s="172" t="s">
        <v>121</v>
      </c>
      <c r="E25" s="254">
        <f>IF(E15=R10,IF(E16=R15,H11*0.3,H11*0.4),IF(E15=R11,IF(E16=R15,H11*0.27,H11*0.34),IF(E15=R12,IF(E16=R15,H11*0.25,H11*0.3))))</f>
        <v>0</v>
      </c>
      <c r="F25" s="9"/>
      <c r="G25" s="172" t="s">
        <v>121</v>
      </c>
      <c r="H25" s="254">
        <f>IF(E15=R10,IF(E16=R15,H11*0.3,H11*0.3),IF(E15=R11,IF(E16=R15,H11*0.25,H11*0.25),IF(E15=R12,IF(E16=R15,H11*0.25,H11*0.25))))</f>
        <v>0</v>
      </c>
      <c r="I25" s="9"/>
      <c r="J25" s="172" t="s">
        <v>121</v>
      </c>
      <c r="K25" s="254">
        <f>IF(E15=R10,IF(E16=R15,H11*0.4,H11*0.3),IF(E15=R11,IF(E16=R15,H11*0.34,H11*0.27),IF(E15=R12,IF(E16=R15,H11*0.3,H11*0.25))))</f>
        <v>0</v>
      </c>
      <c r="L25" s="9"/>
      <c r="M25" s="11"/>
      <c r="N25" s="46">
        <v>0.19</v>
      </c>
      <c r="O25" s="47">
        <v>0.215</v>
      </c>
      <c r="P25" s="46">
        <v>0.23</v>
      </c>
      <c r="Q25" s="11"/>
      <c r="R25" s="11" t="s">
        <v>71</v>
      </c>
      <c r="S25" s="11">
        <f>E9*0.25</f>
        <v>0</v>
      </c>
      <c r="T25" s="19"/>
    </row>
    <row r="26" spans="1:20" ht="15" thickBot="1" x14ac:dyDescent="0.3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11"/>
      <c r="N26" s="11"/>
      <c r="O26" s="11"/>
      <c r="P26" s="11"/>
      <c r="Q26" s="11"/>
      <c r="R26" s="11" t="s">
        <v>78</v>
      </c>
      <c r="S26" s="11">
        <f>E9*0.14</f>
        <v>0</v>
      </c>
      <c r="T26" s="19"/>
    </row>
    <row r="27" spans="1:20" ht="15" thickBot="1" x14ac:dyDescent="0.35">
      <c r="A27" s="9"/>
      <c r="B27" s="9"/>
      <c r="C27" s="9"/>
      <c r="D27" s="9"/>
      <c r="E27" s="137" t="s">
        <v>100</v>
      </c>
      <c r="F27" s="138"/>
      <c r="G27" s="9"/>
      <c r="H27" s="137" t="s">
        <v>101</v>
      </c>
      <c r="I27" s="138"/>
      <c r="J27" s="9"/>
      <c r="K27" s="9"/>
      <c r="L27" s="9"/>
      <c r="M27" s="11"/>
      <c r="N27" s="11"/>
      <c r="O27" s="11" t="s">
        <v>64</v>
      </c>
      <c r="P27" s="11"/>
      <c r="Q27" s="11"/>
      <c r="R27" s="11"/>
      <c r="S27" s="11"/>
      <c r="T27" s="19"/>
    </row>
    <row r="28" spans="1:20" x14ac:dyDescent="0.3">
      <c r="A28" s="9"/>
      <c r="B28" s="9"/>
      <c r="C28" s="9"/>
      <c r="D28" s="9"/>
      <c r="E28" s="170" t="s">
        <v>67</v>
      </c>
      <c r="F28" s="255">
        <f>IF(E15=R11,IF(E16=R15,S26,S26),IF(E15=R12,IF(E16=R16,S31,S32),0))</f>
        <v>0</v>
      </c>
      <c r="G28" s="9"/>
      <c r="H28" s="170" t="s">
        <v>67</v>
      </c>
      <c r="I28" s="255">
        <f>IF(E15=R12,IF(E16=R15,S31,S32),0)</f>
        <v>0</v>
      </c>
      <c r="J28" s="9"/>
      <c r="K28" s="9"/>
      <c r="L28" s="9"/>
      <c r="M28" s="11"/>
      <c r="N28" s="11"/>
      <c r="O28" s="11"/>
      <c r="P28" s="11"/>
      <c r="Q28" s="11"/>
      <c r="R28" s="11" t="s">
        <v>76</v>
      </c>
      <c r="S28" s="11">
        <f>E9*0.3</f>
        <v>0</v>
      </c>
      <c r="T28" s="19"/>
    </row>
    <row r="29" spans="1:20" x14ac:dyDescent="0.3">
      <c r="A29" s="9"/>
      <c r="B29" s="9"/>
      <c r="C29" s="9"/>
      <c r="D29" s="9"/>
      <c r="E29" s="171" t="s">
        <v>118</v>
      </c>
      <c r="F29" s="253">
        <f>IF(E15=R11,H9*0.14,IF(E15=R12,IF(E16=R15,H9*0.08,H9*0.12),0))</f>
        <v>0</v>
      </c>
      <c r="G29" s="9"/>
      <c r="H29" s="171" t="s">
        <v>118</v>
      </c>
      <c r="I29" s="253">
        <f>IF(E15=R12,IF(E16=R15,H9*0.12,H9*0.08),0)</f>
        <v>0</v>
      </c>
      <c r="J29" s="9"/>
      <c r="K29" s="9"/>
      <c r="L29" s="9"/>
      <c r="M29" s="11"/>
      <c r="N29" s="11"/>
      <c r="O29" s="11"/>
      <c r="P29" s="11"/>
      <c r="Q29" s="11"/>
      <c r="R29" s="11" t="s">
        <v>72</v>
      </c>
      <c r="S29" s="11">
        <f>E9*0.25</f>
        <v>0</v>
      </c>
      <c r="T29" s="19"/>
    </row>
    <row r="30" spans="1:20" x14ac:dyDescent="0.3">
      <c r="A30" s="9"/>
      <c r="B30" s="9"/>
      <c r="C30" s="9"/>
      <c r="D30" s="9"/>
      <c r="E30" s="171" t="s">
        <v>122</v>
      </c>
      <c r="F30" s="253">
        <f>IF(E15=R11,H10*0.14,IF(E15=R12,IF(E16=R15,H10*0.08,H10*0.12),0))</f>
        <v>0</v>
      </c>
      <c r="G30" s="9"/>
      <c r="H30" s="171" t="s">
        <v>122</v>
      </c>
      <c r="I30" s="253">
        <f>IF(E15=R12,IF(E16=R15,H10*0.12,H10*0.08),0)</f>
        <v>0</v>
      </c>
      <c r="J30" s="9"/>
      <c r="K30" s="9"/>
      <c r="L30" s="9"/>
      <c r="M30" s="11"/>
      <c r="N30" s="19"/>
      <c r="O30" s="19"/>
      <c r="P30" s="19"/>
      <c r="Q30" s="19"/>
      <c r="R30" s="11" t="s">
        <v>77</v>
      </c>
      <c r="S30" s="11">
        <f>E9*0.25</f>
        <v>0</v>
      </c>
      <c r="T30" s="19"/>
    </row>
    <row r="31" spans="1:20" ht="15" thickBot="1" x14ac:dyDescent="0.35">
      <c r="A31" s="9"/>
      <c r="B31" s="9"/>
      <c r="C31" s="9"/>
      <c r="D31" s="9"/>
      <c r="E31" s="172" t="s">
        <v>121</v>
      </c>
      <c r="F31" s="254">
        <f>IF(E15=R11,H11*0.14,IF(E15=R12,IF(E16=R15,H11*0.08,H11*0.12),0))</f>
        <v>0</v>
      </c>
      <c r="G31" s="9"/>
      <c r="H31" s="172" t="s">
        <v>121</v>
      </c>
      <c r="I31" s="254">
        <f>IF(E15=R12,IF(E16=R15,H11*0.12,H11*0.08),0)</f>
        <v>0</v>
      </c>
      <c r="J31" s="9"/>
      <c r="K31" s="9"/>
      <c r="L31" s="9"/>
      <c r="M31" s="11"/>
      <c r="N31" s="19"/>
      <c r="O31" s="19"/>
      <c r="P31" s="19"/>
      <c r="Q31" s="19"/>
      <c r="R31" s="11" t="s">
        <v>78</v>
      </c>
      <c r="S31" s="11">
        <f>E9*0.12</f>
        <v>0</v>
      </c>
      <c r="T31" s="19"/>
    </row>
    <row r="32" spans="1:20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11"/>
      <c r="N32" s="11"/>
      <c r="O32" s="11"/>
      <c r="P32" s="11"/>
      <c r="Q32" s="11"/>
      <c r="R32" s="11" t="s">
        <v>79</v>
      </c>
      <c r="S32" s="11">
        <f>E9*0.08</f>
        <v>0</v>
      </c>
      <c r="T32" s="19"/>
    </row>
    <row r="33" spans="1:2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1"/>
      <c r="N33" s="19"/>
      <c r="O33" s="19"/>
      <c r="P33" s="19"/>
      <c r="Q33" s="19"/>
      <c r="R33" s="19"/>
      <c r="S33" s="19"/>
      <c r="T33" s="19"/>
    </row>
    <row r="34" spans="1:20" ht="30" customHeight="1" x14ac:dyDescent="0.3">
      <c r="A34" s="164"/>
      <c r="B34" s="164"/>
      <c r="C34" s="164"/>
      <c r="D34" s="164"/>
      <c r="E34" s="164"/>
      <c r="F34" s="232"/>
      <c r="G34" s="136" t="s">
        <v>123</v>
      </c>
      <c r="H34" s="136"/>
      <c r="I34" s="136"/>
      <c r="J34" s="136"/>
      <c r="K34" s="277"/>
      <c r="L34" s="164"/>
      <c r="M34" s="164"/>
      <c r="N34" s="164"/>
      <c r="O34" s="164"/>
      <c r="P34" s="164"/>
      <c r="Q34" s="164"/>
      <c r="R34" s="164"/>
      <c r="S34" s="164"/>
      <c r="T34" s="164"/>
    </row>
    <row r="35" spans="1:20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9"/>
      <c r="S35" s="9"/>
      <c r="T35" s="9"/>
    </row>
    <row r="36" spans="1:20" ht="15" thickBot="1" x14ac:dyDescent="0.3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</row>
    <row r="37" spans="1:20" ht="15" thickBot="1" x14ac:dyDescent="0.35">
      <c r="A37" s="19"/>
      <c r="B37" s="36"/>
      <c r="C37" s="13" t="s">
        <v>43</v>
      </c>
      <c r="D37" s="186" t="s">
        <v>87</v>
      </c>
      <c r="E37" s="138"/>
      <c r="F37" s="19"/>
      <c r="G37" s="223"/>
      <c r="H37" s="137" t="s">
        <v>126</v>
      </c>
      <c r="I37" s="186"/>
      <c r="J37" s="13" t="s">
        <v>102</v>
      </c>
      <c r="K37" s="19"/>
      <c r="L37" s="223"/>
      <c r="M37" s="137" t="s">
        <v>132</v>
      </c>
      <c r="N37" s="186"/>
      <c r="O37" s="138"/>
      <c r="P37" s="9"/>
      <c r="Q37" s="9"/>
      <c r="R37" s="9"/>
      <c r="S37" s="66"/>
      <c r="T37" s="66"/>
    </row>
    <row r="38" spans="1:20" ht="15" thickBot="1" x14ac:dyDescent="0.35">
      <c r="A38" s="19"/>
      <c r="B38" s="13" t="s">
        <v>90</v>
      </c>
      <c r="C38" s="256" t="str">
        <f>IF(M7=0,"",M7)</f>
        <v/>
      </c>
      <c r="D38" s="259">
        <f>IF(C38=0,0,IF(C38&lt;M7,C38-M7,IF(C38&gt;M7,C38-M7,0)))</f>
        <v>0</v>
      </c>
      <c r="E38" s="260"/>
      <c r="F38" s="19"/>
      <c r="G38" s="13" t="s">
        <v>90</v>
      </c>
      <c r="H38" s="266"/>
      <c r="I38" s="267"/>
      <c r="J38" s="273"/>
      <c r="K38" s="19"/>
      <c r="L38" s="13" t="s">
        <v>90</v>
      </c>
      <c r="M38" s="266"/>
      <c r="N38" s="278"/>
      <c r="O38" s="267"/>
      <c r="P38" s="9"/>
      <c r="Q38" s="9"/>
      <c r="R38" s="9"/>
      <c r="S38" s="66"/>
      <c r="T38" s="66"/>
    </row>
    <row r="39" spans="1:20" ht="15" thickBot="1" x14ac:dyDescent="0.35">
      <c r="A39" s="19"/>
      <c r="B39" s="13" t="s">
        <v>82</v>
      </c>
      <c r="C39" s="257"/>
      <c r="D39" s="261">
        <f>IF(C39=0,0,IF(C39&lt;C38,C39-C38,IF(C39&gt;C38,C39-C38,0)))</f>
        <v>0</v>
      </c>
      <c r="E39" s="262"/>
      <c r="F39" s="19"/>
      <c r="G39" s="13" t="s">
        <v>82</v>
      </c>
      <c r="H39" s="268"/>
      <c r="I39" s="269"/>
      <c r="J39" s="273"/>
      <c r="K39" s="19"/>
      <c r="L39" s="13" t="s">
        <v>82</v>
      </c>
      <c r="M39" s="268"/>
      <c r="N39" s="265"/>
      <c r="O39" s="269"/>
      <c r="P39" s="9"/>
      <c r="Q39" s="9"/>
      <c r="R39" s="9"/>
      <c r="S39" s="66"/>
      <c r="T39" s="66"/>
    </row>
    <row r="40" spans="1:20" ht="15" thickBot="1" x14ac:dyDescent="0.35">
      <c r="A40" s="19"/>
      <c r="B40" s="13" t="s">
        <v>86</v>
      </c>
      <c r="C40" s="257"/>
      <c r="D40" s="261">
        <f t="shared" ref="D40:D42" si="0">IF(C40=0,0,IF(C40&lt;C39,C40-C39,IF(C40&gt;C39,C40-C39,0)))</f>
        <v>0</v>
      </c>
      <c r="E40" s="262"/>
      <c r="F40" s="19"/>
      <c r="G40" s="13" t="s">
        <v>86</v>
      </c>
      <c r="H40" s="268"/>
      <c r="I40" s="269"/>
      <c r="J40" s="273"/>
      <c r="K40" s="19"/>
      <c r="L40" s="13" t="s">
        <v>86</v>
      </c>
      <c r="M40" s="268"/>
      <c r="N40" s="265"/>
      <c r="O40" s="269"/>
      <c r="P40" s="9"/>
      <c r="Q40" s="9"/>
      <c r="R40" s="9"/>
      <c r="S40" s="66"/>
      <c r="T40" s="66"/>
    </row>
    <row r="41" spans="1:20" ht="15" thickBot="1" x14ac:dyDescent="0.35">
      <c r="A41" s="19"/>
      <c r="B41" s="13" t="s">
        <v>83</v>
      </c>
      <c r="C41" s="257"/>
      <c r="D41" s="261">
        <f t="shared" si="0"/>
        <v>0</v>
      </c>
      <c r="E41" s="262"/>
      <c r="F41" s="19"/>
      <c r="G41" s="13" t="s">
        <v>83</v>
      </c>
      <c r="H41" s="268"/>
      <c r="I41" s="269"/>
      <c r="J41" s="273"/>
      <c r="K41" s="19"/>
      <c r="L41" s="13" t="s">
        <v>83</v>
      </c>
      <c r="M41" s="268"/>
      <c r="N41" s="265"/>
      <c r="O41" s="269"/>
      <c r="P41" s="9"/>
      <c r="Q41" s="9"/>
      <c r="R41" s="9"/>
      <c r="S41" s="66"/>
      <c r="T41" s="66"/>
    </row>
    <row r="42" spans="1:20" ht="15" thickBot="1" x14ac:dyDescent="0.35">
      <c r="A42" s="19"/>
      <c r="B42" s="13" t="s">
        <v>84</v>
      </c>
      <c r="C42" s="258"/>
      <c r="D42" s="263">
        <f t="shared" si="0"/>
        <v>0</v>
      </c>
      <c r="E42" s="264"/>
      <c r="F42" s="19"/>
      <c r="G42" s="13" t="s">
        <v>84</v>
      </c>
      <c r="H42" s="271"/>
      <c r="I42" s="272"/>
      <c r="J42" s="273"/>
      <c r="K42" s="19"/>
      <c r="L42" s="13" t="s">
        <v>84</v>
      </c>
      <c r="M42" s="271"/>
      <c r="N42" s="270"/>
      <c r="O42" s="272"/>
      <c r="P42" s="9"/>
      <c r="Q42" s="9"/>
      <c r="R42" s="9"/>
      <c r="S42" s="66"/>
      <c r="T42" s="66"/>
    </row>
    <row r="43" spans="1:20" x14ac:dyDescent="0.3">
      <c r="A43" s="9"/>
      <c r="B43" s="155" t="s">
        <v>124</v>
      </c>
      <c r="C43" s="156"/>
      <c r="D43" s="156"/>
      <c r="E43" s="157"/>
      <c r="F43" s="34"/>
      <c r="G43" s="155" t="s">
        <v>125</v>
      </c>
      <c r="H43" s="156"/>
      <c r="I43" s="156"/>
      <c r="J43" s="157"/>
      <c r="K43" s="19"/>
      <c r="L43" s="155" t="s">
        <v>127</v>
      </c>
      <c r="M43" s="156"/>
      <c r="N43" s="156"/>
      <c r="O43" s="157"/>
      <c r="P43" s="9"/>
      <c r="Q43" s="9"/>
      <c r="R43" s="9"/>
      <c r="S43" s="66"/>
      <c r="T43" s="66"/>
    </row>
    <row r="44" spans="1:20" ht="15" thickBot="1" x14ac:dyDescent="0.35">
      <c r="A44" s="9"/>
      <c r="B44" s="158"/>
      <c r="C44" s="159"/>
      <c r="D44" s="159"/>
      <c r="E44" s="160"/>
      <c r="F44" s="9"/>
      <c r="G44" s="158"/>
      <c r="H44" s="159"/>
      <c r="I44" s="159"/>
      <c r="J44" s="160"/>
      <c r="K44" s="19"/>
      <c r="L44" s="158"/>
      <c r="M44" s="159"/>
      <c r="N44" s="159"/>
      <c r="O44" s="160"/>
      <c r="P44" s="19"/>
      <c r="Q44" s="19"/>
      <c r="R44" s="9"/>
      <c r="S44" s="9"/>
      <c r="T44" s="9"/>
    </row>
    <row r="45" spans="1:20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19"/>
      <c r="L45" s="19"/>
      <c r="M45" s="19"/>
      <c r="N45" s="19"/>
      <c r="O45" s="19"/>
      <c r="P45" s="19"/>
      <c r="Q45" s="19"/>
      <c r="R45" s="9"/>
      <c r="S45" s="9"/>
      <c r="T45" s="9"/>
    </row>
    <row r="46" spans="1:20" x14ac:dyDescent="0.3">
      <c r="A46" s="9"/>
      <c r="B46" s="9"/>
      <c r="C46" s="9"/>
      <c r="D46" s="53"/>
      <c r="E46" s="53"/>
      <c r="F46" s="9"/>
      <c r="G46" s="9"/>
      <c r="H46" s="9"/>
      <c r="I46" s="9"/>
      <c r="J46" s="9"/>
      <c r="K46" s="9"/>
      <c r="L46" s="9"/>
      <c r="M46" s="9"/>
      <c r="N46" s="19"/>
      <c r="O46" s="19"/>
      <c r="P46" s="19"/>
      <c r="Q46" s="19"/>
      <c r="R46" s="19"/>
      <c r="S46" s="19"/>
      <c r="T46" s="19"/>
    </row>
    <row r="47" spans="1:20" x14ac:dyDescent="0.3">
      <c r="A47" s="9"/>
      <c r="B47" s="9"/>
      <c r="C47" s="9"/>
      <c r="D47" s="53"/>
      <c r="E47" s="53"/>
      <c r="F47" s="9"/>
      <c r="G47" s="9"/>
      <c r="H47" s="9"/>
      <c r="I47" s="9"/>
      <c r="J47" s="9"/>
      <c r="K47" s="9"/>
      <c r="L47" s="9"/>
      <c r="M47" s="9"/>
      <c r="N47" s="19"/>
      <c r="O47" s="19"/>
      <c r="P47" s="19"/>
      <c r="Q47" s="19"/>
      <c r="R47" s="19"/>
      <c r="S47" s="19"/>
      <c r="T47" s="19"/>
    </row>
    <row r="48" spans="1:20" x14ac:dyDescent="0.3">
      <c r="A48" s="9"/>
      <c r="B48" s="9"/>
      <c r="C48" s="9"/>
      <c r="D48" s="53"/>
      <c r="E48" s="53"/>
      <c r="F48" s="9"/>
      <c r="G48" s="9"/>
      <c r="H48" s="9"/>
      <c r="I48" s="9"/>
      <c r="J48" s="9"/>
      <c r="K48" s="9"/>
      <c r="L48" s="9"/>
      <c r="M48" s="9"/>
      <c r="N48" s="19"/>
      <c r="O48" s="19"/>
      <c r="P48" s="19"/>
      <c r="Q48" s="19"/>
      <c r="R48" s="19"/>
      <c r="S48" s="19"/>
      <c r="T48" s="19"/>
    </row>
    <row r="49" spans="1:20" x14ac:dyDescent="0.3">
      <c r="A49" s="9"/>
      <c r="B49" s="9"/>
      <c r="C49" s="9"/>
      <c r="D49" s="53"/>
      <c r="E49" s="53"/>
      <c r="F49" s="9"/>
      <c r="G49" s="9"/>
      <c r="H49" s="9"/>
      <c r="I49" s="9"/>
      <c r="J49" s="9"/>
      <c r="K49" s="9"/>
      <c r="L49" s="9"/>
      <c r="M49" s="9"/>
      <c r="N49" s="19"/>
      <c r="O49" s="19"/>
      <c r="P49" s="19"/>
      <c r="Q49" s="19"/>
      <c r="R49" s="19"/>
      <c r="S49" s="19"/>
      <c r="T49" s="19"/>
    </row>
    <row r="50" spans="1:20" x14ac:dyDescent="0.3">
      <c r="A50" s="9"/>
      <c r="B50" s="9"/>
      <c r="C50" s="9"/>
      <c r="D50" s="53"/>
      <c r="E50" s="53"/>
      <c r="F50" s="9"/>
      <c r="G50" s="9"/>
      <c r="H50" s="9"/>
      <c r="I50" s="9"/>
      <c r="J50" s="9"/>
      <c r="K50" s="9"/>
      <c r="L50" s="9"/>
      <c r="M50" s="9"/>
      <c r="N50" s="19"/>
      <c r="O50" s="19"/>
      <c r="P50" s="19"/>
      <c r="Q50" s="19"/>
      <c r="R50" s="19"/>
      <c r="S50" s="19"/>
      <c r="T50" s="19"/>
    </row>
    <row r="51" spans="1:20" x14ac:dyDescent="0.3">
      <c r="A51" s="9"/>
      <c r="B51" s="9"/>
      <c r="C51" s="9"/>
      <c r="D51" s="53"/>
      <c r="E51" s="53"/>
      <c r="F51" s="9"/>
      <c r="G51" s="9"/>
      <c r="H51" s="9"/>
      <c r="I51" s="9"/>
      <c r="J51" s="9"/>
      <c r="K51" s="9"/>
      <c r="L51" s="9"/>
      <c r="M51" s="9"/>
      <c r="N51" s="19"/>
      <c r="O51" s="19"/>
      <c r="P51" s="19"/>
      <c r="Q51" s="19"/>
      <c r="R51" s="19"/>
      <c r="S51" s="19"/>
      <c r="T51" s="19"/>
    </row>
    <row r="52" spans="1:20" x14ac:dyDescent="0.3">
      <c r="A52" s="9"/>
      <c r="B52" s="9"/>
      <c r="C52" s="9"/>
      <c r="D52" s="53"/>
      <c r="E52" s="53"/>
      <c r="F52" s="9"/>
      <c r="G52" s="9"/>
      <c r="H52" s="9"/>
      <c r="I52" s="9"/>
      <c r="J52" s="9"/>
      <c r="K52" s="9"/>
      <c r="L52" s="9"/>
      <c r="M52" s="9"/>
      <c r="N52" s="19"/>
      <c r="O52" s="19"/>
      <c r="P52" s="19"/>
      <c r="Q52" s="19"/>
      <c r="R52" s="19"/>
      <c r="S52" s="19"/>
      <c r="T52" s="19"/>
    </row>
    <row r="53" spans="1:20" x14ac:dyDescent="0.3">
      <c r="A53" s="9"/>
      <c r="B53" s="9"/>
      <c r="C53" s="9"/>
      <c r="D53" s="53"/>
      <c r="E53" s="53"/>
      <c r="F53" s="9"/>
      <c r="G53" s="9"/>
      <c r="H53" s="9"/>
      <c r="I53" s="9"/>
      <c r="J53" s="9"/>
      <c r="K53" s="9"/>
      <c r="L53" s="9"/>
      <c r="M53" s="9"/>
      <c r="N53" s="19"/>
      <c r="O53" s="19"/>
      <c r="P53" s="19"/>
      <c r="Q53" s="19"/>
      <c r="R53" s="19"/>
      <c r="S53" s="19"/>
      <c r="T53" s="19"/>
    </row>
    <row r="54" spans="1:20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19"/>
      <c r="O54" s="19"/>
      <c r="P54" s="19"/>
      <c r="Q54" s="19"/>
      <c r="R54" s="19"/>
      <c r="S54" s="19"/>
      <c r="T54" s="19"/>
    </row>
    <row r="55" spans="1:20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19"/>
      <c r="O55" s="19"/>
      <c r="P55" s="19"/>
      <c r="Q55" s="19"/>
      <c r="R55" s="19"/>
      <c r="S55" s="19"/>
      <c r="T55" s="19"/>
    </row>
    <row r="56" spans="1:20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9"/>
      <c r="O56" s="19"/>
      <c r="P56" s="19"/>
      <c r="Q56" s="19"/>
      <c r="R56" s="19"/>
      <c r="S56" s="19"/>
      <c r="T56" s="19"/>
    </row>
    <row r="57" spans="1:20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19"/>
      <c r="O57" s="19"/>
      <c r="P57" s="19"/>
      <c r="Q57" s="19"/>
      <c r="R57" s="19"/>
      <c r="S57" s="19"/>
      <c r="T57" s="19"/>
    </row>
    <row r="58" spans="1:20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19"/>
      <c r="O58" s="19"/>
      <c r="P58" s="19"/>
      <c r="Q58" s="19"/>
      <c r="R58" s="19"/>
      <c r="S58" s="19"/>
      <c r="T58" s="19"/>
    </row>
    <row r="59" spans="1:20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19"/>
      <c r="O59" s="19"/>
      <c r="P59" s="19"/>
      <c r="Q59" s="19"/>
      <c r="R59" s="19"/>
      <c r="S59" s="19"/>
      <c r="T59" s="19"/>
    </row>
    <row r="60" spans="1:20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19"/>
      <c r="O60" s="19"/>
      <c r="P60" s="19"/>
      <c r="Q60" s="9"/>
      <c r="R60" s="9"/>
      <c r="S60" s="9"/>
      <c r="T60" s="9"/>
    </row>
    <row r="61" spans="1:20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19"/>
      <c r="O61" s="19"/>
      <c r="P61" s="19"/>
      <c r="Q61" s="9"/>
      <c r="R61" s="9"/>
      <c r="S61" s="9"/>
      <c r="T61" s="9"/>
    </row>
    <row r="62" spans="1:20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19"/>
      <c r="O62" s="19"/>
      <c r="P62" s="19"/>
      <c r="Q62" s="9"/>
      <c r="R62" s="9"/>
      <c r="S62" s="9"/>
      <c r="T62" s="9"/>
    </row>
    <row r="63" spans="1:20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19"/>
      <c r="O63" s="19"/>
      <c r="P63" s="19"/>
      <c r="Q63" s="9"/>
      <c r="R63" s="9"/>
      <c r="S63" s="9"/>
      <c r="T63" s="9"/>
    </row>
    <row r="64" spans="1:20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19"/>
      <c r="O64" s="19"/>
      <c r="P64" s="19"/>
      <c r="Q64" s="9"/>
      <c r="R64" s="9"/>
      <c r="S64" s="9"/>
      <c r="T64" s="9"/>
    </row>
    <row r="65" spans="1:20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9"/>
      <c r="O65" s="19"/>
      <c r="P65" s="19"/>
      <c r="Q65" s="9"/>
      <c r="R65" s="9"/>
      <c r="S65" s="9"/>
      <c r="T65" s="9"/>
    </row>
    <row r="66" spans="1:20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19"/>
      <c r="O66" s="19"/>
      <c r="P66" s="19"/>
      <c r="Q66" s="9"/>
      <c r="R66" s="9"/>
      <c r="S66" s="9"/>
      <c r="T66" s="9"/>
    </row>
    <row r="67" spans="1:20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19"/>
      <c r="O67" s="19"/>
      <c r="P67" s="19"/>
      <c r="Q67" s="9"/>
      <c r="R67" s="9"/>
      <c r="S67" s="9"/>
      <c r="T67" s="9"/>
    </row>
    <row r="68" spans="1:20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19"/>
      <c r="O68" s="19"/>
      <c r="P68" s="19"/>
      <c r="Q68" s="9"/>
      <c r="R68" s="9"/>
      <c r="S68" s="9"/>
      <c r="T68" s="9"/>
    </row>
    <row r="69" spans="1:20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19"/>
      <c r="O69" s="19"/>
      <c r="P69" s="19"/>
      <c r="Q69" s="9"/>
      <c r="R69" s="9"/>
      <c r="S69" s="9"/>
      <c r="T69" s="9"/>
    </row>
    <row r="70" spans="1:20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19"/>
      <c r="O70" s="19"/>
      <c r="P70" s="19"/>
      <c r="Q70" s="9"/>
      <c r="R70" s="9"/>
      <c r="S70" s="9"/>
      <c r="T70" s="9"/>
    </row>
    <row r="71" spans="1:20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19"/>
      <c r="O71" s="19"/>
      <c r="P71" s="19"/>
      <c r="Q71" s="9"/>
      <c r="R71" s="9"/>
      <c r="S71" s="9"/>
      <c r="T71" s="9"/>
    </row>
    <row r="72" spans="1:20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</sheetData>
  <sortState ref="B16">
    <sortCondition ref="B16"/>
  </sortState>
  <mergeCells count="41">
    <mergeCell ref="M39:O39"/>
    <mergeCell ref="M40:O40"/>
    <mergeCell ref="M41:O41"/>
    <mergeCell ref="M42:O42"/>
    <mergeCell ref="G3:I3"/>
    <mergeCell ref="G34:J34"/>
    <mergeCell ref="M37:O37"/>
    <mergeCell ref="M38:O38"/>
    <mergeCell ref="G4:I4"/>
    <mergeCell ref="E18:I18"/>
    <mergeCell ref="B43:E44"/>
    <mergeCell ref="G43:J44"/>
    <mergeCell ref="H37:I37"/>
    <mergeCell ref="H38:I38"/>
    <mergeCell ref="H39:I39"/>
    <mergeCell ref="H40:I40"/>
    <mergeCell ref="H41:I41"/>
    <mergeCell ref="H42:I42"/>
    <mergeCell ref="K7:L7"/>
    <mergeCell ref="K11:L11"/>
    <mergeCell ref="J21:K21"/>
    <mergeCell ref="E27:F27"/>
    <mergeCell ref="H27:I27"/>
    <mergeCell ref="D37:E37"/>
    <mergeCell ref="C7:D7"/>
    <mergeCell ref="C9:D9"/>
    <mergeCell ref="G7:I8"/>
    <mergeCell ref="B21:C21"/>
    <mergeCell ref="D21:E21"/>
    <mergeCell ref="G21:H21"/>
    <mergeCell ref="C11:D11"/>
    <mergeCell ref="D38:E38"/>
    <mergeCell ref="K9:M9"/>
    <mergeCell ref="K13:L13"/>
    <mergeCell ref="K10:M10"/>
    <mergeCell ref="K12:L12"/>
    <mergeCell ref="D39:E39"/>
    <mergeCell ref="D40:E40"/>
    <mergeCell ref="D41:E41"/>
    <mergeCell ref="D42:E42"/>
    <mergeCell ref="L43:O44"/>
  </mergeCells>
  <dataValidations count="4">
    <dataValidation type="list" allowBlank="1" showInputMessage="1" showErrorMessage="1" sqref="E15">
      <formula1>$R$10:$R$12</formula1>
    </dataValidation>
    <dataValidation type="list" allowBlank="1" showInputMessage="1" showErrorMessage="1" sqref="E16">
      <formula1>$R$15:$R$16</formula1>
    </dataValidation>
    <dataValidation type="list" allowBlank="1" showInputMessage="1" showErrorMessage="1" sqref="G4:I4">
      <formula1>"Fat Loss Phase,Maintenance Phase,Weight Gain Phase"</formula1>
    </dataValidation>
    <dataValidation type="list" allowBlank="1" showInputMessage="1" showErrorMessage="1" sqref="J38:J42">
      <formula1>"Good,Moderate,Poor"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150"/>
  <sheetViews>
    <sheetView showGridLines="0" tabSelected="1" workbookViewId="0">
      <selection activeCell="K13" sqref="K13:K14"/>
    </sheetView>
  </sheetViews>
  <sheetFormatPr baseColWidth="10" defaultRowHeight="14.4" x14ac:dyDescent="0.3"/>
  <sheetData>
    <row r="1" spans="1:42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x14ac:dyDescent="0.3">
      <c r="A3" s="167"/>
      <c r="B3" s="167"/>
      <c r="C3" s="167"/>
      <c r="D3" s="167"/>
      <c r="E3" s="167"/>
      <c r="F3" s="167"/>
      <c r="G3" s="167"/>
      <c r="H3" s="135" t="s">
        <v>133</v>
      </c>
      <c r="I3" s="135"/>
      <c r="J3" s="135"/>
      <c r="K3" s="135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</row>
    <row r="4" spans="1:42" x14ac:dyDescent="0.3">
      <c r="A4" s="167"/>
      <c r="B4" s="167"/>
      <c r="C4" s="167"/>
      <c r="D4" s="167"/>
      <c r="E4" s="167"/>
      <c r="F4" s="167"/>
      <c r="G4" s="167"/>
      <c r="H4" s="135"/>
      <c r="I4" s="135"/>
      <c r="J4" s="135"/>
      <c r="K4" s="135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</row>
    <row r="5" spans="1:42" x14ac:dyDescent="0.3">
      <c r="A5" s="167"/>
      <c r="B5" s="167"/>
      <c r="C5" s="167"/>
      <c r="D5" s="167"/>
      <c r="E5" s="167"/>
      <c r="F5" s="167"/>
      <c r="G5" s="167"/>
      <c r="H5" s="135"/>
      <c r="I5" s="135"/>
      <c r="J5" s="135"/>
      <c r="K5" s="135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</row>
    <row r="6" spans="1:42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</row>
    <row r="7" spans="1:42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</row>
    <row r="8" spans="1:42" ht="15" thickBo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</row>
    <row r="9" spans="1:42" ht="14.4" customHeight="1" x14ac:dyDescent="0.3">
      <c r="A9" s="19"/>
      <c r="B9" s="124" t="s">
        <v>134</v>
      </c>
      <c r="C9" s="215"/>
      <c r="D9" s="215"/>
      <c r="E9" s="215"/>
      <c r="F9" s="215"/>
      <c r="G9" s="281"/>
      <c r="H9" s="19"/>
      <c r="I9" s="124" t="s">
        <v>141</v>
      </c>
      <c r="J9" s="215"/>
      <c r="K9" s="215"/>
      <c r="L9" s="215"/>
      <c r="M9" s="215"/>
      <c r="N9" s="281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</row>
    <row r="10" spans="1:42" ht="15" customHeight="1" thickBot="1" x14ac:dyDescent="0.35">
      <c r="A10" s="19"/>
      <c r="B10" s="125"/>
      <c r="C10" s="216"/>
      <c r="D10" s="216"/>
      <c r="E10" s="216"/>
      <c r="F10" s="216"/>
      <c r="G10" s="282"/>
      <c r="H10" s="19"/>
      <c r="I10" s="125"/>
      <c r="J10" s="216"/>
      <c r="K10" s="216"/>
      <c r="L10" s="216"/>
      <c r="M10" s="216"/>
      <c r="N10" s="282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</row>
    <row r="11" spans="1:42" x14ac:dyDescent="0.3">
      <c r="A11" s="19"/>
      <c r="B11" s="118" t="s">
        <v>135</v>
      </c>
      <c r="C11" s="283"/>
      <c r="D11" s="285" t="s">
        <v>46</v>
      </c>
      <c r="E11" s="285" t="s">
        <v>45</v>
      </c>
      <c r="F11" s="286" t="s">
        <v>136</v>
      </c>
      <c r="G11" s="285" t="s">
        <v>4</v>
      </c>
      <c r="H11" s="19"/>
      <c r="I11" s="118" t="s">
        <v>135</v>
      </c>
      <c r="J11" s="283"/>
      <c r="K11" s="285" t="s">
        <v>46</v>
      </c>
      <c r="L11" s="285" t="s">
        <v>45</v>
      </c>
      <c r="M11" s="286" t="s">
        <v>136</v>
      </c>
      <c r="N11" s="114" t="s">
        <v>140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</row>
    <row r="12" spans="1:42" ht="15" thickBot="1" x14ac:dyDescent="0.35">
      <c r="A12" s="19"/>
      <c r="B12" s="119"/>
      <c r="C12" s="284"/>
      <c r="D12" s="287"/>
      <c r="E12" s="287"/>
      <c r="F12" s="287"/>
      <c r="G12" s="287"/>
      <c r="H12" s="19"/>
      <c r="I12" s="119"/>
      <c r="J12" s="284"/>
      <c r="K12" s="287"/>
      <c r="L12" s="287"/>
      <c r="M12" s="287"/>
      <c r="N12" s="284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</row>
    <row r="13" spans="1:42" x14ac:dyDescent="0.3">
      <c r="A13" s="19"/>
      <c r="B13" s="118" t="str">
        <f>IF('Week 1'!C14="","-",'Week 1'!C14)</f>
        <v>squat</v>
      </c>
      <c r="C13" s="283"/>
      <c r="D13" s="294">
        <f>IF('Week 1'!D36=0,"-",'Week 1'!D36)</f>
        <v>5</v>
      </c>
      <c r="E13" s="296">
        <f>IF('Week 1'!F36=0,"-",'Week 1'!F36)</f>
        <v>10</v>
      </c>
      <c r="F13" s="290">
        <f ca="1">IF('Week 1'!E34=0,"-",'Week 1'!E34)</f>
        <v>0.58823529411764708</v>
      </c>
      <c r="G13" s="296">
        <f ca="1">IF('Week 1'!B36=0,"-",'Week 1'!B36)</f>
        <v>17</v>
      </c>
      <c r="H13" s="19"/>
      <c r="I13" s="118" t="s">
        <v>44</v>
      </c>
      <c r="J13" s="283"/>
      <c r="K13" s="288" t="e">
        <f>SUMPRODUCT((B11:C36="*"&amp;squat&amp;"*")*(D11:D36))</f>
        <v>#NAME?</v>
      </c>
      <c r="L13" s="288"/>
      <c r="M13" s="288"/>
      <c r="N13" s="288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</row>
    <row r="14" spans="1:42" ht="15" thickBot="1" x14ac:dyDescent="0.35">
      <c r="A14" s="19"/>
      <c r="B14" s="119"/>
      <c r="C14" s="284"/>
      <c r="D14" s="295"/>
      <c r="E14" s="297"/>
      <c r="F14" s="291"/>
      <c r="G14" s="297"/>
      <c r="H14" s="19"/>
      <c r="I14" s="119"/>
      <c r="J14" s="284"/>
      <c r="K14" s="289"/>
      <c r="L14" s="289"/>
      <c r="M14" s="289"/>
      <c r="N14" s="28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</row>
    <row r="15" spans="1:42" x14ac:dyDescent="0.3">
      <c r="A15" s="19"/>
      <c r="B15" s="118" t="str">
        <f>IF('Week 1'!I14="","-",'Week 1'!I14)</f>
        <v>-</v>
      </c>
      <c r="C15" s="283"/>
      <c r="D15" s="294" t="str">
        <f>IF('Week 1'!J36=0,"-",'Week 1'!J36)</f>
        <v>-</v>
      </c>
      <c r="E15" s="296" t="str">
        <f>IF('Week 1'!L36=0,"-",'Week 1'!L36)</f>
        <v>-</v>
      </c>
      <c r="F15" s="290" t="str">
        <f>IF('Week 1'!K34=0,"-",'Week 1'!K34)</f>
        <v>-</v>
      </c>
      <c r="G15" s="296" t="str">
        <f ca="1">IF('Week 1'!H36=0,"-",'Week 1'!H36)</f>
        <v>-</v>
      </c>
      <c r="H15" s="19"/>
      <c r="I15" s="118" t="s">
        <v>47</v>
      </c>
      <c r="J15" s="283"/>
      <c r="K15" s="288"/>
      <c r="L15" s="288"/>
      <c r="M15" s="288"/>
      <c r="N15" s="28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</row>
    <row r="16" spans="1:42" ht="15" thickBot="1" x14ac:dyDescent="0.35">
      <c r="A16" s="19"/>
      <c r="B16" s="119"/>
      <c r="C16" s="284"/>
      <c r="D16" s="295"/>
      <c r="E16" s="297"/>
      <c r="F16" s="291"/>
      <c r="G16" s="297"/>
      <c r="H16" s="19"/>
      <c r="I16" s="119"/>
      <c r="J16" s="284"/>
      <c r="K16" s="289"/>
      <c r="L16" s="289"/>
      <c r="M16" s="289"/>
      <c r="N16" s="28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</row>
    <row r="17" spans="1:42" x14ac:dyDescent="0.3">
      <c r="A17" s="19"/>
      <c r="B17" s="118" t="str">
        <f>IF('Week 1'!O14="","-",'Week 1'!O14)</f>
        <v>-</v>
      </c>
      <c r="C17" s="283"/>
      <c r="D17" s="294" t="str">
        <f>IF('Week 1'!P36=0,"-",'Week 1'!P36)</f>
        <v>-</v>
      </c>
      <c r="E17" s="296" t="str">
        <f>IF('Week 1'!R36=0,"-",'Week 1'!R36)</f>
        <v>-</v>
      </c>
      <c r="F17" s="290" t="str">
        <f>IF('Week 1'!Q34=0,"-",'Week 1'!Q34)</f>
        <v>-</v>
      </c>
      <c r="G17" s="296" t="str">
        <f ca="1">IF('Week 1'!N36=0,"-",'Week 1'!N36)</f>
        <v>-</v>
      </c>
      <c r="H17" s="19"/>
      <c r="I17" s="118" t="s">
        <v>48</v>
      </c>
      <c r="J17" s="283"/>
      <c r="K17" s="288"/>
      <c r="L17" s="288"/>
      <c r="M17" s="288"/>
      <c r="N17" s="288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</row>
    <row r="18" spans="1:42" ht="15" thickBot="1" x14ac:dyDescent="0.35">
      <c r="A18" s="19"/>
      <c r="B18" s="119"/>
      <c r="C18" s="284"/>
      <c r="D18" s="295"/>
      <c r="E18" s="297"/>
      <c r="F18" s="291"/>
      <c r="G18" s="297"/>
      <c r="H18" s="19"/>
      <c r="I18" s="119"/>
      <c r="J18" s="284"/>
      <c r="K18" s="289"/>
      <c r="L18" s="289"/>
      <c r="M18" s="289"/>
      <c r="N18" s="28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</row>
    <row r="19" spans="1:42" x14ac:dyDescent="0.3">
      <c r="A19" s="19"/>
      <c r="B19" s="118" t="str">
        <f>IF('Week 1'!C45="","-",'Week 1'!C45)</f>
        <v>-</v>
      </c>
      <c r="C19" s="283"/>
      <c r="D19" s="294" t="str">
        <f>IF('Week 1'!D67=0,"-",'Week 1'!D67)</f>
        <v>-</v>
      </c>
      <c r="E19" s="296" t="str">
        <f>IF('Week 1'!F67=0,"-",'Week 1'!F67)</f>
        <v>-</v>
      </c>
      <c r="F19" s="290" t="str">
        <f>IF('Week 1'!E65=0,"-",'Week 1'!E65)</f>
        <v>-</v>
      </c>
      <c r="G19" s="296" t="str">
        <f ca="1">IF('Week 1'!B67=0,"-",'Week 1'!B67)</f>
        <v>-</v>
      </c>
      <c r="H19" s="19"/>
      <c r="I19" s="45"/>
      <c r="J19" s="45"/>
      <c r="K19" s="45"/>
      <c r="L19" s="45"/>
      <c r="M19" s="45"/>
      <c r="N19" s="285"/>
      <c r="O19" s="223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</row>
    <row r="20" spans="1:42" ht="15" thickBot="1" x14ac:dyDescent="0.35">
      <c r="A20" s="19"/>
      <c r="B20" s="119"/>
      <c r="C20" s="284"/>
      <c r="D20" s="295"/>
      <c r="E20" s="297"/>
      <c r="F20" s="291"/>
      <c r="G20" s="297"/>
      <c r="H20" s="19"/>
      <c r="I20" s="45"/>
      <c r="J20" s="45"/>
      <c r="K20" s="45"/>
      <c r="L20" s="45"/>
      <c r="M20" s="45"/>
      <c r="N20" s="287"/>
      <c r="O20" s="223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</row>
    <row r="21" spans="1:42" x14ac:dyDescent="0.3">
      <c r="A21" s="19"/>
      <c r="B21" s="118" t="str">
        <f>IF('Week 1'!I45="","-",'Week 1'!I45)</f>
        <v>-</v>
      </c>
      <c r="C21" s="283"/>
      <c r="D21" s="294" t="str">
        <f>IF('Week 1'!J67=0,"-",'Week 1'!J67)</f>
        <v>-</v>
      </c>
      <c r="E21" s="296" t="str">
        <f>IF('Week 1'!L67=0,"-",'Week 1'!L67)</f>
        <v>-</v>
      </c>
      <c r="F21" s="290" t="str">
        <f>IF('Week 1'!K65=0,"-",'Week 1'!K65)</f>
        <v>-</v>
      </c>
      <c r="G21" s="296" t="str">
        <f ca="1">IF('Week 1'!H67=0,"-",'Week 1'!H67)</f>
        <v>-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</row>
    <row r="22" spans="1:42" ht="15" thickBot="1" x14ac:dyDescent="0.35">
      <c r="A22" s="19"/>
      <c r="B22" s="119"/>
      <c r="C22" s="284"/>
      <c r="D22" s="295"/>
      <c r="E22" s="297"/>
      <c r="F22" s="291"/>
      <c r="G22" s="297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</row>
    <row r="23" spans="1:42" x14ac:dyDescent="0.3">
      <c r="A23" s="19"/>
      <c r="B23" s="118" t="str">
        <f>IF('Week 1'!O45="","-",'Week 1'!O45)</f>
        <v>-</v>
      </c>
      <c r="C23" s="283"/>
      <c r="D23" s="294" t="str">
        <f>IF('Week 1'!P67=0,"-",'Week 1'!P67)</f>
        <v>-</v>
      </c>
      <c r="E23" s="296" t="str">
        <f>IF('Week 1'!R67=0,"-",'Week 1'!R67)</f>
        <v>-</v>
      </c>
      <c r="F23" s="290" t="str">
        <f>IF('Week 1'!Q65=0,"-",'Week 1'!Q65)</f>
        <v>-</v>
      </c>
      <c r="G23" s="296" t="str">
        <f ca="1">IF('Week 1'!N67=0,"-",'Week 1'!N67)</f>
        <v>-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</row>
    <row r="24" spans="1:42" ht="15" thickBot="1" x14ac:dyDescent="0.35">
      <c r="A24" s="19"/>
      <c r="B24" s="119"/>
      <c r="C24" s="284"/>
      <c r="D24" s="295"/>
      <c r="E24" s="297"/>
      <c r="F24" s="291"/>
      <c r="G24" s="297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</row>
    <row r="25" spans="1:42" x14ac:dyDescent="0.3">
      <c r="A25" s="19"/>
      <c r="B25" s="118" t="str">
        <f>IF('Week 1'!C93="","-",'Week 1'!C93)</f>
        <v>-</v>
      </c>
      <c r="C25" s="283"/>
      <c r="D25" s="294" t="str">
        <f>IF('Week 1'!D115=0,"-",'Week 1'!D115)</f>
        <v>-</v>
      </c>
      <c r="E25" s="296" t="str">
        <f>IF('Week 1'!F115=0,"-",'Week 1'!F115)</f>
        <v>-</v>
      </c>
      <c r="F25" s="290" t="str">
        <f>IF('Week 1'!E113=0,"-",'Week 1'!E113)</f>
        <v>-</v>
      </c>
      <c r="G25" s="296" t="str">
        <f ca="1">IF('Week 1'!B115=0,"-",'Week 1'!B115)</f>
        <v>-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</row>
    <row r="26" spans="1:42" ht="15" thickBot="1" x14ac:dyDescent="0.35">
      <c r="A26" s="19"/>
      <c r="B26" s="119"/>
      <c r="C26" s="284"/>
      <c r="D26" s="295"/>
      <c r="E26" s="297"/>
      <c r="F26" s="291"/>
      <c r="G26" s="297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</row>
    <row r="27" spans="1:42" x14ac:dyDescent="0.3">
      <c r="A27" s="19"/>
      <c r="B27" s="118" t="str">
        <f>IF('Week 1'!I93="","-",'Week 1'!I93)</f>
        <v>-</v>
      </c>
      <c r="C27" s="283"/>
      <c r="D27" s="294" t="str">
        <f>IF('Week 1'!J115=0,"-",'Week 1'!J115)</f>
        <v>-</v>
      </c>
      <c r="E27" s="296" t="str">
        <f>IF('Week 1'!L115=0,"-",'Week 1'!L115)</f>
        <v>-</v>
      </c>
      <c r="F27" s="290" t="str">
        <f>IF('Week 1'!K113=0,"-",'Week 1'!K113)</f>
        <v>-</v>
      </c>
      <c r="G27" s="296" t="str">
        <f ca="1">IF('Week 1'!H115=0,"-",'Week 1'!H115)</f>
        <v>-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</row>
    <row r="28" spans="1:42" ht="15" thickBot="1" x14ac:dyDescent="0.35">
      <c r="A28" s="19"/>
      <c r="B28" s="119"/>
      <c r="C28" s="284"/>
      <c r="D28" s="295"/>
      <c r="E28" s="297"/>
      <c r="F28" s="291"/>
      <c r="G28" s="297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</row>
    <row r="29" spans="1:42" x14ac:dyDescent="0.3">
      <c r="A29" s="19"/>
      <c r="B29" s="118" t="str">
        <f>IF('Week 1'!O93="","-",'Week 1'!O93)</f>
        <v>-</v>
      </c>
      <c r="C29" s="283"/>
      <c r="D29" s="294" t="str">
        <f>IF('Week 1'!P115=0,"-",'Week 1'!P115)</f>
        <v>-</v>
      </c>
      <c r="E29" s="296" t="str">
        <f>IF('Week 1'!R115=0,"-",'Week 1'!R115)</f>
        <v>-</v>
      </c>
      <c r="F29" s="290" t="str">
        <f>IF('Week 1'!Q113=0,"-",'Week 1'!Q113)</f>
        <v>-</v>
      </c>
      <c r="G29" s="296" t="str">
        <f ca="1">IF('Week 1'!N115=0,"-",'Week 1'!N115)</f>
        <v>-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</row>
    <row r="30" spans="1:42" ht="15" thickBot="1" x14ac:dyDescent="0.35">
      <c r="A30" s="19"/>
      <c r="B30" s="119"/>
      <c r="C30" s="284"/>
      <c r="D30" s="295"/>
      <c r="E30" s="297"/>
      <c r="F30" s="291"/>
      <c r="G30" s="297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</row>
    <row r="31" spans="1:42" x14ac:dyDescent="0.3">
      <c r="A31" s="19"/>
      <c r="B31" s="118" t="str">
        <f>IF('Week 1'!C124="","-",'Week 1'!C124)</f>
        <v>-</v>
      </c>
      <c r="C31" s="283"/>
      <c r="D31" s="294" t="str">
        <f>IF('Week 1'!D146=0,"-",'Week 1'!D146)</f>
        <v>-</v>
      </c>
      <c r="E31" s="296" t="str">
        <f>IF('Week 1'!F146=0,"-",'Week 1'!F146)</f>
        <v>-</v>
      </c>
      <c r="F31" s="290" t="str">
        <f>IF('Week 1'!E144=0,"-",'Week 1'!E144)</f>
        <v>-</v>
      </c>
      <c r="G31" s="296" t="str">
        <f ca="1">IF('Week 1'!B146=0,"-",'Week 1'!B146)</f>
        <v>-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</row>
    <row r="32" spans="1:42" ht="15" thickBot="1" x14ac:dyDescent="0.35">
      <c r="A32" s="19"/>
      <c r="B32" s="119"/>
      <c r="C32" s="284"/>
      <c r="D32" s="295"/>
      <c r="E32" s="297"/>
      <c r="F32" s="291"/>
      <c r="G32" s="297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</row>
    <row r="33" spans="1:42" x14ac:dyDescent="0.3">
      <c r="A33" s="19"/>
      <c r="B33" s="118" t="str">
        <f>IF('Week 1'!I124="","-",'Week 1'!I124)</f>
        <v>-</v>
      </c>
      <c r="C33" s="283"/>
      <c r="D33" s="294" t="str">
        <f>IF('Week 1'!J146=0,"-",'Week 1'!J146)</f>
        <v>-</v>
      </c>
      <c r="E33" s="296" t="str">
        <f>IF('Week 1'!L146=0,"-",'Week 1'!L146)</f>
        <v>-</v>
      </c>
      <c r="F33" s="290" t="str">
        <f>IF('Week 1'!K144=0,"-",'Week 1'!K144)</f>
        <v>-</v>
      </c>
      <c r="G33" s="296" t="str">
        <f ca="1">IF('Week 1'!H146=0,"-",'Week 1'!H146)</f>
        <v>-</v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  <row r="34" spans="1:42" ht="15" thickBot="1" x14ac:dyDescent="0.35">
      <c r="A34" s="19"/>
      <c r="B34" s="119"/>
      <c r="C34" s="284"/>
      <c r="D34" s="295"/>
      <c r="E34" s="297"/>
      <c r="F34" s="291"/>
      <c r="G34" s="297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</row>
    <row r="35" spans="1:42" x14ac:dyDescent="0.3">
      <c r="A35" s="19"/>
      <c r="B35" s="118" t="str">
        <f>IF('Week 1'!O124="","-",'Week 1'!O124)</f>
        <v>-</v>
      </c>
      <c r="C35" s="283"/>
      <c r="D35" s="294" t="str">
        <f>IF('Week 1'!P146=0,"-",'Week 1'!P146)</f>
        <v>-</v>
      </c>
      <c r="E35" s="296" t="str">
        <f>IF('Week 1'!R146=0,"-",'Week 1'!R146)</f>
        <v>-</v>
      </c>
      <c r="F35" s="290" t="str">
        <f>IF('Week 1'!Q144=0,"-",'Week 1'!Q144)</f>
        <v>-</v>
      </c>
      <c r="G35" s="296" t="str">
        <f ca="1">IF('Week 1'!N146=0,"-",'Week 1'!N146)</f>
        <v>-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  <row r="36" spans="1:42" ht="15" thickBot="1" x14ac:dyDescent="0.35">
      <c r="A36" s="19"/>
      <c r="B36" s="119"/>
      <c r="C36" s="284"/>
      <c r="D36" s="295"/>
      <c r="E36" s="297"/>
      <c r="F36" s="291"/>
      <c r="G36" s="297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</row>
    <row r="37" spans="1:42" x14ac:dyDescent="0.3">
      <c r="A37" s="223"/>
      <c r="B37" s="304"/>
      <c r="C37" s="285" t="s">
        <v>138</v>
      </c>
      <c r="D37" s="298">
        <f>SUM(D13:D36)</f>
        <v>5</v>
      </c>
      <c r="E37" s="299">
        <f>SUM(E13:E36)</f>
        <v>10</v>
      </c>
      <c r="F37" s="300">
        <f ca="1">IFERROR(AVERAGE(F13:F36),"0%")</f>
        <v>0.58823529411764708</v>
      </c>
      <c r="G37" s="303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</row>
    <row r="38" spans="1:42" ht="15" thickBot="1" x14ac:dyDescent="0.35">
      <c r="A38" s="19"/>
      <c r="B38" s="45"/>
      <c r="C38" s="287"/>
      <c r="D38" s="287"/>
      <c r="E38" s="287"/>
      <c r="F38" s="301"/>
      <c r="G38" s="302"/>
      <c r="H38" s="223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</row>
    <row r="39" spans="1:42" x14ac:dyDescent="0.3">
      <c r="A39" s="19"/>
      <c r="B39" s="223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</row>
    <row r="40" spans="1:42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</row>
    <row r="41" spans="1:42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</row>
    <row r="42" spans="1:42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</row>
    <row r="43" spans="1:42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</row>
    <row r="44" spans="1:42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</row>
    <row r="45" spans="1:42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</row>
    <row r="46" spans="1:42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</row>
    <row r="47" spans="1:42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</row>
    <row r="48" spans="1:42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</row>
    <row r="49" spans="1:42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</row>
    <row r="50" spans="1:42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</row>
    <row r="51" spans="1:42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</row>
    <row r="52" spans="1:42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</row>
    <row r="53" spans="1:42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</row>
    <row r="54" spans="1:42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</row>
    <row r="55" spans="1:42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</row>
    <row r="56" spans="1:42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</row>
    <row r="57" spans="1:42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</row>
    <row r="58" spans="1:42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</row>
    <row r="59" spans="1:42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</row>
    <row r="60" spans="1:42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</row>
    <row r="61" spans="1:42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</row>
    <row r="62" spans="1:42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</row>
    <row r="63" spans="1:42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</row>
    <row r="64" spans="1:42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</row>
    <row r="65" spans="1:42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</row>
    <row r="66" spans="1:42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</row>
    <row r="67" spans="1:42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</row>
    <row r="68" spans="1:42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</row>
    <row r="69" spans="1:42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</row>
    <row r="70" spans="1:42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</row>
    <row r="71" spans="1:42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</row>
    <row r="72" spans="1:42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</row>
    <row r="73" spans="1:42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</row>
    <row r="74" spans="1:42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</row>
    <row r="75" spans="1:42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</row>
    <row r="76" spans="1:42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</row>
    <row r="77" spans="1:42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</row>
    <row r="78" spans="1:42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</row>
    <row r="79" spans="1:42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</row>
    <row r="80" spans="1:42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</row>
    <row r="81" spans="1:42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</row>
    <row r="82" spans="1:42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</row>
    <row r="83" spans="1:42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</row>
    <row r="84" spans="1:42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</row>
    <row r="85" spans="1:42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</row>
    <row r="86" spans="1:42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</row>
    <row r="87" spans="1:42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</row>
    <row r="88" spans="1:42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</row>
    <row r="89" spans="1:42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</row>
    <row r="90" spans="1:42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</row>
    <row r="91" spans="1:42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42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</row>
    <row r="93" spans="1:42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</row>
    <row r="94" spans="1:42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</row>
    <row r="95" spans="1:42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</row>
    <row r="96" spans="1:42" x14ac:dyDescent="0.3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</row>
    <row r="97" spans="1:42" x14ac:dyDescent="0.3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</row>
    <row r="98" spans="1:42" x14ac:dyDescent="0.3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</row>
    <row r="99" spans="1:42" x14ac:dyDescent="0.3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</row>
    <row r="100" spans="1:42" x14ac:dyDescent="0.3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</row>
    <row r="101" spans="1:42" x14ac:dyDescent="0.3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</row>
    <row r="102" spans="1:42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</row>
    <row r="103" spans="1:42" x14ac:dyDescent="0.3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</row>
    <row r="104" spans="1:42" x14ac:dyDescent="0.3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</row>
    <row r="105" spans="1:42" x14ac:dyDescent="0.3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</row>
    <row r="106" spans="1:42" x14ac:dyDescent="0.3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</row>
    <row r="107" spans="1:42" x14ac:dyDescent="0.3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</row>
    <row r="108" spans="1:42" x14ac:dyDescent="0.3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</row>
    <row r="109" spans="1:42" x14ac:dyDescent="0.3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</row>
    <row r="110" spans="1:42" x14ac:dyDescent="0.3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</row>
    <row r="111" spans="1:42" x14ac:dyDescent="0.3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</row>
    <row r="112" spans="1:42" x14ac:dyDescent="0.3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</row>
    <row r="113" spans="1:42" x14ac:dyDescent="0.3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</row>
    <row r="114" spans="1:42" x14ac:dyDescent="0.3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</row>
    <row r="115" spans="1:42" x14ac:dyDescent="0.3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</row>
    <row r="116" spans="1:42" x14ac:dyDescent="0.3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</row>
    <row r="117" spans="1:42" x14ac:dyDescent="0.3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</row>
    <row r="118" spans="1:42" x14ac:dyDescent="0.3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</row>
    <row r="119" spans="1:42" x14ac:dyDescent="0.3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</row>
    <row r="120" spans="1:42" x14ac:dyDescent="0.3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</row>
    <row r="121" spans="1:42" x14ac:dyDescent="0.3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</row>
    <row r="122" spans="1:42" x14ac:dyDescent="0.3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</row>
    <row r="123" spans="1:42" x14ac:dyDescent="0.3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</row>
    <row r="124" spans="1:42" x14ac:dyDescent="0.3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</row>
    <row r="125" spans="1:42" x14ac:dyDescent="0.3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</row>
    <row r="126" spans="1:42" x14ac:dyDescent="0.3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</row>
    <row r="127" spans="1:42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</row>
    <row r="128" spans="1:42" x14ac:dyDescent="0.3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</row>
    <row r="129" spans="1:42" x14ac:dyDescent="0.3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</row>
    <row r="130" spans="1:42" x14ac:dyDescent="0.3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</row>
    <row r="131" spans="1:42" x14ac:dyDescent="0.3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</row>
    <row r="132" spans="1:42" x14ac:dyDescent="0.3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</row>
    <row r="133" spans="1:42" x14ac:dyDescent="0.3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</row>
    <row r="134" spans="1:42" x14ac:dyDescent="0.3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</row>
    <row r="135" spans="1:42" x14ac:dyDescent="0.3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</row>
    <row r="136" spans="1:42" x14ac:dyDescent="0.3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</row>
    <row r="137" spans="1:42" x14ac:dyDescent="0.3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</row>
    <row r="138" spans="1:42" x14ac:dyDescent="0.3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</row>
    <row r="139" spans="1:42" x14ac:dyDescent="0.3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</row>
    <row r="140" spans="1:42" x14ac:dyDescent="0.3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</row>
    <row r="141" spans="1:42" x14ac:dyDescent="0.3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</row>
    <row r="142" spans="1:42" x14ac:dyDescent="0.3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</row>
    <row r="143" spans="1:42" x14ac:dyDescent="0.3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</row>
    <row r="144" spans="1:42" x14ac:dyDescent="0.3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</row>
    <row r="145" spans="1:42" x14ac:dyDescent="0.3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</row>
    <row r="146" spans="1:42" x14ac:dyDescent="0.3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</row>
    <row r="147" spans="1:42" x14ac:dyDescent="0.3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</row>
    <row r="148" spans="1:42" x14ac:dyDescent="0.3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</row>
    <row r="149" spans="1:42" x14ac:dyDescent="0.3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</row>
    <row r="150" spans="1:42" x14ac:dyDescent="0.3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</row>
  </sheetData>
  <mergeCells count="94">
    <mergeCell ref="N19:N20"/>
    <mergeCell ref="N17:N18"/>
    <mergeCell ref="N15:N16"/>
    <mergeCell ref="N13:N14"/>
    <mergeCell ref="L17:L18"/>
    <mergeCell ref="L15:L16"/>
    <mergeCell ref="L13:L14"/>
    <mergeCell ref="M17:M18"/>
    <mergeCell ref="M15:M16"/>
    <mergeCell ref="M13:M14"/>
    <mergeCell ref="I17:J18"/>
    <mergeCell ref="I15:J16"/>
    <mergeCell ref="K13:K14"/>
    <mergeCell ref="K17:K18"/>
    <mergeCell ref="K15:K16"/>
    <mergeCell ref="G13:G14"/>
    <mergeCell ref="C37:C38"/>
    <mergeCell ref="I9:N10"/>
    <mergeCell ref="I11:J12"/>
    <mergeCell ref="K11:K12"/>
    <mergeCell ref="L11:L12"/>
    <mergeCell ref="M11:M12"/>
    <mergeCell ref="N11:N12"/>
    <mergeCell ref="I13:J14"/>
    <mergeCell ref="G25:G26"/>
    <mergeCell ref="G23:G24"/>
    <mergeCell ref="G21:G22"/>
    <mergeCell ref="G19:G20"/>
    <mergeCell ref="G17:G18"/>
    <mergeCell ref="G15:G16"/>
    <mergeCell ref="G37:G38"/>
    <mergeCell ref="G35:G36"/>
    <mergeCell ref="G33:G34"/>
    <mergeCell ref="G31:G32"/>
    <mergeCell ref="G29:G30"/>
    <mergeCell ref="G27:G28"/>
    <mergeCell ref="F21:F22"/>
    <mergeCell ref="F19:F20"/>
    <mergeCell ref="F17:F18"/>
    <mergeCell ref="F15:F16"/>
    <mergeCell ref="F13:F14"/>
    <mergeCell ref="F33:F34"/>
    <mergeCell ref="E17:E18"/>
    <mergeCell ref="E15:E16"/>
    <mergeCell ref="E13:E14"/>
    <mergeCell ref="F37:F38"/>
    <mergeCell ref="F35:F36"/>
    <mergeCell ref="F31:F32"/>
    <mergeCell ref="F29:F30"/>
    <mergeCell ref="F27:F28"/>
    <mergeCell ref="F25:F26"/>
    <mergeCell ref="F23:F24"/>
    <mergeCell ref="E29:E30"/>
    <mergeCell ref="E27:E28"/>
    <mergeCell ref="E25:E26"/>
    <mergeCell ref="E23:E24"/>
    <mergeCell ref="E21:E22"/>
    <mergeCell ref="E19:E20"/>
    <mergeCell ref="D31:D32"/>
    <mergeCell ref="D33:D34"/>
    <mergeCell ref="D35:D36"/>
    <mergeCell ref="D37:D38"/>
    <mergeCell ref="E37:E38"/>
    <mergeCell ref="E35:E36"/>
    <mergeCell ref="E33:E34"/>
    <mergeCell ref="E31:E3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B21:C22"/>
    <mergeCell ref="B19:C20"/>
    <mergeCell ref="B17:C18"/>
    <mergeCell ref="B15:C16"/>
    <mergeCell ref="B13:C14"/>
    <mergeCell ref="B35:C36"/>
    <mergeCell ref="B33:C34"/>
    <mergeCell ref="B31:C32"/>
    <mergeCell ref="B29:C30"/>
    <mergeCell ref="B27:C28"/>
    <mergeCell ref="B25:C26"/>
    <mergeCell ref="B23:C24"/>
    <mergeCell ref="H3:K5"/>
    <mergeCell ref="B9:G10"/>
    <mergeCell ref="B11:C12"/>
    <mergeCell ref="D11:D12"/>
    <mergeCell ref="E11:E12"/>
    <mergeCell ref="F11:F12"/>
    <mergeCell ref="G11:G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180"/>
  <sheetViews>
    <sheetView showGridLines="0" topLeftCell="A14" workbookViewId="0">
      <selection activeCell="G24" sqref="G24"/>
    </sheetView>
  </sheetViews>
  <sheetFormatPr baseColWidth="10" defaultRowHeight="14.4" x14ac:dyDescent="0.3"/>
  <cols>
    <col min="1" max="1" width="4.88671875" customWidth="1"/>
    <col min="4" max="4" width="11.5546875" customWidth="1"/>
  </cols>
  <sheetData>
    <row r="1" spans="1:42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</row>
    <row r="2" spans="1:42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42" ht="14.4" customHeight="1" x14ac:dyDescent="0.3">
      <c r="A3" s="9"/>
      <c r="B3" s="9"/>
      <c r="C3" s="135" t="s">
        <v>106</v>
      </c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42" ht="14.4" customHeight="1" x14ac:dyDescent="0.3">
      <c r="A4" s="9"/>
      <c r="B4" s="9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</row>
    <row r="5" spans="1:42" ht="14.4" customHeight="1" x14ac:dyDescent="0.3">
      <c r="A5" s="9"/>
      <c r="B5" s="9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</row>
    <row r="6" spans="1:42" ht="14.4" customHeight="1" x14ac:dyDescent="0.3">
      <c r="A6" s="9"/>
      <c r="B6" s="9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</row>
    <row r="7" spans="1:42" ht="14.4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 ht="14.4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2" ht="14.4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</row>
    <row r="10" spans="1:42" ht="14.4" customHeight="1" x14ac:dyDescent="0.3">
      <c r="A10" s="9"/>
      <c r="B10" s="136" t="s">
        <v>50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</row>
    <row r="11" spans="1:42" ht="14.4" customHeight="1" x14ac:dyDescent="0.3">
      <c r="A11" s="9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</row>
    <row r="12" spans="1:42" x14ac:dyDescent="0.3">
      <c r="A12" s="9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</row>
    <row r="13" spans="1:42" ht="15" thickBot="1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</row>
    <row r="14" spans="1:42" ht="15" customHeight="1" x14ac:dyDescent="0.3">
      <c r="A14" s="9"/>
      <c r="B14" s="124">
        <v>1</v>
      </c>
      <c r="C14" s="126" t="s">
        <v>139</v>
      </c>
      <c r="D14" s="127"/>
      <c r="E14" s="127"/>
      <c r="F14" s="128"/>
      <c r="G14" s="9"/>
      <c r="H14" s="124">
        <v>2</v>
      </c>
      <c r="I14" s="126"/>
      <c r="J14" s="127"/>
      <c r="K14" s="127"/>
      <c r="L14" s="128"/>
      <c r="M14" s="9"/>
      <c r="N14" s="124">
        <v>3</v>
      </c>
      <c r="O14" s="126"/>
      <c r="P14" s="127"/>
      <c r="Q14" s="127"/>
      <c r="R14" s="128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</row>
    <row r="15" spans="1:42" ht="15" customHeight="1" thickBot="1" x14ac:dyDescent="0.35">
      <c r="A15" s="9"/>
      <c r="B15" s="125"/>
      <c r="C15" s="129"/>
      <c r="D15" s="130"/>
      <c r="E15" s="130"/>
      <c r="F15" s="131"/>
      <c r="G15" s="9"/>
      <c r="H15" s="125"/>
      <c r="I15" s="129"/>
      <c r="J15" s="130"/>
      <c r="K15" s="130"/>
      <c r="L15" s="131"/>
      <c r="M15" s="9"/>
      <c r="N15" s="125"/>
      <c r="O15" s="129"/>
      <c r="P15" s="130"/>
      <c r="Q15" s="130"/>
      <c r="R15" s="131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</row>
    <row r="16" spans="1:42" ht="15" customHeight="1" x14ac:dyDescent="0.3">
      <c r="A16" s="9"/>
      <c r="B16" s="100"/>
      <c r="C16" s="101"/>
      <c r="D16" s="101"/>
      <c r="E16" s="101"/>
      <c r="F16" s="102"/>
      <c r="G16" s="9"/>
      <c r="H16" s="100"/>
      <c r="I16" s="101"/>
      <c r="J16" s="101"/>
      <c r="K16" s="101"/>
      <c r="L16" s="102"/>
      <c r="M16" s="9"/>
      <c r="N16" s="100"/>
      <c r="O16" s="101"/>
      <c r="P16" s="101"/>
      <c r="Q16" s="101"/>
      <c r="R16" s="102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</row>
    <row r="17" spans="1:42" ht="15" customHeight="1" x14ac:dyDescent="0.3">
      <c r="A17" s="9"/>
      <c r="B17" s="103"/>
      <c r="C17" s="104"/>
      <c r="D17" s="104"/>
      <c r="E17" s="104"/>
      <c r="F17" s="105"/>
      <c r="G17" s="9"/>
      <c r="H17" s="103"/>
      <c r="I17" s="104"/>
      <c r="J17" s="104"/>
      <c r="K17" s="104"/>
      <c r="L17" s="105"/>
      <c r="M17" s="9"/>
      <c r="N17" s="103"/>
      <c r="O17" s="104"/>
      <c r="P17" s="104"/>
      <c r="Q17" s="104"/>
      <c r="R17" s="105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</row>
    <row r="18" spans="1:42" ht="15" customHeight="1" x14ac:dyDescent="0.3">
      <c r="A18" s="9"/>
      <c r="B18" s="103"/>
      <c r="C18" s="104"/>
      <c r="D18" s="104"/>
      <c r="E18" s="104"/>
      <c r="F18" s="105"/>
      <c r="G18" s="9"/>
      <c r="H18" s="103"/>
      <c r="I18" s="104"/>
      <c r="J18" s="104"/>
      <c r="K18" s="104"/>
      <c r="L18" s="105"/>
      <c r="M18" s="9"/>
      <c r="N18" s="103"/>
      <c r="O18" s="104"/>
      <c r="P18" s="104"/>
      <c r="Q18" s="104"/>
      <c r="R18" s="105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</row>
    <row r="19" spans="1:42" x14ac:dyDescent="0.3">
      <c r="A19" s="9"/>
      <c r="B19" s="103"/>
      <c r="C19" s="104"/>
      <c r="D19" s="104"/>
      <c r="E19" s="104"/>
      <c r="F19" s="105"/>
      <c r="G19" s="9"/>
      <c r="H19" s="103"/>
      <c r="I19" s="104"/>
      <c r="J19" s="104"/>
      <c r="K19" s="104"/>
      <c r="L19" s="105"/>
      <c r="M19" s="9"/>
      <c r="N19" s="103"/>
      <c r="O19" s="104"/>
      <c r="P19" s="104"/>
      <c r="Q19" s="104"/>
      <c r="R19" s="105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</row>
    <row r="20" spans="1:42" x14ac:dyDescent="0.3">
      <c r="A20" s="9"/>
      <c r="B20" s="103"/>
      <c r="C20" s="104"/>
      <c r="D20" s="104"/>
      <c r="E20" s="104"/>
      <c r="F20" s="105"/>
      <c r="G20" s="9"/>
      <c r="H20" s="103"/>
      <c r="I20" s="104"/>
      <c r="J20" s="104"/>
      <c r="K20" s="104"/>
      <c r="L20" s="105"/>
      <c r="M20" s="9"/>
      <c r="N20" s="103"/>
      <c r="O20" s="104"/>
      <c r="P20" s="104"/>
      <c r="Q20" s="104"/>
      <c r="R20" s="105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</row>
    <row r="21" spans="1:42" x14ac:dyDescent="0.3">
      <c r="A21" s="9"/>
      <c r="B21" s="103"/>
      <c r="C21" s="104"/>
      <c r="D21" s="104"/>
      <c r="E21" s="104"/>
      <c r="F21" s="105"/>
      <c r="G21" s="9"/>
      <c r="H21" s="103"/>
      <c r="I21" s="104"/>
      <c r="J21" s="104"/>
      <c r="K21" s="104"/>
      <c r="L21" s="105"/>
      <c r="M21" s="9"/>
      <c r="N21" s="103"/>
      <c r="O21" s="104"/>
      <c r="P21" s="104"/>
      <c r="Q21" s="104"/>
      <c r="R21" s="105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</row>
    <row r="22" spans="1:42" ht="15" thickBot="1" x14ac:dyDescent="0.35">
      <c r="A22" s="9"/>
      <c r="B22" s="106"/>
      <c r="C22" s="107"/>
      <c r="D22" s="107"/>
      <c r="E22" s="107"/>
      <c r="F22" s="108"/>
      <c r="G22" s="9"/>
      <c r="H22" s="106"/>
      <c r="I22" s="107"/>
      <c r="J22" s="107"/>
      <c r="K22" s="107"/>
      <c r="L22" s="108"/>
      <c r="M22" s="9"/>
      <c r="N22" s="106"/>
      <c r="O22" s="107"/>
      <c r="P22" s="107"/>
      <c r="Q22" s="107"/>
      <c r="R22" s="108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</row>
    <row r="23" spans="1:42" ht="30" customHeight="1" thickBot="1" x14ac:dyDescent="0.35">
      <c r="A23" s="9"/>
      <c r="B23" s="13" t="s">
        <v>107</v>
      </c>
      <c r="C23" s="13" t="s">
        <v>0</v>
      </c>
      <c r="D23" s="13" t="s">
        <v>43</v>
      </c>
      <c r="E23" s="13" t="s">
        <v>11</v>
      </c>
      <c r="F23" s="68" t="s">
        <v>137</v>
      </c>
      <c r="G23" s="9"/>
      <c r="H23" s="13" t="s">
        <v>107</v>
      </c>
      <c r="I23" s="13" t="s">
        <v>0</v>
      </c>
      <c r="J23" s="13" t="s">
        <v>43</v>
      </c>
      <c r="K23" s="13" t="s">
        <v>11</v>
      </c>
      <c r="L23" s="68" t="s">
        <v>137</v>
      </c>
      <c r="M23" s="9"/>
      <c r="N23" s="13" t="s">
        <v>107</v>
      </c>
      <c r="O23" s="13" t="s">
        <v>0</v>
      </c>
      <c r="P23" s="13" t="s">
        <v>43</v>
      </c>
      <c r="Q23" s="13" t="s">
        <v>11</v>
      </c>
      <c r="R23" s="68" t="s">
        <v>137</v>
      </c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</row>
    <row r="24" spans="1:42" ht="15" thickBot="1" x14ac:dyDescent="0.35">
      <c r="A24" s="9"/>
      <c r="B24" s="61">
        <v>1</v>
      </c>
      <c r="C24" s="70">
        <v>5</v>
      </c>
      <c r="D24" s="71">
        <v>10</v>
      </c>
      <c r="E24" s="72"/>
      <c r="F24" s="67">
        <f ca="1">IF(ISNUMBER(D24),D24/B36,"-")</f>
        <v>0.58823529411764708</v>
      </c>
      <c r="G24" s="9"/>
      <c r="H24" s="61">
        <v>1</v>
      </c>
      <c r="I24" s="70"/>
      <c r="J24" s="71"/>
      <c r="K24" s="72"/>
      <c r="L24" s="67" t="str">
        <f>IF(ISNUMBER(J24),J24/H36,"-")</f>
        <v>-</v>
      </c>
      <c r="M24" s="9"/>
      <c r="N24" s="61">
        <v>1</v>
      </c>
      <c r="O24" s="70"/>
      <c r="P24" s="71"/>
      <c r="Q24" s="72"/>
      <c r="R24" s="67" t="str">
        <f>IF(ISNUMBER(P24),P24/N36,"-")</f>
        <v>-</v>
      </c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</row>
    <row r="25" spans="1:42" ht="15" thickBot="1" x14ac:dyDescent="0.35">
      <c r="A25" s="9"/>
      <c r="B25" s="61">
        <v>2</v>
      </c>
      <c r="C25" s="73"/>
      <c r="D25" s="74"/>
      <c r="E25" s="75"/>
      <c r="F25" s="63" t="str">
        <f>IF(ISNUMBER(D25),D25/B36,"-")</f>
        <v>-</v>
      </c>
      <c r="G25" s="9"/>
      <c r="H25" s="61">
        <v>2</v>
      </c>
      <c r="I25" s="73"/>
      <c r="J25" s="74"/>
      <c r="K25" s="75"/>
      <c r="L25" s="63" t="str">
        <f>IF(ISNUMBER(J25),J25/H36,"-")</f>
        <v>-</v>
      </c>
      <c r="M25" s="9"/>
      <c r="N25" s="61">
        <v>2</v>
      </c>
      <c r="O25" s="73"/>
      <c r="P25" s="74"/>
      <c r="Q25" s="75"/>
      <c r="R25" s="63" t="str">
        <f>IF(ISNUMBER(P25),P25/N36,"-")</f>
        <v>-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</row>
    <row r="26" spans="1:42" ht="16.2" thickBot="1" x14ac:dyDescent="0.35">
      <c r="A26" s="9"/>
      <c r="B26" s="61">
        <v>3</v>
      </c>
      <c r="C26" s="73"/>
      <c r="D26" s="74"/>
      <c r="E26" s="75"/>
      <c r="F26" s="63" t="str">
        <f>IF(ISNUMBER(D26),D26/B36,"-")</f>
        <v>-</v>
      </c>
      <c r="G26" s="9"/>
      <c r="H26" s="61">
        <v>3</v>
      </c>
      <c r="I26" s="73"/>
      <c r="J26" s="74"/>
      <c r="K26" s="75"/>
      <c r="L26" s="63" t="str">
        <f>IF(ISNUMBER(J26),J26/H36,"-")</f>
        <v>-</v>
      </c>
      <c r="M26" s="65"/>
      <c r="N26" s="61">
        <v>3</v>
      </c>
      <c r="O26" s="73"/>
      <c r="P26" s="74"/>
      <c r="Q26" s="75"/>
      <c r="R26" s="63" t="str">
        <f>IF(ISNUMBER(P26),P26/N36,"-")</f>
        <v>-</v>
      </c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</row>
    <row r="27" spans="1:42" ht="15" thickBot="1" x14ac:dyDescent="0.35">
      <c r="A27" s="9"/>
      <c r="B27" s="61">
        <v>4</v>
      </c>
      <c r="C27" s="73"/>
      <c r="D27" s="74"/>
      <c r="E27" s="75"/>
      <c r="F27" s="63" t="str">
        <f>IF(ISNUMBER(D27),D27/B36,"-")</f>
        <v>-</v>
      </c>
      <c r="G27" s="9"/>
      <c r="H27" s="61">
        <v>4</v>
      </c>
      <c r="I27" s="73"/>
      <c r="J27" s="74"/>
      <c r="K27" s="75"/>
      <c r="L27" s="63" t="str">
        <f>IF(ISNUMBER(J27),J27/H36,"-")</f>
        <v>-</v>
      </c>
      <c r="M27" s="53"/>
      <c r="N27" s="61">
        <v>4</v>
      </c>
      <c r="O27" s="73"/>
      <c r="P27" s="74"/>
      <c r="Q27" s="75"/>
      <c r="R27" s="63" t="str">
        <f>IF(ISNUMBER(P27),P27/N36,"-")</f>
        <v>-</v>
      </c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</row>
    <row r="28" spans="1:42" ht="15" thickBot="1" x14ac:dyDescent="0.35">
      <c r="A28" s="9"/>
      <c r="B28" s="61">
        <v>5</v>
      </c>
      <c r="C28" s="73"/>
      <c r="D28" s="74"/>
      <c r="E28" s="75"/>
      <c r="F28" s="63" t="str">
        <f>IF(ISNUMBER(D28),D28/B36,"-")</f>
        <v>-</v>
      </c>
      <c r="G28" s="9"/>
      <c r="H28" s="61">
        <v>5</v>
      </c>
      <c r="I28" s="73"/>
      <c r="J28" s="74"/>
      <c r="K28" s="75"/>
      <c r="L28" s="63" t="str">
        <f>IF(ISNUMBER(J28),J28/H36,"-")</f>
        <v>-</v>
      </c>
      <c r="M28" s="60"/>
      <c r="N28" s="61">
        <v>5</v>
      </c>
      <c r="O28" s="73"/>
      <c r="P28" s="74"/>
      <c r="Q28" s="75"/>
      <c r="R28" s="63" t="str">
        <f>IF(ISNUMBER(P28),P28/N36,"-")</f>
        <v>-</v>
      </c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</row>
    <row r="29" spans="1:42" ht="15" thickBot="1" x14ac:dyDescent="0.35">
      <c r="A29" s="9"/>
      <c r="B29" s="61">
        <v>6</v>
      </c>
      <c r="C29" s="73"/>
      <c r="D29" s="74"/>
      <c r="E29" s="75"/>
      <c r="F29" s="63" t="str">
        <f>IF(ISNUMBER(D29),D29/B36,"-")</f>
        <v>-</v>
      </c>
      <c r="G29" s="9"/>
      <c r="H29" s="61">
        <v>6</v>
      </c>
      <c r="I29" s="73"/>
      <c r="J29" s="74"/>
      <c r="K29" s="75"/>
      <c r="L29" s="63" t="str">
        <f>IF(ISNUMBER(J29),J29/H36,"-")</f>
        <v>-</v>
      </c>
      <c r="M29" s="60"/>
      <c r="N29" s="61">
        <v>6</v>
      </c>
      <c r="O29" s="73"/>
      <c r="P29" s="74"/>
      <c r="Q29" s="75"/>
      <c r="R29" s="63" t="str">
        <f>IF(ISNUMBER(P29),P29/N36,"-")</f>
        <v>-</v>
      </c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</row>
    <row r="30" spans="1:42" ht="15" thickBot="1" x14ac:dyDescent="0.35">
      <c r="A30" s="9"/>
      <c r="B30" s="61">
        <v>7</v>
      </c>
      <c r="C30" s="73"/>
      <c r="D30" s="74"/>
      <c r="E30" s="75"/>
      <c r="F30" s="63" t="str">
        <f>IF(ISNUMBER(D30),D30/B36,"-")</f>
        <v>-</v>
      </c>
      <c r="G30" s="9"/>
      <c r="H30" s="61">
        <v>7</v>
      </c>
      <c r="I30" s="73"/>
      <c r="J30" s="74"/>
      <c r="K30" s="75"/>
      <c r="L30" s="63" t="str">
        <f>IF(ISNUMBER(J30),J30/H36,"-")</f>
        <v>-</v>
      </c>
      <c r="M30" s="60"/>
      <c r="N30" s="61">
        <v>7</v>
      </c>
      <c r="O30" s="73"/>
      <c r="P30" s="74"/>
      <c r="Q30" s="75"/>
      <c r="R30" s="63" t="str">
        <f>IF(ISNUMBER(P30),P30/N36,"-")</f>
        <v>-</v>
      </c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</row>
    <row r="31" spans="1:42" ht="15" thickBot="1" x14ac:dyDescent="0.35">
      <c r="A31" s="9"/>
      <c r="B31" s="61">
        <v>8</v>
      </c>
      <c r="C31" s="73"/>
      <c r="D31" s="74"/>
      <c r="E31" s="75"/>
      <c r="F31" s="63" t="str">
        <f>IF(ISNUMBER(D31),D31/B36,"-")</f>
        <v>-</v>
      </c>
      <c r="G31" s="9"/>
      <c r="H31" s="61">
        <v>8</v>
      </c>
      <c r="I31" s="73"/>
      <c r="J31" s="74"/>
      <c r="K31" s="75"/>
      <c r="L31" s="63" t="str">
        <f>IF(ISNUMBER(J31),J31/H36,"-")</f>
        <v>-</v>
      </c>
      <c r="M31" s="60"/>
      <c r="N31" s="61">
        <v>8</v>
      </c>
      <c r="O31" s="73"/>
      <c r="P31" s="74"/>
      <c r="Q31" s="75"/>
      <c r="R31" s="63" t="str">
        <f>IF(ISNUMBER(P31),P31/N36,"-")</f>
        <v>-</v>
      </c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</row>
    <row r="32" spans="1:42" ht="15" thickBot="1" x14ac:dyDescent="0.35">
      <c r="A32" s="9"/>
      <c r="B32" s="61">
        <v>9</v>
      </c>
      <c r="C32" s="73"/>
      <c r="D32" s="74"/>
      <c r="E32" s="75"/>
      <c r="F32" s="63" t="str">
        <f>IF(ISNUMBER(D32),D32/B36,"-")</f>
        <v>-</v>
      </c>
      <c r="G32" s="9"/>
      <c r="H32" s="61">
        <v>9</v>
      </c>
      <c r="I32" s="73"/>
      <c r="J32" s="74"/>
      <c r="K32" s="75"/>
      <c r="L32" s="63" t="str">
        <f>IF(ISNUMBER(J32),J32/H36,"-")</f>
        <v>-</v>
      </c>
      <c r="M32" s="60"/>
      <c r="N32" s="61">
        <v>9</v>
      </c>
      <c r="O32" s="73"/>
      <c r="P32" s="74"/>
      <c r="Q32" s="75"/>
      <c r="R32" s="63" t="str">
        <f>IF(ISNUMBER(P32),P32/N36,"-")</f>
        <v>-</v>
      </c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</row>
    <row r="33" spans="1:42" ht="15" thickBot="1" x14ac:dyDescent="0.35">
      <c r="A33" s="9"/>
      <c r="B33" s="62">
        <v>10</v>
      </c>
      <c r="C33" s="76"/>
      <c r="D33" s="77"/>
      <c r="E33" s="78"/>
      <c r="F33" s="63" t="str">
        <f>IF(ISNUMBER(D33),D33/B36,"-")</f>
        <v>-</v>
      </c>
      <c r="G33" s="9"/>
      <c r="H33" s="62">
        <v>10</v>
      </c>
      <c r="I33" s="76"/>
      <c r="J33" s="77"/>
      <c r="K33" s="78"/>
      <c r="L33" s="63" t="str">
        <f>IF(ISNUMBER(J33),J33/H36,"-")</f>
        <v>-</v>
      </c>
      <c r="M33" s="60"/>
      <c r="N33" s="62">
        <v>10</v>
      </c>
      <c r="O33" s="76"/>
      <c r="P33" s="77"/>
      <c r="Q33" s="78"/>
      <c r="R33" s="63" t="str">
        <f>IF(ISNUMBER(P33),P33/N36,"-")</f>
        <v>-</v>
      </c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</row>
    <row r="34" spans="1:42" ht="14.4" customHeight="1" x14ac:dyDescent="0.3">
      <c r="A34" s="9"/>
      <c r="B34" s="132" t="s">
        <v>4</v>
      </c>
      <c r="C34" s="118" t="s">
        <v>108</v>
      </c>
      <c r="D34" s="133"/>
      <c r="E34" s="113">
        <f ca="1">IFERROR(AVERAGE(F24:F33),"-")</f>
        <v>0.58823529411764708</v>
      </c>
      <c r="F34" s="114"/>
      <c r="G34" s="9"/>
      <c r="H34" s="132" t="s">
        <v>4</v>
      </c>
      <c r="I34" s="118" t="s">
        <v>108</v>
      </c>
      <c r="J34" s="133"/>
      <c r="K34" s="113" t="str">
        <f>IFERROR(AVERAGE(L24:L33),"-")</f>
        <v>-</v>
      </c>
      <c r="L34" s="114"/>
      <c r="M34" s="60"/>
      <c r="N34" s="132" t="s">
        <v>4</v>
      </c>
      <c r="O34" s="118" t="s">
        <v>108</v>
      </c>
      <c r="P34" s="133"/>
      <c r="Q34" s="113" t="str">
        <f>IFERROR(AVERAGE(R24:R33),"-")</f>
        <v>-</v>
      </c>
      <c r="R34" s="114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</row>
    <row r="35" spans="1:42" ht="15" customHeight="1" thickBot="1" x14ac:dyDescent="0.35">
      <c r="A35" s="9"/>
      <c r="B35" s="117"/>
      <c r="C35" s="119"/>
      <c r="D35" s="134"/>
      <c r="E35" s="115"/>
      <c r="F35" s="116"/>
      <c r="G35" s="9"/>
      <c r="H35" s="117"/>
      <c r="I35" s="119"/>
      <c r="J35" s="134"/>
      <c r="K35" s="115"/>
      <c r="L35" s="116"/>
      <c r="M35" s="60"/>
      <c r="N35" s="117"/>
      <c r="O35" s="119"/>
      <c r="P35" s="134"/>
      <c r="Q35" s="115"/>
      <c r="R35" s="116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</row>
    <row r="36" spans="1:42" ht="14.4" customHeight="1" x14ac:dyDescent="0.3">
      <c r="A36" s="34"/>
      <c r="B36" s="292">
        <f ca="1">IFERROR(ROUNDUP(B38/(0.0005*C38^2-0.0342*C38+1.025),0),"-")</f>
        <v>17</v>
      </c>
      <c r="C36" s="118" t="s">
        <v>46</v>
      </c>
      <c r="D36" s="120">
        <f>SUM(C24:C33)</f>
        <v>5</v>
      </c>
      <c r="E36" s="118" t="s">
        <v>45</v>
      </c>
      <c r="F36" s="122">
        <f>SUM(D24:D33)</f>
        <v>10</v>
      </c>
      <c r="G36" s="9"/>
      <c r="H36" s="292" t="str">
        <f ca="1">IFERROR(ROUNDUP(H38/(0.0005*I38^2-0.0342*I38+1.025),0),"-")</f>
        <v>-</v>
      </c>
      <c r="I36" s="118" t="s">
        <v>46</v>
      </c>
      <c r="J36" s="120">
        <f>SUM(I24:I33)</f>
        <v>0</v>
      </c>
      <c r="K36" s="118" t="s">
        <v>45</v>
      </c>
      <c r="L36" s="122">
        <f>SUM(J24:J33)</f>
        <v>0</v>
      </c>
      <c r="M36" s="60"/>
      <c r="N36" s="292" t="str">
        <f ca="1">IFERROR(ROUNDUP(N38/(0.0005*O38^2-0.0342*O38+1.025),0),"-")</f>
        <v>-</v>
      </c>
      <c r="O36" s="118" t="s">
        <v>46</v>
      </c>
      <c r="P36" s="120">
        <f>SUM(O24:O33)</f>
        <v>0</v>
      </c>
      <c r="Q36" s="118" t="s">
        <v>45</v>
      </c>
      <c r="R36" s="122">
        <f>SUM(P24:P33)</f>
        <v>0</v>
      </c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</row>
    <row r="37" spans="1:42" ht="15" customHeight="1" thickBot="1" x14ac:dyDescent="0.35">
      <c r="A37" s="34"/>
      <c r="B37" s="293"/>
      <c r="C37" s="119"/>
      <c r="D37" s="121"/>
      <c r="E37" s="119"/>
      <c r="F37" s="123"/>
      <c r="G37" s="9"/>
      <c r="H37" s="293"/>
      <c r="I37" s="119"/>
      <c r="J37" s="121"/>
      <c r="K37" s="119"/>
      <c r="L37" s="123"/>
      <c r="M37" s="60"/>
      <c r="N37" s="293"/>
      <c r="O37" s="119"/>
      <c r="P37" s="121"/>
      <c r="Q37" s="119"/>
      <c r="R37" s="123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</row>
    <row r="38" spans="1:42" x14ac:dyDescent="0.3">
      <c r="A38" s="9"/>
      <c r="B38" s="11">
        <f ca="1">OFFSET(D23,MATCH(MAX(D24:D33),D24:D33,0),0)</f>
        <v>10</v>
      </c>
      <c r="C38" s="69">
        <f ca="1">OFFSET(C23,MATCH(MAX(D24:D33),D24:D33,0),0)+(10-OFFSET(E23,MATCH(MAX(D24:D33),D24:D33,0),0))</f>
        <v>15</v>
      </c>
      <c r="D38" s="9"/>
      <c r="E38" s="9"/>
      <c r="F38" s="9"/>
      <c r="G38" s="9"/>
      <c r="H38" s="11" t="e">
        <f ca="1">OFFSET(J23,MATCH(MAX(J24:J33),J24:J33,0),0)</f>
        <v>#N/A</v>
      </c>
      <c r="I38" s="69" t="e">
        <f ca="1">OFFSET(I23,MATCH(MAX(J24:J33),J24:J33,0),0)+(10-OFFSET(K23,MATCH(MAX(J24:J33),J24:J33,0),0))</f>
        <v>#N/A</v>
      </c>
      <c r="J38" s="66"/>
      <c r="K38" s="66"/>
      <c r="L38" s="66"/>
      <c r="M38" s="52"/>
      <c r="N38" s="11" t="e">
        <f ca="1">OFFSET(P23,MATCH(MAX(P24:P33),P24:P33,0),0)</f>
        <v>#N/A</v>
      </c>
      <c r="O38" s="69" t="e">
        <f ca="1">OFFSET(O23,MATCH(MAX(P24:P33),P24:P33,0),0)+(10-OFFSET(Q23,MATCH(MAX(P24:P33),P24:P33,0),0))</f>
        <v>#N/A</v>
      </c>
      <c r="P38" s="66"/>
      <c r="Q38" s="66"/>
      <c r="R38" s="66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</row>
    <row r="39" spans="1:42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36"/>
      <c r="L39" s="36"/>
      <c r="M39" s="36"/>
      <c r="N39" s="36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</row>
    <row r="40" spans="1:42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</row>
    <row r="41" spans="1:42" ht="14.4" customHeight="1" x14ac:dyDescent="0.3">
      <c r="A41" s="9"/>
      <c r="B41" s="136" t="s">
        <v>51</v>
      </c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</row>
    <row r="42" spans="1:42" ht="15" customHeight="1" x14ac:dyDescent="0.3">
      <c r="A42" s="9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</row>
    <row r="43" spans="1:42" ht="14.4" customHeight="1" x14ac:dyDescent="0.3">
      <c r="A43" s="9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</row>
    <row r="44" spans="1:42" ht="14.4" customHeight="1" thickBot="1" x14ac:dyDescent="0.35">
      <c r="A44" s="9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</row>
    <row r="45" spans="1:42" x14ac:dyDescent="0.3">
      <c r="A45" s="9"/>
      <c r="B45" s="124">
        <v>1</v>
      </c>
      <c r="C45" s="126"/>
      <c r="D45" s="127"/>
      <c r="E45" s="127"/>
      <c r="F45" s="128"/>
      <c r="G45" s="66"/>
      <c r="H45" s="124">
        <v>2</v>
      </c>
      <c r="I45" s="126"/>
      <c r="J45" s="127"/>
      <c r="K45" s="127"/>
      <c r="L45" s="128"/>
      <c r="M45" s="66"/>
      <c r="N45" s="124">
        <v>3</v>
      </c>
      <c r="O45" s="126"/>
      <c r="P45" s="127"/>
      <c r="Q45" s="127"/>
      <c r="R45" s="128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</row>
    <row r="46" spans="1:42" ht="14.4" customHeight="1" thickBot="1" x14ac:dyDescent="0.35">
      <c r="A46" s="9"/>
      <c r="B46" s="125"/>
      <c r="C46" s="129"/>
      <c r="D46" s="130"/>
      <c r="E46" s="130"/>
      <c r="F46" s="131"/>
      <c r="G46" s="66"/>
      <c r="H46" s="125"/>
      <c r="I46" s="129"/>
      <c r="J46" s="130"/>
      <c r="K46" s="130"/>
      <c r="L46" s="131"/>
      <c r="M46" s="66"/>
      <c r="N46" s="125"/>
      <c r="O46" s="129"/>
      <c r="P46" s="130"/>
      <c r="Q46" s="130"/>
      <c r="R46" s="131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</row>
    <row r="47" spans="1:42" ht="15" customHeight="1" x14ac:dyDescent="0.3">
      <c r="A47" s="9"/>
      <c r="B47" s="100"/>
      <c r="C47" s="101"/>
      <c r="D47" s="101"/>
      <c r="E47" s="101"/>
      <c r="F47" s="102"/>
      <c r="G47" s="66"/>
      <c r="H47" s="100"/>
      <c r="I47" s="101"/>
      <c r="J47" s="101"/>
      <c r="K47" s="101"/>
      <c r="L47" s="102"/>
      <c r="M47" s="66"/>
      <c r="N47" s="100"/>
      <c r="O47" s="101"/>
      <c r="P47" s="101"/>
      <c r="Q47" s="101"/>
      <c r="R47" s="102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</row>
    <row r="48" spans="1:42" x14ac:dyDescent="0.3">
      <c r="A48" s="9"/>
      <c r="B48" s="103"/>
      <c r="C48" s="104"/>
      <c r="D48" s="104"/>
      <c r="E48" s="104"/>
      <c r="F48" s="105"/>
      <c r="G48" s="66"/>
      <c r="H48" s="103"/>
      <c r="I48" s="104"/>
      <c r="J48" s="104"/>
      <c r="K48" s="104"/>
      <c r="L48" s="105"/>
      <c r="M48" s="66"/>
      <c r="N48" s="103"/>
      <c r="O48" s="104"/>
      <c r="P48" s="104"/>
      <c r="Q48" s="104"/>
      <c r="R48" s="105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</row>
    <row r="49" spans="1:42" x14ac:dyDescent="0.3">
      <c r="A49" s="9"/>
      <c r="B49" s="103"/>
      <c r="C49" s="104"/>
      <c r="D49" s="104"/>
      <c r="E49" s="104"/>
      <c r="F49" s="105"/>
      <c r="G49" s="66"/>
      <c r="H49" s="103"/>
      <c r="I49" s="104"/>
      <c r="J49" s="104"/>
      <c r="K49" s="104"/>
      <c r="L49" s="105"/>
      <c r="M49" s="66"/>
      <c r="N49" s="103"/>
      <c r="O49" s="104"/>
      <c r="P49" s="104"/>
      <c r="Q49" s="104"/>
      <c r="R49" s="105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</row>
    <row r="50" spans="1:42" ht="14.4" customHeight="1" x14ac:dyDescent="0.3">
      <c r="A50" s="9"/>
      <c r="B50" s="103"/>
      <c r="C50" s="104"/>
      <c r="D50" s="104"/>
      <c r="E50" s="104"/>
      <c r="F50" s="105"/>
      <c r="G50" s="66"/>
      <c r="H50" s="103"/>
      <c r="I50" s="104"/>
      <c r="J50" s="104"/>
      <c r="K50" s="104"/>
      <c r="L50" s="105"/>
      <c r="M50" s="66"/>
      <c r="N50" s="103"/>
      <c r="O50" s="104"/>
      <c r="P50" s="104"/>
      <c r="Q50" s="104"/>
      <c r="R50" s="105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</row>
    <row r="51" spans="1:42" ht="15" customHeight="1" x14ac:dyDescent="0.3">
      <c r="A51" s="9"/>
      <c r="B51" s="103"/>
      <c r="C51" s="104"/>
      <c r="D51" s="104"/>
      <c r="E51" s="104"/>
      <c r="F51" s="105"/>
      <c r="G51" s="66"/>
      <c r="H51" s="103"/>
      <c r="I51" s="104"/>
      <c r="J51" s="104"/>
      <c r="K51" s="104"/>
      <c r="L51" s="105"/>
      <c r="M51" s="66"/>
      <c r="N51" s="103"/>
      <c r="O51" s="104"/>
      <c r="P51" s="104"/>
      <c r="Q51" s="104"/>
      <c r="R51" s="105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</row>
    <row r="52" spans="1:42" x14ac:dyDescent="0.3">
      <c r="A52" s="9"/>
      <c r="B52" s="103"/>
      <c r="C52" s="104"/>
      <c r="D52" s="104"/>
      <c r="E52" s="104"/>
      <c r="F52" s="105"/>
      <c r="G52" s="66"/>
      <c r="H52" s="103"/>
      <c r="I52" s="104"/>
      <c r="J52" s="104"/>
      <c r="K52" s="104"/>
      <c r="L52" s="105"/>
      <c r="M52" s="66"/>
      <c r="N52" s="103"/>
      <c r="O52" s="104"/>
      <c r="P52" s="104"/>
      <c r="Q52" s="104"/>
      <c r="R52" s="105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</row>
    <row r="53" spans="1:42" ht="15" thickBot="1" x14ac:dyDescent="0.35">
      <c r="A53" s="9"/>
      <c r="B53" s="106"/>
      <c r="C53" s="107"/>
      <c r="D53" s="107"/>
      <c r="E53" s="107"/>
      <c r="F53" s="108"/>
      <c r="G53" s="66"/>
      <c r="H53" s="106"/>
      <c r="I53" s="107"/>
      <c r="J53" s="107"/>
      <c r="K53" s="107"/>
      <c r="L53" s="108"/>
      <c r="M53" s="66"/>
      <c r="N53" s="106"/>
      <c r="O53" s="107"/>
      <c r="P53" s="107"/>
      <c r="Q53" s="107"/>
      <c r="R53" s="108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</row>
    <row r="54" spans="1:42" ht="30" customHeight="1" thickBot="1" x14ac:dyDescent="0.35">
      <c r="A54" s="9"/>
      <c r="B54" s="13" t="s">
        <v>107</v>
      </c>
      <c r="C54" s="13" t="s">
        <v>0</v>
      </c>
      <c r="D54" s="13" t="s">
        <v>43</v>
      </c>
      <c r="E54" s="13" t="s">
        <v>11</v>
      </c>
      <c r="F54" s="68" t="s">
        <v>137</v>
      </c>
      <c r="G54" s="66"/>
      <c r="H54" s="13" t="s">
        <v>107</v>
      </c>
      <c r="I54" s="13" t="s">
        <v>0</v>
      </c>
      <c r="J54" s="13" t="s">
        <v>43</v>
      </c>
      <c r="K54" s="13" t="s">
        <v>11</v>
      </c>
      <c r="L54" s="68" t="s">
        <v>137</v>
      </c>
      <c r="M54" s="66"/>
      <c r="N54" s="13" t="s">
        <v>107</v>
      </c>
      <c r="O54" s="13" t="s">
        <v>0</v>
      </c>
      <c r="P54" s="13" t="s">
        <v>43</v>
      </c>
      <c r="Q54" s="13" t="s">
        <v>11</v>
      </c>
      <c r="R54" s="68" t="s">
        <v>137</v>
      </c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</row>
    <row r="55" spans="1:42" ht="15" thickBot="1" x14ac:dyDescent="0.35">
      <c r="A55" s="9"/>
      <c r="B55" s="61">
        <v>1</v>
      </c>
      <c r="C55" s="70"/>
      <c r="D55" s="71"/>
      <c r="E55" s="72"/>
      <c r="F55" s="67" t="str">
        <f>IF(ISNUMBER(D55),D55/B67,"-")</f>
        <v>-</v>
      </c>
      <c r="G55" s="66"/>
      <c r="H55" s="61">
        <v>1</v>
      </c>
      <c r="I55" s="70"/>
      <c r="J55" s="71"/>
      <c r="K55" s="72"/>
      <c r="L55" s="67" t="str">
        <f>IF(ISNUMBER(J55),J55/H67,"-")</f>
        <v>-</v>
      </c>
      <c r="M55" s="66"/>
      <c r="N55" s="61">
        <v>1</v>
      </c>
      <c r="O55" s="70"/>
      <c r="P55" s="71"/>
      <c r="Q55" s="72"/>
      <c r="R55" s="67" t="str">
        <f>IF(ISNUMBER(P55),P55/N67,"-")</f>
        <v>-</v>
      </c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</row>
    <row r="56" spans="1:42" ht="15" thickBot="1" x14ac:dyDescent="0.35">
      <c r="A56" s="9"/>
      <c r="B56" s="61">
        <v>2</v>
      </c>
      <c r="C56" s="73"/>
      <c r="D56" s="74"/>
      <c r="E56" s="75"/>
      <c r="F56" s="63" t="str">
        <f>IF(ISNUMBER(D56),D56/B67,"-")</f>
        <v>-</v>
      </c>
      <c r="G56" s="66"/>
      <c r="H56" s="61">
        <v>2</v>
      </c>
      <c r="I56" s="73"/>
      <c r="J56" s="74"/>
      <c r="K56" s="75"/>
      <c r="L56" s="63" t="str">
        <f>IF(ISNUMBER(J56),J56/H67,"-")</f>
        <v>-</v>
      </c>
      <c r="M56" s="66"/>
      <c r="N56" s="61">
        <v>2</v>
      </c>
      <c r="O56" s="73"/>
      <c r="P56" s="74"/>
      <c r="Q56" s="75"/>
      <c r="R56" s="63" t="str">
        <f>IF(ISNUMBER(P56),P56/N67,"-")</f>
        <v>-</v>
      </c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</row>
    <row r="57" spans="1:42" ht="16.2" thickBot="1" x14ac:dyDescent="0.35">
      <c r="A57" s="9"/>
      <c r="B57" s="61">
        <v>3</v>
      </c>
      <c r="C57" s="73"/>
      <c r="D57" s="74"/>
      <c r="E57" s="75"/>
      <c r="F57" s="63" t="str">
        <f>IF(ISNUMBER(D57),D57/B67,"-")</f>
        <v>-</v>
      </c>
      <c r="G57" s="66"/>
      <c r="H57" s="61">
        <v>3</v>
      </c>
      <c r="I57" s="73"/>
      <c r="J57" s="74"/>
      <c r="K57" s="75"/>
      <c r="L57" s="63" t="str">
        <f>IF(ISNUMBER(J57),J57/H67,"-")</f>
        <v>-</v>
      </c>
      <c r="M57" s="65"/>
      <c r="N57" s="61">
        <v>3</v>
      </c>
      <c r="O57" s="73"/>
      <c r="P57" s="74"/>
      <c r="Q57" s="75"/>
      <c r="R57" s="63" t="str">
        <f>IF(ISNUMBER(P57),P57/N67,"-")</f>
        <v>-</v>
      </c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</row>
    <row r="58" spans="1:42" ht="15" thickBot="1" x14ac:dyDescent="0.35">
      <c r="A58" s="9"/>
      <c r="B58" s="61">
        <v>4</v>
      </c>
      <c r="C58" s="73"/>
      <c r="D58" s="74"/>
      <c r="E58" s="75"/>
      <c r="F58" s="63" t="str">
        <f>IF(ISNUMBER(D58),D58/B67,"-")</f>
        <v>-</v>
      </c>
      <c r="G58" s="66"/>
      <c r="H58" s="61">
        <v>4</v>
      </c>
      <c r="I58" s="73"/>
      <c r="J58" s="74"/>
      <c r="K58" s="75"/>
      <c r="L58" s="63" t="str">
        <f>IF(ISNUMBER(J58),J58/H67,"-")</f>
        <v>-</v>
      </c>
      <c r="M58" s="53"/>
      <c r="N58" s="61">
        <v>4</v>
      </c>
      <c r="O58" s="73"/>
      <c r="P58" s="74"/>
      <c r="Q58" s="75"/>
      <c r="R58" s="63" t="str">
        <f>IF(ISNUMBER(P58),P58/N67,"-")</f>
        <v>-</v>
      </c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</row>
    <row r="59" spans="1:42" ht="15" thickBot="1" x14ac:dyDescent="0.35">
      <c r="A59" s="9"/>
      <c r="B59" s="61">
        <v>5</v>
      </c>
      <c r="C59" s="73"/>
      <c r="D59" s="74"/>
      <c r="E59" s="75"/>
      <c r="F59" s="63" t="str">
        <f>IF(ISNUMBER(D59),D59/B67,"-")</f>
        <v>-</v>
      </c>
      <c r="G59" s="66"/>
      <c r="H59" s="61">
        <v>5</v>
      </c>
      <c r="I59" s="73"/>
      <c r="J59" s="74"/>
      <c r="K59" s="75"/>
      <c r="L59" s="63" t="str">
        <f>IF(ISNUMBER(J59),J59/H67,"-")</f>
        <v>-</v>
      </c>
      <c r="M59" s="64"/>
      <c r="N59" s="61">
        <v>5</v>
      </c>
      <c r="O59" s="73"/>
      <c r="P59" s="74"/>
      <c r="Q59" s="75"/>
      <c r="R59" s="63" t="str">
        <f>IF(ISNUMBER(P59),P59/N67,"-")</f>
        <v>-</v>
      </c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</row>
    <row r="60" spans="1:42" ht="15" thickBot="1" x14ac:dyDescent="0.35">
      <c r="A60" s="9"/>
      <c r="B60" s="61">
        <v>6</v>
      </c>
      <c r="C60" s="73"/>
      <c r="D60" s="74"/>
      <c r="E60" s="75"/>
      <c r="F60" s="63" t="str">
        <f>IF(ISNUMBER(D60),D60/B67,"-")</f>
        <v>-</v>
      </c>
      <c r="G60" s="66"/>
      <c r="H60" s="61">
        <v>6</v>
      </c>
      <c r="I60" s="73"/>
      <c r="J60" s="74"/>
      <c r="K60" s="75"/>
      <c r="L60" s="63" t="str">
        <f>IF(ISNUMBER(J60),J60/H67,"-")</f>
        <v>-</v>
      </c>
      <c r="M60" s="64"/>
      <c r="N60" s="61">
        <v>6</v>
      </c>
      <c r="O60" s="73"/>
      <c r="P60" s="74"/>
      <c r="Q60" s="75"/>
      <c r="R60" s="63" t="str">
        <f>IF(ISNUMBER(P60),P60/N67,"-")</f>
        <v>-</v>
      </c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</row>
    <row r="61" spans="1:42" ht="14.4" customHeight="1" thickBot="1" x14ac:dyDescent="0.35">
      <c r="A61" s="9"/>
      <c r="B61" s="61">
        <v>7</v>
      </c>
      <c r="C61" s="73"/>
      <c r="D61" s="74"/>
      <c r="E61" s="75"/>
      <c r="F61" s="63" t="str">
        <f>IF(ISNUMBER(D61),D61/B67,"-")</f>
        <v>-</v>
      </c>
      <c r="G61" s="66"/>
      <c r="H61" s="61">
        <v>7</v>
      </c>
      <c r="I61" s="73"/>
      <c r="J61" s="74"/>
      <c r="K61" s="75"/>
      <c r="L61" s="63" t="str">
        <f>IF(ISNUMBER(J61),J61/H67,"-")</f>
        <v>-</v>
      </c>
      <c r="M61" s="64"/>
      <c r="N61" s="61">
        <v>7</v>
      </c>
      <c r="O61" s="73"/>
      <c r="P61" s="74"/>
      <c r="Q61" s="75"/>
      <c r="R61" s="63" t="str">
        <f>IF(ISNUMBER(P61),P61/N67,"-")</f>
        <v>-</v>
      </c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</row>
    <row r="62" spans="1:42" ht="15" customHeight="1" thickBot="1" x14ac:dyDescent="0.35">
      <c r="A62" s="9"/>
      <c r="B62" s="61">
        <v>8</v>
      </c>
      <c r="C62" s="73"/>
      <c r="D62" s="74"/>
      <c r="E62" s="75"/>
      <c r="F62" s="63" t="str">
        <f>IF(ISNUMBER(D62),D62/B67,"-")</f>
        <v>-</v>
      </c>
      <c r="G62" s="66"/>
      <c r="H62" s="61">
        <v>8</v>
      </c>
      <c r="I62" s="73"/>
      <c r="J62" s="74"/>
      <c r="K62" s="75"/>
      <c r="L62" s="63" t="str">
        <f>IF(ISNUMBER(J62),J62/H67,"-")</f>
        <v>-</v>
      </c>
      <c r="M62" s="64"/>
      <c r="N62" s="61">
        <v>8</v>
      </c>
      <c r="O62" s="73"/>
      <c r="P62" s="74"/>
      <c r="Q62" s="75"/>
      <c r="R62" s="63" t="str">
        <f>IF(ISNUMBER(P62),P62/N67,"-")</f>
        <v>-</v>
      </c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</row>
    <row r="63" spans="1:42" ht="14.4" customHeight="1" thickBot="1" x14ac:dyDescent="0.35">
      <c r="A63" s="9"/>
      <c r="B63" s="61">
        <v>9</v>
      </c>
      <c r="C63" s="73"/>
      <c r="D63" s="74"/>
      <c r="E63" s="75"/>
      <c r="F63" s="63" t="str">
        <f>IF(ISNUMBER(D63),D63/B67,"-")</f>
        <v>-</v>
      </c>
      <c r="G63" s="66"/>
      <c r="H63" s="61">
        <v>9</v>
      </c>
      <c r="I63" s="73"/>
      <c r="J63" s="74"/>
      <c r="K63" s="75"/>
      <c r="L63" s="63" t="str">
        <f>IF(ISNUMBER(J63),J63/H67,"-")</f>
        <v>-</v>
      </c>
      <c r="M63" s="64"/>
      <c r="N63" s="61">
        <v>9</v>
      </c>
      <c r="O63" s="73"/>
      <c r="P63" s="74"/>
      <c r="Q63" s="75"/>
      <c r="R63" s="63" t="str">
        <f>IF(ISNUMBER(P63),P63/N67,"-")</f>
        <v>-</v>
      </c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</row>
    <row r="64" spans="1:42" ht="15" customHeight="1" thickBot="1" x14ac:dyDescent="0.35">
      <c r="A64" s="9"/>
      <c r="B64" s="62">
        <v>10</v>
      </c>
      <c r="C64" s="76"/>
      <c r="D64" s="77"/>
      <c r="E64" s="78"/>
      <c r="F64" s="63" t="str">
        <f>IF(ISNUMBER(D64),D64/B67,"-")</f>
        <v>-</v>
      </c>
      <c r="G64" s="66"/>
      <c r="H64" s="62">
        <v>10</v>
      </c>
      <c r="I64" s="76"/>
      <c r="J64" s="77"/>
      <c r="K64" s="78"/>
      <c r="L64" s="63" t="str">
        <f>IF(ISNUMBER(J64),J64/H67,"-")</f>
        <v>-</v>
      </c>
      <c r="M64" s="64"/>
      <c r="N64" s="62">
        <v>10</v>
      </c>
      <c r="O64" s="76"/>
      <c r="P64" s="77"/>
      <c r="Q64" s="78"/>
      <c r="R64" s="63" t="str">
        <f>IF(ISNUMBER(P64),P64/N67,"-")</f>
        <v>-</v>
      </c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</row>
    <row r="65" spans="1:42" x14ac:dyDescent="0.3">
      <c r="A65" s="9"/>
      <c r="B65" s="132" t="s">
        <v>4</v>
      </c>
      <c r="C65" s="118" t="s">
        <v>108</v>
      </c>
      <c r="D65" s="133"/>
      <c r="E65" s="113" t="str">
        <f>IFERROR(AVERAGE(F55:F64),"-")</f>
        <v>-</v>
      </c>
      <c r="F65" s="114"/>
      <c r="G65" s="66"/>
      <c r="H65" s="132" t="s">
        <v>4</v>
      </c>
      <c r="I65" s="118" t="s">
        <v>108</v>
      </c>
      <c r="J65" s="133"/>
      <c r="K65" s="113" t="str">
        <f>IFERROR(AVERAGE(L55:L64),"-")</f>
        <v>-</v>
      </c>
      <c r="L65" s="114"/>
      <c r="M65" s="64"/>
      <c r="N65" s="132" t="s">
        <v>4</v>
      </c>
      <c r="O65" s="118" t="s">
        <v>108</v>
      </c>
      <c r="P65" s="133"/>
      <c r="Q65" s="113" t="str">
        <f>IFERROR(AVERAGE(R55:R64),"-")</f>
        <v>-</v>
      </c>
      <c r="R65" s="114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</row>
    <row r="66" spans="1:42" ht="14.4" customHeight="1" thickBot="1" x14ac:dyDescent="0.35">
      <c r="A66" s="9"/>
      <c r="B66" s="117"/>
      <c r="C66" s="119"/>
      <c r="D66" s="134"/>
      <c r="E66" s="115"/>
      <c r="F66" s="116"/>
      <c r="G66" s="66"/>
      <c r="H66" s="117"/>
      <c r="I66" s="119"/>
      <c r="J66" s="134"/>
      <c r="K66" s="115"/>
      <c r="L66" s="116"/>
      <c r="M66" s="64"/>
      <c r="N66" s="117"/>
      <c r="O66" s="119"/>
      <c r="P66" s="134"/>
      <c r="Q66" s="115"/>
      <c r="R66" s="116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</row>
    <row r="67" spans="1:42" ht="15" customHeight="1" x14ac:dyDescent="0.3">
      <c r="A67" s="9"/>
      <c r="B67" s="292" t="str">
        <f ca="1">IFERROR(ROUNDUP(B69/(0.0005*C69^2-0.0342*C69+1.025),0),"-")</f>
        <v>-</v>
      </c>
      <c r="C67" s="118" t="s">
        <v>46</v>
      </c>
      <c r="D67" s="120">
        <f>SUM(C55:C64)</f>
        <v>0</v>
      </c>
      <c r="E67" s="118" t="s">
        <v>45</v>
      </c>
      <c r="F67" s="122">
        <f>SUM(D55:D64)</f>
        <v>0</v>
      </c>
      <c r="G67" s="66"/>
      <c r="H67" s="292" t="str">
        <f ca="1">IFERROR(ROUNDUP(H69/(0.0005*I69^2-0.0342*I69+1.025),0),"-")</f>
        <v>-</v>
      </c>
      <c r="I67" s="118" t="s">
        <v>46</v>
      </c>
      <c r="J67" s="120">
        <f>SUM(I55:I64)</f>
        <v>0</v>
      </c>
      <c r="K67" s="118" t="s">
        <v>45</v>
      </c>
      <c r="L67" s="122">
        <f>SUM(J55:J64)</f>
        <v>0</v>
      </c>
      <c r="M67" s="64"/>
      <c r="N67" s="292" t="str">
        <f ca="1">IFERROR(ROUNDUP(N69/(0.0005*O69^2-0.0342*O69+1.025),0),"-")</f>
        <v>-</v>
      </c>
      <c r="O67" s="118" t="s">
        <v>46</v>
      </c>
      <c r="P67" s="120">
        <f>SUM(O55:O64)</f>
        <v>0</v>
      </c>
      <c r="Q67" s="118" t="s">
        <v>45</v>
      </c>
      <c r="R67" s="122">
        <f>SUM(P55:P64)</f>
        <v>0</v>
      </c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</row>
    <row r="68" spans="1:42" ht="14.4" customHeight="1" thickBot="1" x14ac:dyDescent="0.35">
      <c r="A68" s="9"/>
      <c r="B68" s="293"/>
      <c r="C68" s="119"/>
      <c r="D68" s="121"/>
      <c r="E68" s="119"/>
      <c r="F68" s="123"/>
      <c r="G68" s="66"/>
      <c r="H68" s="293"/>
      <c r="I68" s="119"/>
      <c r="J68" s="121"/>
      <c r="K68" s="119"/>
      <c r="L68" s="123"/>
      <c r="M68" s="64"/>
      <c r="N68" s="293"/>
      <c r="O68" s="119"/>
      <c r="P68" s="121"/>
      <c r="Q68" s="119"/>
      <c r="R68" s="12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</row>
    <row r="69" spans="1:42" ht="15" customHeight="1" x14ac:dyDescent="0.3">
      <c r="A69" s="9"/>
      <c r="B69" s="11" t="e">
        <f ca="1">OFFSET(D54,MATCH(MAX(D55:D64),D55:D64,0),0)</f>
        <v>#N/A</v>
      </c>
      <c r="C69" s="69" t="e">
        <f ca="1">OFFSET(C54,MATCH(MAX(D55:D64),D55:D64,0),0)+(10-OFFSET(E54,MATCH(MAX(D55:D64),D55:D64,0),0))</f>
        <v>#N/A</v>
      </c>
      <c r="D69" s="66"/>
      <c r="E69" s="66"/>
      <c r="F69" s="66"/>
      <c r="G69" s="66"/>
      <c r="H69" s="11" t="e">
        <f ca="1">OFFSET(J54,MATCH(MAX(J55:J64),J55:J64,0),0)</f>
        <v>#N/A</v>
      </c>
      <c r="I69" s="69" t="e">
        <f ca="1">OFFSET(I54,MATCH(MAX(J55:J64),J55:J64,0),0)+(10-OFFSET(K54,MATCH(MAX(J55:J64),J55:J64,0),0))</f>
        <v>#N/A</v>
      </c>
      <c r="J69" s="66"/>
      <c r="K69" s="66"/>
      <c r="L69" s="66"/>
      <c r="M69" s="52"/>
      <c r="N69" s="11" t="e">
        <f ca="1">OFFSET(P54,MATCH(MAX(P55:P64),P55:P64,0),0)</f>
        <v>#N/A</v>
      </c>
      <c r="O69" s="69" t="e">
        <f ca="1">OFFSET(O54,MATCH(MAX(P55:P64),P55:P64,0),0)+(10-OFFSET(Q54,MATCH(MAX(P55:P64),P55:P64,0),0))</f>
        <v>#N/A</v>
      </c>
      <c r="P69" s="66"/>
      <c r="Q69" s="66"/>
      <c r="R69" s="66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</row>
    <row r="70" spans="1:42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</row>
    <row r="71" spans="1:42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</row>
    <row r="72" spans="1:42" x14ac:dyDescent="0.3">
      <c r="A72" s="9"/>
      <c r="B72" s="136" t="s">
        <v>109</v>
      </c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</row>
    <row r="73" spans="1:42" x14ac:dyDescent="0.3">
      <c r="A73" s="9"/>
      <c r="B73" s="136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</row>
    <row r="74" spans="1:42" x14ac:dyDescent="0.3">
      <c r="A74" s="9"/>
      <c r="B74" s="136"/>
      <c r="C74" s="136"/>
      <c r="D74" s="136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</row>
    <row r="75" spans="1:42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</row>
    <row r="76" spans="1:42" ht="15" thickBot="1" x14ac:dyDescent="0.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</row>
    <row r="77" spans="1:42" x14ac:dyDescent="0.3">
      <c r="A77" s="9"/>
      <c r="B77" s="9"/>
      <c r="C77" s="155"/>
      <c r="D77" s="156"/>
      <c r="E77" s="157"/>
      <c r="F77" s="155"/>
      <c r="G77" s="156"/>
      <c r="H77" s="157"/>
      <c r="I77" s="155"/>
      <c r="J77" s="156"/>
      <c r="K77" s="157"/>
      <c r="L77" s="155"/>
      <c r="M77" s="156"/>
      <c r="N77" s="157"/>
      <c r="O77" s="155"/>
      <c r="P77" s="156"/>
      <c r="Q77" s="157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</row>
    <row r="78" spans="1:42" ht="15" thickBot="1" x14ac:dyDescent="0.35">
      <c r="A78" s="9"/>
      <c r="B78" s="9"/>
      <c r="C78" s="158"/>
      <c r="D78" s="159"/>
      <c r="E78" s="160"/>
      <c r="F78" s="158"/>
      <c r="G78" s="159"/>
      <c r="H78" s="160"/>
      <c r="I78" s="158"/>
      <c r="J78" s="159"/>
      <c r="K78" s="160"/>
      <c r="L78" s="158"/>
      <c r="M78" s="159"/>
      <c r="N78" s="160"/>
      <c r="O78" s="158"/>
      <c r="P78" s="159"/>
      <c r="Q78" s="160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</row>
    <row r="79" spans="1:42" x14ac:dyDescent="0.3">
      <c r="A79" s="9"/>
      <c r="B79" s="9"/>
      <c r="C79" s="141"/>
      <c r="D79" s="142"/>
      <c r="E79" s="143"/>
      <c r="F79" s="141"/>
      <c r="G79" s="142"/>
      <c r="H79" s="143"/>
      <c r="I79" s="141"/>
      <c r="J79" s="142"/>
      <c r="K79" s="143"/>
      <c r="L79" s="141"/>
      <c r="M79" s="142"/>
      <c r="N79" s="143"/>
      <c r="O79" s="141"/>
      <c r="P79" s="142"/>
      <c r="Q79" s="143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</row>
    <row r="80" spans="1:42" x14ac:dyDescent="0.3">
      <c r="A80" s="9"/>
      <c r="B80" s="9"/>
      <c r="C80" s="140"/>
      <c r="D80" s="144"/>
      <c r="E80" s="145"/>
      <c r="F80" s="140"/>
      <c r="G80" s="144"/>
      <c r="H80" s="145"/>
      <c r="I80" s="140"/>
      <c r="J80" s="144"/>
      <c r="K80" s="145"/>
      <c r="L80" s="140"/>
      <c r="M80" s="144"/>
      <c r="N80" s="145"/>
      <c r="O80" s="140"/>
      <c r="P80" s="144"/>
      <c r="Q80" s="145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</row>
    <row r="81" spans="1:42" ht="15" thickBot="1" x14ac:dyDescent="0.35">
      <c r="A81" s="9"/>
      <c r="B81" s="9"/>
      <c r="C81" s="146"/>
      <c r="D81" s="147"/>
      <c r="E81" s="148"/>
      <c r="F81" s="146"/>
      <c r="G81" s="147"/>
      <c r="H81" s="148"/>
      <c r="I81" s="146"/>
      <c r="J81" s="147"/>
      <c r="K81" s="148"/>
      <c r="L81" s="146"/>
      <c r="M81" s="147"/>
      <c r="N81" s="148"/>
      <c r="O81" s="146"/>
      <c r="P81" s="147"/>
      <c r="Q81" s="148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</row>
    <row r="82" spans="1:42" ht="15" thickBot="1" x14ac:dyDescent="0.35">
      <c r="A82" s="9"/>
      <c r="B82" s="9"/>
      <c r="C82" s="149" t="s">
        <v>110</v>
      </c>
      <c r="D82" s="150"/>
      <c r="E82" s="151"/>
      <c r="F82" s="149" t="s">
        <v>110</v>
      </c>
      <c r="G82" s="150"/>
      <c r="H82" s="151"/>
      <c r="I82" s="149" t="s">
        <v>110</v>
      </c>
      <c r="J82" s="150"/>
      <c r="K82" s="151"/>
      <c r="L82" s="149" t="s">
        <v>110</v>
      </c>
      <c r="M82" s="150"/>
      <c r="N82" s="151"/>
      <c r="O82" s="149" t="s">
        <v>110</v>
      </c>
      <c r="P82" s="150"/>
      <c r="Q82" s="151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</row>
    <row r="83" spans="1:42" x14ac:dyDescent="0.3">
      <c r="A83" s="9"/>
      <c r="B83" s="9"/>
      <c r="C83" s="152"/>
      <c r="D83" s="153"/>
      <c r="E83" s="154"/>
      <c r="F83" s="152"/>
      <c r="G83" s="153"/>
      <c r="H83" s="154"/>
      <c r="I83" s="152"/>
      <c r="J83" s="153"/>
      <c r="K83" s="154"/>
      <c r="L83" s="152"/>
      <c r="M83" s="153"/>
      <c r="N83" s="154"/>
      <c r="O83" s="152"/>
      <c r="P83" s="153"/>
      <c r="Q83" s="154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</row>
    <row r="84" spans="1:42" x14ac:dyDescent="0.3">
      <c r="A84" s="9"/>
      <c r="B84" s="9"/>
      <c r="C84" s="140"/>
      <c r="D84" s="144"/>
      <c r="E84" s="145"/>
      <c r="F84" s="140"/>
      <c r="G84" s="144"/>
      <c r="H84" s="145"/>
      <c r="I84" s="140"/>
      <c r="J84" s="144"/>
      <c r="K84" s="145"/>
      <c r="L84" s="140"/>
      <c r="M84" s="144"/>
      <c r="N84" s="145"/>
      <c r="O84" s="140"/>
      <c r="P84" s="144"/>
      <c r="Q84" s="145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</row>
    <row r="85" spans="1:42" ht="15" thickBot="1" x14ac:dyDescent="0.35">
      <c r="A85" s="9"/>
      <c r="B85" s="9"/>
      <c r="C85" s="146"/>
      <c r="D85" s="147"/>
      <c r="E85" s="148"/>
      <c r="F85" s="146"/>
      <c r="G85" s="147"/>
      <c r="H85" s="148"/>
      <c r="I85" s="146"/>
      <c r="J85" s="147"/>
      <c r="K85" s="148"/>
      <c r="L85" s="146"/>
      <c r="M85" s="147"/>
      <c r="N85" s="148"/>
      <c r="O85" s="146"/>
      <c r="P85" s="147"/>
      <c r="Q85" s="148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</row>
    <row r="86" spans="1:42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</row>
    <row r="87" spans="1:42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</row>
    <row r="88" spans="1:42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</row>
    <row r="89" spans="1:42" x14ac:dyDescent="0.3">
      <c r="A89" s="9"/>
      <c r="B89" s="136" t="s">
        <v>52</v>
      </c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</row>
    <row r="90" spans="1:42" x14ac:dyDescent="0.3">
      <c r="A90" s="9"/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</row>
    <row r="91" spans="1:42" x14ac:dyDescent="0.3">
      <c r="A91" s="9"/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</row>
    <row r="92" spans="1:42" ht="15" thickBot="1" x14ac:dyDescent="0.35">
      <c r="A92" s="9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</row>
    <row r="93" spans="1:42" x14ac:dyDescent="0.3">
      <c r="A93" s="9"/>
      <c r="B93" s="124">
        <v>1</v>
      </c>
      <c r="C93" s="126"/>
      <c r="D93" s="127"/>
      <c r="E93" s="127"/>
      <c r="F93" s="128"/>
      <c r="G93" s="66"/>
      <c r="H93" s="124">
        <v>2</v>
      </c>
      <c r="I93" s="126"/>
      <c r="J93" s="127"/>
      <c r="K93" s="127"/>
      <c r="L93" s="128"/>
      <c r="M93" s="66"/>
      <c r="N93" s="124">
        <v>3</v>
      </c>
      <c r="O93" s="126"/>
      <c r="P93" s="127"/>
      <c r="Q93" s="127"/>
      <c r="R93" s="128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</row>
    <row r="94" spans="1:42" ht="15" thickBot="1" x14ac:dyDescent="0.35">
      <c r="A94" s="9"/>
      <c r="B94" s="125"/>
      <c r="C94" s="129"/>
      <c r="D94" s="130"/>
      <c r="E94" s="130"/>
      <c r="F94" s="131"/>
      <c r="G94" s="66"/>
      <c r="H94" s="125"/>
      <c r="I94" s="129"/>
      <c r="J94" s="130"/>
      <c r="K94" s="130"/>
      <c r="L94" s="131"/>
      <c r="M94" s="66"/>
      <c r="N94" s="125"/>
      <c r="O94" s="129"/>
      <c r="P94" s="130"/>
      <c r="Q94" s="130"/>
      <c r="R94" s="131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</row>
    <row r="95" spans="1:42" x14ac:dyDescent="0.3">
      <c r="A95" s="9"/>
      <c r="B95" s="100"/>
      <c r="C95" s="101"/>
      <c r="D95" s="101"/>
      <c r="E95" s="101"/>
      <c r="F95" s="102"/>
      <c r="G95" s="66"/>
      <c r="H95" s="100"/>
      <c r="I95" s="101"/>
      <c r="J95" s="101"/>
      <c r="K95" s="101"/>
      <c r="L95" s="102"/>
      <c r="M95" s="66"/>
      <c r="N95" s="100"/>
      <c r="O95" s="101"/>
      <c r="P95" s="101"/>
      <c r="Q95" s="101"/>
      <c r="R95" s="102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</row>
    <row r="96" spans="1:42" x14ac:dyDescent="0.3">
      <c r="A96" s="9"/>
      <c r="B96" s="103"/>
      <c r="C96" s="104"/>
      <c r="D96" s="104"/>
      <c r="E96" s="104"/>
      <c r="F96" s="105"/>
      <c r="G96" s="66"/>
      <c r="H96" s="103"/>
      <c r="I96" s="104"/>
      <c r="J96" s="104"/>
      <c r="K96" s="104"/>
      <c r="L96" s="105"/>
      <c r="M96" s="66"/>
      <c r="N96" s="103"/>
      <c r="O96" s="104"/>
      <c r="P96" s="104"/>
      <c r="Q96" s="104"/>
      <c r="R96" s="105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</row>
    <row r="97" spans="1:42" x14ac:dyDescent="0.3">
      <c r="A97" s="9"/>
      <c r="B97" s="103"/>
      <c r="C97" s="104"/>
      <c r="D97" s="104"/>
      <c r="E97" s="104"/>
      <c r="F97" s="105"/>
      <c r="G97" s="66"/>
      <c r="H97" s="103"/>
      <c r="I97" s="104"/>
      <c r="J97" s="104"/>
      <c r="K97" s="104"/>
      <c r="L97" s="105"/>
      <c r="M97" s="66"/>
      <c r="N97" s="103"/>
      <c r="O97" s="104"/>
      <c r="P97" s="104"/>
      <c r="Q97" s="104"/>
      <c r="R97" s="10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</row>
    <row r="98" spans="1:42" x14ac:dyDescent="0.3">
      <c r="A98" s="9"/>
      <c r="B98" s="103"/>
      <c r="C98" s="104"/>
      <c r="D98" s="104"/>
      <c r="E98" s="104"/>
      <c r="F98" s="105"/>
      <c r="G98" s="66"/>
      <c r="H98" s="103"/>
      <c r="I98" s="104"/>
      <c r="J98" s="104"/>
      <c r="K98" s="104"/>
      <c r="L98" s="105"/>
      <c r="M98" s="66"/>
      <c r="N98" s="103"/>
      <c r="O98" s="104"/>
      <c r="P98" s="104"/>
      <c r="Q98" s="104"/>
      <c r="R98" s="105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</row>
    <row r="99" spans="1:42" x14ac:dyDescent="0.3">
      <c r="A99" s="9"/>
      <c r="B99" s="103"/>
      <c r="C99" s="104"/>
      <c r="D99" s="104"/>
      <c r="E99" s="104"/>
      <c r="F99" s="105"/>
      <c r="G99" s="66"/>
      <c r="H99" s="103"/>
      <c r="I99" s="104"/>
      <c r="J99" s="104"/>
      <c r="K99" s="104"/>
      <c r="L99" s="105"/>
      <c r="M99" s="66"/>
      <c r="N99" s="103"/>
      <c r="O99" s="104"/>
      <c r="P99" s="104"/>
      <c r="Q99" s="104"/>
      <c r="R99" s="10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</row>
    <row r="100" spans="1:42" x14ac:dyDescent="0.3">
      <c r="A100" s="9"/>
      <c r="B100" s="103"/>
      <c r="C100" s="104"/>
      <c r="D100" s="104"/>
      <c r="E100" s="104"/>
      <c r="F100" s="105"/>
      <c r="G100" s="66"/>
      <c r="H100" s="103"/>
      <c r="I100" s="104"/>
      <c r="J100" s="104"/>
      <c r="K100" s="104"/>
      <c r="L100" s="105"/>
      <c r="M100" s="66"/>
      <c r="N100" s="103"/>
      <c r="O100" s="104"/>
      <c r="P100" s="104"/>
      <c r="Q100" s="104"/>
      <c r="R100" s="105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</row>
    <row r="101" spans="1:42" ht="15" thickBot="1" x14ac:dyDescent="0.35">
      <c r="A101" s="9"/>
      <c r="B101" s="106"/>
      <c r="C101" s="107"/>
      <c r="D101" s="107"/>
      <c r="E101" s="107"/>
      <c r="F101" s="108"/>
      <c r="G101" s="66"/>
      <c r="H101" s="106"/>
      <c r="I101" s="107"/>
      <c r="J101" s="107"/>
      <c r="K101" s="107"/>
      <c r="L101" s="108"/>
      <c r="M101" s="66"/>
      <c r="N101" s="106"/>
      <c r="O101" s="107"/>
      <c r="P101" s="107"/>
      <c r="Q101" s="107"/>
      <c r="R101" s="10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</row>
    <row r="102" spans="1:42" ht="30" customHeight="1" thickBot="1" x14ac:dyDescent="0.35">
      <c r="A102" s="9"/>
      <c r="B102" s="13" t="s">
        <v>107</v>
      </c>
      <c r="C102" s="13" t="s">
        <v>0</v>
      </c>
      <c r="D102" s="13" t="s">
        <v>43</v>
      </c>
      <c r="E102" s="13" t="s">
        <v>11</v>
      </c>
      <c r="F102" s="68" t="s">
        <v>137</v>
      </c>
      <c r="G102" s="66"/>
      <c r="H102" s="13" t="s">
        <v>107</v>
      </c>
      <c r="I102" s="13" t="s">
        <v>0</v>
      </c>
      <c r="J102" s="13" t="s">
        <v>43</v>
      </c>
      <c r="K102" s="13" t="s">
        <v>11</v>
      </c>
      <c r="L102" s="68" t="s">
        <v>137</v>
      </c>
      <c r="M102" s="66"/>
      <c r="N102" s="13" t="s">
        <v>107</v>
      </c>
      <c r="O102" s="13" t="s">
        <v>0</v>
      </c>
      <c r="P102" s="13" t="s">
        <v>43</v>
      </c>
      <c r="Q102" s="13" t="s">
        <v>11</v>
      </c>
      <c r="R102" s="68" t="s">
        <v>137</v>
      </c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</row>
    <row r="103" spans="1:42" ht="15" thickBot="1" x14ac:dyDescent="0.35">
      <c r="A103" s="9"/>
      <c r="B103" s="61">
        <v>1</v>
      </c>
      <c r="C103" s="70"/>
      <c r="D103" s="71"/>
      <c r="E103" s="72"/>
      <c r="F103" s="67" t="str">
        <f>IF(ISNUMBER(D103),D103/B115,"-")</f>
        <v>-</v>
      </c>
      <c r="G103" s="66"/>
      <c r="H103" s="61">
        <v>1</v>
      </c>
      <c r="I103" s="70"/>
      <c r="J103" s="71"/>
      <c r="K103" s="72"/>
      <c r="L103" s="67" t="str">
        <f>IF(ISNUMBER(J103),J103/H115,"-")</f>
        <v>-</v>
      </c>
      <c r="M103" s="66"/>
      <c r="N103" s="61">
        <v>1</v>
      </c>
      <c r="O103" s="70"/>
      <c r="P103" s="71"/>
      <c r="Q103" s="72"/>
      <c r="R103" s="67" t="str">
        <f>IF(ISNUMBER(P103),P103/N115,"-")</f>
        <v>-</v>
      </c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</row>
    <row r="104" spans="1:42" ht="15" thickBot="1" x14ac:dyDescent="0.35">
      <c r="A104" s="9"/>
      <c r="B104" s="61">
        <v>2</v>
      </c>
      <c r="C104" s="73"/>
      <c r="D104" s="74"/>
      <c r="E104" s="75"/>
      <c r="F104" s="63" t="str">
        <f>IF(ISNUMBER(D104),D104/B115,"-")</f>
        <v>-</v>
      </c>
      <c r="G104" s="66"/>
      <c r="H104" s="61">
        <v>2</v>
      </c>
      <c r="I104" s="73"/>
      <c r="J104" s="74"/>
      <c r="K104" s="75"/>
      <c r="L104" s="63" t="str">
        <f>IF(ISNUMBER(J104),J104/H115,"-")</f>
        <v>-</v>
      </c>
      <c r="M104" s="66"/>
      <c r="N104" s="61">
        <v>2</v>
      </c>
      <c r="O104" s="73"/>
      <c r="P104" s="74"/>
      <c r="Q104" s="75"/>
      <c r="R104" s="63" t="str">
        <f>IF(ISNUMBER(P104),P104/N115,"-")</f>
        <v>-</v>
      </c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</row>
    <row r="105" spans="1:42" ht="16.2" thickBot="1" x14ac:dyDescent="0.35">
      <c r="A105" s="9"/>
      <c r="B105" s="61">
        <v>3</v>
      </c>
      <c r="C105" s="73"/>
      <c r="D105" s="74"/>
      <c r="E105" s="75"/>
      <c r="F105" s="63" t="str">
        <f>IF(ISNUMBER(D105),D105/B115,"-")</f>
        <v>-</v>
      </c>
      <c r="G105" s="66"/>
      <c r="H105" s="61">
        <v>3</v>
      </c>
      <c r="I105" s="73"/>
      <c r="J105" s="74"/>
      <c r="K105" s="75"/>
      <c r="L105" s="63" t="str">
        <f>IF(ISNUMBER(J105),J105/H115,"-")</f>
        <v>-</v>
      </c>
      <c r="M105" s="65"/>
      <c r="N105" s="61">
        <v>3</v>
      </c>
      <c r="O105" s="73"/>
      <c r="P105" s="74"/>
      <c r="Q105" s="75"/>
      <c r="R105" s="63" t="str">
        <f>IF(ISNUMBER(P105),P105/N115,"-")</f>
        <v>-</v>
      </c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</row>
    <row r="106" spans="1:42" ht="15" thickBot="1" x14ac:dyDescent="0.35">
      <c r="A106" s="9"/>
      <c r="B106" s="61">
        <v>4</v>
      </c>
      <c r="C106" s="73"/>
      <c r="D106" s="74"/>
      <c r="E106" s="75"/>
      <c r="F106" s="63" t="str">
        <f>IF(ISNUMBER(D106),D106/B115,"-")</f>
        <v>-</v>
      </c>
      <c r="G106" s="66"/>
      <c r="H106" s="61">
        <v>4</v>
      </c>
      <c r="I106" s="73"/>
      <c r="J106" s="74"/>
      <c r="K106" s="75"/>
      <c r="L106" s="63" t="str">
        <f>IF(ISNUMBER(J106),J106/H115,"-")</f>
        <v>-</v>
      </c>
      <c r="M106" s="53"/>
      <c r="N106" s="61">
        <v>4</v>
      </c>
      <c r="O106" s="73"/>
      <c r="P106" s="74"/>
      <c r="Q106" s="75"/>
      <c r="R106" s="63" t="str">
        <f>IF(ISNUMBER(P106),P106/N115,"-")</f>
        <v>-</v>
      </c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</row>
    <row r="107" spans="1:42" ht="15" thickBot="1" x14ac:dyDescent="0.35">
      <c r="A107" s="9"/>
      <c r="B107" s="61">
        <v>5</v>
      </c>
      <c r="C107" s="73"/>
      <c r="D107" s="74"/>
      <c r="E107" s="75"/>
      <c r="F107" s="63" t="str">
        <f>IF(ISNUMBER(D107),D107/B115,"-")</f>
        <v>-</v>
      </c>
      <c r="G107" s="66"/>
      <c r="H107" s="61">
        <v>5</v>
      </c>
      <c r="I107" s="73"/>
      <c r="J107" s="74"/>
      <c r="K107" s="75"/>
      <c r="L107" s="63" t="str">
        <f>IF(ISNUMBER(J107),J107/H115,"-")</f>
        <v>-</v>
      </c>
      <c r="M107" s="64"/>
      <c r="N107" s="61">
        <v>5</v>
      </c>
      <c r="O107" s="73"/>
      <c r="P107" s="74"/>
      <c r="Q107" s="75"/>
      <c r="R107" s="63" t="str">
        <f>IF(ISNUMBER(P107),P107/N115,"-")</f>
        <v>-</v>
      </c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</row>
    <row r="108" spans="1:42" ht="15" thickBot="1" x14ac:dyDescent="0.35">
      <c r="A108" s="9"/>
      <c r="B108" s="61">
        <v>6</v>
      </c>
      <c r="C108" s="73"/>
      <c r="D108" s="74"/>
      <c r="E108" s="75"/>
      <c r="F108" s="63" t="str">
        <f>IF(ISNUMBER(D108),D108/B115,"-")</f>
        <v>-</v>
      </c>
      <c r="G108" s="66"/>
      <c r="H108" s="61">
        <v>6</v>
      </c>
      <c r="I108" s="73"/>
      <c r="J108" s="74"/>
      <c r="K108" s="75"/>
      <c r="L108" s="63" t="str">
        <f>IF(ISNUMBER(J108),J108/H115,"-")</f>
        <v>-</v>
      </c>
      <c r="M108" s="64"/>
      <c r="N108" s="61">
        <v>6</v>
      </c>
      <c r="O108" s="73"/>
      <c r="P108" s="74"/>
      <c r="Q108" s="75"/>
      <c r="R108" s="63" t="str">
        <f>IF(ISNUMBER(P108),P108/N115,"-")</f>
        <v>-</v>
      </c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</row>
    <row r="109" spans="1:42" ht="15" thickBot="1" x14ac:dyDescent="0.35">
      <c r="A109" s="9"/>
      <c r="B109" s="61">
        <v>7</v>
      </c>
      <c r="C109" s="73"/>
      <c r="D109" s="74"/>
      <c r="E109" s="75"/>
      <c r="F109" s="63" t="str">
        <f>IF(ISNUMBER(D109),D109/B115,"-")</f>
        <v>-</v>
      </c>
      <c r="G109" s="66"/>
      <c r="H109" s="61">
        <v>7</v>
      </c>
      <c r="I109" s="73"/>
      <c r="J109" s="74"/>
      <c r="K109" s="75"/>
      <c r="L109" s="63" t="str">
        <f>IF(ISNUMBER(J109),J109/H115,"-")</f>
        <v>-</v>
      </c>
      <c r="M109" s="64"/>
      <c r="N109" s="61">
        <v>7</v>
      </c>
      <c r="O109" s="73"/>
      <c r="P109" s="74"/>
      <c r="Q109" s="75"/>
      <c r="R109" s="63" t="str">
        <f>IF(ISNUMBER(P109),P109/N115,"-")</f>
        <v>-</v>
      </c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</row>
    <row r="110" spans="1:42" ht="15" thickBot="1" x14ac:dyDescent="0.35">
      <c r="A110" s="9"/>
      <c r="B110" s="61">
        <v>8</v>
      </c>
      <c r="C110" s="73"/>
      <c r="D110" s="74"/>
      <c r="E110" s="75"/>
      <c r="F110" s="63" t="str">
        <f>IF(ISNUMBER(D110),D110/B115,"-")</f>
        <v>-</v>
      </c>
      <c r="G110" s="66"/>
      <c r="H110" s="61">
        <v>8</v>
      </c>
      <c r="I110" s="73"/>
      <c r="J110" s="74"/>
      <c r="K110" s="75"/>
      <c r="L110" s="63" t="str">
        <f>IF(ISNUMBER(J110),J110/H115,"-")</f>
        <v>-</v>
      </c>
      <c r="M110" s="64"/>
      <c r="N110" s="61">
        <v>8</v>
      </c>
      <c r="O110" s="73"/>
      <c r="P110" s="74"/>
      <c r="Q110" s="75"/>
      <c r="R110" s="63" t="str">
        <f>IF(ISNUMBER(P110),P110/N115,"-")</f>
        <v>-</v>
      </c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</row>
    <row r="111" spans="1:42" ht="15" thickBot="1" x14ac:dyDescent="0.35">
      <c r="A111" s="9"/>
      <c r="B111" s="61">
        <v>9</v>
      </c>
      <c r="C111" s="73"/>
      <c r="D111" s="74"/>
      <c r="E111" s="75"/>
      <c r="F111" s="63" t="str">
        <f>IF(ISNUMBER(D111),D111/B115,"-")</f>
        <v>-</v>
      </c>
      <c r="G111" s="66"/>
      <c r="H111" s="61">
        <v>9</v>
      </c>
      <c r="I111" s="73"/>
      <c r="J111" s="74"/>
      <c r="K111" s="75"/>
      <c r="L111" s="63" t="str">
        <f>IF(ISNUMBER(J111),J111/H115,"-")</f>
        <v>-</v>
      </c>
      <c r="M111" s="64"/>
      <c r="N111" s="61">
        <v>9</v>
      </c>
      <c r="O111" s="73"/>
      <c r="P111" s="74"/>
      <c r="Q111" s="75"/>
      <c r="R111" s="63" t="str">
        <f>IF(ISNUMBER(P111),P111/N115,"-")</f>
        <v>-</v>
      </c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</row>
    <row r="112" spans="1:42" ht="15" thickBot="1" x14ac:dyDescent="0.35">
      <c r="A112" s="9"/>
      <c r="B112" s="62">
        <v>10</v>
      </c>
      <c r="C112" s="76"/>
      <c r="D112" s="77"/>
      <c r="E112" s="78"/>
      <c r="F112" s="63" t="str">
        <f>IF(ISNUMBER(D112),D112/B115,"-")</f>
        <v>-</v>
      </c>
      <c r="G112" s="66"/>
      <c r="H112" s="62">
        <v>10</v>
      </c>
      <c r="I112" s="76"/>
      <c r="J112" s="77"/>
      <c r="K112" s="78"/>
      <c r="L112" s="63" t="str">
        <f>IF(ISNUMBER(J112),J112/H115,"-")</f>
        <v>-</v>
      </c>
      <c r="M112" s="64"/>
      <c r="N112" s="62">
        <v>10</v>
      </c>
      <c r="O112" s="76"/>
      <c r="P112" s="77"/>
      <c r="Q112" s="78"/>
      <c r="R112" s="63" t="str">
        <f>IF(ISNUMBER(P112),P112/N115,"-")</f>
        <v>-</v>
      </c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</row>
    <row r="113" spans="1:42" x14ac:dyDescent="0.3">
      <c r="A113" s="9"/>
      <c r="B113" s="132" t="s">
        <v>4</v>
      </c>
      <c r="C113" s="118" t="s">
        <v>108</v>
      </c>
      <c r="D113" s="133"/>
      <c r="E113" s="113" t="str">
        <f>IFERROR(AVERAGE(F103:F112),"-")</f>
        <v>-</v>
      </c>
      <c r="F113" s="114"/>
      <c r="G113" s="66"/>
      <c r="H113" s="132" t="s">
        <v>4</v>
      </c>
      <c r="I113" s="118" t="s">
        <v>108</v>
      </c>
      <c r="J113" s="133"/>
      <c r="K113" s="113" t="str">
        <f>IFERROR(AVERAGE(L103:L112),"-")</f>
        <v>-</v>
      </c>
      <c r="L113" s="114"/>
      <c r="M113" s="64"/>
      <c r="N113" s="132" t="s">
        <v>4</v>
      </c>
      <c r="O113" s="118" t="s">
        <v>108</v>
      </c>
      <c r="P113" s="133"/>
      <c r="Q113" s="113" t="str">
        <f>IFERROR(AVERAGE(R103:R112),"-")</f>
        <v>-</v>
      </c>
      <c r="R113" s="114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</row>
    <row r="114" spans="1:42" ht="15" thickBot="1" x14ac:dyDescent="0.35">
      <c r="A114" s="9"/>
      <c r="B114" s="117"/>
      <c r="C114" s="119"/>
      <c r="D114" s="134"/>
      <c r="E114" s="115"/>
      <c r="F114" s="116"/>
      <c r="G114" s="66"/>
      <c r="H114" s="117"/>
      <c r="I114" s="119"/>
      <c r="J114" s="134"/>
      <c r="K114" s="115"/>
      <c r="L114" s="116"/>
      <c r="M114" s="64"/>
      <c r="N114" s="117"/>
      <c r="O114" s="119"/>
      <c r="P114" s="134"/>
      <c r="Q114" s="115"/>
      <c r="R114" s="116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</row>
    <row r="115" spans="1:42" x14ac:dyDescent="0.3">
      <c r="A115" s="9"/>
      <c r="B115" s="292" t="str">
        <f ca="1">IFERROR(ROUNDUP(B117/(0.0005*C117^2-0.0342*C117+1.025),0),"-")</f>
        <v>-</v>
      </c>
      <c r="C115" s="118" t="s">
        <v>46</v>
      </c>
      <c r="D115" s="120">
        <f>SUM(C103:C112)</f>
        <v>0</v>
      </c>
      <c r="E115" s="118" t="s">
        <v>45</v>
      </c>
      <c r="F115" s="122">
        <f>SUM(D103:D112)</f>
        <v>0</v>
      </c>
      <c r="G115" s="66"/>
      <c r="H115" s="292" t="str">
        <f ca="1">IFERROR(ROUNDUP(H117/(0.0005*I117^2-0.0342*I117+1.025),0),"-")</f>
        <v>-</v>
      </c>
      <c r="I115" s="118" t="s">
        <v>46</v>
      </c>
      <c r="J115" s="120">
        <f>SUM(I103:I112)</f>
        <v>0</v>
      </c>
      <c r="K115" s="118" t="s">
        <v>45</v>
      </c>
      <c r="L115" s="122">
        <f>SUM(J103:J112)</f>
        <v>0</v>
      </c>
      <c r="M115" s="64"/>
      <c r="N115" s="292" t="str">
        <f ca="1">IFERROR(ROUNDUP(N117/(0.0005*O117^2-0.0342*O117+1.025),0),"-")</f>
        <v>-</v>
      </c>
      <c r="O115" s="118" t="s">
        <v>46</v>
      </c>
      <c r="P115" s="120">
        <f>SUM(O103:O112)</f>
        <v>0</v>
      </c>
      <c r="Q115" s="118" t="s">
        <v>45</v>
      </c>
      <c r="R115" s="122">
        <f>SUM(P103:P112)</f>
        <v>0</v>
      </c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</row>
    <row r="116" spans="1:42" ht="15" thickBot="1" x14ac:dyDescent="0.35">
      <c r="A116" s="9"/>
      <c r="B116" s="293"/>
      <c r="C116" s="119"/>
      <c r="D116" s="121"/>
      <c r="E116" s="119"/>
      <c r="F116" s="123"/>
      <c r="G116" s="66"/>
      <c r="H116" s="293"/>
      <c r="I116" s="119"/>
      <c r="J116" s="121"/>
      <c r="K116" s="119"/>
      <c r="L116" s="123"/>
      <c r="M116" s="64"/>
      <c r="N116" s="293"/>
      <c r="O116" s="119"/>
      <c r="P116" s="121"/>
      <c r="Q116" s="119"/>
      <c r="R116" s="123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</row>
    <row r="117" spans="1:42" x14ac:dyDescent="0.3">
      <c r="A117" s="9"/>
      <c r="B117" s="11" t="e">
        <f ca="1">OFFSET(D102,MATCH(MAX(D103:D112),D103:D112,0),0)</f>
        <v>#N/A</v>
      </c>
      <c r="C117" s="69" t="e">
        <f ca="1">OFFSET(C102,MATCH(MAX(D103:D112),D103:D112,0),0)+(10-OFFSET(E102,MATCH(MAX(D103:D112),D103:D112,0),0))</f>
        <v>#N/A</v>
      </c>
      <c r="D117" s="66"/>
      <c r="E117" s="66"/>
      <c r="F117" s="66"/>
      <c r="G117" s="66"/>
      <c r="H117" s="11" t="e">
        <f ca="1">OFFSET(J102,MATCH(MAX(J103:J112),J103:J112,0),0)</f>
        <v>#N/A</v>
      </c>
      <c r="I117" s="69" t="e">
        <f ca="1">OFFSET(I102,MATCH(MAX(J103:J112),J103:J112,0),0)+(10-OFFSET(K102,MATCH(MAX(J103:J112),J103:J112,0),0))</f>
        <v>#N/A</v>
      </c>
      <c r="J117" s="66"/>
      <c r="K117" s="66"/>
      <c r="L117" s="66"/>
      <c r="M117" s="52"/>
      <c r="N117" s="11" t="e">
        <f ca="1">OFFSET(P102,MATCH(MAX(P103:P112),P103:P112,0),0)</f>
        <v>#N/A</v>
      </c>
      <c r="O117" s="69" t="e">
        <f ca="1">OFFSET(O102,MATCH(MAX(P103:P112),P103:P112,0),0)+(10-OFFSET(Q102,MATCH(MAX(P103:P112),P103:P112,0),0))</f>
        <v>#N/A</v>
      </c>
      <c r="P117" s="66"/>
      <c r="Q117" s="66"/>
      <c r="R117" s="66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</row>
    <row r="118" spans="1:42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</row>
    <row r="119" spans="1:42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</row>
    <row r="120" spans="1:42" x14ac:dyDescent="0.3">
      <c r="A120" s="9"/>
      <c r="B120" s="136" t="s">
        <v>53</v>
      </c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  <c r="R120" s="136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</row>
    <row r="121" spans="1:42" x14ac:dyDescent="0.3">
      <c r="A121" s="9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  <c r="R121" s="136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</row>
    <row r="122" spans="1:42" x14ac:dyDescent="0.3">
      <c r="A122" s="9"/>
      <c r="B122" s="136"/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</row>
    <row r="123" spans="1:42" ht="15" thickBot="1" x14ac:dyDescent="0.35">
      <c r="A123" s="9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</row>
    <row r="124" spans="1:42" x14ac:dyDescent="0.3">
      <c r="A124" s="9"/>
      <c r="B124" s="124">
        <v>1</v>
      </c>
      <c r="C124" s="126"/>
      <c r="D124" s="127"/>
      <c r="E124" s="127"/>
      <c r="F124" s="128"/>
      <c r="G124" s="66"/>
      <c r="H124" s="124">
        <v>2</v>
      </c>
      <c r="I124" s="126"/>
      <c r="J124" s="127"/>
      <c r="K124" s="127"/>
      <c r="L124" s="128"/>
      <c r="M124" s="66"/>
      <c r="N124" s="124">
        <v>3</v>
      </c>
      <c r="O124" s="126"/>
      <c r="P124" s="127"/>
      <c r="Q124" s="127"/>
      <c r="R124" s="128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</row>
    <row r="125" spans="1:42" ht="15" thickBot="1" x14ac:dyDescent="0.35">
      <c r="A125" s="9"/>
      <c r="B125" s="125"/>
      <c r="C125" s="129"/>
      <c r="D125" s="130"/>
      <c r="E125" s="130"/>
      <c r="F125" s="131"/>
      <c r="G125" s="66"/>
      <c r="H125" s="125"/>
      <c r="I125" s="129"/>
      <c r="J125" s="130"/>
      <c r="K125" s="130"/>
      <c r="L125" s="131"/>
      <c r="M125" s="66"/>
      <c r="N125" s="125"/>
      <c r="O125" s="129"/>
      <c r="P125" s="130"/>
      <c r="Q125" s="130"/>
      <c r="R125" s="131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</row>
    <row r="126" spans="1:42" x14ac:dyDescent="0.3">
      <c r="A126" s="9"/>
      <c r="B126" s="100"/>
      <c r="C126" s="101"/>
      <c r="D126" s="101"/>
      <c r="E126" s="101"/>
      <c r="F126" s="102"/>
      <c r="G126" s="66"/>
      <c r="H126" s="100"/>
      <c r="I126" s="101"/>
      <c r="J126" s="101"/>
      <c r="K126" s="101"/>
      <c r="L126" s="102"/>
      <c r="M126" s="66"/>
      <c r="N126" s="100"/>
      <c r="O126" s="101"/>
      <c r="P126" s="101"/>
      <c r="Q126" s="101"/>
      <c r="R126" s="102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</row>
    <row r="127" spans="1:42" x14ac:dyDescent="0.3">
      <c r="A127" s="9"/>
      <c r="B127" s="103"/>
      <c r="C127" s="104"/>
      <c r="D127" s="104"/>
      <c r="E127" s="104"/>
      <c r="F127" s="105"/>
      <c r="G127" s="66"/>
      <c r="H127" s="103"/>
      <c r="I127" s="104"/>
      <c r="J127" s="104"/>
      <c r="K127" s="104"/>
      <c r="L127" s="105"/>
      <c r="M127" s="66"/>
      <c r="N127" s="103"/>
      <c r="O127" s="104"/>
      <c r="P127" s="104"/>
      <c r="Q127" s="104"/>
      <c r="R127" s="105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</row>
    <row r="128" spans="1:42" x14ac:dyDescent="0.3">
      <c r="A128" s="9"/>
      <c r="B128" s="103"/>
      <c r="C128" s="104"/>
      <c r="D128" s="104"/>
      <c r="E128" s="104"/>
      <c r="F128" s="105"/>
      <c r="G128" s="66"/>
      <c r="H128" s="103"/>
      <c r="I128" s="104"/>
      <c r="J128" s="104"/>
      <c r="K128" s="104"/>
      <c r="L128" s="105"/>
      <c r="M128" s="66"/>
      <c r="N128" s="103"/>
      <c r="O128" s="104"/>
      <c r="P128" s="104"/>
      <c r="Q128" s="104"/>
      <c r="R128" s="105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</row>
    <row r="129" spans="1:42" x14ac:dyDescent="0.3">
      <c r="A129" s="9"/>
      <c r="B129" s="103"/>
      <c r="C129" s="104"/>
      <c r="D129" s="104"/>
      <c r="E129" s="104"/>
      <c r="F129" s="105"/>
      <c r="G129" s="66"/>
      <c r="H129" s="103"/>
      <c r="I129" s="104"/>
      <c r="J129" s="104"/>
      <c r="K129" s="104"/>
      <c r="L129" s="105"/>
      <c r="M129" s="66"/>
      <c r="N129" s="103"/>
      <c r="O129" s="104"/>
      <c r="P129" s="104"/>
      <c r="Q129" s="104"/>
      <c r="R129" s="105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</row>
    <row r="130" spans="1:42" x14ac:dyDescent="0.3">
      <c r="A130" s="9"/>
      <c r="B130" s="103"/>
      <c r="C130" s="104"/>
      <c r="D130" s="104"/>
      <c r="E130" s="104"/>
      <c r="F130" s="105"/>
      <c r="G130" s="66"/>
      <c r="H130" s="103"/>
      <c r="I130" s="104"/>
      <c r="J130" s="104"/>
      <c r="K130" s="104"/>
      <c r="L130" s="105"/>
      <c r="M130" s="66"/>
      <c r="N130" s="103"/>
      <c r="O130" s="104"/>
      <c r="P130" s="104"/>
      <c r="Q130" s="104"/>
      <c r="R130" s="105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</row>
    <row r="131" spans="1:42" x14ac:dyDescent="0.3">
      <c r="A131" s="9"/>
      <c r="B131" s="103"/>
      <c r="C131" s="104"/>
      <c r="D131" s="104"/>
      <c r="E131" s="104"/>
      <c r="F131" s="105"/>
      <c r="G131" s="66"/>
      <c r="H131" s="103"/>
      <c r="I131" s="104"/>
      <c r="J131" s="104"/>
      <c r="K131" s="104"/>
      <c r="L131" s="105"/>
      <c r="M131" s="66"/>
      <c r="N131" s="103"/>
      <c r="O131" s="104"/>
      <c r="P131" s="104"/>
      <c r="Q131" s="104"/>
      <c r="R131" s="105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</row>
    <row r="132" spans="1:42" ht="15" thickBot="1" x14ac:dyDescent="0.35">
      <c r="A132" s="9"/>
      <c r="B132" s="106"/>
      <c r="C132" s="107"/>
      <c r="D132" s="107"/>
      <c r="E132" s="107"/>
      <c r="F132" s="108"/>
      <c r="G132" s="66"/>
      <c r="H132" s="106"/>
      <c r="I132" s="107"/>
      <c r="J132" s="107"/>
      <c r="K132" s="107"/>
      <c r="L132" s="108"/>
      <c r="M132" s="66"/>
      <c r="N132" s="106"/>
      <c r="O132" s="107"/>
      <c r="P132" s="107"/>
      <c r="Q132" s="107"/>
      <c r="R132" s="108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</row>
    <row r="133" spans="1:42" ht="30" customHeight="1" thickBot="1" x14ac:dyDescent="0.35">
      <c r="A133" s="9"/>
      <c r="B133" s="13" t="s">
        <v>107</v>
      </c>
      <c r="C133" s="13" t="s">
        <v>0</v>
      </c>
      <c r="D133" s="13" t="s">
        <v>43</v>
      </c>
      <c r="E133" s="13" t="s">
        <v>11</v>
      </c>
      <c r="F133" s="68" t="s">
        <v>137</v>
      </c>
      <c r="G133" s="66"/>
      <c r="H133" s="13" t="s">
        <v>107</v>
      </c>
      <c r="I133" s="13" t="s">
        <v>0</v>
      </c>
      <c r="J133" s="13" t="s">
        <v>43</v>
      </c>
      <c r="K133" s="13" t="s">
        <v>11</v>
      </c>
      <c r="L133" s="68" t="s">
        <v>137</v>
      </c>
      <c r="M133" s="66"/>
      <c r="N133" s="13" t="s">
        <v>107</v>
      </c>
      <c r="O133" s="13" t="s">
        <v>0</v>
      </c>
      <c r="P133" s="13" t="s">
        <v>43</v>
      </c>
      <c r="Q133" s="13" t="s">
        <v>11</v>
      </c>
      <c r="R133" s="68" t="s">
        <v>137</v>
      </c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</row>
    <row r="134" spans="1:42" ht="15" thickBot="1" x14ac:dyDescent="0.35">
      <c r="A134" s="9"/>
      <c r="B134" s="61">
        <v>1</v>
      </c>
      <c r="C134" s="70"/>
      <c r="D134" s="71"/>
      <c r="E134" s="72"/>
      <c r="F134" s="67" t="str">
        <f>IF(ISNUMBER(D134),D134/B146,"-")</f>
        <v>-</v>
      </c>
      <c r="G134" s="66"/>
      <c r="H134" s="61">
        <v>1</v>
      </c>
      <c r="I134" s="70"/>
      <c r="J134" s="71"/>
      <c r="K134" s="72"/>
      <c r="L134" s="67" t="str">
        <f>IF(ISNUMBER(J134),J134/H146,"-")</f>
        <v>-</v>
      </c>
      <c r="M134" s="66"/>
      <c r="N134" s="61">
        <v>1</v>
      </c>
      <c r="O134" s="70"/>
      <c r="P134" s="71"/>
      <c r="Q134" s="72"/>
      <c r="R134" s="67" t="str">
        <f>IF(ISNUMBER(P134),P134/N146,"-")</f>
        <v>-</v>
      </c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</row>
    <row r="135" spans="1:42" ht="15" thickBot="1" x14ac:dyDescent="0.35">
      <c r="A135" s="9"/>
      <c r="B135" s="61">
        <v>2</v>
      </c>
      <c r="C135" s="73"/>
      <c r="D135" s="74"/>
      <c r="E135" s="75"/>
      <c r="F135" s="63" t="str">
        <f>IF(ISNUMBER(D135),D135/B146,"-")</f>
        <v>-</v>
      </c>
      <c r="G135" s="66"/>
      <c r="H135" s="61">
        <v>2</v>
      </c>
      <c r="I135" s="73"/>
      <c r="J135" s="74"/>
      <c r="K135" s="75"/>
      <c r="L135" s="63" t="str">
        <f>IF(ISNUMBER(J135),J135/H146,"-")</f>
        <v>-</v>
      </c>
      <c r="M135" s="66"/>
      <c r="N135" s="61">
        <v>2</v>
      </c>
      <c r="O135" s="73"/>
      <c r="P135" s="74"/>
      <c r="Q135" s="75"/>
      <c r="R135" s="63" t="str">
        <f>IF(ISNUMBER(P135),P135/N146,"-")</f>
        <v>-</v>
      </c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</row>
    <row r="136" spans="1:42" ht="16.2" thickBot="1" x14ac:dyDescent="0.35">
      <c r="A136" s="9"/>
      <c r="B136" s="61">
        <v>3</v>
      </c>
      <c r="C136" s="73"/>
      <c r="D136" s="74"/>
      <c r="E136" s="75"/>
      <c r="F136" s="63" t="str">
        <f>IF(ISNUMBER(D136),D136/B146,"-")</f>
        <v>-</v>
      </c>
      <c r="G136" s="66"/>
      <c r="H136" s="61">
        <v>3</v>
      </c>
      <c r="I136" s="73"/>
      <c r="J136" s="74"/>
      <c r="K136" s="75"/>
      <c r="L136" s="63" t="str">
        <f>IF(ISNUMBER(J136),J136/H146,"-")</f>
        <v>-</v>
      </c>
      <c r="M136" s="65"/>
      <c r="N136" s="61">
        <v>3</v>
      </c>
      <c r="O136" s="73"/>
      <c r="P136" s="74"/>
      <c r="Q136" s="75"/>
      <c r="R136" s="63" t="str">
        <f>IF(ISNUMBER(P136),P136/N146,"-")</f>
        <v>-</v>
      </c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</row>
    <row r="137" spans="1:42" ht="15" thickBot="1" x14ac:dyDescent="0.35">
      <c r="A137" s="9"/>
      <c r="B137" s="61">
        <v>4</v>
      </c>
      <c r="C137" s="73"/>
      <c r="D137" s="74"/>
      <c r="E137" s="75"/>
      <c r="F137" s="63" t="str">
        <f>IF(ISNUMBER(D137),D137/B146,"-")</f>
        <v>-</v>
      </c>
      <c r="G137" s="66"/>
      <c r="H137" s="61">
        <v>4</v>
      </c>
      <c r="I137" s="73"/>
      <c r="J137" s="74"/>
      <c r="K137" s="75"/>
      <c r="L137" s="63" t="str">
        <f>IF(ISNUMBER(J137),J137/H146,"-")</f>
        <v>-</v>
      </c>
      <c r="M137" s="53"/>
      <c r="N137" s="61">
        <v>4</v>
      </c>
      <c r="O137" s="73"/>
      <c r="P137" s="74"/>
      <c r="Q137" s="75"/>
      <c r="R137" s="63" t="str">
        <f>IF(ISNUMBER(P137),P137/N146,"-")</f>
        <v>-</v>
      </c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</row>
    <row r="138" spans="1:42" ht="15" thickBot="1" x14ac:dyDescent="0.35">
      <c r="A138" s="9"/>
      <c r="B138" s="61">
        <v>5</v>
      </c>
      <c r="C138" s="73"/>
      <c r="D138" s="74"/>
      <c r="E138" s="75"/>
      <c r="F138" s="63" t="str">
        <f>IF(ISNUMBER(D138),D138/B146,"-")</f>
        <v>-</v>
      </c>
      <c r="G138" s="66"/>
      <c r="H138" s="61">
        <v>5</v>
      </c>
      <c r="I138" s="73"/>
      <c r="J138" s="74"/>
      <c r="K138" s="75"/>
      <c r="L138" s="63" t="str">
        <f>IF(ISNUMBER(J138),J138/H146,"-")</f>
        <v>-</v>
      </c>
      <c r="M138" s="64"/>
      <c r="N138" s="61">
        <v>5</v>
      </c>
      <c r="O138" s="73"/>
      <c r="P138" s="74"/>
      <c r="Q138" s="75"/>
      <c r="R138" s="63" t="str">
        <f>IF(ISNUMBER(P138),P138/N146,"-")</f>
        <v>-</v>
      </c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</row>
    <row r="139" spans="1:42" ht="15" thickBot="1" x14ac:dyDescent="0.35">
      <c r="A139" s="9"/>
      <c r="B139" s="61">
        <v>6</v>
      </c>
      <c r="C139" s="73"/>
      <c r="D139" s="74"/>
      <c r="E139" s="75"/>
      <c r="F139" s="63" t="str">
        <f>IF(ISNUMBER(D139),D139/B146,"-")</f>
        <v>-</v>
      </c>
      <c r="G139" s="66"/>
      <c r="H139" s="61">
        <v>6</v>
      </c>
      <c r="I139" s="73"/>
      <c r="J139" s="74"/>
      <c r="K139" s="75"/>
      <c r="L139" s="63" t="str">
        <f>IF(ISNUMBER(J139),J139/H146,"-")</f>
        <v>-</v>
      </c>
      <c r="M139" s="64"/>
      <c r="N139" s="61">
        <v>6</v>
      </c>
      <c r="O139" s="73"/>
      <c r="P139" s="74"/>
      <c r="Q139" s="75"/>
      <c r="R139" s="63" t="str">
        <f>IF(ISNUMBER(P139),P139/N146,"-")</f>
        <v>-</v>
      </c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</row>
    <row r="140" spans="1:42" ht="15" thickBot="1" x14ac:dyDescent="0.35">
      <c r="A140" s="9"/>
      <c r="B140" s="61">
        <v>7</v>
      </c>
      <c r="C140" s="73"/>
      <c r="D140" s="74"/>
      <c r="E140" s="75"/>
      <c r="F140" s="63" t="str">
        <f>IF(ISNUMBER(D140),D140/B146,"-")</f>
        <v>-</v>
      </c>
      <c r="G140" s="66"/>
      <c r="H140" s="61">
        <v>7</v>
      </c>
      <c r="I140" s="73"/>
      <c r="J140" s="74"/>
      <c r="K140" s="75"/>
      <c r="L140" s="63" t="str">
        <f>IF(ISNUMBER(J140),J140/H146,"-")</f>
        <v>-</v>
      </c>
      <c r="M140" s="64"/>
      <c r="N140" s="61">
        <v>7</v>
      </c>
      <c r="O140" s="73"/>
      <c r="P140" s="74"/>
      <c r="Q140" s="75"/>
      <c r="R140" s="63" t="str">
        <f>IF(ISNUMBER(P140),P140/N146,"-")</f>
        <v>-</v>
      </c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</row>
    <row r="141" spans="1:42" ht="15" thickBot="1" x14ac:dyDescent="0.35">
      <c r="A141" s="9"/>
      <c r="B141" s="61">
        <v>8</v>
      </c>
      <c r="C141" s="73"/>
      <c r="D141" s="74"/>
      <c r="E141" s="75"/>
      <c r="F141" s="63" t="str">
        <f>IF(ISNUMBER(D141),D141/B146,"-")</f>
        <v>-</v>
      </c>
      <c r="G141" s="66"/>
      <c r="H141" s="61">
        <v>8</v>
      </c>
      <c r="I141" s="73"/>
      <c r="J141" s="74"/>
      <c r="K141" s="75"/>
      <c r="L141" s="63" t="str">
        <f>IF(ISNUMBER(J141),J141/H146,"-")</f>
        <v>-</v>
      </c>
      <c r="M141" s="64"/>
      <c r="N141" s="61">
        <v>8</v>
      </c>
      <c r="O141" s="73"/>
      <c r="P141" s="74"/>
      <c r="Q141" s="75"/>
      <c r="R141" s="63" t="str">
        <f>IF(ISNUMBER(P141),P141/N146,"-")</f>
        <v>-</v>
      </c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</row>
    <row r="142" spans="1:42" ht="15" thickBot="1" x14ac:dyDescent="0.35">
      <c r="A142" s="9"/>
      <c r="B142" s="61">
        <v>9</v>
      </c>
      <c r="C142" s="73"/>
      <c r="D142" s="74"/>
      <c r="E142" s="75"/>
      <c r="F142" s="63" t="str">
        <f>IF(ISNUMBER(D142),D142/B146,"-")</f>
        <v>-</v>
      </c>
      <c r="G142" s="66"/>
      <c r="H142" s="61">
        <v>9</v>
      </c>
      <c r="I142" s="73"/>
      <c r="J142" s="74"/>
      <c r="K142" s="75"/>
      <c r="L142" s="63" t="str">
        <f>IF(ISNUMBER(J142),J142/H146,"-")</f>
        <v>-</v>
      </c>
      <c r="M142" s="64"/>
      <c r="N142" s="61">
        <v>9</v>
      </c>
      <c r="O142" s="73"/>
      <c r="P142" s="74"/>
      <c r="Q142" s="75"/>
      <c r="R142" s="63" t="str">
        <f>IF(ISNUMBER(P142),P142/N146,"-")</f>
        <v>-</v>
      </c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</row>
    <row r="143" spans="1:42" ht="15" thickBot="1" x14ac:dyDescent="0.35">
      <c r="A143" s="9"/>
      <c r="B143" s="62">
        <v>10</v>
      </c>
      <c r="C143" s="76"/>
      <c r="D143" s="77"/>
      <c r="E143" s="78"/>
      <c r="F143" s="63" t="str">
        <f>IF(ISNUMBER(D143),D143/B146,"-")</f>
        <v>-</v>
      </c>
      <c r="G143" s="66"/>
      <c r="H143" s="62">
        <v>10</v>
      </c>
      <c r="I143" s="76"/>
      <c r="J143" s="77"/>
      <c r="K143" s="78"/>
      <c r="L143" s="63" t="str">
        <f>IF(ISNUMBER(J143),J143/H146,"-")</f>
        <v>-</v>
      </c>
      <c r="M143" s="64"/>
      <c r="N143" s="62">
        <v>10</v>
      </c>
      <c r="O143" s="76"/>
      <c r="P143" s="77"/>
      <c r="Q143" s="78"/>
      <c r="R143" s="63" t="str">
        <f>IF(ISNUMBER(P143),P143/N146,"-")</f>
        <v>-</v>
      </c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</row>
    <row r="144" spans="1:42" x14ac:dyDescent="0.3">
      <c r="A144" s="9"/>
      <c r="B144" s="132" t="s">
        <v>4</v>
      </c>
      <c r="C144" s="118" t="s">
        <v>108</v>
      </c>
      <c r="D144" s="133"/>
      <c r="E144" s="113" t="str">
        <f>IFERROR(AVERAGE(F134:F143),"-")</f>
        <v>-</v>
      </c>
      <c r="F144" s="114"/>
      <c r="G144" s="66"/>
      <c r="H144" s="132" t="s">
        <v>4</v>
      </c>
      <c r="I144" s="118" t="s">
        <v>108</v>
      </c>
      <c r="J144" s="133"/>
      <c r="K144" s="113" t="str">
        <f>IFERROR(AVERAGE(L134:L143),"-")</f>
        <v>-</v>
      </c>
      <c r="L144" s="114"/>
      <c r="M144" s="64"/>
      <c r="N144" s="132" t="s">
        <v>4</v>
      </c>
      <c r="O144" s="118" t="s">
        <v>108</v>
      </c>
      <c r="P144" s="133"/>
      <c r="Q144" s="113" t="str">
        <f>IFERROR(AVERAGE(R134:R143),"-")</f>
        <v>-</v>
      </c>
      <c r="R144" s="114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</row>
    <row r="145" spans="1:42" ht="15" thickBot="1" x14ac:dyDescent="0.35">
      <c r="A145" s="9"/>
      <c r="B145" s="117"/>
      <c r="C145" s="119"/>
      <c r="D145" s="134"/>
      <c r="E145" s="115"/>
      <c r="F145" s="116"/>
      <c r="G145" s="66"/>
      <c r="H145" s="117"/>
      <c r="I145" s="119"/>
      <c r="J145" s="134"/>
      <c r="K145" s="115"/>
      <c r="L145" s="116"/>
      <c r="M145" s="64"/>
      <c r="N145" s="117"/>
      <c r="O145" s="119"/>
      <c r="P145" s="134"/>
      <c r="Q145" s="115"/>
      <c r="R145" s="116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</row>
    <row r="146" spans="1:42" x14ac:dyDescent="0.3">
      <c r="A146" s="9"/>
      <c r="B146" s="292" t="str">
        <f ca="1">IFERROR(ROUNDUP(B148/(0.0005*C148^2-0.0342*C148+1.025),0),"-")</f>
        <v>-</v>
      </c>
      <c r="C146" s="118" t="s">
        <v>46</v>
      </c>
      <c r="D146" s="120">
        <f>SUM(C134:C143)</f>
        <v>0</v>
      </c>
      <c r="E146" s="118" t="s">
        <v>45</v>
      </c>
      <c r="F146" s="122">
        <f>SUM(D134:D143)</f>
        <v>0</v>
      </c>
      <c r="G146" s="66"/>
      <c r="H146" s="292" t="str">
        <f ca="1">IFERROR(ROUNDUP(H148/(0.0005*I148^2-0.0342*I148+1.025),0),"-")</f>
        <v>-</v>
      </c>
      <c r="I146" s="118" t="s">
        <v>46</v>
      </c>
      <c r="J146" s="120">
        <f>SUM(I134:I143)</f>
        <v>0</v>
      </c>
      <c r="K146" s="118" t="s">
        <v>45</v>
      </c>
      <c r="L146" s="122">
        <f>SUM(J134:J143)</f>
        <v>0</v>
      </c>
      <c r="M146" s="64"/>
      <c r="N146" s="292" t="str">
        <f ca="1">IFERROR(ROUNDUP(N148/(0.0005*O148^2-0.0342*O148+1.025),0),"-")</f>
        <v>-</v>
      </c>
      <c r="O146" s="118" t="s">
        <v>46</v>
      </c>
      <c r="P146" s="120">
        <f>SUM(O134:O143)</f>
        <v>0</v>
      </c>
      <c r="Q146" s="118" t="s">
        <v>45</v>
      </c>
      <c r="R146" s="122">
        <f>SUM(P134:P143)</f>
        <v>0</v>
      </c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</row>
    <row r="147" spans="1:42" ht="15" thickBot="1" x14ac:dyDescent="0.35">
      <c r="A147" s="9"/>
      <c r="B147" s="293"/>
      <c r="C147" s="119"/>
      <c r="D147" s="121"/>
      <c r="E147" s="119"/>
      <c r="F147" s="123"/>
      <c r="G147" s="66"/>
      <c r="H147" s="293"/>
      <c r="I147" s="119"/>
      <c r="J147" s="121"/>
      <c r="K147" s="119"/>
      <c r="L147" s="123"/>
      <c r="M147" s="64"/>
      <c r="N147" s="293"/>
      <c r="O147" s="119"/>
      <c r="P147" s="121"/>
      <c r="Q147" s="119"/>
      <c r="R147" s="123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</row>
    <row r="148" spans="1:42" x14ac:dyDescent="0.3">
      <c r="A148" s="9"/>
      <c r="B148" s="11" t="e">
        <f ca="1">OFFSET(D133,MATCH(MAX(D134:D143),D134:D143,0),0)</f>
        <v>#N/A</v>
      </c>
      <c r="C148" s="69" t="e">
        <f ca="1">OFFSET(C133,MATCH(MAX(D134:D143),D134:D143,0),0)+(10-OFFSET(E133,MATCH(MAX(D134:D143),D134:D143,0),0))</f>
        <v>#N/A</v>
      </c>
      <c r="D148" s="66"/>
      <c r="E148" s="66"/>
      <c r="F148" s="66"/>
      <c r="G148" s="66"/>
      <c r="H148" s="11" t="e">
        <f ca="1">OFFSET(J133,MATCH(MAX(J134:J143),J134:J143,0),0)</f>
        <v>#N/A</v>
      </c>
      <c r="I148" s="69" t="e">
        <f ca="1">OFFSET(I133,MATCH(MAX(J134:J143),J134:J143,0),0)+(10-OFFSET(K133,MATCH(MAX(J134:J143),J134:J143,0),0))</f>
        <v>#N/A</v>
      </c>
      <c r="J148" s="66"/>
      <c r="K148" s="66"/>
      <c r="L148" s="66"/>
      <c r="M148" s="52"/>
      <c r="N148" s="11" t="e">
        <f ca="1">OFFSET(P133,MATCH(MAX(P134:P143),P134:P143,0),0)</f>
        <v>#N/A</v>
      </c>
      <c r="O148" s="69" t="e">
        <f ca="1">OFFSET(O133,MATCH(MAX(P134:P143),P134:P143,0),0)+(10-OFFSET(Q133,MATCH(MAX(P134:P143),P134:P143,0),0))</f>
        <v>#N/A</v>
      </c>
      <c r="P148" s="66"/>
      <c r="Q148" s="66"/>
      <c r="R148" s="66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</row>
    <row r="149" spans="1:42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</row>
    <row r="150" spans="1:42" x14ac:dyDescent="0.3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</row>
    <row r="151" spans="1:42" x14ac:dyDescent="0.3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</row>
    <row r="152" spans="1:42" x14ac:dyDescent="0.3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</row>
    <row r="153" spans="1:42" x14ac:dyDescent="0.3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</row>
    <row r="154" spans="1:42" x14ac:dyDescent="0.3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</row>
    <row r="155" spans="1:42" x14ac:dyDescent="0.3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</row>
    <row r="156" spans="1:42" x14ac:dyDescent="0.3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</row>
    <row r="157" spans="1:42" x14ac:dyDescent="0.3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</row>
    <row r="158" spans="1:42" x14ac:dyDescent="0.3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</row>
    <row r="159" spans="1:42" x14ac:dyDescent="0.3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</row>
    <row r="160" spans="1:42" x14ac:dyDescent="0.3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</row>
    <row r="161" spans="1:42" x14ac:dyDescent="0.3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</row>
    <row r="162" spans="1:42" x14ac:dyDescent="0.3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</row>
    <row r="163" spans="1:42" x14ac:dyDescent="0.3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</row>
    <row r="164" spans="1:42" x14ac:dyDescent="0.3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</row>
    <row r="165" spans="1:42" x14ac:dyDescent="0.3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</row>
    <row r="166" spans="1:42" x14ac:dyDescent="0.3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</row>
    <row r="167" spans="1:42" x14ac:dyDescent="0.3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</row>
    <row r="168" spans="1:42" x14ac:dyDescent="0.3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</row>
    <row r="169" spans="1:42" x14ac:dyDescent="0.3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</row>
    <row r="170" spans="1:42" x14ac:dyDescent="0.3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</row>
    <row r="171" spans="1:42" x14ac:dyDescent="0.3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</row>
    <row r="172" spans="1:42" x14ac:dyDescent="0.3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</row>
    <row r="173" spans="1:42" x14ac:dyDescent="0.3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</row>
    <row r="174" spans="1:42" x14ac:dyDescent="0.3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</row>
    <row r="175" spans="1:42" x14ac:dyDescent="0.3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</row>
    <row r="176" spans="1:42" x14ac:dyDescent="0.3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</row>
    <row r="177" spans="1:42" x14ac:dyDescent="0.3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</row>
    <row r="178" spans="1:42" x14ac:dyDescent="0.3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</row>
    <row r="179" spans="1:42" x14ac:dyDescent="0.3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</row>
    <row r="180" spans="1:42" x14ac:dyDescent="0.3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</row>
  </sheetData>
  <mergeCells count="158">
    <mergeCell ref="N146:N147"/>
    <mergeCell ref="O146:O147"/>
    <mergeCell ref="P146:P147"/>
    <mergeCell ref="Q146:Q147"/>
    <mergeCell ref="R146:R147"/>
    <mergeCell ref="H146:H147"/>
    <mergeCell ref="I146:I147"/>
    <mergeCell ref="J146:J147"/>
    <mergeCell ref="K146:K147"/>
    <mergeCell ref="L146:L147"/>
    <mergeCell ref="B146:B147"/>
    <mergeCell ref="C146:C147"/>
    <mergeCell ref="D146:D147"/>
    <mergeCell ref="E146:E147"/>
    <mergeCell ref="F146:F147"/>
    <mergeCell ref="B126:F132"/>
    <mergeCell ref="H126:L132"/>
    <mergeCell ref="N126:R132"/>
    <mergeCell ref="B144:B145"/>
    <mergeCell ref="C144:D145"/>
    <mergeCell ref="E144:F145"/>
    <mergeCell ref="H144:H145"/>
    <mergeCell ref="I144:J145"/>
    <mergeCell ref="K144:L145"/>
    <mergeCell ref="N144:N145"/>
    <mergeCell ref="O144:P145"/>
    <mergeCell ref="Q144:R145"/>
    <mergeCell ref="B120:R122"/>
    <mergeCell ref="B124:B125"/>
    <mergeCell ref="C124:F125"/>
    <mergeCell ref="H124:H125"/>
    <mergeCell ref="I124:L125"/>
    <mergeCell ref="N124:N125"/>
    <mergeCell ref="O124:R125"/>
    <mergeCell ref="N115:N116"/>
    <mergeCell ref="O115:O116"/>
    <mergeCell ref="P115:P116"/>
    <mergeCell ref="Q115:Q116"/>
    <mergeCell ref="R115:R116"/>
    <mergeCell ref="H115:H116"/>
    <mergeCell ref="I115:I116"/>
    <mergeCell ref="J115:J116"/>
    <mergeCell ref="K115:K116"/>
    <mergeCell ref="L115:L116"/>
    <mergeCell ref="B115:B116"/>
    <mergeCell ref="C115:C116"/>
    <mergeCell ref="D115:D116"/>
    <mergeCell ref="E115:E116"/>
    <mergeCell ref="F115:F116"/>
    <mergeCell ref="B95:F101"/>
    <mergeCell ref="H95:L101"/>
    <mergeCell ref="N95:R101"/>
    <mergeCell ref="B113:B114"/>
    <mergeCell ref="C113:D114"/>
    <mergeCell ref="E113:F114"/>
    <mergeCell ref="H113:H114"/>
    <mergeCell ref="I113:J114"/>
    <mergeCell ref="K113:L114"/>
    <mergeCell ref="N113:N114"/>
    <mergeCell ref="O113:P114"/>
    <mergeCell ref="Q113:R114"/>
    <mergeCell ref="B89:R91"/>
    <mergeCell ref="B93:B94"/>
    <mergeCell ref="C93:F94"/>
    <mergeCell ref="H93:H94"/>
    <mergeCell ref="I93:L94"/>
    <mergeCell ref="N93:N94"/>
    <mergeCell ref="O93:R94"/>
    <mergeCell ref="C83:E85"/>
    <mergeCell ref="F83:H85"/>
    <mergeCell ref="I83:K85"/>
    <mergeCell ref="L83:N85"/>
    <mergeCell ref="O83:Q85"/>
    <mergeCell ref="C82:E82"/>
    <mergeCell ref="F82:H82"/>
    <mergeCell ref="I82:K82"/>
    <mergeCell ref="L82:N82"/>
    <mergeCell ref="O82:Q82"/>
    <mergeCell ref="C79:E81"/>
    <mergeCell ref="F79:H81"/>
    <mergeCell ref="I79:K81"/>
    <mergeCell ref="L79:N81"/>
    <mergeCell ref="O79:Q81"/>
    <mergeCell ref="P67:P68"/>
    <mergeCell ref="Q67:Q68"/>
    <mergeCell ref="R67:R68"/>
    <mergeCell ref="B72:R74"/>
    <mergeCell ref="C77:E78"/>
    <mergeCell ref="F77:H78"/>
    <mergeCell ref="I77:K78"/>
    <mergeCell ref="L77:N78"/>
    <mergeCell ref="O77:Q78"/>
    <mergeCell ref="K65:L66"/>
    <mergeCell ref="N65:N66"/>
    <mergeCell ref="O65:P66"/>
    <mergeCell ref="Q65:R66"/>
    <mergeCell ref="B67:B68"/>
    <mergeCell ref="C67:C68"/>
    <mergeCell ref="D67:D68"/>
    <mergeCell ref="E67:E68"/>
    <mergeCell ref="F67:F68"/>
    <mergeCell ref="H67:H68"/>
    <mergeCell ref="I67:I68"/>
    <mergeCell ref="J67:J68"/>
    <mergeCell ref="K67:K68"/>
    <mergeCell ref="L67:L68"/>
    <mergeCell ref="N67:N68"/>
    <mergeCell ref="O67:O68"/>
    <mergeCell ref="B41:R43"/>
    <mergeCell ref="B45:B46"/>
    <mergeCell ref="C45:F46"/>
    <mergeCell ref="H45:H46"/>
    <mergeCell ref="I45:L46"/>
    <mergeCell ref="N45:N46"/>
    <mergeCell ref="O45:R46"/>
    <mergeCell ref="B47:F53"/>
    <mergeCell ref="H47:L53"/>
    <mergeCell ref="N47:R53"/>
    <mergeCell ref="B65:B66"/>
    <mergeCell ref="C65:D66"/>
    <mergeCell ref="E65:F66"/>
    <mergeCell ref="H65:H66"/>
    <mergeCell ref="I65:J66"/>
    <mergeCell ref="C3:Q6"/>
    <mergeCell ref="B10:R12"/>
    <mergeCell ref="B34:B35"/>
    <mergeCell ref="B36:B37"/>
    <mergeCell ref="B16:F22"/>
    <mergeCell ref="C36:C37"/>
    <mergeCell ref="D36:D37"/>
    <mergeCell ref="E36:E37"/>
    <mergeCell ref="F36:F37"/>
    <mergeCell ref="C34:D35"/>
    <mergeCell ref="E34:F35"/>
    <mergeCell ref="I34:J35"/>
    <mergeCell ref="O34:P35"/>
    <mergeCell ref="Q34:R35"/>
    <mergeCell ref="N36:N37"/>
    <mergeCell ref="O36:O37"/>
    <mergeCell ref="P36:P37"/>
    <mergeCell ref="Q36:Q37"/>
    <mergeCell ref="R36:R37"/>
    <mergeCell ref="B14:B15"/>
    <mergeCell ref="C14:F15"/>
    <mergeCell ref="H14:H15"/>
    <mergeCell ref="H34:H35"/>
    <mergeCell ref="N34:N35"/>
    <mergeCell ref="N16:R22"/>
    <mergeCell ref="H16:L22"/>
    <mergeCell ref="I14:L15"/>
    <mergeCell ref="N14:N15"/>
    <mergeCell ref="O14:R15"/>
    <mergeCell ref="K34:L35"/>
    <mergeCell ref="H36:H37"/>
    <mergeCell ref="I36:I37"/>
    <mergeCell ref="J36:J37"/>
    <mergeCell ref="K36:K37"/>
    <mergeCell ref="L36:L37"/>
  </mergeCells>
  <pageMargins left="0.7" right="0.7" top="0.75" bottom="0.75" header="0.3" footer="0.3"/>
  <pageSetup paperSize="9" orientation="portrait" horizontalDpi="0" verticalDpi="0" r:id="rId1"/>
  <ignoredErrors>
    <ignoredError sqref="B38:C38 H38:I38 N38:O38 B69:C69 H69:I69 N69:O69 B117:C117 H117:I117 N117:O117 B148:C148 H148:I148 N148:O14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Training Plan</vt:lpstr>
      <vt:lpstr>Calculators</vt:lpstr>
      <vt:lpstr>Guidelines &amp; Data Collection</vt:lpstr>
      <vt:lpstr>Data Tracker</vt:lpstr>
      <vt:lpstr>Week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David Lourenco</cp:lastModifiedBy>
  <dcterms:created xsi:type="dcterms:W3CDTF">2018-04-21T21:14:04Z</dcterms:created>
  <dcterms:modified xsi:type="dcterms:W3CDTF">2018-12-14T15:40:53Z</dcterms:modified>
</cp:coreProperties>
</file>