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hilippe\Documents\steven\"/>
    </mc:Choice>
  </mc:AlternateContent>
  <bookViews>
    <workbookView xWindow="0" yWindow="0" windowWidth="20490" windowHeight="8895" activeTab="1"/>
  </bookViews>
  <sheets>
    <sheet name="matrice" sheetId="16" r:id="rId1"/>
    <sheet name="GEN" sheetId="1" r:id="rId2"/>
    <sheet name="Feuil1" sheetId="15" r:id="rId3"/>
    <sheet name="SECOND" sheetId="4" r:id="rId4"/>
    <sheet name="PATISS" sheetId="2" r:id="rId5"/>
    <sheet name="CREDITS" sheetId="12" r:id="rId6"/>
    <sheet name="STATS" sheetId="13" r:id="rId7"/>
    <sheet name="GRAPH" sheetId="14" r:id="rId8"/>
    <sheet name="DATES" sheetId="10" r:id="rId9"/>
  </sheets>
  <definedNames>
    <definedName name="_xlnm._FilterDatabase" localSheetId="1" hidden="1">GEN!$A$2:$BH$44</definedName>
    <definedName name="_xlnm._FilterDatabase" localSheetId="0" hidden="1">matrice!$A$1:$G$44</definedName>
    <definedName name="_xlnm._FilterDatabase" localSheetId="4" hidden="1">PATISS!$A$1:$D$10</definedName>
    <definedName name="_xlnm._FilterDatabase" localSheetId="3" hidden="1">SECOND!$A$2:$J$33</definedName>
    <definedName name="billet">PATISS!$G$2:$G$50</definedName>
    <definedName name="dates">DATES!$D$2:$D$149</definedName>
    <definedName name="decembre">DATES!$A$92:$A$122</definedName>
    <definedName name="INVENTAIRE">PATISS!$B$20:$B$22</definedName>
    <definedName name="JANVIER">DATES!$A$123:$A$153</definedName>
    <definedName name="NONPRESENT">PATISS!$B$25</definedName>
    <definedName name="novembre">DATES!$A$62:$A$91</definedName>
    <definedName name="OCTOBRE">DATES!$A$31:$A$61</definedName>
    <definedName name="PATISSERIE">PATISS!$A$2:$A$14</definedName>
    <definedName name="PRESENCE">PATISS!$B$17:$B$18</definedName>
    <definedName name="PRESENT">PATISS!$B$24</definedName>
    <definedName name="SEPTEMBRE">DATES!$A$1:$A$30</definedName>
    <definedName name="SUPPCONFISERIE">PATISS!$B$27:$B$49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" i="16" l="1"/>
  <c r="B6" i="16"/>
  <c r="B7" i="16"/>
  <c r="B8" i="16"/>
  <c r="B9" i="16"/>
  <c r="B10" i="16"/>
  <c r="B11" i="16"/>
  <c r="B12" i="16"/>
  <c r="B13" i="16"/>
  <c r="B14" i="16"/>
  <c r="B15" i="16"/>
  <c r="B16" i="16"/>
  <c r="B17" i="16"/>
  <c r="B18" i="16"/>
  <c r="B19" i="16"/>
  <c r="B20" i="16"/>
  <c r="B21" i="16"/>
  <c r="B22" i="16"/>
  <c r="B23" i="16"/>
  <c r="B24" i="16"/>
  <c r="B25" i="16"/>
  <c r="B26" i="16"/>
  <c r="B27" i="16"/>
  <c r="B28" i="16"/>
  <c r="B29" i="16"/>
  <c r="B30" i="16"/>
  <c r="B31" i="16"/>
  <c r="B32" i="16"/>
  <c r="B4" i="16"/>
  <c r="A27" i="13"/>
  <c r="A28" i="13"/>
  <c r="A29" i="13"/>
  <c r="A30" i="13"/>
  <c r="A3" i="13"/>
  <c r="A4" i="13"/>
  <c r="A5" i="13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" i="13"/>
  <c r="F20" i="1" l="1"/>
  <c r="AS20" i="1"/>
  <c r="AJ29" i="1" l="1"/>
  <c r="D32" i="1"/>
  <c r="D31" i="1"/>
  <c r="D30" i="1"/>
  <c r="D29" i="1"/>
  <c r="D28" i="1"/>
  <c r="D27" i="1"/>
  <c r="D26" i="1"/>
  <c r="D25" i="1"/>
  <c r="D23" i="1"/>
  <c r="D22" i="1"/>
  <c r="D21" i="1"/>
  <c r="D19" i="1"/>
  <c r="D18" i="1"/>
  <c r="D17" i="1"/>
  <c r="D16" i="1"/>
  <c r="D15" i="1"/>
  <c r="D12" i="1"/>
  <c r="D11" i="1"/>
  <c r="D10" i="1"/>
  <c r="D8" i="1"/>
  <c r="D5" i="1"/>
  <c r="D4" i="1"/>
  <c r="D4" i="10" l="1"/>
  <c r="D5" i="10" s="1"/>
  <c r="D6" i="10" s="1"/>
  <c r="D7" i="10" s="1"/>
  <c r="D8" i="10" s="1"/>
  <c r="D9" i="10" s="1"/>
  <c r="D10" i="10" s="1"/>
  <c r="D11" i="10" s="1"/>
  <c r="D12" i="10" s="1"/>
  <c r="D13" i="10" s="1"/>
  <c r="D14" i="10" s="1"/>
  <c r="D15" i="10" s="1"/>
  <c r="D16" i="10" s="1"/>
  <c r="D17" i="10" s="1"/>
  <c r="D18" i="10" s="1"/>
  <c r="D19" i="10" s="1"/>
  <c r="D20" i="10" s="1"/>
  <c r="D21" i="10" s="1"/>
  <c r="D22" i="10" s="1"/>
  <c r="D23" i="10" s="1"/>
  <c r="D24" i="10" s="1"/>
  <c r="D25" i="10" s="1"/>
  <c r="D26" i="10" s="1"/>
  <c r="D27" i="10" s="1"/>
  <c r="D28" i="10" s="1"/>
  <c r="D29" i="10" s="1"/>
  <c r="D30" i="10" s="1"/>
  <c r="D31" i="10" s="1"/>
  <c r="D32" i="10" s="1"/>
  <c r="D33" i="10" s="1"/>
  <c r="D34" i="10" s="1"/>
  <c r="D35" i="10" s="1"/>
  <c r="D36" i="10" s="1"/>
  <c r="D37" i="10" s="1"/>
  <c r="D38" i="10" s="1"/>
  <c r="D39" i="10" s="1"/>
  <c r="D40" i="10" s="1"/>
  <c r="D41" i="10" s="1"/>
  <c r="D42" i="10" s="1"/>
  <c r="D43" i="10" s="1"/>
  <c r="D44" i="10" s="1"/>
  <c r="D45" i="10" s="1"/>
  <c r="D46" i="10" s="1"/>
  <c r="D47" i="10" s="1"/>
  <c r="D48" i="10" s="1"/>
  <c r="D49" i="10" s="1"/>
  <c r="D50" i="10" s="1"/>
  <c r="D51" i="10" s="1"/>
  <c r="D52" i="10" s="1"/>
  <c r="D53" i="10" s="1"/>
  <c r="D54" i="10" s="1"/>
  <c r="D55" i="10" s="1"/>
  <c r="D56" i="10" s="1"/>
  <c r="D57" i="10" s="1"/>
  <c r="D58" i="10" s="1"/>
  <c r="D59" i="10" s="1"/>
  <c r="D60" i="10" s="1"/>
  <c r="D61" i="10" s="1"/>
  <c r="D62" i="10" s="1"/>
  <c r="D63" i="10" s="1"/>
  <c r="D64" i="10" s="1"/>
  <c r="D65" i="10" s="1"/>
  <c r="D66" i="10" s="1"/>
  <c r="D67" i="10" s="1"/>
  <c r="D68" i="10" s="1"/>
  <c r="D69" i="10" s="1"/>
  <c r="D70" i="10" s="1"/>
  <c r="D71" i="10" s="1"/>
  <c r="D72" i="10" s="1"/>
  <c r="D73" i="10" s="1"/>
  <c r="D74" i="10" s="1"/>
  <c r="D75" i="10" s="1"/>
  <c r="D76" i="10" s="1"/>
  <c r="D77" i="10" s="1"/>
  <c r="D78" i="10" s="1"/>
  <c r="D79" i="10" s="1"/>
  <c r="D80" i="10" s="1"/>
  <c r="D81" i="10" s="1"/>
  <c r="D82" i="10" s="1"/>
  <c r="D83" i="10" s="1"/>
  <c r="D84" i="10" s="1"/>
  <c r="D85" i="10" s="1"/>
  <c r="D86" i="10" s="1"/>
  <c r="D87" i="10" s="1"/>
  <c r="D88" i="10" s="1"/>
  <c r="D89" i="10" s="1"/>
  <c r="D90" i="10" s="1"/>
  <c r="D91" i="10" s="1"/>
  <c r="D92" i="10" s="1"/>
  <c r="D93" i="10" s="1"/>
  <c r="D94" i="10" s="1"/>
  <c r="D95" i="10" s="1"/>
  <c r="D96" i="10" s="1"/>
  <c r="D97" i="10" s="1"/>
  <c r="D98" i="10" s="1"/>
  <c r="D99" i="10" s="1"/>
  <c r="D100" i="10" s="1"/>
  <c r="D101" i="10" s="1"/>
  <c r="D102" i="10" s="1"/>
  <c r="D103" i="10" s="1"/>
  <c r="D104" i="10" s="1"/>
  <c r="D105" i="10" s="1"/>
  <c r="D106" i="10" s="1"/>
  <c r="D107" i="10" s="1"/>
  <c r="D108" i="10" s="1"/>
  <c r="D109" i="10" s="1"/>
  <c r="D110" i="10" s="1"/>
  <c r="D111" i="10" s="1"/>
  <c r="D112" i="10" s="1"/>
  <c r="D113" i="10" s="1"/>
  <c r="D114" i="10" s="1"/>
  <c r="D115" i="10" s="1"/>
  <c r="D116" i="10" s="1"/>
  <c r="D117" i="10" s="1"/>
  <c r="D118" i="10" s="1"/>
  <c r="D119" i="10" s="1"/>
  <c r="D120" i="10" s="1"/>
  <c r="D121" i="10" s="1"/>
  <c r="D122" i="10" s="1"/>
  <c r="D123" i="10" s="1"/>
  <c r="D124" i="10" s="1"/>
  <c r="D125" i="10" s="1"/>
  <c r="D126" i="10" s="1"/>
  <c r="D127" i="10" s="1"/>
  <c r="D128" i="10" s="1"/>
  <c r="D129" i="10" s="1"/>
  <c r="D130" i="10" s="1"/>
  <c r="D131" i="10" s="1"/>
  <c r="D132" i="10" s="1"/>
  <c r="D133" i="10" s="1"/>
  <c r="D134" i="10" s="1"/>
  <c r="D135" i="10" s="1"/>
  <c r="D136" i="10" s="1"/>
  <c r="D137" i="10" s="1"/>
  <c r="D138" i="10" s="1"/>
  <c r="D139" i="10" s="1"/>
  <c r="D140" i="10" s="1"/>
  <c r="D141" i="10" s="1"/>
  <c r="D142" i="10" s="1"/>
  <c r="D143" i="10" s="1"/>
  <c r="D144" i="10" s="1"/>
  <c r="D145" i="10" s="1"/>
  <c r="D146" i="10" s="1"/>
  <c r="D147" i="10" s="1"/>
  <c r="D148" i="10" s="1"/>
  <c r="D149" i="10" s="1"/>
  <c r="D32" i="16"/>
  <c r="A32" i="16"/>
  <c r="D31" i="16"/>
  <c r="A31" i="16"/>
  <c r="D30" i="16"/>
  <c r="A30" i="16"/>
  <c r="D29" i="16"/>
  <c r="A29" i="16"/>
  <c r="D28" i="16"/>
  <c r="A28" i="16"/>
  <c r="D27" i="16"/>
  <c r="A27" i="16"/>
  <c r="D26" i="16"/>
  <c r="A26" i="16"/>
  <c r="D25" i="16"/>
  <c r="A25" i="16"/>
  <c r="D24" i="16"/>
  <c r="C24" i="16"/>
  <c r="D23" i="16"/>
  <c r="D22" i="16"/>
  <c r="D21" i="16"/>
  <c r="D20" i="16"/>
  <c r="D19" i="16"/>
  <c r="D18" i="16"/>
  <c r="D17" i="16"/>
  <c r="D16" i="16"/>
  <c r="D15" i="16"/>
  <c r="D14" i="16"/>
  <c r="D13" i="16"/>
  <c r="D12" i="16"/>
  <c r="D11" i="16"/>
  <c r="C11" i="16"/>
  <c r="D10" i="16"/>
  <c r="D9" i="16"/>
  <c r="A9" i="16"/>
  <c r="D8" i="16"/>
  <c r="C8" i="16"/>
  <c r="D7" i="16"/>
  <c r="D6" i="16"/>
  <c r="C6" i="16"/>
  <c r="D5" i="16"/>
  <c r="D4" i="16"/>
  <c r="C4" i="16"/>
  <c r="D34" i="16" l="1"/>
  <c r="AM7" i="1"/>
  <c r="AS5" i="1"/>
  <c r="AS6" i="1"/>
  <c r="O6" i="4" s="1"/>
  <c r="AS7" i="1"/>
  <c r="AS8" i="1"/>
  <c r="AS9" i="1"/>
  <c r="AS10" i="1"/>
  <c r="AS11" i="1"/>
  <c r="AS12" i="1"/>
  <c r="AS13" i="1"/>
  <c r="AS14" i="1"/>
  <c r="AS15" i="1"/>
  <c r="AS16" i="1"/>
  <c r="AS17" i="1"/>
  <c r="AS18" i="1"/>
  <c r="O18" i="4" s="1"/>
  <c r="AS19" i="1"/>
  <c r="O19" i="4" s="1"/>
  <c r="AS21" i="1"/>
  <c r="AS22" i="1"/>
  <c r="AS23" i="1"/>
  <c r="O23" i="4" s="1"/>
  <c r="AP16" i="1"/>
  <c r="AP17" i="1"/>
  <c r="AM5" i="1"/>
  <c r="AM6" i="1"/>
  <c r="AM8" i="1"/>
  <c r="M8" i="4" s="1"/>
  <c r="AM9" i="1"/>
  <c r="AM10" i="1"/>
  <c r="AM11" i="1"/>
  <c r="AM12" i="1"/>
  <c r="AM13" i="1"/>
  <c r="M5" i="4"/>
  <c r="N6" i="4"/>
  <c r="P6" i="4"/>
  <c r="O9" i="4"/>
  <c r="O20" i="4"/>
  <c r="O22" i="4"/>
  <c r="M24" i="4"/>
  <c r="O24" i="4"/>
  <c r="P24" i="4"/>
  <c r="P2" i="4"/>
  <c r="O2" i="4"/>
  <c r="N2" i="4"/>
  <c r="M2" i="4"/>
  <c r="O7" i="4" l="1"/>
  <c r="BF37" i="1"/>
  <c r="BG35" i="1"/>
  <c r="BG34" i="1"/>
  <c r="BG36" i="1" s="1"/>
  <c r="BF34" i="1"/>
  <c r="BH32" i="1"/>
  <c r="BH31" i="1"/>
  <c r="BH30" i="1"/>
  <c r="BH29" i="1"/>
  <c r="BH28" i="1"/>
  <c r="BH27" i="1"/>
  <c r="BH26" i="1"/>
  <c r="BH25" i="1"/>
  <c r="BH23" i="1"/>
  <c r="BH22" i="1"/>
  <c r="BH21" i="1"/>
  <c r="BH19" i="1"/>
  <c r="BH18" i="1"/>
  <c r="BH17" i="1"/>
  <c r="BH16" i="1"/>
  <c r="BH15" i="1"/>
  <c r="BH12" i="1"/>
  <c r="BH11" i="1"/>
  <c r="BH10" i="1"/>
  <c r="BH8" i="1"/>
  <c r="BH5" i="1"/>
  <c r="BH4" i="1"/>
  <c r="BE4" i="1"/>
  <c r="BE5" i="1"/>
  <c r="BE8" i="1"/>
  <c r="BE10" i="1"/>
  <c r="BE11" i="1"/>
  <c r="BE12" i="1"/>
  <c r="BE15" i="1"/>
  <c r="BE16" i="1"/>
  <c r="BE17" i="1"/>
  <c r="BE18" i="1"/>
  <c r="BE19" i="1"/>
  <c r="BE21" i="1"/>
  <c r="BE22" i="1"/>
  <c r="BE23" i="1"/>
  <c r="BE25" i="1"/>
  <c r="BE26" i="1"/>
  <c r="BE27" i="1"/>
  <c r="BE28" i="1"/>
  <c r="BE29" i="1"/>
  <c r="BE30" i="1"/>
  <c r="BE31" i="1"/>
  <c r="BE32" i="1"/>
  <c r="BC34" i="1"/>
  <c r="BD34" i="1"/>
  <c r="BD35" i="1"/>
  <c r="BC37" i="1"/>
  <c r="BE41" i="1" l="1"/>
  <c r="BE35" i="1"/>
  <c r="BH40" i="1"/>
  <c r="BE40" i="1"/>
  <c r="BE37" i="1"/>
  <c r="BE34" i="1"/>
  <c r="BE38" i="1"/>
  <c r="BH37" i="1"/>
  <c r="BH41" i="1"/>
  <c r="BH38" i="1"/>
  <c r="BH42" i="1"/>
  <c r="BH34" i="1"/>
  <c r="BH36" i="1"/>
  <c r="BH39" i="1"/>
  <c r="BH43" i="1"/>
  <c r="BH35" i="1"/>
  <c r="BE43" i="1"/>
  <c r="BE39" i="1"/>
  <c r="BE36" i="1"/>
  <c r="BE42" i="1"/>
  <c r="BD36" i="1"/>
  <c r="BE44" i="1" l="1"/>
  <c r="BE33" i="1" s="1"/>
  <c r="BH44" i="1"/>
  <c r="BH33" i="1" s="1"/>
  <c r="AZ37" i="1" l="1"/>
  <c r="BA35" i="1"/>
  <c r="BA34" i="1"/>
  <c r="BA36" i="1" s="1"/>
  <c r="AZ34" i="1"/>
  <c r="BB32" i="1"/>
  <c r="BB31" i="1"/>
  <c r="BB30" i="1"/>
  <c r="BB29" i="1"/>
  <c r="BB28" i="1"/>
  <c r="BB27" i="1"/>
  <c r="BB26" i="1"/>
  <c r="BB25" i="1"/>
  <c r="BB23" i="1"/>
  <c r="BB22" i="1"/>
  <c r="BB21" i="1"/>
  <c r="BB19" i="1"/>
  <c r="BB18" i="1"/>
  <c r="BB17" i="1"/>
  <c r="BB16" i="1"/>
  <c r="BB15" i="1"/>
  <c r="BB12" i="1"/>
  <c r="BB11" i="1"/>
  <c r="BB10" i="1"/>
  <c r="BB8" i="1"/>
  <c r="BB5" i="1"/>
  <c r="BB4" i="1"/>
  <c r="AW37" i="1"/>
  <c r="AX35" i="1"/>
  <c r="AX34" i="1"/>
  <c r="AX36" i="1" s="1"/>
  <c r="AW34" i="1"/>
  <c r="AY32" i="1"/>
  <c r="AY31" i="1"/>
  <c r="AY30" i="1"/>
  <c r="AY29" i="1"/>
  <c r="AY28" i="1"/>
  <c r="AY27" i="1"/>
  <c r="AY26" i="1"/>
  <c r="AY25" i="1"/>
  <c r="AY23" i="1"/>
  <c r="AY22" i="1"/>
  <c r="AY21" i="1"/>
  <c r="AY19" i="1"/>
  <c r="AY18" i="1"/>
  <c r="AY17" i="1"/>
  <c r="AY16" i="1"/>
  <c r="AY15" i="1"/>
  <c r="AY12" i="1"/>
  <c r="AY11" i="1"/>
  <c r="AY10" i="1"/>
  <c r="AY8" i="1"/>
  <c r="AY5" i="1"/>
  <c r="AY4" i="1"/>
  <c r="AT37" i="1"/>
  <c r="AU35" i="1"/>
  <c r="AU34" i="1"/>
  <c r="AU36" i="1" s="1"/>
  <c r="AT34" i="1"/>
  <c r="AV32" i="1"/>
  <c r="P32" i="4" s="1"/>
  <c r="AV31" i="1"/>
  <c r="P31" i="4" s="1"/>
  <c r="AV30" i="1"/>
  <c r="P30" i="4" s="1"/>
  <c r="AV29" i="1"/>
  <c r="AV28" i="1"/>
  <c r="AV27" i="1"/>
  <c r="P27" i="4" s="1"/>
  <c r="AV26" i="1"/>
  <c r="P26" i="4" s="1"/>
  <c r="AV25" i="1"/>
  <c r="P25" i="4" s="1"/>
  <c r="AV23" i="1"/>
  <c r="AV22" i="1"/>
  <c r="AV21" i="1"/>
  <c r="AV19" i="1"/>
  <c r="P19" i="4" s="1"/>
  <c r="AV18" i="1"/>
  <c r="P17" i="4"/>
  <c r="P16" i="4"/>
  <c r="P15" i="4"/>
  <c r="P8" i="4"/>
  <c r="AV5" i="1"/>
  <c r="P5" i="4" s="1"/>
  <c r="AV4" i="1"/>
  <c r="P4" i="4" s="1"/>
  <c r="AQ37" i="1"/>
  <c r="AR35" i="1"/>
  <c r="AR34" i="1"/>
  <c r="AR36" i="1" s="1"/>
  <c r="AQ34" i="1"/>
  <c r="AS32" i="1"/>
  <c r="O32" i="4" s="1"/>
  <c r="AS31" i="1"/>
  <c r="O31" i="4" s="1"/>
  <c r="AS30" i="1"/>
  <c r="AS29" i="1"/>
  <c r="AS28" i="1"/>
  <c r="AS27" i="1"/>
  <c r="O27" i="4" s="1"/>
  <c r="AS26" i="1"/>
  <c r="O26" i="4" s="1"/>
  <c r="AS25" i="1"/>
  <c r="O25" i="4" s="1"/>
  <c r="O17" i="4"/>
  <c r="O16" i="4"/>
  <c r="O10" i="4"/>
  <c r="O8" i="4"/>
  <c r="O5" i="4"/>
  <c r="AS4" i="1"/>
  <c r="AN37" i="1"/>
  <c r="AO35" i="1"/>
  <c r="AO34" i="1"/>
  <c r="AO36" i="1" s="1"/>
  <c r="AP32" i="1"/>
  <c r="N32" i="4" s="1"/>
  <c r="AP31" i="1"/>
  <c r="AP30" i="1"/>
  <c r="N30" i="4" s="1"/>
  <c r="AP29" i="1"/>
  <c r="AP28" i="1"/>
  <c r="AP27" i="1"/>
  <c r="AP26" i="1"/>
  <c r="N26" i="4" s="1"/>
  <c r="AP25" i="1"/>
  <c r="N25" i="4" s="1"/>
  <c r="AP23" i="1"/>
  <c r="AP22" i="1"/>
  <c r="AP21" i="1"/>
  <c r="AP19" i="1"/>
  <c r="N19" i="4" s="1"/>
  <c r="AP18" i="1"/>
  <c r="AP15" i="1"/>
  <c r="AP12" i="1"/>
  <c r="AP11" i="1"/>
  <c r="AP10" i="1"/>
  <c r="AP8" i="1"/>
  <c r="AP5" i="1"/>
  <c r="N5" i="4" s="1"/>
  <c r="AP4" i="1"/>
  <c r="N4" i="4" s="1"/>
  <c r="AK37" i="1"/>
  <c r="AL35" i="1"/>
  <c r="AL34" i="1"/>
  <c r="AL36" i="1" s="1"/>
  <c r="AM32" i="1"/>
  <c r="M32" i="4" s="1"/>
  <c r="AM31" i="1"/>
  <c r="M31" i="4" s="1"/>
  <c r="AM30" i="1"/>
  <c r="AM29" i="1"/>
  <c r="AM28" i="1"/>
  <c r="AM27" i="1"/>
  <c r="AM26" i="1"/>
  <c r="AM25" i="1"/>
  <c r="AM23" i="1"/>
  <c r="M23" i="4" s="1"/>
  <c r="AM22" i="1"/>
  <c r="AM21" i="1"/>
  <c r="AM19" i="1"/>
  <c r="M19" i="4" s="1"/>
  <c r="AM18" i="1"/>
  <c r="AM17" i="1"/>
  <c r="M17" i="4" s="1"/>
  <c r="AM16" i="1"/>
  <c r="AM15" i="1"/>
  <c r="M15" i="4" s="1"/>
  <c r="AM4" i="1"/>
  <c r="M4" i="4" s="1"/>
  <c r="M25" i="4" l="1"/>
  <c r="M10" i="4"/>
  <c r="M29" i="4"/>
  <c r="M14" i="4"/>
  <c r="P29" i="4"/>
  <c r="P14" i="4"/>
  <c r="N8" i="4"/>
  <c r="N24" i="4"/>
  <c r="N15" i="4"/>
  <c r="N22" i="4"/>
  <c r="N9" i="4"/>
  <c r="N27" i="4"/>
  <c r="N31" i="4"/>
  <c r="N16" i="4"/>
  <c r="O28" i="4"/>
  <c r="O13" i="4"/>
  <c r="P10" i="4"/>
  <c r="P21" i="4"/>
  <c r="P20" i="4"/>
  <c r="N12" i="4"/>
  <c r="N17" i="4"/>
  <c r="N21" i="4"/>
  <c r="N20" i="4"/>
  <c r="M16" i="4"/>
  <c r="M6" i="4"/>
  <c r="M21" i="4"/>
  <c r="M20" i="4"/>
  <c r="M26" i="4"/>
  <c r="M11" i="4"/>
  <c r="M30" i="4"/>
  <c r="M22" i="4"/>
  <c r="M9" i="4"/>
  <c r="M27" i="4"/>
  <c r="M12" i="4"/>
  <c r="N10" i="4"/>
  <c r="N18" i="4"/>
  <c r="N7" i="4"/>
  <c r="N23" i="4"/>
  <c r="N28" i="4"/>
  <c r="N13" i="4"/>
  <c r="O4" i="4"/>
  <c r="O21" i="4"/>
  <c r="O11" i="4"/>
  <c r="O29" i="4"/>
  <c r="O14" i="4"/>
  <c r="P11" i="4"/>
  <c r="P22" i="4"/>
  <c r="P9" i="4"/>
  <c r="M18" i="4"/>
  <c r="M7" i="4"/>
  <c r="M28" i="4"/>
  <c r="M13" i="4"/>
  <c r="N11" i="4"/>
  <c r="N29" i="4"/>
  <c r="N14" i="4"/>
  <c r="O12" i="4"/>
  <c r="O30" i="4"/>
  <c r="O15" i="4"/>
  <c r="P12" i="4"/>
  <c r="P18" i="4"/>
  <c r="P7" i="4"/>
  <c r="P23" i="4"/>
  <c r="P28" i="4"/>
  <c r="P13" i="4"/>
  <c r="AS43" i="1"/>
  <c r="O33" i="4"/>
  <c r="O35" i="4" s="1"/>
  <c r="AM38" i="1"/>
  <c r="AY40" i="1"/>
  <c r="AM40" i="1"/>
  <c r="AY34" i="1"/>
  <c r="AM41" i="1"/>
  <c r="AP40" i="1"/>
  <c r="AV40" i="1"/>
  <c r="BB40" i="1"/>
  <c r="AP37" i="1"/>
  <c r="AV37" i="1"/>
  <c r="BB37" i="1"/>
  <c r="BB34" i="1"/>
  <c r="BB38" i="1"/>
  <c r="BB42" i="1"/>
  <c r="BB41" i="1"/>
  <c r="BB36" i="1"/>
  <c r="BB39" i="1"/>
  <c r="BB43" i="1"/>
  <c r="BB35" i="1"/>
  <c r="AY41" i="1"/>
  <c r="AY38" i="1"/>
  <c r="AY42" i="1"/>
  <c r="AY37" i="1"/>
  <c r="AY36" i="1"/>
  <c r="AY39" i="1"/>
  <c r="AY43" i="1"/>
  <c r="AY35" i="1"/>
  <c r="AV34" i="1"/>
  <c r="AV41" i="1"/>
  <c r="AV38" i="1"/>
  <c r="AV42" i="1"/>
  <c r="AV36" i="1"/>
  <c r="AV39" i="1"/>
  <c r="AV43" i="1"/>
  <c r="AV35" i="1"/>
  <c r="AS35" i="1"/>
  <c r="AS40" i="1"/>
  <c r="AS34" i="1"/>
  <c r="AS37" i="1"/>
  <c r="AS41" i="1"/>
  <c r="AS38" i="1"/>
  <c r="AS42" i="1"/>
  <c r="AS36" i="1"/>
  <c r="AS39" i="1"/>
  <c r="AP41" i="1"/>
  <c r="AP38" i="1"/>
  <c r="AP42" i="1"/>
  <c r="AP34" i="1"/>
  <c r="AP36" i="1"/>
  <c r="AP39" i="1"/>
  <c r="AP43" i="1"/>
  <c r="AP35" i="1"/>
  <c r="AM37" i="1"/>
  <c r="AM42" i="1"/>
  <c r="AM36" i="1"/>
  <c r="AM39" i="1"/>
  <c r="AM43" i="1"/>
  <c r="AM34" i="1"/>
  <c r="AM35" i="1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AG18" i="1"/>
  <c r="AG32" i="1"/>
  <c r="K32" i="4" s="1"/>
  <c r="AG31" i="1"/>
  <c r="K31" i="4" s="1"/>
  <c r="AJ31" i="1"/>
  <c r="L31" i="4" s="1"/>
  <c r="S31" i="1" s="1"/>
  <c r="AG30" i="1"/>
  <c r="AG29" i="1"/>
  <c r="AG28" i="1"/>
  <c r="K28" i="4" s="1"/>
  <c r="AG25" i="1"/>
  <c r="K25" i="4" s="1"/>
  <c r="E25" i="1" s="1"/>
  <c r="AG22" i="1"/>
  <c r="K18" i="4"/>
  <c r="E18" i="1" s="1"/>
  <c r="AD8" i="1"/>
  <c r="J8" i="4" s="1"/>
  <c r="AG8" i="1"/>
  <c r="K8" i="4" s="1"/>
  <c r="E8" i="1" s="1"/>
  <c r="K7" i="4"/>
  <c r="E7" i="1" s="1"/>
  <c r="D13" i="12"/>
  <c r="F14" i="1"/>
  <c r="G14" i="1" s="1"/>
  <c r="L14" i="1"/>
  <c r="E14" i="4"/>
  <c r="C5" i="4"/>
  <c r="E5" i="4"/>
  <c r="F5" i="4"/>
  <c r="G5" i="4"/>
  <c r="H5" i="4"/>
  <c r="G6" i="4"/>
  <c r="C7" i="4"/>
  <c r="F7" i="4"/>
  <c r="H7" i="4"/>
  <c r="I7" i="4"/>
  <c r="F8" i="4"/>
  <c r="G8" i="4"/>
  <c r="H8" i="4"/>
  <c r="I8" i="4"/>
  <c r="C9" i="4"/>
  <c r="E9" i="4"/>
  <c r="F9" i="4"/>
  <c r="H9" i="4"/>
  <c r="I9" i="4"/>
  <c r="J9" i="4"/>
  <c r="C10" i="4"/>
  <c r="E10" i="4"/>
  <c r="F10" i="4"/>
  <c r="H10" i="4"/>
  <c r="I10" i="4"/>
  <c r="H11" i="4"/>
  <c r="F12" i="4"/>
  <c r="G12" i="4"/>
  <c r="H12" i="4"/>
  <c r="I12" i="4"/>
  <c r="F13" i="4"/>
  <c r="H13" i="4"/>
  <c r="H14" i="4"/>
  <c r="I14" i="4"/>
  <c r="C16" i="4"/>
  <c r="F16" i="4"/>
  <c r="C17" i="4"/>
  <c r="E17" i="4"/>
  <c r="F17" i="4"/>
  <c r="I17" i="4"/>
  <c r="F18" i="4"/>
  <c r="H18" i="4"/>
  <c r="I18" i="4"/>
  <c r="C19" i="4"/>
  <c r="E19" i="4"/>
  <c r="D20" i="4"/>
  <c r="J20" i="1" s="1"/>
  <c r="H20" i="4"/>
  <c r="L20" i="4"/>
  <c r="C22" i="4"/>
  <c r="E22" i="4"/>
  <c r="F22" i="4"/>
  <c r="H22" i="4"/>
  <c r="I22" i="4"/>
  <c r="C23" i="4"/>
  <c r="E23" i="4"/>
  <c r="H23" i="4"/>
  <c r="F24" i="4"/>
  <c r="G24" i="4"/>
  <c r="H24" i="4"/>
  <c r="I24" i="4"/>
  <c r="J24" i="4"/>
  <c r="C25" i="4"/>
  <c r="E25" i="4"/>
  <c r="F25" i="4"/>
  <c r="H25" i="4"/>
  <c r="I25" i="4"/>
  <c r="F26" i="4"/>
  <c r="H26" i="4"/>
  <c r="I26" i="4"/>
  <c r="H27" i="4"/>
  <c r="I27" i="4"/>
  <c r="I4" i="4"/>
  <c r="G4" i="4"/>
  <c r="E4" i="4"/>
  <c r="X32" i="1"/>
  <c r="H32" i="4" s="1"/>
  <c r="X31" i="1"/>
  <c r="H31" i="4" s="1"/>
  <c r="X30" i="1"/>
  <c r="H30" i="4" s="1"/>
  <c r="X29" i="1"/>
  <c r="X28" i="1"/>
  <c r="AJ32" i="1"/>
  <c r="L32" i="4" s="1"/>
  <c r="S32" i="1" s="1"/>
  <c r="AJ30" i="1"/>
  <c r="L30" i="4" s="1"/>
  <c r="S30" i="1" s="1"/>
  <c r="AJ28" i="1"/>
  <c r="AD32" i="1"/>
  <c r="J32" i="4" s="1"/>
  <c r="AD31" i="1"/>
  <c r="J31" i="4" s="1"/>
  <c r="AD30" i="1"/>
  <c r="AD29" i="1"/>
  <c r="AD28" i="1"/>
  <c r="J28" i="4" s="1"/>
  <c r="AA32" i="1"/>
  <c r="I32" i="4" s="1"/>
  <c r="AA31" i="1"/>
  <c r="I31" i="4" s="1"/>
  <c r="AA30" i="1"/>
  <c r="I30" i="4" s="1"/>
  <c r="AA29" i="1"/>
  <c r="AA28" i="1"/>
  <c r="I28" i="4" s="1"/>
  <c r="U32" i="1"/>
  <c r="G32" i="4" s="1"/>
  <c r="U31" i="1"/>
  <c r="G31" i="4" s="1"/>
  <c r="U30" i="1"/>
  <c r="U29" i="1"/>
  <c r="G29" i="4" s="1"/>
  <c r="U28" i="1"/>
  <c r="G28" i="4" s="1"/>
  <c r="R32" i="1"/>
  <c r="F32" i="4" s="1"/>
  <c r="R31" i="1"/>
  <c r="F31" i="4" s="1"/>
  <c r="R30" i="1"/>
  <c r="R29" i="1"/>
  <c r="F29" i="4" s="1"/>
  <c r="R28" i="1"/>
  <c r="F28" i="4" s="1"/>
  <c r="O32" i="1"/>
  <c r="E32" i="4" s="1"/>
  <c r="O31" i="1"/>
  <c r="E31" i="4" s="1"/>
  <c r="O30" i="1"/>
  <c r="E30" i="4" s="1"/>
  <c r="O29" i="1"/>
  <c r="E29" i="4" s="1"/>
  <c r="O28" i="1"/>
  <c r="E28" i="4" s="1"/>
  <c r="L32" i="1"/>
  <c r="D32" i="4" s="1"/>
  <c r="J32" i="1" s="1"/>
  <c r="L31" i="1"/>
  <c r="D31" i="4" s="1"/>
  <c r="J31" i="1" s="1"/>
  <c r="L30" i="1"/>
  <c r="L29" i="1"/>
  <c r="L28" i="1"/>
  <c r="I32" i="1"/>
  <c r="C32" i="4" s="1"/>
  <c r="I31" i="1"/>
  <c r="C31" i="4" s="1"/>
  <c r="I30" i="1"/>
  <c r="C30" i="4" s="1"/>
  <c r="I29" i="1"/>
  <c r="C29" i="4" s="1"/>
  <c r="I28" i="1"/>
  <c r="C13" i="4" s="1"/>
  <c r="U27" i="1"/>
  <c r="AJ4" i="1"/>
  <c r="L4" i="4" s="1"/>
  <c r="L5" i="4"/>
  <c r="L6" i="4"/>
  <c r="AJ7" i="1"/>
  <c r="L7" i="4" s="1"/>
  <c r="L8" i="4"/>
  <c r="L9" i="4"/>
  <c r="L10" i="4"/>
  <c r="L11" i="4"/>
  <c r="AJ12" i="1"/>
  <c r="L12" i="4" s="1"/>
  <c r="L13" i="4"/>
  <c r="L14" i="4"/>
  <c r="AJ15" i="1"/>
  <c r="L17" i="4"/>
  <c r="AJ18" i="1"/>
  <c r="L18" i="4" s="1"/>
  <c r="AJ19" i="1"/>
  <c r="L19" i="4" s="1"/>
  <c r="L21" i="4"/>
  <c r="L22" i="4"/>
  <c r="L23" i="4"/>
  <c r="L24" i="4"/>
  <c r="L25" i="4"/>
  <c r="L26" i="4"/>
  <c r="L27" i="4"/>
  <c r="AI34" i="1"/>
  <c r="AI36" i="1" s="1"/>
  <c r="AI35" i="1"/>
  <c r="AG27" i="1"/>
  <c r="K27" i="4" s="1"/>
  <c r="E27" i="1" s="1"/>
  <c r="AG26" i="1"/>
  <c r="AG23" i="1"/>
  <c r="K23" i="4" s="1"/>
  <c r="E23" i="1" s="1"/>
  <c r="AG21" i="1"/>
  <c r="AG19" i="1"/>
  <c r="K19" i="4" s="1"/>
  <c r="E19" i="1" s="1"/>
  <c r="AG17" i="1"/>
  <c r="AG16" i="1"/>
  <c r="K16" i="4" s="1"/>
  <c r="E16" i="1" s="1"/>
  <c r="AG15" i="1"/>
  <c r="AG4" i="1"/>
  <c r="K4" i="4" s="1"/>
  <c r="E4" i="1" s="1"/>
  <c r="AG5" i="1"/>
  <c r="AG10" i="1"/>
  <c r="K10" i="4" s="1"/>
  <c r="E10" i="1" s="1"/>
  <c r="AG11" i="1"/>
  <c r="K11" i="4" s="1"/>
  <c r="E11" i="1" s="1"/>
  <c r="AG12" i="1"/>
  <c r="K12" i="4" s="1"/>
  <c r="E12" i="1" s="1"/>
  <c r="K9" i="4"/>
  <c r="E9" i="1" s="1"/>
  <c r="K5" i="4"/>
  <c r="E5" i="1" s="1"/>
  <c r="AD5" i="1"/>
  <c r="J5" i="4" s="1"/>
  <c r="AD6" i="1"/>
  <c r="J6" i="4" s="1"/>
  <c r="AD10" i="1"/>
  <c r="J10" i="4" s="1"/>
  <c r="J12" i="4"/>
  <c r="AD13" i="1"/>
  <c r="AD14" i="1"/>
  <c r="J14" i="4" s="1"/>
  <c r="AD15" i="1"/>
  <c r="AD16" i="1"/>
  <c r="J16" i="4" s="1"/>
  <c r="J17" i="4"/>
  <c r="AD18" i="1"/>
  <c r="J18" i="4" s="1"/>
  <c r="AD19" i="1"/>
  <c r="J19" i="4" s="1"/>
  <c r="AD21" i="1"/>
  <c r="J21" i="4" s="1"/>
  <c r="AD22" i="1"/>
  <c r="J22" i="4" s="1"/>
  <c r="AD23" i="1"/>
  <c r="J23" i="4" s="1"/>
  <c r="J25" i="4"/>
  <c r="J27" i="4"/>
  <c r="AD4" i="1"/>
  <c r="L16" i="1"/>
  <c r="D16" i="4" s="1"/>
  <c r="I6" i="1"/>
  <c r="C6" i="4" s="1"/>
  <c r="I8" i="1"/>
  <c r="C8" i="4" s="1"/>
  <c r="I11" i="1"/>
  <c r="I14" i="1"/>
  <c r="C14" i="4" s="1"/>
  <c r="I18" i="1"/>
  <c r="I21" i="1"/>
  <c r="C21" i="4" s="1"/>
  <c r="I27" i="1"/>
  <c r="C27" i="4" s="1"/>
  <c r="I26" i="1"/>
  <c r="C26" i="4" s="1"/>
  <c r="L27" i="1"/>
  <c r="L26" i="1"/>
  <c r="D26" i="4" s="1"/>
  <c r="L25" i="1"/>
  <c r="D24" i="12"/>
  <c r="F25" i="1"/>
  <c r="G25" i="1" s="1"/>
  <c r="L24" i="1"/>
  <c r="D24" i="4" s="1"/>
  <c r="D23" i="12"/>
  <c r="F24" i="1"/>
  <c r="G24" i="1" s="1"/>
  <c r="L23" i="1"/>
  <c r="L22" i="1"/>
  <c r="D22" i="4" s="1"/>
  <c r="L21" i="1"/>
  <c r="D21" i="4" s="1"/>
  <c r="L19" i="1"/>
  <c r="L18" i="1"/>
  <c r="D17" i="12"/>
  <c r="F18" i="1"/>
  <c r="G18" i="1" s="1"/>
  <c r="L17" i="1"/>
  <c r="D17" i="4" s="1"/>
  <c r="L15" i="1"/>
  <c r="D15" i="4" s="1"/>
  <c r="L13" i="1"/>
  <c r="D13" i="4" s="1"/>
  <c r="L12" i="1"/>
  <c r="D12" i="4" s="1"/>
  <c r="D11" i="12"/>
  <c r="F12" i="1"/>
  <c r="G12" i="1" s="1"/>
  <c r="L11" i="1"/>
  <c r="D11" i="4" s="1"/>
  <c r="L10" i="1"/>
  <c r="D10" i="4" s="1"/>
  <c r="D9" i="12"/>
  <c r="F10" i="1"/>
  <c r="G10" i="1" s="1"/>
  <c r="L9" i="1"/>
  <c r="D9" i="4" s="1"/>
  <c r="L8" i="1"/>
  <c r="D8" i="4" s="1"/>
  <c r="L7" i="1"/>
  <c r="D7" i="4" s="1"/>
  <c r="D6" i="12"/>
  <c r="F7" i="1"/>
  <c r="G7" i="1" s="1"/>
  <c r="L6" i="1"/>
  <c r="L5" i="1"/>
  <c r="D5" i="4" s="1"/>
  <c r="L4" i="1"/>
  <c r="O6" i="1"/>
  <c r="E6" i="4" s="1"/>
  <c r="O8" i="1"/>
  <c r="E8" i="4" s="1"/>
  <c r="O11" i="1"/>
  <c r="E11" i="4" s="1"/>
  <c r="O21" i="1"/>
  <c r="E21" i="4" s="1"/>
  <c r="O18" i="1"/>
  <c r="E18" i="4" s="1"/>
  <c r="O26" i="1"/>
  <c r="E26" i="4" s="1"/>
  <c r="O27" i="1"/>
  <c r="E27" i="4" s="1"/>
  <c r="D26" i="12"/>
  <c r="F27" i="1"/>
  <c r="G27" i="1" s="1"/>
  <c r="R23" i="1"/>
  <c r="F23" i="4" s="1"/>
  <c r="R21" i="1"/>
  <c r="F21" i="4" s="1"/>
  <c r="R19" i="1"/>
  <c r="F19" i="4" s="1"/>
  <c r="R11" i="1"/>
  <c r="F11" i="4" s="1"/>
  <c r="R6" i="1"/>
  <c r="F6" i="4" s="1"/>
  <c r="U26" i="1"/>
  <c r="U25" i="1"/>
  <c r="G25" i="4" s="1"/>
  <c r="U23" i="1"/>
  <c r="G23" i="4" s="1"/>
  <c r="U22" i="1"/>
  <c r="U21" i="1"/>
  <c r="G21" i="4" s="1"/>
  <c r="U19" i="1"/>
  <c r="U18" i="1"/>
  <c r="G18" i="4" s="1"/>
  <c r="U17" i="1"/>
  <c r="G17" i="4" s="1"/>
  <c r="U15" i="1"/>
  <c r="G15" i="4" s="1"/>
  <c r="U14" i="1"/>
  <c r="U13" i="1"/>
  <c r="U11" i="1"/>
  <c r="U10" i="1"/>
  <c r="G10" i="4" s="1"/>
  <c r="U7" i="1"/>
  <c r="D2" i="4"/>
  <c r="E2" i="4"/>
  <c r="X4" i="1"/>
  <c r="H4" i="4" s="1"/>
  <c r="X17" i="1"/>
  <c r="H17" i="4" s="1"/>
  <c r="X16" i="1"/>
  <c r="H16" i="4" s="1"/>
  <c r="X21" i="1"/>
  <c r="X19" i="1"/>
  <c r="H19" i="4" s="1"/>
  <c r="AA5" i="1"/>
  <c r="I5" i="4" s="1"/>
  <c r="AA11" i="1"/>
  <c r="I11" i="4" s="1"/>
  <c r="AA16" i="1"/>
  <c r="AA19" i="1"/>
  <c r="I19" i="4" s="1"/>
  <c r="AA21" i="1"/>
  <c r="I21" i="4" s="1"/>
  <c r="A26" i="1"/>
  <c r="A28" i="1"/>
  <c r="A29" i="1"/>
  <c r="D28" i="12"/>
  <c r="F29" i="1"/>
  <c r="D29" i="12"/>
  <c r="F30" i="1"/>
  <c r="D30" i="12"/>
  <c r="F31" i="1"/>
  <c r="D31" i="12"/>
  <c r="F32" i="1"/>
  <c r="D27" i="12"/>
  <c r="F28" i="1"/>
  <c r="D25" i="12"/>
  <c r="F26" i="1"/>
  <c r="G26" i="1" s="1"/>
  <c r="D22" i="12"/>
  <c r="F23" i="1"/>
  <c r="G23" i="1" s="1"/>
  <c r="D21" i="12"/>
  <c r="F22" i="1"/>
  <c r="G22" i="1" s="1"/>
  <c r="D20" i="12"/>
  <c r="F21" i="1"/>
  <c r="G21" i="1" s="1"/>
  <c r="J21" i="1" s="1"/>
  <c r="M21" i="1" s="1"/>
  <c r="D18" i="12"/>
  <c r="F19" i="1"/>
  <c r="G19" i="1" s="1"/>
  <c r="D16" i="12"/>
  <c r="F17" i="1"/>
  <c r="G17" i="1" s="1"/>
  <c r="D15" i="12"/>
  <c r="F16" i="1"/>
  <c r="G16" i="1" s="1"/>
  <c r="D14" i="12"/>
  <c r="F15" i="1"/>
  <c r="G15" i="1" s="1"/>
  <c r="D12" i="12"/>
  <c r="F13" i="1"/>
  <c r="G13" i="1" s="1"/>
  <c r="D10" i="12"/>
  <c r="F11" i="1"/>
  <c r="G11" i="1" s="1"/>
  <c r="D8" i="12"/>
  <c r="F9" i="1"/>
  <c r="G9" i="1" s="1"/>
  <c r="D7" i="12"/>
  <c r="F8" i="1"/>
  <c r="G8" i="1" s="1"/>
  <c r="J8" i="1" s="1"/>
  <c r="D5" i="12"/>
  <c r="F6" i="1"/>
  <c r="G6" i="1" s="1"/>
  <c r="H34" i="1"/>
  <c r="D3" i="12"/>
  <c r="F4" i="1"/>
  <c r="G4" i="1" s="1"/>
  <c r="D4" i="12"/>
  <c r="F5" i="1"/>
  <c r="G5" i="1" s="1"/>
  <c r="G3" i="1"/>
  <c r="J3" i="1" s="1"/>
  <c r="M3" i="1" s="1"/>
  <c r="P3" i="1" s="1"/>
  <c r="S3" i="1" s="1"/>
  <c r="V3" i="1" s="1"/>
  <c r="Y3" i="1" s="1"/>
  <c r="Q34" i="1"/>
  <c r="Q36" i="1" s="1"/>
  <c r="Q35" i="1"/>
  <c r="B4" i="4"/>
  <c r="D3" i="10"/>
  <c r="F2" i="10" s="1"/>
  <c r="G2" i="10" s="1"/>
  <c r="H2" i="10" s="1"/>
  <c r="I2" i="10" s="1"/>
  <c r="J2" i="10" s="1"/>
  <c r="K2" i="10" s="1"/>
  <c r="L2" i="10" s="1"/>
  <c r="M2" i="10" s="1"/>
  <c r="N2" i="10" s="1"/>
  <c r="O2" i="10" s="1"/>
  <c r="P2" i="10" s="1"/>
  <c r="Q2" i="10" s="1"/>
  <c r="R2" i="10" s="1"/>
  <c r="S2" i="10" s="1"/>
  <c r="T2" i="10" s="1"/>
  <c r="U2" i="10" s="1"/>
  <c r="V2" i="10" s="1"/>
  <c r="W2" i="10" s="1"/>
  <c r="X2" i="10" s="1"/>
  <c r="Y2" i="10" s="1"/>
  <c r="Z2" i="10" s="1"/>
  <c r="AA2" i="10" s="1"/>
  <c r="AB2" i="10" s="1"/>
  <c r="AC2" i="10" s="1"/>
  <c r="AD2" i="10" s="1"/>
  <c r="AE2" i="10" s="1"/>
  <c r="AF2" i="10" s="1"/>
  <c r="AG2" i="10" s="1"/>
  <c r="AH2" i="10" s="1"/>
  <c r="AI2" i="10" s="1"/>
  <c r="AJ2" i="10" s="1"/>
  <c r="AK2" i="10" s="1"/>
  <c r="AL2" i="10" s="1"/>
  <c r="AM2" i="10" s="1"/>
  <c r="AN2" i="10" s="1"/>
  <c r="AO2" i="10" s="1"/>
  <c r="AP2" i="10" s="1"/>
  <c r="AQ2" i="10" s="1"/>
  <c r="AR2" i="10" s="1"/>
  <c r="AS2" i="10" s="1"/>
  <c r="C5" i="12"/>
  <c r="C23" i="12"/>
  <c r="C3" i="12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4" i="12"/>
  <c r="A5" i="12"/>
  <c r="A3" i="12"/>
  <c r="D19" i="12"/>
  <c r="G4" i="12"/>
  <c r="C4" i="12" s="1"/>
  <c r="C5" i="16" s="1"/>
  <c r="G6" i="12"/>
  <c r="C6" i="12" s="1"/>
  <c r="C7" i="16" s="1"/>
  <c r="C7" i="12"/>
  <c r="G8" i="12"/>
  <c r="C8" i="12" s="1"/>
  <c r="C9" i="16" s="1"/>
  <c r="G9" i="12"/>
  <c r="G11" i="12"/>
  <c r="C11" i="12" s="1"/>
  <c r="C12" i="16" s="1"/>
  <c r="G12" i="12"/>
  <c r="C12" i="12" s="1"/>
  <c r="C13" i="16" s="1"/>
  <c r="G13" i="12"/>
  <c r="G14" i="12"/>
  <c r="G15" i="12"/>
  <c r="C15" i="12" s="1"/>
  <c r="C16" i="16" s="1"/>
  <c r="G16" i="12"/>
  <c r="C16" i="12" s="1"/>
  <c r="C17" i="16" s="1"/>
  <c r="G17" i="12"/>
  <c r="G18" i="12"/>
  <c r="G19" i="12"/>
  <c r="C19" i="12" s="1"/>
  <c r="C20" i="16" s="1"/>
  <c r="G20" i="12"/>
  <c r="C20" i="12" s="1"/>
  <c r="C21" i="16" s="1"/>
  <c r="G21" i="12"/>
  <c r="G22" i="12"/>
  <c r="G24" i="12"/>
  <c r="C24" i="12" s="1"/>
  <c r="C25" i="16" s="1"/>
  <c r="G25" i="12"/>
  <c r="G26" i="12"/>
  <c r="G27" i="12"/>
  <c r="C27" i="12" s="1"/>
  <c r="C28" i="16" s="1"/>
  <c r="G28" i="12"/>
  <c r="C28" i="12" s="1"/>
  <c r="C29" i="16" s="1"/>
  <c r="G29" i="12"/>
  <c r="G30" i="12"/>
  <c r="G31" i="12"/>
  <c r="C31" i="12" s="1"/>
  <c r="C32" i="16" s="1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Z34" i="1"/>
  <c r="Z36" i="1" s="1"/>
  <c r="Z35" i="1"/>
  <c r="K34" i="1"/>
  <c r="N34" i="1"/>
  <c r="T34" i="1"/>
  <c r="T36" i="1" s="1"/>
  <c r="T35" i="1"/>
  <c r="AC35" i="1"/>
  <c r="H35" i="1"/>
  <c r="N35" i="1"/>
  <c r="K35" i="1"/>
  <c r="W35" i="1"/>
  <c r="W34" i="1"/>
  <c r="W36" i="1" s="1"/>
  <c r="F2" i="4"/>
  <c r="G2" i="4"/>
  <c r="H2" i="4"/>
  <c r="I2" i="4"/>
  <c r="J2" i="4"/>
  <c r="K2" i="4"/>
  <c r="L2" i="4"/>
  <c r="J11" i="4"/>
  <c r="G2" i="1"/>
  <c r="J15" i="1"/>
  <c r="A31" i="1"/>
  <c r="A27" i="1"/>
  <c r="A9" i="1"/>
  <c r="AF35" i="1"/>
  <c r="AF34" i="1"/>
  <c r="AF36" i="1" s="1"/>
  <c r="AC34" i="1"/>
  <c r="AC36" i="1" s="1"/>
  <c r="K15" i="4"/>
  <c r="E15" i="1" s="1"/>
  <c r="A30" i="1"/>
  <c r="A25" i="1"/>
  <c r="A8" i="16"/>
  <c r="A32" i="1"/>
  <c r="P33" i="4" l="1"/>
  <c r="P35" i="4" s="1"/>
  <c r="P34" i="4" s="1"/>
  <c r="N33" i="4"/>
  <c r="N35" i="4" s="1"/>
  <c r="M33" i="4"/>
  <c r="M35" i="4" s="1"/>
  <c r="M34" i="4" s="1"/>
  <c r="D19" i="4"/>
  <c r="J30" i="4"/>
  <c r="H15" i="4"/>
  <c r="E12" i="4"/>
  <c r="G26" i="4"/>
  <c r="J17" i="1"/>
  <c r="M17" i="1" s="1"/>
  <c r="P17" i="1" s="1"/>
  <c r="S17" i="1" s="1"/>
  <c r="I16" i="4"/>
  <c r="H21" i="4"/>
  <c r="G11" i="4"/>
  <c r="G22" i="4"/>
  <c r="D6" i="4"/>
  <c r="J6" i="1" s="1"/>
  <c r="M6" i="1" s="1"/>
  <c r="P6" i="1" s="1"/>
  <c r="S6" i="1" s="1"/>
  <c r="D25" i="4"/>
  <c r="C11" i="4"/>
  <c r="J4" i="4"/>
  <c r="J13" i="4"/>
  <c r="K21" i="4"/>
  <c r="E21" i="1" s="1"/>
  <c r="L16" i="4"/>
  <c r="D28" i="4"/>
  <c r="F30" i="4"/>
  <c r="F4" i="4"/>
  <c r="E24" i="4"/>
  <c r="K20" i="4"/>
  <c r="E20" i="1" s="1"/>
  <c r="G20" i="4"/>
  <c r="C20" i="4"/>
  <c r="E16" i="4"/>
  <c r="F15" i="4"/>
  <c r="C12" i="4"/>
  <c r="I6" i="4"/>
  <c r="K22" i="4"/>
  <c r="E22" i="1" s="1"/>
  <c r="L29" i="4"/>
  <c r="S29" i="1" s="1"/>
  <c r="G13" i="4"/>
  <c r="K13" i="4"/>
  <c r="E13" i="1" s="1"/>
  <c r="L15" i="4"/>
  <c r="G30" i="4"/>
  <c r="F27" i="4"/>
  <c r="C24" i="4"/>
  <c r="E15" i="4"/>
  <c r="F14" i="4"/>
  <c r="E13" i="4"/>
  <c r="D14" i="4"/>
  <c r="J14" i="1" s="1"/>
  <c r="M14" i="1" s="1"/>
  <c r="M15" i="1"/>
  <c r="P15" i="1" s="1"/>
  <c r="S15" i="1" s="1"/>
  <c r="G27" i="4"/>
  <c r="D29" i="4"/>
  <c r="J29" i="1" s="1"/>
  <c r="I29" i="4"/>
  <c r="J20" i="4"/>
  <c r="AB20" i="1" s="1"/>
  <c r="F20" i="4"/>
  <c r="H6" i="4"/>
  <c r="K24" i="4"/>
  <c r="E24" i="1" s="1"/>
  <c r="K29" i="4"/>
  <c r="J9" i="1"/>
  <c r="M9" i="1" s="1"/>
  <c r="P9" i="1" s="1"/>
  <c r="J16" i="1"/>
  <c r="J19" i="1"/>
  <c r="M19" i="1" s="1"/>
  <c r="P19" i="1" s="1"/>
  <c r="S19" i="1" s="1"/>
  <c r="V19" i="1" s="1"/>
  <c r="Y19" i="1" s="1"/>
  <c r="AB19" i="1" s="1"/>
  <c r="AE19" i="1" s="1"/>
  <c r="AH19" i="1" s="1"/>
  <c r="AK19" i="1" s="1"/>
  <c r="AN19" i="1" s="1"/>
  <c r="AQ19" i="1" s="1"/>
  <c r="AT19" i="1" s="1"/>
  <c r="AW19" i="1" s="1"/>
  <c r="AZ19" i="1" s="1"/>
  <c r="BC19" i="1" s="1"/>
  <c r="BF19" i="1" s="1"/>
  <c r="G7" i="4"/>
  <c r="G14" i="4"/>
  <c r="G19" i="4"/>
  <c r="D4" i="4"/>
  <c r="J4" i="1" s="1"/>
  <c r="M4" i="1" s="1"/>
  <c r="P4" i="1" s="1"/>
  <c r="J10" i="1"/>
  <c r="M10" i="1" s="1"/>
  <c r="P10" i="1" s="1"/>
  <c r="D18" i="4"/>
  <c r="J18" i="1" s="1"/>
  <c r="M18" i="1" s="1"/>
  <c r="P18" i="1" s="1"/>
  <c r="S18" i="1" s="1"/>
  <c r="V18" i="1" s="1"/>
  <c r="Y18" i="1" s="1"/>
  <c r="AB18" i="1" s="1"/>
  <c r="AE18" i="1" s="1"/>
  <c r="AH18" i="1" s="1"/>
  <c r="AK18" i="1" s="1"/>
  <c r="AN18" i="1" s="1"/>
  <c r="AQ18" i="1" s="1"/>
  <c r="AT18" i="1" s="1"/>
  <c r="AW18" i="1" s="1"/>
  <c r="AZ18" i="1" s="1"/>
  <c r="BC18" i="1" s="1"/>
  <c r="BF18" i="1" s="1"/>
  <c r="D23" i="4"/>
  <c r="J23" i="1" s="1"/>
  <c r="J25" i="1"/>
  <c r="M25" i="1" s="1"/>
  <c r="P25" i="1" s="1"/>
  <c r="D27" i="4"/>
  <c r="J27" i="1" s="1"/>
  <c r="M27" i="1" s="1"/>
  <c r="P27" i="1" s="1"/>
  <c r="S27" i="1" s="1"/>
  <c r="V27" i="1" s="1"/>
  <c r="Y27" i="1" s="1"/>
  <c r="AB27" i="1" s="1"/>
  <c r="AE27" i="1" s="1"/>
  <c r="AH27" i="1" s="1"/>
  <c r="AK27" i="1" s="1"/>
  <c r="AN27" i="1" s="1"/>
  <c r="AQ27" i="1" s="1"/>
  <c r="AT27" i="1" s="1"/>
  <c r="AW27" i="1" s="1"/>
  <c r="AZ27" i="1" s="1"/>
  <c r="BC27" i="1" s="1"/>
  <c r="BF27" i="1" s="1"/>
  <c r="C18" i="4"/>
  <c r="J15" i="4"/>
  <c r="K6" i="4"/>
  <c r="E6" i="1" s="1"/>
  <c r="K14" i="4"/>
  <c r="E14" i="1" s="1"/>
  <c r="K17" i="4"/>
  <c r="E17" i="1" s="1"/>
  <c r="K26" i="4"/>
  <c r="E26" i="1" s="1"/>
  <c r="D30" i="4"/>
  <c r="J30" i="1" s="1"/>
  <c r="J29" i="4"/>
  <c r="H29" i="4"/>
  <c r="C4" i="4"/>
  <c r="J26" i="4"/>
  <c r="I23" i="4"/>
  <c r="I20" i="4"/>
  <c r="I33" i="4" s="1"/>
  <c r="I35" i="4" s="1"/>
  <c r="Y37" i="1" s="1"/>
  <c r="E20" i="4"/>
  <c r="G16" i="4"/>
  <c r="I15" i="4"/>
  <c r="C15" i="4"/>
  <c r="I13" i="4"/>
  <c r="G9" i="4"/>
  <c r="J7" i="4"/>
  <c r="E7" i="4"/>
  <c r="E33" i="4" s="1"/>
  <c r="E35" i="4" s="1"/>
  <c r="M37" i="1" s="1"/>
  <c r="S10" i="1"/>
  <c r="V10" i="1" s="1"/>
  <c r="Y10" i="1" s="1"/>
  <c r="AB10" i="1" s="1"/>
  <c r="AE10" i="1" s="1"/>
  <c r="AH10" i="1" s="1"/>
  <c r="AK10" i="1" s="1"/>
  <c r="AN10" i="1" s="1"/>
  <c r="AQ10" i="1" s="1"/>
  <c r="AT10" i="1" s="1"/>
  <c r="AW10" i="1" s="1"/>
  <c r="AZ10" i="1" s="1"/>
  <c r="BC10" i="1" s="1"/>
  <c r="BF10" i="1" s="1"/>
  <c r="S25" i="1"/>
  <c r="V25" i="1" s="1"/>
  <c r="Y25" i="1" s="1"/>
  <c r="AB25" i="1" s="1"/>
  <c r="AE25" i="1" s="1"/>
  <c r="AH25" i="1" s="1"/>
  <c r="AK25" i="1" s="1"/>
  <c r="AN25" i="1" s="1"/>
  <c r="AQ25" i="1" s="1"/>
  <c r="AT25" i="1" s="1"/>
  <c r="AW25" i="1" s="1"/>
  <c r="AZ25" i="1" s="1"/>
  <c r="BC25" i="1" s="1"/>
  <c r="BF25" i="1" s="1"/>
  <c r="AE20" i="1"/>
  <c r="AH20" i="1" s="1"/>
  <c r="AK20" i="1" s="1"/>
  <c r="AN20" i="1" s="1"/>
  <c r="AQ20" i="1" s="1"/>
  <c r="AT20" i="1" s="1"/>
  <c r="AW20" i="1" s="1"/>
  <c r="AZ20" i="1" s="1"/>
  <c r="BC20" i="1" s="1"/>
  <c r="BF20" i="1" s="1"/>
  <c r="J24" i="1"/>
  <c r="M24" i="1" s="1"/>
  <c r="P24" i="1" s="1"/>
  <c r="S24" i="1" s="1"/>
  <c r="V24" i="1" s="1"/>
  <c r="Y24" i="1" s="1"/>
  <c r="AB24" i="1" s="1"/>
  <c r="AE24" i="1" s="1"/>
  <c r="AH24" i="1" s="1"/>
  <c r="AK24" i="1" s="1"/>
  <c r="AN24" i="1" s="1"/>
  <c r="AQ24" i="1" s="1"/>
  <c r="AT24" i="1" s="1"/>
  <c r="AW24" i="1" s="1"/>
  <c r="AZ24" i="1" s="1"/>
  <c r="BC24" i="1" s="1"/>
  <c r="BF24" i="1" s="1"/>
  <c r="M8" i="1"/>
  <c r="P8" i="1" s="1"/>
  <c r="S8" i="1" s="1"/>
  <c r="V8" i="1" s="1"/>
  <c r="Y8" i="1" s="1"/>
  <c r="AB8" i="1" s="1"/>
  <c r="AE8" i="1" s="1"/>
  <c r="AH8" i="1" s="1"/>
  <c r="AK8" i="1" s="1"/>
  <c r="AN8" i="1" s="1"/>
  <c r="AQ8" i="1" s="1"/>
  <c r="AT8" i="1" s="1"/>
  <c r="AW8" i="1" s="1"/>
  <c r="AZ8" i="1" s="1"/>
  <c r="BC8" i="1" s="1"/>
  <c r="BF8" i="1" s="1"/>
  <c r="V17" i="1"/>
  <c r="Y17" i="1" s="1"/>
  <c r="AB17" i="1" s="1"/>
  <c r="F34" i="1"/>
  <c r="C37" i="4" s="1"/>
  <c r="M23" i="1"/>
  <c r="P23" i="1" s="1"/>
  <c r="J13" i="1"/>
  <c r="M13" i="1" s="1"/>
  <c r="P13" i="1" s="1"/>
  <c r="S13" i="1" s="1"/>
  <c r="V13" i="1" s="1"/>
  <c r="Y13" i="1" s="1"/>
  <c r="AB13" i="1" s="1"/>
  <c r="AE13" i="1" s="1"/>
  <c r="AH13" i="1" s="1"/>
  <c r="AK13" i="1" s="1"/>
  <c r="AN13" i="1" s="1"/>
  <c r="AQ13" i="1" s="1"/>
  <c r="AT13" i="1" s="1"/>
  <c r="AW13" i="1" s="1"/>
  <c r="AZ13" i="1" s="1"/>
  <c r="BC13" i="1" s="1"/>
  <c r="BF13" i="1" s="1"/>
  <c r="A13" i="16"/>
  <c r="A19" i="16"/>
  <c r="AG35" i="1"/>
  <c r="J5" i="1"/>
  <c r="M5" i="1" s="1"/>
  <c r="P5" i="1" s="1"/>
  <c r="S5" i="1" s="1"/>
  <c r="V5" i="1" s="1"/>
  <c r="Y5" i="1" s="1"/>
  <c r="AB5" i="1" s="1"/>
  <c r="AE5" i="1" s="1"/>
  <c r="AH5" i="1" s="1"/>
  <c r="AK5" i="1" s="1"/>
  <c r="AN5" i="1" s="1"/>
  <c r="AQ5" i="1" s="1"/>
  <c r="AT5" i="1" s="1"/>
  <c r="AW5" i="1" s="1"/>
  <c r="AZ5" i="1" s="1"/>
  <c r="BC5" i="1" s="1"/>
  <c r="BF5" i="1" s="1"/>
  <c r="J11" i="1"/>
  <c r="M11" i="1" s="1"/>
  <c r="P11" i="1" s="1"/>
  <c r="S11" i="1" s="1"/>
  <c r="V11" i="1" s="1"/>
  <c r="Y11" i="1" s="1"/>
  <c r="AB11" i="1" s="1"/>
  <c r="AE11" i="1" s="1"/>
  <c r="AH11" i="1" s="1"/>
  <c r="AK11" i="1" s="1"/>
  <c r="AN11" i="1" s="1"/>
  <c r="AQ11" i="1" s="1"/>
  <c r="AT11" i="1" s="1"/>
  <c r="AW11" i="1" s="1"/>
  <c r="AZ11" i="1" s="1"/>
  <c r="BC11" i="1" s="1"/>
  <c r="BF11" i="1" s="1"/>
  <c r="P21" i="1"/>
  <c r="S21" i="1" s="1"/>
  <c r="V21" i="1" s="1"/>
  <c r="Y21" i="1" s="1"/>
  <c r="AB21" i="1" s="1"/>
  <c r="AE21" i="1" s="1"/>
  <c r="AH21" i="1" s="1"/>
  <c r="AK21" i="1" s="1"/>
  <c r="AN21" i="1" s="1"/>
  <c r="AQ21" i="1" s="1"/>
  <c r="AT21" i="1" s="1"/>
  <c r="AW21" i="1" s="1"/>
  <c r="AZ21" i="1" s="1"/>
  <c r="BC21" i="1" s="1"/>
  <c r="BF21" i="1" s="1"/>
  <c r="J7" i="1"/>
  <c r="J22" i="1"/>
  <c r="M22" i="1" s="1"/>
  <c r="P22" i="1" s="1"/>
  <c r="S22" i="1" s="1"/>
  <c r="V22" i="1" s="1"/>
  <c r="Y22" i="1" s="1"/>
  <c r="AB22" i="1" s="1"/>
  <c r="AE22" i="1" s="1"/>
  <c r="AH22" i="1" s="1"/>
  <c r="AK22" i="1" s="1"/>
  <c r="AN22" i="1" s="1"/>
  <c r="AQ22" i="1" s="1"/>
  <c r="AT22" i="1" s="1"/>
  <c r="AW22" i="1" s="1"/>
  <c r="AZ22" i="1" s="1"/>
  <c r="BC22" i="1" s="1"/>
  <c r="BF22" i="1" s="1"/>
  <c r="J26" i="1"/>
  <c r="M26" i="1" s="1"/>
  <c r="P26" i="1" s="1"/>
  <c r="S26" i="1" s="1"/>
  <c r="V26" i="1" s="1"/>
  <c r="Y26" i="1" s="1"/>
  <c r="A24" i="16"/>
  <c r="AG34" i="1"/>
  <c r="A11" i="1"/>
  <c r="S23" i="1"/>
  <c r="V23" i="1" s="1"/>
  <c r="Y23" i="1" s="1"/>
  <c r="AB23" i="1" s="1"/>
  <c r="AE23" i="1" s="1"/>
  <c r="AH23" i="1" s="1"/>
  <c r="AK23" i="1" s="1"/>
  <c r="AN23" i="1" s="1"/>
  <c r="AQ23" i="1" s="1"/>
  <c r="AT23" i="1" s="1"/>
  <c r="AW23" i="1" s="1"/>
  <c r="AZ23" i="1" s="1"/>
  <c r="BC23" i="1" s="1"/>
  <c r="BF23" i="1" s="1"/>
  <c r="A6" i="16"/>
  <c r="A6" i="1"/>
  <c r="A18" i="16"/>
  <c r="A18" i="1"/>
  <c r="A10" i="16"/>
  <c r="A10" i="1"/>
  <c r="A24" i="1"/>
  <c r="A19" i="1"/>
  <c r="J12" i="1"/>
  <c r="M12" i="1" s="1"/>
  <c r="P12" i="1" s="1"/>
  <c r="S12" i="1" s="1"/>
  <c r="V12" i="1" s="1"/>
  <c r="Y12" i="1" s="1"/>
  <c r="AB12" i="1" s="1"/>
  <c r="AE12" i="1" s="1"/>
  <c r="AH12" i="1" s="1"/>
  <c r="AK12" i="1" s="1"/>
  <c r="AN12" i="1" s="1"/>
  <c r="AQ12" i="1" s="1"/>
  <c r="AT12" i="1" s="1"/>
  <c r="AW12" i="1" s="1"/>
  <c r="AZ12" i="1" s="1"/>
  <c r="BC12" i="1" s="1"/>
  <c r="BF12" i="1" s="1"/>
  <c r="A8" i="1"/>
  <c r="A13" i="1"/>
  <c r="R38" i="1"/>
  <c r="R37" i="1"/>
  <c r="G35" i="1"/>
  <c r="U43" i="1"/>
  <c r="O42" i="1"/>
  <c r="R42" i="1"/>
  <c r="AE29" i="1"/>
  <c r="AE31" i="1"/>
  <c r="AH31" i="1" s="1"/>
  <c r="AD37" i="1"/>
  <c r="U38" i="1"/>
  <c r="X38" i="1"/>
  <c r="AE32" i="1"/>
  <c r="AH32" i="1" s="1"/>
  <c r="AD40" i="1"/>
  <c r="AA35" i="1"/>
  <c r="O38" i="1"/>
  <c r="R39" i="1"/>
  <c r="AJ34" i="1"/>
  <c r="AE28" i="1"/>
  <c r="AD36" i="1"/>
  <c r="AA38" i="1"/>
  <c r="R36" i="1"/>
  <c r="AA39" i="1"/>
  <c r="R34" i="1"/>
  <c r="U35" i="1"/>
  <c r="O35" i="1"/>
  <c r="L38" i="1"/>
  <c r="AH29" i="1"/>
  <c r="AJ37" i="1"/>
  <c r="AD39" i="1"/>
  <c r="AD41" i="1"/>
  <c r="AG42" i="1"/>
  <c r="AA37" i="1"/>
  <c r="AA34" i="1"/>
  <c r="O43" i="1"/>
  <c r="O41" i="1"/>
  <c r="L36" i="1"/>
  <c r="AG38" i="1"/>
  <c r="X41" i="1"/>
  <c r="AB3" i="1"/>
  <c r="AE3" i="1" s="1"/>
  <c r="AH3" i="1" s="1"/>
  <c r="AK3" i="1" s="1"/>
  <c r="AN3" i="1" s="1"/>
  <c r="AQ3" i="1" s="1"/>
  <c r="AT3" i="1" s="1"/>
  <c r="AW3" i="1" s="1"/>
  <c r="AZ3" i="1" s="1"/>
  <c r="BC3" i="1" s="1"/>
  <c r="BF3" i="1" s="1"/>
  <c r="B21" i="12"/>
  <c r="H2" i="16"/>
  <c r="C22" i="12"/>
  <c r="C23" i="16" s="1"/>
  <c r="C18" i="12"/>
  <c r="C19" i="16" s="1"/>
  <c r="C14" i="12"/>
  <c r="C15" i="16" s="1"/>
  <c r="C10" i="12"/>
  <c r="C30" i="12"/>
  <c r="C31" i="16" s="1"/>
  <c r="C26" i="12"/>
  <c r="C27" i="16" s="1"/>
  <c r="C21" i="12"/>
  <c r="C22" i="16" s="1"/>
  <c r="C17" i="12"/>
  <c r="C13" i="12"/>
  <c r="C14" i="16" s="1"/>
  <c r="C9" i="12"/>
  <c r="C29" i="12"/>
  <c r="C30" i="16" s="1"/>
  <c r="C25" i="12"/>
  <c r="O34" i="4"/>
  <c r="N34" i="4"/>
  <c r="B16" i="12"/>
  <c r="B18" i="12"/>
  <c r="B20" i="12"/>
  <c r="I43" i="1"/>
  <c r="L43" i="1"/>
  <c r="B30" i="12"/>
  <c r="B26" i="12"/>
  <c r="B10" i="12"/>
  <c r="B25" i="12"/>
  <c r="B17" i="12"/>
  <c r="B9" i="12"/>
  <c r="B5" i="12"/>
  <c r="B24" i="12"/>
  <c r="B12" i="12"/>
  <c r="B27" i="12"/>
  <c r="B19" i="12"/>
  <c r="B15" i="12"/>
  <c r="B7" i="12"/>
  <c r="AG37" i="1"/>
  <c r="AD34" i="1"/>
  <c r="AD35" i="1"/>
  <c r="AD42" i="1"/>
  <c r="AA41" i="1"/>
  <c r="U42" i="1"/>
  <c r="AA36" i="1"/>
  <c r="O34" i="1"/>
  <c r="AA43" i="1"/>
  <c r="R43" i="1"/>
  <c r="O40" i="1"/>
  <c r="O36" i="1"/>
  <c r="U41" i="1"/>
  <c r="O39" i="1"/>
  <c r="R41" i="1"/>
  <c r="U36" i="1"/>
  <c r="U37" i="1"/>
  <c r="I38" i="1"/>
  <c r="AJ35" i="1"/>
  <c r="AD38" i="1"/>
  <c r="AD43" i="1"/>
  <c r="AA42" i="1"/>
  <c r="U34" i="1"/>
  <c r="R40" i="1"/>
  <c r="U40" i="1"/>
  <c r="U39" i="1"/>
  <c r="AA40" i="1"/>
  <c r="R35" i="1"/>
  <c r="O37" i="1"/>
  <c r="L37" i="1"/>
  <c r="L35" i="1"/>
  <c r="J33" i="4"/>
  <c r="AJ38" i="1"/>
  <c r="X36" i="1"/>
  <c r="X43" i="1"/>
  <c r="X34" i="1"/>
  <c r="I40" i="1"/>
  <c r="I34" i="1"/>
  <c r="AJ39" i="1"/>
  <c r="X35" i="1"/>
  <c r="AG40" i="1"/>
  <c r="AJ36" i="1"/>
  <c r="X37" i="1"/>
  <c r="I37" i="1"/>
  <c r="I35" i="1"/>
  <c r="J28" i="1"/>
  <c r="D33" i="4"/>
  <c r="J35" i="4"/>
  <c r="AB37" i="1" s="1"/>
  <c r="AJ42" i="1"/>
  <c r="AJ40" i="1"/>
  <c r="AJ41" i="1"/>
  <c r="AG36" i="1"/>
  <c r="AG39" i="1"/>
  <c r="AG41" i="1"/>
  <c r="X40" i="1"/>
  <c r="X42" i="1"/>
  <c r="L42" i="1"/>
  <c r="I36" i="1"/>
  <c r="I41" i="1"/>
  <c r="L39" i="1"/>
  <c r="I42" i="1"/>
  <c r="C28" i="4"/>
  <c r="C33" i="4" s="1"/>
  <c r="L28" i="4"/>
  <c r="H28" i="4"/>
  <c r="K30" i="4"/>
  <c r="AY44" i="1"/>
  <c r="AY33" i="1" s="1"/>
  <c r="AJ43" i="1"/>
  <c r="AG43" i="1"/>
  <c r="X39" i="1"/>
  <c r="L34" i="1"/>
  <c r="L41" i="1"/>
  <c r="L40" i="1"/>
  <c r="I39" i="1"/>
  <c r="B3" i="12"/>
  <c r="BB44" i="1"/>
  <c r="BB33" i="1" s="1"/>
  <c r="AV44" i="1"/>
  <c r="AV33" i="1" s="1"/>
  <c r="AS44" i="1"/>
  <c r="AS33" i="1" s="1"/>
  <c r="AP44" i="1"/>
  <c r="AP33" i="1" s="1"/>
  <c r="AM44" i="1"/>
  <c r="AM33" i="1" s="1"/>
  <c r="P14" i="1" l="1"/>
  <c r="S14" i="1" s="1"/>
  <c r="V14" i="1" s="1"/>
  <c r="Y14" i="1" s="1"/>
  <c r="AB14" i="1" s="1"/>
  <c r="AE14" i="1" s="1"/>
  <c r="AH14" i="1" s="1"/>
  <c r="AK14" i="1" s="1"/>
  <c r="AN14" i="1" s="1"/>
  <c r="AQ14" i="1" s="1"/>
  <c r="AT14" i="1" s="1"/>
  <c r="AW14" i="1" s="1"/>
  <c r="AZ14" i="1" s="1"/>
  <c r="BC14" i="1" s="1"/>
  <c r="BF14" i="1" s="1"/>
  <c r="G33" i="4"/>
  <c r="V6" i="1"/>
  <c r="Y6" i="1" s="1"/>
  <c r="AB6" i="1" s="1"/>
  <c r="AE6" i="1" s="1"/>
  <c r="AH6" i="1" s="1"/>
  <c r="AK6" i="1" s="1"/>
  <c r="AN6" i="1" s="1"/>
  <c r="AQ6" i="1" s="1"/>
  <c r="AT6" i="1" s="1"/>
  <c r="AW6" i="1" s="1"/>
  <c r="AZ6" i="1" s="1"/>
  <c r="BC6" i="1" s="1"/>
  <c r="BF6" i="1" s="1"/>
  <c r="S9" i="1"/>
  <c r="V9" i="1" s="1"/>
  <c r="Y9" i="1" s="1"/>
  <c r="AB9" i="1" s="1"/>
  <c r="AE9" i="1" s="1"/>
  <c r="AH9" i="1" s="1"/>
  <c r="AK9" i="1" s="1"/>
  <c r="AN9" i="1" s="1"/>
  <c r="AQ9" i="1" s="1"/>
  <c r="AT9" i="1" s="1"/>
  <c r="AW9" i="1" s="1"/>
  <c r="AZ9" i="1" s="1"/>
  <c r="BC9" i="1" s="1"/>
  <c r="BF9" i="1" s="1"/>
  <c r="F33" i="4"/>
  <c r="F35" i="4" s="1"/>
  <c r="G35" i="4"/>
  <c r="S37" i="1" s="1"/>
  <c r="M7" i="1"/>
  <c r="P7" i="1" s="1"/>
  <c r="S7" i="1" s="1"/>
  <c r="V7" i="1" s="1"/>
  <c r="Y7" i="1" s="1"/>
  <c r="AB7" i="1" s="1"/>
  <c r="AE7" i="1" s="1"/>
  <c r="AH7" i="1" s="1"/>
  <c r="AK7" i="1" s="1"/>
  <c r="AN7" i="1" s="1"/>
  <c r="AQ7" i="1" s="1"/>
  <c r="AT7" i="1" s="1"/>
  <c r="AW7" i="1" s="1"/>
  <c r="AZ7" i="1" s="1"/>
  <c r="BC7" i="1" s="1"/>
  <c r="BF7" i="1" s="1"/>
  <c r="AE17" i="1"/>
  <c r="AH17" i="1" s="1"/>
  <c r="AK17" i="1" s="1"/>
  <c r="AN17" i="1" s="1"/>
  <c r="AQ17" i="1" s="1"/>
  <c r="AT17" i="1" s="1"/>
  <c r="AW17" i="1" s="1"/>
  <c r="AZ17" i="1" s="1"/>
  <c r="BC17" i="1" s="1"/>
  <c r="BF17" i="1" s="1"/>
  <c r="V15" i="1"/>
  <c r="Y15" i="1" s="1"/>
  <c r="AB15" i="1" s="1"/>
  <c r="AE15" i="1" s="1"/>
  <c r="AH15" i="1" s="1"/>
  <c r="AK15" i="1" s="1"/>
  <c r="AN15" i="1" s="1"/>
  <c r="AQ15" i="1" s="1"/>
  <c r="AT15" i="1" s="1"/>
  <c r="AW15" i="1" s="1"/>
  <c r="AZ15" i="1" s="1"/>
  <c r="BC15" i="1" s="1"/>
  <c r="BF15" i="1" s="1"/>
  <c r="H33" i="4"/>
  <c r="AB26" i="1"/>
  <c r="AE26" i="1" s="1"/>
  <c r="AH26" i="1" s="1"/>
  <c r="AK26" i="1" s="1"/>
  <c r="AN26" i="1" s="1"/>
  <c r="AQ26" i="1" s="1"/>
  <c r="AT26" i="1" s="1"/>
  <c r="AW26" i="1" s="1"/>
  <c r="AZ26" i="1" s="1"/>
  <c r="BC26" i="1" s="1"/>
  <c r="BF26" i="1" s="1"/>
  <c r="M16" i="1"/>
  <c r="P16" i="1" s="1"/>
  <c r="S16" i="1" s="1"/>
  <c r="V16" i="1" s="1"/>
  <c r="Y16" i="1" s="1"/>
  <c r="AB16" i="1" s="1"/>
  <c r="AE16" i="1" s="1"/>
  <c r="AH16" i="1" s="1"/>
  <c r="AK16" i="1" s="1"/>
  <c r="AN16" i="1" s="1"/>
  <c r="AQ16" i="1" s="1"/>
  <c r="AT16" i="1" s="1"/>
  <c r="AW16" i="1" s="1"/>
  <c r="AZ16" i="1" s="1"/>
  <c r="BC16" i="1" s="1"/>
  <c r="BF16" i="1" s="1"/>
  <c r="J35" i="1"/>
  <c r="A11" i="16"/>
  <c r="S4" i="1"/>
  <c r="V4" i="1" s="1"/>
  <c r="A22" i="16"/>
  <c r="A22" i="1"/>
  <c r="F20" i="13" s="1"/>
  <c r="A23" i="16"/>
  <c r="A23" i="1"/>
  <c r="E32" i="1"/>
  <c r="A32" i="4"/>
  <c r="A31" i="12"/>
  <c r="N41" i="12" s="1"/>
  <c r="E28" i="1"/>
  <c r="A28" i="4"/>
  <c r="A27" i="12"/>
  <c r="E31" i="1"/>
  <c r="A30" i="12"/>
  <c r="A31" i="4"/>
  <c r="E30" i="1"/>
  <c r="A29" i="12"/>
  <c r="A30" i="4"/>
  <c r="E29" i="1"/>
  <c r="A29" i="4"/>
  <c r="A28" i="12"/>
  <c r="AK31" i="1"/>
  <c r="AN31" i="1" s="1"/>
  <c r="AQ31" i="1" s="1"/>
  <c r="AT31" i="1" s="1"/>
  <c r="AW31" i="1" s="1"/>
  <c r="AA44" i="1"/>
  <c r="AA33" i="1" s="1"/>
  <c r="O44" i="1"/>
  <c r="O33" i="1" s="1"/>
  <c r="AD44" i="1"/>
  <c r="AD33" i="1" s="1"/>
  <c r="AK32" i="1"/>
  <c r="AN32" i="1" s="1"/>
  <c r="AQ32" i="1" s="1"/>
  <c r="AT32" i="1" s="1"/>
  <c r="AW32" i="1" s="1"/>
  <c r="AG44" i="1"/>
  <c r="AG33" i="1" s="1"/>
  <c r="AK29" i="1"/>
  <c r="AN29" i="1" s="1"/>
  <c r="AQ29" i="1" s="1"/>
  <c r="AT29" i="1" s="1"/>
  <c r="AW29" i="1" s="1"/>
  <c r="D25" i="13"/>
  <c r="L8" i="13"/>
  <c r="C10" i="16"/>
  <c r="D24" i="13"/>
  <c r="C26" i="16"/>
  <c r="E16" i="13"/>
  <c r="C18" i="16"/>
  <c r="G17" i="13"/>
  <c r="P37" i="1"/>
  <c r="F34" i="4"/>
  <c r="I34" i="4"/>
  <c r="R44" i="1"/>
  <c r="R33" i="1" s="1"/>
  <c r="U44" i="1"/>
  <c r="U33" i="1" s="1"/>
  <c r="X44" i="1"/>
  <c r="X33" i="1" s="1"/>
  <c r="I44" i="1"/>
  <c r="I33" i="1" s="1"/>
  <c r="AJ44" i="1"/>
  <c r="AJ33" i="1" s="1"/>
  <c r="L33" i="4"/>
  <c r="S28" i="1"/>
  <c r="C35" i="4"/>
  <c r="AH28" i="1"/>
  <c r="AK28" i="1" s="1"/>
  <c r="AN28" i="1" s="1"/>
  <c r="AQ28" i="1" s="1"/>
  <c r="AT28" i="1" s="1"/>
  <c r="D35" i="4"/>
  <c r="J37" i="1" s="1"/>
  <c r="L44" i="1"/>
  <c r="L33" i="1" s="1"/>
  <c r="AE30" i="1"/>
  <c r="K33" i="4"/>
  <c r="J34" i="4"/>
  <c r="H35" i="4"/>
  <c r="V37" i="1" s="1"/>
  <c r="E34" i="4"/>
  <c r="B18" i="13"/>
  <c r="L18" i="13"/>
  <c r="B9" i="13"/>
  <c r="K4" i="13"/>
  <c r="J18" i="13"/>
  <c r="C4" i="13"/>
  <c r="C18" i="13"/>
  <c r="I6" i="13"/>
  <c r="G9" i="13"/>
  <c r="E15" i="13"/>
  <c r="B15" i="13"/>
  <c r="D15" i="13"/>
  <c r="C9" i="13"/>
  <c r="H16" i="13"/>
  <c r="H9" i="13"/>
  <c r="M15" i="13"/>
  <c r="I9" i="13"/>
  <c r="K18" i="13"/>
  <c r="M18" i="13"/>
  <c r="C15" i="13"/>
  <c r="H18" i="13"/>
  <c r="F16" i="13"/>
  <c r="D9" i="13"/>
  <c r="H15" i="13"/>
  <c r="L9" i="13"/>
  <c r="K9" i="13"/>
  <c r="I18" i="13"/>
  <c r="F18" i="13"/>
  <c r="E9" i="13"/>
  <c r="J9" i="13"/>
  <c r="M9" i="13"/>
  <c r="F9" i="13"/>
  <c r="E18" i="13"/>
  <c r="G18" i="13"/>
  <c r="D18" i="13"/>
  <c r="G16" i="13"/>
  <c r="K23" i="13"/>
  <c r="B29" i="12"/>
  <c r="J23" i="13"/>
  <c r="E23" i="13"/>
  <c r="E6" i="13"/>
  <c r="D4" i="13"/>
  <c r="H4" i="13"/>
  <c r="M4" i="13"/>
  <c r="B6" i="13"/>
  <c r="E4" i="13"/>
  <c r="B4" i="13"/>
  <c r="G4" i="13"/>
  <c r="H8" i="13"/>
  <c r="L16" i="13"/>
  <c r="F4" i="13"/>
  <c r="I4" i="13"/>
  <c r="B8" i="13"/>
  <c r="J4" i="13"/>
  <c r="D6" i="13"/>
  <c r="C23" i="13"/>
  <c r="F23" i="13"/>
  <c r="K8" i="13"/>
  <c r="C8" i="13"/>
  <c r="C6" i="13"/>
  <c r="L23" i="13"/>
  <c r="B23" i="13"/>
  <c r="M23" i="13"/>
  <c r="G6" i="13"/>
  <c r="I23" i="13"/>
  <c r="L6" i="13"/>
  <c r="J6" i="13"/>
  <c r="K6" i="13"/>
  <c r="M6" i="13"/>
  <c r="H6" i="13"/>
  <c r="F6" i="13"/>
  <c r="H23" i="13"/>
  <c r="D23" i="13"/>
  <c r="G23" i="13"/>
  <c r="F15" i="13"/>
  <c r="G15" i="13"/>
  <c r="J15" i="13"/>
  <c r="K15" i="13"/>
  <c r="L15" i="13"/>
  <c r="I15" i="13"/>
  <c r="B4" i="12"/>
  <c r="B28" i="12"/>
  <c r="B23" i="12"/>
  <c r="C22" i="13"/>
  <c r="D22" i="13"/>
  <c r="E22" i="13"/>
  <c r="K22" i="13"/>
  <c r="B22" i="13"/>
  <c r="J22" i="13"/>
  <c r="F22" i="13"/>
  <c r="M22" i="13"/>
  <c r="H22" i="13"/>
  <c r="G22" i="13"/>
  <c r="I22" i="13"/>
  <c r="L22" i="13"/>
  <c r="B13" i="12"/>
  <c r="H7" i="13"/>
  <c r="F7" i="13"/>
  <c r="B7" i="13"/>
  <c r="B8" i="12"/>
  <c r="E7" i="13"/>
  <c r="I7" i="13"/>
  <c r="K7" i="13"/>
  <c r="C7" i="13"/>
  <c r="D7" i="13"/>
  <c r="G7" i="13"/>
  <c r="M7" i="13"/>
  <c r="L7" i="13"/>
  <c r="J7" i="13"/>
  <c r="B14" i="12"/>
  <c r="B22" i="12"/>
  <c r="L10" i="13"/>
  <c r="I10" i="13"/>
  <c r="D10" i="13"/>
  <c r="E10" i="13"/>
  <c r="H10" i="13"/>
  <c r="B10" i="13"/>
  <c r="C10" i="13"/>
  <c r="B11" i="12"/>
  <c r="G10" i="13"/>
  <c r="K10" i="13"/>
  <c r="M10" i="13"/>
  <c r="F10" i="13"/>
  <c r="J10" i="13"/>
  <c r="B5" i="13"/>
  <c r="L5" i="13"/>
  <c r="B6" i="12"/>
  <c r="E5" i="13"/>
  <c r="I5" i="13"/>
  <c r="M5" i="13"/>
  <c r="F5" i="13"/>
  <c r="G5" i="13"/>
  <c r="H5" i="13"/>
  <c r="J5" i="13"/>
  <c r="K5" i="13"/>
  <c r="C5" i="13"/>
  <c r="D5" i="13"/>
  <c r="B31" i="12"/>
  <c r="P35" i="1" l="1"/>
  <c r="L4" i="13"/>
  <c r="G34" i="4"/>
  <c r="M35" i="1"/>
  <c r="Y4" i="1"/>
  <c r="V35" i="1"/>
  <c r="S35" i="1"/>
  <c r="A5" i="16"/>
  <c r="A34" i="16" s="1"/>
  <c r="A5" i="1"/>
  <c r="K16" i="13"/>
  <c r="K20" i="13"/>
  <c r="D20" i="13"/>
  <c r="H20" i="13"/>
  <c r="B20" i="13"/>
  <c r="M20" i="13"/>
  <c r="F25" i="13"/>
  <c r="G20" i="13"/>
  <c r="J20" i="13"/>
  <c r="L20" i="13"/>
  <c r="I20" i="13"/>
  <c r="C17" i="13"/>
  <c r="C20" i="13"/>
  <c r="E20" i="13"/>
  <c r="I25" i="13"/>
  <c r="AZ31" i="1"/>
  <c r="AZ29" i="1"/>
  <c r="AZ32" i="1"/>
  <c r="BC32" i="1" s="1"/>
  <c r="BF32" i="1" s="1"/>
  <c r="M30" i="13"/>
  <c r="B30" i="13"/>
  <c r="C34" i="4"/>
  <c r="C16" i="13"/>
  <c r="M16" i="13"/>
  <c r="F8" i="13"/>
  <c r="J8" i="13"/>
  <c r="D8" i="13"/>
  <c r="I16" i="13"/>
  <c r="B16" i="13"/>
  <c r="G8" i="13"/>
  <c r="M8" i="13"/>
  <c r="E8" i="13"/>
  <c r="J16" i="13"/>
  <c r="I8" i="13"/>
  <c r="D16" i="13"/>
  <c r="K17" i="13"/>
  <c r="E25" i="13"/>
  <c r="B17" i="13"/>
  <c r="K25" i="13"/>
  <c r="E17" i="13"/>
  <c r="L24" i="13"/>
  <c r="J25" i="13"/>
  <c r="C25" i="13"/>
  <c r="L25" i="13"/>
  <c r="M17" i="13"/>
  <c r="J17" i="13"/>
  <c r="F17" i="13"/>
  <c r="I17" i="13"/>
  <c r="M25" i="13"/>
  <c r="H25" i="13"/>
  <c r="H17" i="13"/>
  <c r="L17" i="13"/>
  <c r="D17" i="13"/>
  <c r="K24" i="13"/>
  <c r="B25" i="13"/>
  <c r="G25" i="13"/>
  <c r="E24" i="13"/>
  <c r="M24" i="13"/>
  <c r="H24" i="13"/>
  <c r="C24" i="13"/>
  <c r="G24" i="13"/>
  <c r="B24" i="13"/>
  <c r="J24" i="13"/>
  <c r="I24" i="13"/>
  <c r="F24" i="13"/>
  <c r="H34" i="4"/>
  <c r="K35" i="4"/>
  <c r="AE37" i="1" s="1"/>
  <c r="AH30" i="1"/>
  <c r="D34" i="4"/>
  <c r="C36" i="4"/>
  <c r="G37" i="1"/>
  <c r="L35" i="4"/>
  <c r="AH37" i="1" s="1"/>
  <c r="J21" i="13" l="1"/>
  <c r="H21" i="13"/>
  <c r="L21" i="13"/>
  <c r="G21" i="13"/>
  <c r="B21" i="13"/>
  <c r="C21" i="13"/>
  <c r="K21" i="13"/>
  <c r="M21" i="13"/>
  <c r="D21" i="13"/>
  <c r="F21" i="13"/>
  <c r="I21" i="13"/>
  <c r="E21" i="13"/>
  <c r="BC31" i="1"/>
  <c r="AK30" i="1"/>
  <c r="AN30" i="1" s="1"/>
  <c r="AQ30" i="1" s="1"/>
  <c r="AT30" i="1" s="1"/>
  <c r="BC29" i="1"/>
  <c r="K34" i="4"/>
  <c r="D30" i="13"/>
  <c r="A34" i="1"/>
  <c r="G3" i="13"/>
  <c r="L3" i="13"/>
  <c r="K3" i="13"/>
  <c r="J3" i="13"/>
  <c r="C3" i="13"/>
  <c r="H3" i="13"/>
  <c r="B3" i="13"/>
  <c r="E3" i="13"/>
  <c r="F3" i="13"/>
  <c r="I3" i="13"/>
  <c r="D3" i="13"/>
  <c r="M3" i="13"/>
  <c r="Y35" i="1"/>
  <c r="AB4" i="1"/>
  <c r="C30" i="13"/>
  <c r="H30" i="13"/>
  <c r="F30" i="13"/>
  <c r="G30" i="13"/>
  <c r="J30" i="13"/>
  <c r="L30" i="13"/>
  <c r="K30" i="13"/>
  <c r="E30" i="13"/>
  <c r="I30" i="13"/>
  <c r="D36" i="4"/>
  <c r="G34" i="1"/>
  <c r="G36" i="1" s="1"/>
  <c r="L34" i="4"/>
  <c r="B27" i="13" l="1"/>
  <c r="BF29" i="1"/>
  <c r="B12" i="13"/>
  <c r="G12" i="13"/>
  <c r="L12" i="13"/>
  <c r="J12" i="13"/>
  <c r="M12" i="13"/>
  <c r="C12" i="13"/>
  <c r="D12" i="13"/>
  <c r="K12" i="13"/>
  <c r="F12" i="13"/>
  <c r="H12" i="13"/>
  <c r="I12" i="13"/>
  <c r="BF31" i="1"/>
  <c r="M14" i="13"/>
  <c r="AE4" i="1"/>
  <c r="AB35" i="1"/>
  <c r="E36" i="4"/>
  <c r="J34" i="1"/>
  <c r="J36" i="1" s="1"/>
  <c r="J29" i="13" l="1"/>
  <c r="K29" i="13"/>
  <c r="G29" i="13"/>
  <c r="D29" i="13"/>
  <c r="C29" i="13"/>
  <c r="H29" i="13"/>
  <c r="L29" i="13"/>
  <c r="I29" i="13"/>
  <c r="M29" i="13"/>
  <c r="E29" i="13"/>
  <c r="E12" i="13"/>
  <c r="I27" i="13"/>
  <c r="J27" i="13"/>
  <c r="G27" i="13"/>
  <c r="F27" i="13"/>
  <c r="E27" i="13"/>
  <c r="K27" i="13"/>
  <c r="L27" i="13"/>
  <c r="C27" i="13"/>
  <c r="H27" i="13"/>
  <c r="M27" i="13"/>
  <c r="D27" i="13"/>
  <c r="B29" i="13"/>
  <c r="F29" i="13"/>
  <c r="L14" i="13"/>
  <c r="F14" i="13"/>
  <c r="J14" i="13"/>
  <c r="C14" i="13"/>
  <c r="D14" i="13"/>
  <c r="E14" i="13"/>
  <c r="B14" i="13"/>
  <c r="I14" i="13"/>
  <c r="K14" i="13"/>
  <c r="G14" i="13"/>
  <c r="H14" i="13"/>
  <c r="AH4" i="1"/>
  <c r="AE35" i="1"/>
  <c r="F36" i="4"/>
  <c r="M34" i="1"/>
  <c r="M36" i="1" s="1"/>
  <c r="AK4" i="1" l="1"/>
  <c r="AH35" i="1"/>
  <c r="G36" i="4"/>
  <c r="P34" i="1"/>
  <c r="P36" i="1" s="1"/>
  <c r="AW28" i="1"/>
  <c r="AN4" i="1" l="1"/>
  <c r="AK35" i="1"/>
  <c r="AZ28" i="1"/>
  <c r="AW30" i="1"/>
  <c r="H36" i="4"/>
  <c r="S34" i="1"/>
  <c r="S36" i="1" s="1"/>
  <c r="AQ4" i="1" l="1"/>
  <c r="AN35" i="1"/>
  <c r="AZ30" i="1"/>
  <c r="V34" i="1"/>
  <c r="V36" i="1" s="1"/>
  <c r="I36" i="4"/>
  <c r="BC28" i="1"/>
  <c r="I11" i="13" l="1"/>
  <c r="M11" i="13"/>
  <c r="C11" i="13"/>
  <c r="F11" i="13"/>
  <c r="E11" i="13"/>
  <c r="J11" i="13"/>
  <c r="AT4" i="1"/>
  <c r="AQ35" i="1"/>
  <c r="AQ36" i="1" s="1"/>
  <c r="BF28" i="1"/>
  <c r="L11" i="13" s="1"/>
  <c r="G26" i="13"/>
  <c r="C26" i="13"/>
  <c r="J26" i="13"/>
  <c r="L26" i="13"/>
  <c r="J36" i="4"/>
  <c r="Y34" i="1"/>
  <c r="E26" i="13"/>
  <c r="BC30" i="1"/>
  <c r="B26" i="13" l="1"/>
  <c r="M26" i="13"/>
  <c r="H11" i="13"/>
  <c r="M13" i="13"/>
  <c r="G11" i="13"/>
  <c r="D13" i="13"/>
  <c r="D11" i="13"/>
  <c r="K11" i="13"/>
  <c r="L13" i="13"/>
  <c r="B11" i="13"/>
  <c r="H13" i="13"/>
  <c r="AW4" i="1"/>
  <c r="AT35" i="1"/>
  <c r="AT36" i="1" s="1"/>
  <c r="BF30" i="1"/>
  <c r="I13" i="13" s="1"/>
  <c r="M28" i="13"/>
  <c r="Y36" i="1"/>
  <c r="K36" i="4"/>
  <c r="AB34" i="1"/>
  <c r="H26" i="13"/>
  <c r="I26" i="13"/>
  <c r="K26" i="13"/>
  <c r="F26" i="13"/>
  <c r="D26" i="13"/>
  <c r="F13" i="13" l="1"/>
  <c r="B28" i="13"/>
  <c r="E13" i="13"/>
  <c r="J13" i="13"/>
  <c r="K13" i="13"/>
  <c r="G13" i="13"/>
  <c r="B13" i="13"/>
  <c r="C13" i="13"/>
  <c r="AZ4" i="1"/>
  <c r="AW35" i="1"/>
  <c r="AW36" i="1" s="1"/>
  <c r="L28" i="13"/>
  <c r="E28" i="13"/>
  <c r="F28" i="13"/>
  <c r="K28" i="13"/>
  <c r="I28" i="13"/>
  <c r="G28" i="13"/>
  <c r="AB36" i="1"/>
  <c r="AE34" i="1"/>
  <c r="AE36" i="1" s="1"/>
  <c r="L36" i="4"/>
  <c r="D28" i="13"/>
  <c r="J28" i="13"/>
  <c r="H28" i="13"/>
  <c r="C28" i="13"/>
  <c r="BC4" i="1" l="1"/>
  <c r="AZ35" i="1"/>
  <c r="AZ36" i="1" s="1"/>
  <c r="AH34" i="1"/>
  <c r="AH36" i="1" s="1"/>
  <c r="M36" i="4"/>
  <c r="N36" i="4" l="1"/>
  <c r="AK34" i="1"/>
  <c r="AK36" i="1" s="1"/>
  <c r="BF4" i="1"/>
  <c r="BC35" i="1"/>
  <c r="BC36" i="1" s="1"/>
  <c r="M19" i="13" l="1"/>
  <c r="D19" i="13"/>
  <c r="E19" i="13"/>
  <c r="L19" i="13"/>
  <c r="G19" i="13"/>
  <c r="J19" i="13"/>
  <c r="F19" i="13"/>
  <c r="C19" i="13"/>
  <c r="I19" i="13"/>
  <c r="H19" i="13"/>
  <c r="K19" i="13"/>
  <c r="B19" i="13"/>
  <c r="O36" i="4"/>
  <c r="P36" i="4" s="1"/>
  <c r="AN34" i="1"/>
  <c r="AN36" i="1" s="1"/>
  <c r="H2" i="13"/>
  <c r="D2" i="13"/>
  <c r="C2" i="13"/>
  <c r="F2" i="13"/>
  <c r="L2" i="13"/>
  <c r="B2" i="13"/>
  <c r="G2" i="13"/>
  <c r="M2" i="13"/>
  <c r="K2" i="13"/>
  <c r="J2" i="13"/>
  <c r="BF35" i="1"/>
  <c r="BF36" i="1" s="1"/>
  <c r="E2" i="13"/>
  <c r="I2" i="13"/>
</calcChain>
</file>

<file path=xl/sharedStrings.xml><?xml version="1.0" encoding="utf-8"?>
<sst xmlns="http://schemas.openxmlformats.org/spreadsheetml/2006/main" count="949" uniqueCount="42">
  <si>
    <t>NOMS</t>
  </si>
  <si>
    <t>CHOCOLAT</t>
  </si>
  <si>
    <t>PATES LORRAIN</t>
  </si>
  <si>
    <t>N/P</t>
  </si>
  <si>
    <t>CROISSANT</t>
  </si>
  <si>
    <t>PATES</t>
  </si>
  <si>
    <t>INVENTAIRE</t>
  </si>
  <si>
    <t>P</t>
  </si>
  <si>
    <t>PRESENT</t>
  </si>
  <si>
    <t>NONPRESENT</t>
  </si>
  <si>
    <t>SUPP CONFIS</t>
  </si>
  <si>
    <t>N/C</t>
  </si>
  <si>
    <t>DONNER</t>
  </si>
  <si>
    <t>CONF</t>
  </si>
  <si>
    <t>billet</t>
  </si>
  <si>
    <t>TOTAL</t>
  </si>
  <si>
    <t>OCTOBRE</t>
  </si>
  <si>
    <t>N/D</t>
  </si>
  <si>
    <t>NOVEMBRE</t>
  </si>
  <si>
    <t>DECEMBRE</t>
  </si>
  <si>
    <t>CREDIT</t>
  </si>
  <si>
    <t>JOUR</t>
  </si>
  <si>
    <t>VENNOISERIE</t>
  </si>
  <si>
    <t>CROI BEURRE</t>
  </si>
  <si>
    <t>CROI NUTELLA</t>
  </si>
  <si>
    <t>CROI FRAMBOISES</t>
  </si>
  <si>
    <t>CROI CHOCOLAT</t>
  </si>
  <si>
    <t>ESCA CHOCOLAT</t>
  </si>
  <si>
    <t>PAIN CHOCOLAT</t>
  </si>
  <si>
    <t>PATES  POULET</t>
  </si>
  <si>
    <t>CROI AMANDES</t>
  </si>
  <si>
    <t>S/7</t>
  </si>
  <si>
    <t>S</t>
  </si>
  <si>
    <t>N/E</t>
  </si>
  <si>
    <t>JANVIER</t>
  </si>
  <si>
    <t>OK</t>
  </si>
  <si>
    <t>bonjourexcel</t>
  </si>
  <si>
    <t>5=</t>
  </si>
  <si>
    <t>eg</t>
  </si>
  <si>
    <t>gdg</t>
  </si>
  <si>
    <t>dbdf</t>
  </si>
  <si>
    <t xml:space="preserve"> vg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</si>
</sst>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9">
    <numFmt numFmtId="44" formatCode="_-* #,##0.00\ &quot;€&quot;_-;\-* #,##0.00\ &quot;€&quot;_-;_-* &quot;-&quot;??\ &quot;€&quot;_-;_-@_-"/>
    <numFmt numFmtId="164" formatCode="#,##0.00\ &quot;€&quot;"/>
    <numFmt numFmtId="166" formatCode="0&quot; croissant&quot;"/>
    <numFmt numFmtId="167" formatCode="0&quot; chocolat&quot;"/>
    <numFmt numFmtId="169" formatCode="[$-40C]d\-mmm;@"/>
    <numFmt numFmtId="170" formatCode="0.0&quot; croissant&quot;"/>
    <numFmt numFmtId="171" formatCode="0.0&quot; chocolat&quot;"/>
    <numFmt numFmtId="172" formatCode="0.0&quot; pâté&quot;"/>
    <numFmt numFmtId="173" formatCode="[$-F800]dddd\,\ mmmm\ dd\,\ yyyy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theme="0" tint="-4.9989318521683403E-2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sz val="1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8"/>
      <name val="Calibri"/>
      <family val="2"/>
      <scheme val="minor"/>
    </font>
    <font>
      <sz val="12"/>
      <color rgb="FF00B0F0"/>
      <name val="Calibri"/>
      <family val="2"/>
      <scheme val="minor"/>
    </font>
    <font>
      <sz val="12"/>
      <color theme="6" tint="-0.249977111117893"/>
      <name val="Calibri"/>
      <family val="2"/>
      <scheme val="minor"/>
    </font>
    <font>
      <sz val="12"/>
      <color rgb="FF009900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 tint="0.14999847407452621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0000"/>
      <name val="Calibri"/>
      <family val="2"/>
    </font>
  </fonts>
  <fills count="4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7030A0"/>
        <bgColor indexed="64"/>
      </patternFill>
    </fill>
    <fill>
      <patternFill patternType="lightUp">
        <fgColor rgb="FFECF10F"/>
        <bgColor rgb="FFFFFF66"/>
      </patternFill>
    </fill>
    <fill>
      <patternFill patternType="solid">
        <fgColor rgb="FFEB433F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2" tint="-0.749992370372631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double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double">
        <color indexed="64"/>
      </left>
      <right/>
      <top/>
      <bottom/>
      <diagonal/>
    </border>
    <border>
      <left style="medium">
        <color indexed="64"/>
      </left>
      <right/>
      <top/>
      <bottom style="double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</borders>
  <cellStyleXfs count="6">
    <xf numFmtId="0" fontId="0" fillId="0" borderId="0"/>
    <xf numFmtId="44" fontId="1" fillId="0" borderId="0" applyFont="0" applyFill="0" applyBorder="0" applyAlignment="0" applyProtection="0"/>
    <xf numFmtId="0" fontId="1" fillId="12" borderId="0" applyNumberFormat="0" applyBorder="0" applyAlignment="0" applyProtection="0"/>
    <xf numFmtId="0" fontId="18" fillId="0" borderId="0" applyNumberFormat="0" applyFill="0" applyBorder="0" applyAlignment="0" applyProtection="0"/>
    <xf numFmtId="0" fontId="22" fillId="0" borderId="44" applyNumberFormat="0" applyFill="0" applyAlignment="0" applyProtection="0"/>
    <xf numFmtId="0" fontId="23" fillId="0" borderId="45" applyNumberFormat="0" applyFill="0" applyAlignment="0" applyProtection="0"/>
  </cellStyleXfs>
  <cellXfs count="2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/>
    <xf numFmtId="0" fontId="0" fillId="0" borderId="0" xfId="0" applyAlignment="1">
      <alignment horizontal="center" vertical="center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 applyAlignment="1">
      <alignment horizontal="center"/>
    </xf>
    <xf numFmtId="0" fontId="0" fillId="5" borderId="18" xfId="0" applyFill="1" applyBorder="1" applyAlignment="1" applyProtection="1">
      <alignment horizontal="center"/>
      <protection locked="0"/>
    </xf>
    <xf numFmtId="0" fontId="0" fillId="0" borderId="0" xfId="0" applyAlignment="1">
      <alignment horizontal="center" vertical="center"/>
    </xf>
    <xf numFmtId="0" fontId="0" fillId="6" borderId="20" xfId="0" applyFont="1" applyFill="1" applyBorder="1" applyAlignment="1">
      <alignment horizontal="center" vertical="center"/>
    </xf>
    <xf numFmtId="44" fontId="11" fillId="3" borderId="1" xfId="0" applyNumberFormat="1" applyFont="1" applyFill="1" applyBorder="1" applyAlignment="1">
      <alignment horizontal="center"/>
    </xf>
    <xf numFmtId="44" fontId="12" fillId="15" borderId="1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44" fontId="13" fillId="5" borderId="19" xfId="2" applyNumberFormat="1" applyFont="1" applyFill="1" applyBorder="1" applyAlignment="1">
      <alignment horizontal="center" vertical="center"/>
    </xf>
    <xf numFmtId="164" fontId="10" fillId="19" borderId="1" xfId="0" applyNumberFormat="1" applyFont="1" applyFill="1" applyBorder="1" applyAlignment="1">
      <alignment horizontal="center" vertical="center"/>
    </xf>
    <xf numFmtId="164" fontId="10" fillId="16" borderId="1" xfId="0" applyNumberFormat="1" applyFont="1" applyFill="1" applyBorder="1" applyAlignment="1">
      <alignment horizontal="center" vertical="center"/>
    </xf>
    <xf numFmtId="0" fontId="0" fillId="0" borderId="0" xfId="0" applyNumberFormat="1" applyFont="1" applyAlignment="1">
      <alignment horizontal="center" vertical="center"/>
    </xf>
    <xf numFmtId="0" fontId="0" fillId="6" borderId="23" xfId="0" applyFont="1" applyFill="1" applyBorder="1" applyAlignment="1">
      <alignment horizontal="center" vertical="center"/>
    </xf>
    <xf numFmtId="0" fontId="0" fillId="0" borderId="13" xfId="0" applyNumberFormat="1" applyFont="1" applyBorder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0" fontId="0" fillId="6" borderId="24" xfId="0" applyFont="1" applyFill="1" applyBorder="1" applyAlignment="1">
      <alignment vertical="center"/>
    </xf>
    <xf numFmtId="14" fontId="14" fillId="17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6" borderId="21" xfId="0" applyFont="1" applyFill="1" applyBorder="1" applyAlignment="1">
      <alignment horizontal="center" vertical="center"/>
    </xf>
    <xf numFmtId="0" fontId="10" fillId="7" borderId="1" xfId="0" applyNumberFormat="1" applyFont="1" applyFill="1" applyBorder="1" applyAlignment="1">
      <alignment horizontal="center" vertical="center"/>
    </xf>
    <xf numFmtId="0" fontId="10" fillId="8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44" fontId="1" fillId="0" borderId="30" xfId="1" applyFill="1" applyBorder="1" applyAlignment="1">
      <alignment horizontal="center" vertical="center"/>
    </xf>
    <xf numFmtId="44" fontId="6" fillId="21" borderId="4" xfId="1" applyNumberFormat="1" applyFont="1" applyFill="1" applyBorder="1" applyAlignment="1" applyProtection="1">
      <alignment horizontal="center" vertical="center"/>
    </xf>
    <xf numFmtId="44" fontId="6" fillId="4" borderId="4" xfId="1" applyNumberFormat="1" applyFont="1" applyFill="1" applyBorder="1" applyAlignment="1" applyProtection="1">
      <alignment horizontal="center" vertical="center"/>
    </xf>
    <xf numFmtId="0" fontId="0" fillId="4" borderId="5" xfId="0" applyFill="1" applyBorder="1" applyAlignment="1" applyProtection="1">
      <alignment horizontal="center"/>
      <protection locked="0"/>
    </xf>
    <xf numFmtId="44" fontId="6" fillId="4" borderId="6" xfId="1" applyNumberFormat="1" applyFont="1" applyFill="1" applyBorder="1" applyAlignment="1" applyProtection="1">
      <alignment horizontal="center" vertical="center"/>
    </xf>
    <xf numFmtId="44" fontId="1" fillId="23" borderId="3" xfId="1" applyFill="1" applyBorder="1" applyAlignment="1">
      <alignment horizontal="center" vertical="center"/>
    </xf>
    <xf numFmtId="0" fontId="0" fillId="22" borderId="0" xfId="0" applyFill="1"/>
    <xf numFmtId="0" fontId="0" fillId="24" borderId="0" xfId="0" applyFill="1"/>
    <xf numFmtId="0" fontId="0" fillId="17" borderId="0" xfId="0" applyFill="1"/>
    <xf numFmtId="0" fontId="9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166" fontId="7" fillId="0" borderId="0" xfId="0" applyNumberFormat="1" applyFont="1" applyFill="1" applyBorder="1" applyAlignment="1">
      <alignment horizontal="center" vertical="center"/>
    </xf>
    <xf numFmtId="167" fontId="7" fillId="0" borderId="0" xfId="0" applyNumberFormat="1" applyFont="1" applyFill="1" applyBorder="1" applyAlignment="1">
      <alignment horizontal="center" vertical="center"/>
    </xf>
    <xf numFmtId="172" fontId="7" fillId="0" borderId="0" xfId="0" applyNumberFormat="1" applyFont="1" applyFill="1" applyBorder="1" applyAlignment="1">
      <alignment horizontal="center" vertical="center"/>
    </xf>
    <xf numFmtId="170" fontId="7" fillId="0" borderId="0" xfId="0" applyNumberFormat="1" applyFont="1" applyFill="1" applyBorder="1" applyAlignment="1">
      <alignment horizontal="center" vertical="center"/>
    </xf>
    <xf numFmtId="171" fontId="7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9" borderId="1" xfId="0" applyNumberFormat="1" applyFont="1" applyFill="1" applyBorder="1" applyAlignment="1">
      <alignment horizontal="center" vertical="center"/>
    </xf>
    <xf numFmtId="164" fontId="8" fillId="0" borderId="0" xfId="0" applyNumberFormat="1" applyFont="1" applyFill="1" applyBorder="1" applyAlignment="1">
      <alignment horizontal="center"/>
    </xf>
    <xf numFmtId="0" fontId="0" fillId="6" borderId="15" xfId="0" applyFont="1" applyFill="1" applyBorder="1" applyAlignment="1">
      <alignment vertical="center"/>
    </xf>
    <xf numFmtId="164" fontId="10" fillId="16" borderId="3" xfId="0" applyNumberFormat="1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0" fillId="20" borderId="1" xfId="0" applyFill="1" applyBorder="1" applyAlignment="1" applyProtection="1">
      <alignment horizontal="center"/>
      <protection locked="0"/>
    </xf>
    <xf numFmtId="0" fontId="0" fillId="21" borderId="1" xfId="0" applyFill="1" applyBorder="1" applyAlignment="1" applyProtection="1">
      <alignment horizontal="center"/>
      <protection locked="0"/>
    </xf>
    <xf numFmtId="169" fontId="0" fillId="26" borderId="22" xfId="0" applyNumberFormat="1" applyFill="1" applyBorder="1" applyAlignment="1" applyProtection="1">
      <alignment horizontal="center" vertical="center"/>
      <protection locked="0"/>
    </xf>
    <xf numFmtId="44" fontId="13" fillId="26" borderId="1" xfId="2" applyNumberFormat="1" applyFont="1" applyFill="1" applyBorder="1" applyAlignment="1" applyProtection="1">
      <alignment horizontal="center" vertical="center"/>
    </xf>
    <xf numFmtId="44" fontId="9" fillId="8" borderId="25" xfId="2" applyNumberFormat="1" applyFont="1" applyFill="1" applyBorder="1" applyAlignment="1" applyProtection="1">
      <alignment horizontal="center" vertical="center"/>
    </xf>
    <xf numFmtId="0" fontId="0" fillId="10" borderId="32" xfId="0" applyFill="1" applyBorder="1" applyAlignment="1" applyProtection="1">
      <alignment horizontal="center"/>
    </xf>
    <xf numFmtId="44" fontId="13" fillId="26" borderId="16" xfId="2" applyNumberFormat="1" applyFont="1" applyFill="1" applyBorder="1" applyAlignment="1" applyProtection="1">
      <alignment horizontal="center" vertical="center"/>
    </xf>
    <xf numFmtId="169" fontId="0" fillId="8" borderId="33" xfId="0" applyNumberFormat="1" applyFill="1" applyBorder="1" applyAlignment="1" applyProtection="1">
      <alignment horizontal="center" vertical="center"/>
      <protection locked="0"/>
    </xf>
    <xf numFmtId="44" fontId="9" fillId="8" borderId="34" xfId="2" applyNumberFormat="1" applyFont="1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/>
      <protection locked="0"/>
    </xf>
    <xf numFmtId="44" fontId="6" fillId="20" borderId="4" xfId="1" applyNumberFormat="1" applyFont="1" applyFill="1" applyBorder="1" applyAlignment="1" applyProtection="1">
      <alignment horizontal="center" vertical="center"/>
    </xf>
    <xf numFmtId="0" fontId="0" fillId="20" borderId="5" xfId="0" applyFill="1" applyBorder="1" applyAlignment="1" applyProtection="1">
      <alignment horizontal="center"/>
      <protection locked="0"/>
    </xf>
    <xf numFmtId="44" fontId="9" fillId="0" borderId="1" xfId="1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164" fontId="16" fillId="19" borderId="1" xfId="0" applyNumberFormat="1" applyFont="1" applyFill="1" applyBorder="1" applyAlignment="1">
      <alignment horizontal="center" vertical="center"/>
    </xf>
    <xf numFmtId="164" fontId="15" fillId="19" borderId="1" xfId="0" applyNumberFormat="1" applyFont="1" applyFill="1" applyBorder="1" applyAlignment="1">
      <alignment horizontal="center" vertical="center"/>
    </xf>
    <xf numFmtId="44" fontId="18" fillId="5" borderId="5" xfId="3" applyNumberFormat="1" applyFill="1" applyBorder="1" applyAlignment="1" applyProtection="1">
      <alignment horizontal="center" vertical="center"/>
    </xf>
    <xf numFmtId="44" fontId="18" fillId="5" borderId="7" xfId="3" applyNumberFormat="1" applyFill="1" applyBorder="1" applyAlignment="1" applyProtection="1">
      <alignment horizontal="center" vertical="center"/>
    </xf>
    <xf numFmtId="0" fontId="0" fillId="6" borderId="11" xfId="0" applyFont="1" applyFill="1" applyBorder="1" applyAlignment="1">
      <alignment horizontal="center" vertical="center"/>
    </xf>
    <xf numFmtId="0" fontId="0" fillId="6" borderId="12" xfId="0" applyFont="1" applyFill="1" applyBorder="1" applyAlignment="1">
      <alignment horizontal="center" vertical="center"/>
    </xf>
    <xf numFmtId="169" fontId="0" fillId="5" borderId="4" xfId="0" applyNumberFormat="1" applyFill="1" applyBorder="1" applyAlignment="1" applyProtection="1">
      <alignment horizontal="center" vertical="center"/>
      <protection locked="0"/>
    </xf>
    <xf numFmtId="169" fontId="0" fillId="5" borderId="6" xfId="0" applyNumberFormat="1" applyFill="1" applyBorder="1" applyAlignment="1" applyProtection="1">
      <alignment horizontal="center" vertical="center"/>
      <protection locked="0"/>
    </xf>
    <xf numFmtId="173" fontId="0" fillId="0" borderId="0" xfId="0" applyNumberFormat="1" applyAlignment="1">
      <alignment horizontal="center"/>
    </xf>
    <xf numFmtId="173" fontId="0" fillId="0" borderId="1" xfId="0" applyNumberFormat="1" applyBorder="1" applyAlignment="1">
      <alignment horizontal="center"/>
    </xf>
    <xf numFmtId="169" fontId="0" fillId="13" borderId="31" xfId="0" applyNumberFormat="1" applyFill="1" applyBorder="1" applyAlignment="1" applyProtection="1">
      <protection locked="0"/>
    </xf>
    <xf numFmtId="169" fontId="0" fillId="13" borderId="0" xfId="0" applyNumberFormat="1" applyFill="1" applyBorder="1" applyAlignment="1" applyProtection="1">
      <protection locked="0"/>
    </xf>
    <xf numFmtId="169" fontId="0" fillId="13" borderId="14" xfId="0" applyNumberFormat="1" applyFill="1" applyBorder="1" applyAlignment="1" applyProtection="1">
      <protection locked="0"/>
    </xf>
    <xf numFmtId="0" fontId="0" fillId="0" borderId="0" xfId="0" applyAlignment="1">
      <alignment horizontal="center" vertical="center"/>
    </xf>
    <xf numFmtId="169" fontId="0" fillId="0" borderId="0" xfId="0" applyNumberFormat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10" fillId="7" borderId="2" xfId="0" applyNumberFormat="1" applyFont="1" applyFill="1" applyBorder="1" applyAlignment="1">
      <alignment horizontal="center" vertical="center"/>
    </xf>
    <xf numFmtId="0" fontId="10" fillId="8" borderId="2" xfId="0" applyNumberFormat="1" applyFont="1" applyFill="1" applyBorder="1" applyAlignment="1">
      <alignment horizontal="center" vertical="center"/>
    </xf>
    <xf numFmtId="164" fontId="10" fillId="16" borderId="17" xfId="0" applyNumberFormat="1" applyFont="1" applyFill="1" applyBorder="1" applyAlignment="1">
      <alignment horizontal="center" vertical="center"/>
    </xf>
    <xf numFmtId="0" fontId="19" fillId="21" borderId="1" xfId="0" applyFont="1" applyFill="1" applyBorder="1" applyAlignment="1">
      <alignment horizontal="center"/>
    </xf>
    <xf numFmtId="0" fontId="19" fillId="27" borderId="1" xfId="0" applyFont="1" applyFill="1" applyBorder="1" applyAlignment="1">
      <alignment horizontal="center"/>
    </xf>
    <xf numFmtId="0" fontId="19" fillId="13" borderId="1" xfId="0" applyFont="1" applyFill="1" applyBorder="1" applyAlignment="1">
      <alignment horizontal="center"/>
    </xf>
    <xf numFmtId="0" fontId="19" fillId="24" borderId="1" xfId="0" applyFont="1" applyFill="1" applyBorder="1" applyAlignment="1">
      <alignment horizontal="center"/>
    </xf>
    <xf numFmtId="0" fontId="19" fillId="2" borderId="1" xfId="0" applyFont="1" applyFill="1" applyBorder="1" applyAlignment="1">
      <alignment horizontal="center"/>
    </xf>
    <xf numFmtId="0" fontId="19" fillId="25" borderId="1" xfId="0" applyFont="1" applyFill="1" applyBorder="1" applyAlignment="1">
      <alignment horizontal="center"/>
    </xf>
    <xf numFmtId="0" fontId="19" fillId="31" borderId="1" xfId="0" applyFont="1" applyFill="1" applyBorder="1" applyAlignment="1">
      <alignment horizontal="center"/>
    </xf>
    <xf numFmtId="0" fontId="19" fillId="14" borderId="1" xfId="0" applyFont="1" applyFill="1" applyBorder="1" applyAlignment="1">
      <alignment horizontal="center"/>
    </xf>
    <xf numFmtId="0" fontId="19" fillId="28" borderId="1" xfId="0" applyFont="1" applyFill="1" applyBorder="1" applyAlignment="1">
      <alignment horizontal="center"/>
    </xf>
    <xf numFmtId="0" fontId="19" fillId="17" borderId="1" xfId="0" applyFont="1" applyFill="1" applyBorder="1" applyAlignment="1">
      <alignment horizontal="center"/>
    </xf>
    <xf numFmtId="164" fontId="8" fillId="9" borderId="3" xfId="0" applyNumberFormat="1" applyFont="1" applyFill="1" applyBorder="1" applyAlignment="1">
      <alignment horizontal="center" vertical="center"/>
    </xf>
    <xf numFmtId="0" fontId="0" fillId="9" borderId="3" xfId="0" applyNumberFormat="1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/>
    </xf>
    <xf numFmtId="0" fontId="19" fillId="24" borderId="16" xfId="0" applyFont="1" applyFill="1" applyBorder="1" applyAlignment="1">
      <alignment horizontal="center"/>
    </xf>
    <xf numFmtId="0" fontId="10" fillId="0" borderId="0" xfId="0" applyNumberFormat="1" applyFont="1" applyFill="1" applyBorder="1" applyAlignment="1">
      <alignment horizontal="center" vertical="center"/>
    </xf>
    <xf numFmtId="164" fontId="8" fillId="18" borderId="37" xfId="0" applyNumberFormat="1" applyFont="1" applyFill="1" applyBorder="1" applyAlignment="1">
      <alignment horizontal="center"/>
    </xf>
    <xf numFmtId="0" fontId="17" fillId="32" borderId="1" xfId="0" applyFont="1" applyFill="1" applyBorder="1"/>
    <xf numFmtId="0" fontId="10" fillId="16" borderId="2" xfId="0" applyNumberFormat="1" applyFont="1" applyFill="1" applyBorder="1" applyAlignment="1">
      <alignment horizontal="center" vertical="center"/>
    </xf>
    <xf numFmtId="164" fontId="10" fillId="16" borderId="2" xfId="0" applyNumberFormat="1" applyFont="1" applyFill="1" applyBorder="1" applyAlignment="1">
      <alignment horizontal="center" vertical="center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0" fontId="0" fillId="26" borderId="1" xfId="0" applyFill="1" applyBorder="1" applyAlignment="1" applyProtection="1">
      <alignment horizontal="center"/>
      <protection locked="0"/>
    </xf>
    <xf numFmtId="0" fontId="0" fillId="26" borderId="5" xfId="0" applyFill="1" applyBorder="1" applyAlignment="1" applyProtection="1">
      <alignment horizontal="center"/>
      <protection locked="0"/>
    </xf>
    <xf numFmtId="44" fontId="6" fillId="27" borderId="4" xfId="1" applyNumberFormat="1" applyFont="1" applyFill="1" applyBorder="1" applyAlignment="1" applyProtection="1">
      <alignment horizontal="center" vertical="center"/>
    </xf>
    <xf numFmtId="0" fontId="0" fillId="27" borderId="1" xfId="0" applyFill="1" applyBorder="1" applyAlignment="1" applyProtection="1">
      <alignment horizontal="center"/>
      <protection locked="0"/>
    </xf>
    <xf numFmtId="0" fontId="0" fillId="27" borderId="5" xfId="0" applyFill="1" applyBorder="1" applyAlignment="1" applyProtection="1">
      <alignment horizontal="center"/>
      <protection locked="0"/>
    </xf>
    <xf numFmtId="44" fontId="6" fillId="27" borderId="6" xfId="1" applyNumberFormat="1" applyFont="1" applyFill="1" applyBorder="1" applyAlignment="1" applyProtection="1">
      <alignment horizontal="center" vertical="center"/>
    </xf>
    <xf numFmtId="0" fontId="0" fillId="29" borderId="1" xfId="0" applyFill="1" applyBorder="1" applyAlignment="1" applyProtection="1">
      <alignment horizontal="center"/>
      <protection locked="0"/>
    </xf>
    <xf numFmtId="0" fontId="0" fillId="33" borderId="1" xfId="0" applyFill="1" applyBorder="1" applyAlignment="1" applyProtection="1">
      <alignment horizontal="center"/>
      <protection locked="0"/>
    </xf>
    <xf numFmtId="44" fontId="14" fillId="32" borderId="1" xfId="0" applyNumberFormat="1" applyFont="1" applyFill="1" applyBorder="1"/>
    <xf numFmtId="164" fontId="10" fillId="17" borderId="1" xfId="0" applyNumberFormat="1" applyFont="1" applyFill="1" applyBorder="1" applyAlignment="1">
      <alignment horizontal="center" vertical="center"/>
    </xf>
    <xf numFmtId="164" fontId="10" fillId="17" borderId="3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7" fillId="0" borderId="0" xfId="0" applyFont="1" applyFill="1" applyBorder="1" applyAlignment="1">
      <alignment horizontal="center" vertical="center"/>
    </xf>
    <xf numFmtId="0" fontId="0" fillId="6" borderId="27" xfId="0" applyFont="1" applyFill="1" applyBorder="1" applyAlignment="1">
      <alignment horizontal="center" vertical="center"/>
    </xf>
    <xf numFmtId="0" fontId="0" fillId="6" borderId="29" xfId="0" applyFont="1" applyFill="1" applyBorder="1" applyAlignment="1">
      <alignment vertical="center"/>
    </xf>
    <xf numFmtId="0" fontId="0" fillId="6" borderId="40" xfId="0" applyFont="1" applyFill="1" applyBorder="1" applyAlignment="1">
      <alignment horizontal="center" vertical="center"/>
    </xf>
    <xf numFmtId="0" fontId="19" fillId="34" borderId="1" xfId="0" applyFont="1" applyFill="1" applyBorder="1" applyAlignment="1">
      <alignment horizontal="center"/>
    </xf>
    <xf numFmtId="0" fontId="19" fillId="0" borderId="1" xfId="0" applyFont="1" applyFill="1" applyBorder="1" applyAlignment="1">
      <alignment horizontal="center"/>
    </xf>
    <xf numFmtId="164" fontId="8" fillId="0" borderId="1" xfId="0" applyNumberFormat="1" applyFont="1" applyFill="1" applyBorder="1" applyAlignment="1">
      <alignment horizontal="center"/>
    </xf>
    <xf numFmtId="0" fontId="15" fillId="0" borderId="1" xfId="0" applyFont="1" applyFill="1" applyBorder="1" applyAlignment="1">
      <alignment horizontal="center" vertical="center"/>
    </xf>
    <xf numFmtId="44" fontId="21" fillId="29" borderId="4" xfId="1" applyNumberFormat="1" applyFont="1" applyFill="1" applyBorder="1" applyAlignment="1" applyProtection="1">
      <alignment horizontal="center" vertical="center"/>
    </xf>
    <xf numFmtId="44" fontId="21" fillId="29" borderId="6" xfId="1" applyNumberFormat="1" applyFont="1" applyFill="1" applyBorder="1" applyAlignment="1" applyProtection="1">
      <alignment horizontal="center" vertical="center"/>
    </xf>
    <xf numFmtId="44" fontId="21" fillId="26" borderId="4" xfId="1" applyNumberFormat="1" applyFont="1" applyFill="1" applyBorder="1" applyAlignment="1" applyProtection="1">
      <alignment horizontal="center" vertical="center"/>
    </xf>
    <xf numFmtId="44" fontId="21" fillId="26" borderId="6" xfId="1" applyNumberFormat="1" applyFont="1" applyFill="1" applyBorder="1" applyAlignment="1" applyProtection="1">
      <alignment horizontal="center" vertical="center"/>
    </xf>
    <xf numFmtId="44" fontId="21" fillId="3" borderId="4" xfId="1" applyNumberFormat="1" applyFont="1" applyFill="1" applyBorder="1" applyAlignment="1" applyProtection="1">
      <alignment horizontal="center" vertical="center"/>
    </xf>
    <xf numFmtId="44" fontId="21" fillId="3" borderId="6" xfId="1" applyNumberFormat="1" applyFont="1" applyFill="1" applyBorder="1" applyAlignment="1" applyProtection="1">
      <alignment horizontal="center" vertical="center"/>
    </xf>
    <xf numFmtId="169" fontId="0" fillId="13" borderId="0" xfId="0" applyNumberFormat="1" applyFill="1" applyBorder="1" applyAlignment="1" applyProtection="1">
      <alignment horizontal="center"/>
      <protection locked="0"/>
    </xf>
    <xf numFmtId="0" fontId="0" fillId="35" borderId="24" xfId="0" applyFont="1" applyFill="1" applyBorder="1" applyAlignment="1" applyProtection="1">
      <alignment horizontal="center"/>
    </xf>
    <xf numFmtId="0" fontId="2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44" fontId="21" fillId="33" borderId="4" xfId="1" applyNumberFormat="1" applyFont="1" applyFill="1" applyBorder="1" applyAlignment="1" applyProtection="1">
      <alignment horizontal="left" vertical="center"/>
    </xf>
    <xf numFmtId="44" fontId="21" fillId="30" borderId="4" xfId="1" applyNumberFormat="1" applyFont="1" applyFill="1" applyBorder="1" applyAlignment="1" applyProtection="1">
      <alignment horizontal="left" vertical="center"/>
    </xf>
    <xf numFmtId="44" fontId="21" fillId="30" borderId="6" xfId="1" applyNumberFormat="1" applyFont="1" applyFill="1" applyBorder="1" applyAlignment="1" applyProtection="1">
      <alignment horizontal="left" vertical="center"/>
    </xf>
    <xf numFmtId="0" fontId="20" fillId="21" borderId="1" xfId="0" applyFont="1" applyFill="1" applyBorder="1" applyAlignment="1">
      <alignment horizontal="center" vertical="center"/>
    </xf>
    <xf numFmtId="0" fontId="20" fillId="27" borderId="1" xfId="0" applyFont="1" applyFill="1" applyBorder="1" applyAlignment="1">
      <alignment horizontal="center" vertical="center"/>
    </xf>
    <xf numFmtId="0" fontId="20" fillId="13" borderId="1" xfId="0" applyFont="1" applyFill="1" applyBorder="1" applyAlignment="1">
      <alignment horizontal="center" vertical="center"/>
    </xf>
    <xf numFmtId="0" fontId="20" fillId="24" borderId="1" xfId="0" applyFont="1" applyFill="1" applyBorder="1" applyAlignment="1">
      <alignment horizontal="center" vertical="center"/>
    </xf>
    <xf numFmtId="0" fontId="20" fillId="2" borderId="1" xfId="0" applyFont="1" applyFill="1" applyBorder="1" applyAlignment="1">
      <alignment horizontal="center" vertical="center"/>
    </xf>
    <xf numFmtId="0" fontId="20" fillId="25" borderId="1" xfId="0" applyFont="1" applyFill="1" applyBorder="1" applyAlignment="1">
      <alignment horizontal="center" vertical="center"/>
    </xf>
    <xf numFmtId="0" fontId="20" fillId="31" borderId="1" xfId="0" applyFont="1" applyFill="1" applyBorder="1" applyAlignment="1">
      <alignment horizontal="center" vertical="center"/>
    </xf>
    <xf numFmtId="0" fontId="20" fillId="14" borderId="1" xfId="0" applyFont="1" applyFill="1" applyBorder="1" applyAlignment="1">
      <alignment horizontal="center" vertical="center"/>
    </xf>
    <xf numFmtId="0" fontId="20" fillId="28" borderId="1" xfId="0" applyFont="1" applyFill="1" applyBorder="1" applyAlignment="1">
      <alignment horizontal="center" vertical="center"/>
    </xf>
    <xf numFmtId="1" fontId="20" fillId="36" borderId="1" xfId="0" applyNumberFormat="1" applyFon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7" fillId="3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11" borderId="1" xfId="0" applyFill="1" applyBorder="1" applyAlignment="1">
      <alignment horizontal="center" vertical="center"/>
    </xf>
    <xf numFmtId="0" fontId="0" fillId="35" borderId="1" xfId="0" applyFont="1" applyFill="1" applyBorder="1" applyAlignment="1" applyProtection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44" fontId="0" fillId="23" borderId="3" xfId="1" applyFont="1" applyFill="1" applyBorder="1" applyAlignment="1">
      <alignment horizontal="center" vertical="center"/>
    </xf>
    <xf numFmtId="0" fontId="0" fillId="0" borderId="0" xfId="0" applyFill="1"/>
    <xf numFmtId="169" fontId="2" fillId="0" borderId="0" xfId="0" applyNumberFormat="1" applyFont="1" applyFill="1" applyBorder="1" applyAlignment="1">
      <alignment horizontal="center" vertical="center"/>
    </xf>
    <xf numFmtId="44" fontId="6" fillId="0" borderId="0" xfId="1" applyFont="1" applyFill="1" applyBorder="1" applyAlignment="1" applyProtection="1">
      <alignment horizontal="center" vertical="center"/>
    </xf>
    <xf numFmtId="44" fontId="21" fillId="0" borderId="0" xfId="1" applyFont="1" applyFill="1" applyBorder="1" applyAlignment="1" applyProtection="1">
      <alignment horizontal="center" vertical="center"/>
    </xf>
    <xf numFmtId="0" fontId="0" fillId="6" borderId="43" xfId="0" applyFont="1" applyFill="1" applyBorder="1" applyAlignment="1">
      <alignment horizontal="center" vertical="center"/>
    </xf>
    <xf numFmtId="0" fontId="0" fillId="6" borderId="26" xfId="0" applyFont="1" applyFill="1" applyBorder="1" applyAlignment="1">
      <alignment vertical="center"/>
    </xf>
    <xf numFmtId="0" fontId="0" fillId="6" borderId="27" xfId="0" applyFont="1" applyFill="1" applyBorder="1" applyAlignment="1">
      <alignment vertical="center"/>
    </xf>
    <xf numFmtId="0" fontId="0" fillId="6" borderId="28" xfId="0" applyFont="1" applyFill="1" applyBorder="1" applyAlignment="1">
      <alignment vertical="center"/>
    </xf>
    <xf numFmtId="0" fontId="0" fillId="6" borderId="41" xfId="0" applyFont="1" applyFill="1" applyBorder="1" applyAlignment="1">
      <alignment vertical="center"/>
    </xf>
    <xf numFmtId="0" fontId="0" fillId="6" borderId="35" xfId="0" applyFont="1" applyFill="1" applyBorder="1" applyAlignment="1">
      <alignment vertical="center"/>
    </xf>
    <xf numFmtId="0" fontId="14" fillId="21" borderId="1" xfId="0" applyFont="1" applyFill="1" applyBorder="1" applyAlignment="1">
      <alignment horizontal="center"/>
    </xf>
    <xf numFmtId="0" fontId="14" fillId="27" borderId="1" xfId="0" applyFont="1" applyFill="1" applyBorder="1" applyAlignment="1">
      <alignment horizontal="center"/>
    </xf>
    <xf numFmtId="0" fontId="14" fillId="13" borderId="1" xfId="0" applyFont="1" applyFill="1" applyBorder="1" applyAlignment="1">
      <alignment horizontal="center"/>
    </xf>
    <xf numFmtId="0" fontId="14" fillId="24" borderId="1" xfId="0" applyFont="1" applyFill="1" applyBorder="1" applyAlignment="1">
      <alignment horizontal="center"/>
    </xf>
    <xf numFmtId="0" fontId="14" fillId="2" borderId="1" xfId="0" applyFont="1" applyFill="1" applyBorder="1" applyAlignment="1">
      <alignment horizontal="center"/>
    </xf>
    <xf numFmtId="0" fontId="14" fillId="25" borderId="1" xfId="0" applyFont="1" applyFill="1" applyBorder="1" applyAlignment="1">
      <alignment horizontal="center"/>
    </xf>
    <xf numFmtId="0" fontId="14" fillId="31" borderId="1" xfId="0" applyFont="1" applyFill="1" applyBorder="1" applyAlignment="1">
      <alignment horizontal="center"/>
    </xf>
    <xf numFmtId="0" fontId="14" fillId="14" borderId="1" xfId="0" applyFont="1" applyFill="1" applyBorder="1" applyAlignment="1">
      <alignment horizontal="center"/>
    </xf>
    <xf numFmtId="0" fontId="14" fillId="28" borderId="1" xfId="0" applyFont="1" applyFill="1" applyBorder="1" applyAlignment="1">
      <alignment horizontal="center"/>
    </xf>
    <xf numFmtId="0" fontId="14" fillId="34" borderId="1" xfId="0" applyFont="1" applyFill="1" applyBorder="1" applyAlignment="1">
      <alignment horizontal="center"/>
    </xf>
    <xf numFmtId="0" fontId="14" fillId="17" borderId="1" xfId="0" applyFont="1" applyFill="1" applyBorder="1" applyAlignment="1">
      <alignment horizontal="center"/>
    </xf>
    <xf numFmtId="164" fontId="23" fillId="26" borderId="45" xfId="5" applyNumberFormat="1" applyFill="1" applyAlignment="1">
      <alignment horizontal="center" vertical="center"/>
    </xf>
    <xf numFmtId="0" fontId="22" fillId="0" borderId="44" xfId="4" applyFill="1" applyAlignment="1">
      <alignment horizontal="center" vertical="center"/>
    </xf>
    <xf numFmtId="0" fontId="23" fillId="0" borderId="45" xfId="5" applyFill="1" applyAlignment="1">
      <alignment horizontal="center" vertical="center"/>
    </xf>
    <xf numFmtId="0" fontId="22" fillId="6" borderId="44" xfId="4" applyFill="1" applyAlignment="1">
      <alignment vertical="center"/>
    </xf>
    <xf numFmtId="169" fontId="22" fillId="32" borderId="44" xfId="4" applyNumberFormat="1" applyFill="1" applyAlignment="1">
      <alignment vertical="center"/>
    </xf>
    <xf numFmtId="44" fontId="22" fillId="17" borderId="44" xfId="4" applyNumberFormat="1" applyFill="1" applyAlignment="1" applyProtection="1">
      <alignment horizontal="center" vertical="center"/>
    </xf>
    <xf numFmtId="44" fontId="22" fillId="16" borderId="44" xfId="4" applyNumberFormat="1" applyFill="1" applyAlignment="1" applyProtection="1">
      <alignment horizontal="center" vertical="center"/>
    </xf>
    <xf numFmtId="44" fontId="22" fillId="32" borderId="44" xfId="4" applyNumberFormat="1" applyFill="1" applyAlignment="1" applyProtection="1">
      <alignment horizontal="center" vertical="center"/>
    </xf>
    <xf numFmtId="166" fontId="22" fillId="0" borderId="44" xfId="4" applyNumberFormat="1" applyFill="1" applyAlignment="1">
      <alignment horizontal="center" vertical="center"/>
    </xf>
    <xf numFmtId="167" fontId="22" fillId="0" borderId="44" xfId="4" applyNumberFormat="1" applyFill="1" applyAlignment="1">
      <alignment horizontal="center" vertical="center"/>
    </xf>
    <xf numFmtId="0" fontId="22" fillId="0" borderId="44" xfId="4" applyAlignment="1">
      <alignment horizontal="center" vertical="center"/>
    </xf>
    <xf numFmtId="0" fontId="0" fillId="0" borderId="0" xfId="0" applyAlignment="1">
      <alignment horizontal="center" vertical="center"/>
    </xf>
    <xf numFmtId="44" fontId="21" fillId="9" borderId="4" xfId="1" applyNumberFormat="1" applyFont="1" applyFill="1" applyBorder="1" applyAlignment="1" applyProtection="1">
      <alignment horizontal="left" vertical="center"/>
    </xf>
    <xf numFmtId="44" fontId="21" fillId="37" borderId="4" xfId="1" applyNumberFormat="1" applyFont="1" applyFill="1" applyBorder="1" applyAlignment="1" applyProtection="1">
      <alignment horizontal="left" vertical="center"/>
    </xf>
    <xf numFmtId="44" fontId="21" fillId="38" borderId="4" xfId="1" applyNumberFormat="1" applyFont="1" applyFill="1" applyBorder="1" applyAlignment="1" applyProtection="1">
      <alignment horizontal="left" vertical="center"/>
    </xf>
    <xf numFmtId="44" fontId="21" fillId="39" borderId="4" xfId="1" applyNumberFormat="1" applyFont="1" applyFill="1" applyBorder="1" applyAlignment="1" applyProtection="1">
      <alignment horizontal="left" vertical="center"/>
    </xf>
    <xf numFmtId="169" fontId="0" fillId="13" borderId="33" xfId="0" applyNumberFormat="1" applyFill="1" applyBorder="1" applyAlignment="1" applyProtection="1">
      <alignment horizontal="center" vertical="center"/>
      <protection locked="0"/>
    </xf>
    <xf numFmtId="44" fontId="9" fillId="13" borderId="34" xfId="2" applyNumberFormat="1" applyFont="1" applyFill="1" applyBorder="1" applyAlignment="1" applyProtection="1">
      <alignment horizontal="center" vertical="center"/>
    </xf>
    <xf numFmtId="44" fontId="9" fillId="13" borderId="25" xfId="2" applyNumberFormat="1" applyFont="1" applyFill="1" applyBorder="1" applyAlignment="1" applyProtection="1">
      <alignment horizontal="center" vertical="center"/>
    </xf>
    <xf numFmtId="169" fontId="0" fillId="8" borderId="22" xfId="0" applyNumberFormat="1" applyFill="1" applyBorder="1" applyAlignment="1" applyProtection="1">
      <alignment horizontal="center" vertical="center"/>
      <protection locked="0"/>
    </xf>
    <xf numFmtId="169" fontId="0" fillId="13" borderId="22" xfId="0" applyNumberFormat="1" applyFill="1" applyBorder="1" applyAlignment="1" applyProtection="1">
      <alignment horizontal="center" vertical="center"/>
      <protection locked="0"/>
    </xf>
    <xf numFmtId="169" fontId="0" fillId="32" borderId="9" xfId="0" applyNumberFormat="1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69" fontId="0" fillId="32" borderId="37" xfId="0" applyNumberFormat="1" applyFont="1" applyFill="1" applyBorder="1" applyAlignment="1">
      <alignment horizontal="center" vertical="center"/>
    </xf>
    <xf numFmtId="169" fontId="0" fillId="32" borderId="36" xfId="0" applyNumberFormat="1" applyFont="1" applyFill="1" applyBorder="1" applyAlignment="1">
      <alignment horizontal="center" vertical="center"/>
    </xf>
    <xf numFmtId="169" fontId="0" fillId="32" borderId="42" xfId="0" applyNumberFormat="1" applyFont="1" applyFill="1" applyBorder="1" applyAlignment="1">
      <alignment horizontal="center" vertical="center"/>
    </xf>
    <xf numFmtId="169" fontId="0" fillId="32" borderId="9" xfId="0" applyNumberFormat="1" applyFont="1" applyFill="1" applyBorder="1" applyAlignment="1">
      <alignment horizontal="center" vertical="center"/>
    </xf>
    <xf numFmtId="169" fontId="0" fillId="32" borderId="8" xfId="0" applyNumberFormat="1" applyFont="1" applyFill="1" applyBorder="1" applyAlignment="1">
      <alignment horizontal="center" vertical="center"/>
    </xf>
    <xf numFmtId="169" fontId="0" fillId="32" borderId="10" xfId="0" applyNumberFormat="1" applyFont="1" applyFill="1" applyBorder="1" applyAlignment="1">
      <alignment horizontal="center" vertical="center"/>
    </xf>
    <xf numFmtId="16" fontId="5" fillId="13" borderId="38" xfId="0" applyNumberFormat="1" applyFont="1" applyFill="1" applyBorder="1" applyAlignment="1" applyProtection="1">
      <alignment horizontal="center" vertical="center" textRotation="255"/>
    </xf>
    <xf numFmtId="16" fontId="5" fillId="13" borderId="39" xfId="0" applyNumberFormat="1" applyFont="1" applyFill="1" applyBorder="1" applyAlignment="1" applyProtection="1">
      <alignment horizontal="center" vertical="center" textRotation="255"/>
    </xf>
    <xf numFmtId="0" fontId="0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</cellXfs>
  <cellStyles count="6">
    <cellStyle name="20 % - Accent4" xfId="2" builtinId="42"/>
    <cellStyle name="Lien hypertexte" xfId="3" builtinId="8"/>
    <cellStyle name="Monétaire" xfId="1" builtinId="4"/>
    <cellStyle name="Normal" xfId="0" builtinId="0"/>
    <cellStyle name="Titre 2" xfId="4" builtinId="17"/>
    <cellStyle name="Titre 3" xfId="5" builtinId="18"/>
  </cellStyles>
  <dxfs count="336"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darkUp">
          <fgColor theme="6" tint="-0.24994659260841701"/>
          <bgColor rgb="FF00B050"/>
        </patternFill>
      </fill>
    </dxf>
    <dxf>
      <fill>
        <patternFill patternType="darkDown">
          <fgColor theme="5" tint="0.39994506668294322"/>
          <bgColor rgb="FFFF000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 patternType="darkUp">
          <fgColor theme="5" tint="0.39994506668294322"/>
          <bgColor rgb="FFFF0000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ill>
        <patternFill patternType="darkDown">
          <fgColor theme="0" tint="-0.34998626667073579"/>
          <bgColor theme="0" tint="-0.24994659260841701"/>
        </patternFill>
      </fill>
    </dxf>
    <dxf>
      <fill>
        <patternFill patternType="darkUp">
          <fgColor theme="5" tint="0.39994506668294322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00B050"/>
      </font>
      <fill>
        <patternFill>
          <bgColor theme="6" tint="0.79998168889431442"/>
        </patternFill>
      </fill>
    </dxf>
    <dxf>
      <font>
        <color rgb="FF00B050"/>
      </font>
    </dxf>
    <dxf>
      <fill>
        <patternFill patternType="lightUp">
          <fgColor rgb="FFFF0000"/>
          <bgColor theme="5" tint="0.39994506668294322"/>
        </patternFill>
      </fill>
    </dxf>
    <dxf>
      <fill>
        <patternFill patternType="lightGray">
          <fgColor theme="6" tint="0.79998168889431442"/>
          <bgColor rgb="FF00B050"/>
        </patternFill>
      </fill>
    </dxf>
    <dxf>
      <fill>
        <patternFill>
          <bgColor theme="1" tint="0.34998626667073579"/>
        </patternFill>
      </fill>
    </dxf>
    <dxf>
      <fill>
        <patternFill patternType="lightDown">
          <fgColor rgb="FF7030A0"/>
          <bgColor theme="7" tint="0.79998168889431442"/>
        </patternFill>
      </fill>
    </dxf>
    <dxf>
      <font>
        <b/>
        <i val="0"/>
        <color rgb="FFCC3300"/>
      </font>
      <fill>
        <patternFill patternType="gray125">
          <fgColor theme="4" tint="0.79995117038483843"/>
          <bgColor theme="5" tint="0.7999816888943144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ill>
        <patternFill patternType="darkUp">
          <fgColor theme="6" tint="-0.24994659260841701"/>
          <bgColor rgb="FF00B050"/>
        </patternFill>
      </fill>
    </dxf>
    <dxf>
      <fill>
        <patternFill patternType="darkDown">
          <fgColor theme="5" tint="0.39994506668294322"/>
          <bgColor rgb="FFFF000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Up">
          <fgColor theme="5" tint="0.39994506668294322"/>
          <bgColor rgb="FFFF0000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darkUp">
          <fgColor theme="5" tint="0.39994506668294322"/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b val="0"/>
        <i val="0"/>
      </font>
      <fill>
        <patternFill>
          <bgColor rgb="FFFFFF66"/>
        </patternFill>
      </fill>
    </dxf>
    <dxf>
      <fill>
        <patternFill>
          <bgColor rgb="FFFFFF00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 tint="-0.24994659260841701"/>
        </patternFill>
      </fill>
    </dxf>
    <dxf>
      <fill>
        <patternFill>
          <bgColor theme="9" tint="-0.499984740745262"/>
        </patternFill>
      </fill>
    </dxf>
    <dxf>
      <fill>
        <patternFill patternType="lightDown">
          <bgColor theme="7" tint="-0.24994659260841701"/>
        </patternFill>
      </fill>
    </dxf>
    <dxf>
      <fill>
        <patternFill patternType="solid">
          <fgColor theme="5" tint="0.79998168889431442"/>
          <bgColor theme="5" tint="0.59996337778862885"/>
        </patternFill>
      </fill>
    </dxf>
    <dxf>
      <fill>
        <patternFill patternType="solid">
          <fgColor theme="0"/>
          <bgColor theme="5" tint="0.39994506668294322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 patternType="darkUp">
          <fgColor theme="6" tint="-0.24994659260841701"/>
          <bgColor rgb="FF00B050"/>
        </patternFill>
      </fill>
    </dxf>
    <dxf>
      <fill>
        <patternFill patternType="darkDown">
          <fgColor theme="5" tint="0.39994506668294322"/>
          <bgColor rgb="FFFF0000"/>
        </patternFill>
      </fill>
    </dxf>
    <dxf>
      <fill>
        <patternFill patternType="lightDown">
          <bgColor rgb="FF00B050"/>
        </patternFill>
      </fill>
    </dxf>
    <dxf>
      <fill>
        <patternFill patternType="lightDown">
          <fgColor theme="5" tint="0.39994506668294322"/>
          <bgColor rgb="FFFF0000"/>
        </patternFill>
      </fill>
    </dxf>
    <dxf>
      <font>
        <color rgb="FFF81B1B"/>
      </font>
      <fill>
        <patternFill patternType="solid">
          <fgColor indexed="64"/>
          <bgColor theme="0" tint="-0.14996795556505021"/>
        </patternFill>
      </fill>
    </dxf>
    <dxf>
      <fill>
        <patternFill patternType="darkDown">
          <fgColor theme="6" tint="0.39994506668294322"/>
          <bgColor rgb="FF00B050"/>
        </patternFill>
      </fill>
    </dxf>
    <dxf>
      <fill>
        <patternFill patternType="lightGray">
          <fgColor theme="5" tint="-0.24994659260841701"/>
          <bgColor theme="5" tint="0.39994506668294322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</dxfs>
  <tableStyles count="0" defaultTableStyle="TableStyleMedium2" defaultPivotStyle="PivotStyleLight16"/>
  <colors>
    <mruColors>
      <color rgb="FFFF0000"/>
      <color rgb="FFF81B1B"/>
      <color rgb="FFFF3300"/>
      <color rgb="FF000000"/>
      <color rgb="FFEB433F"/>
      <color rgb="FFFFFF66"/>
      <color rgb="FFECF10F"/>
      <color rgb="FFFFFF99"/>
      <color rgb="FF00CC66"/>
      <color rgb="FFD1522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34"/>
    </mc:Choice>
    <mc:Fallback>
      <c:style val="34"/>
    </mc:Fallback>
  </mc:AlternateContent>
  <c:chart>
    <c:autoTitleDeleted val="1"/>
    <c:view3D>
      <c:rotX val="10"/>
      <c:rotY val="10"/>
      <c:depthPercent val="100"/>
      <c:rAngAx val="0"/>
      <c:perspective val="60"/>
    </c:view3D>
    <c:floor>
      <c:thickness val="0"/>
      <c:spPr>
        <a:ln>
          <a:solidFill>
            <a:schemeClr val="tx1">
              <a:lumMod val="85000"/>
              <a:lumOff val="15000"/>
            </a:schemeClr>
          </a:solidFill>
        </a:ln>
        <a:scene3d>
          <a:camera prst="orthographicFront"/>
          <a:lightRig rig="threePt" dir="t"/>
        </a:scene3d>
        <a:sp3d prstMaterial="translucentPowder">
          <a:contourClr>
            <a:srgbClr val="000000"/>
          </a:contourClr>
        </a:sp3d>
      </c:spPr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1.9454990583804142E-2"/>
          <c:y val="2.2295376072816821E-2"/>
          <c:w val="0.7471685862710985"/>
          <c:h val="0.8254537617729768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STATS!$B$1</c:f>
              <c:strCache>
                <c:ptCount val="1"/>
                <c:pt idx="0">
                  <c:v>PATES LORRAIN</c:v>
                </c:pt>
              </c:strCache>
            </c:strRef>
          </c:tx>
          <c:spPr>
            <a:solidFill>
              <a:srgbClr val="FFFF66"/>
            </a:solidFill>
          </c:spPr>
          <c:invertIfNegative val="0"/>
          <c:cat>
            <c:strRef>
              <c:f>STATS!$A$2:$A$30</c:f>
              <c:strCache>
                <c:ptCount val="29"/>
                <c:pt idx="0">
                  <c:v>eg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gdg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dbdf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 vg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strCache>
            </c:strRef>
          </c:cat>
          <c:val>
            <c:numRef>
              <c:f>STATS!$B$2:$B$30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5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9A7-1E43-8D14-978B0A192F04}"/>
            </c:ext>
          </c:extLst>
        </c:ser>
        <c:ser>
          <c:idx val="1"/>
          <c:order val="1"/>
          <c:tx>
            <c:strRef>
              <c:f>STATS!$C$1</c:f>
              <c:strCache>
                <c:ptCount val="1"/>
                <c:pt idx="0">
                  <c:v>PATES  POULET</c:v>
                </c:pt>
              </c:strCache>
            </c:strRef>
          </c:tx>
          <c:spPr>
            <a:solidFill>
              <a:srgbClr val="FFFF00"/>
            </a:solidFill>
            <a:ln>
              <a:solidFill>
                <a:schemeClr val="accent1"/>
              </a:solidFill>
            </a:ln>
          </c:spPr>
          <c:invertIfNegative val="0"/>
          <c:cat>
            <c:strRef>
              <c:f>STATS!$A$2:$A$30</c:f>
              <c:strCache>
                <c:ptCount val="29"/>
                <c:pt idx="0">
                  <c:v>eg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gdg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dbdf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 vg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strCache>
            </c:strRef>
          </c:cat>
          <c:val>
            <c:numRef>
              <c:f>STATS!$C$2:$C$30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9A7-1E43-8D14-978B0A192F04}"/>
            </c:ext>
          </c:extLst>
        </c:ser>
        <c:ser>
          <c:idx val="2"/>
          <c:order val="2"/>
          <c:tx>
            <c:strRef>
              <c:f>STATS!$D$1</c:f>
              <c:strCache>
                <c:ptCount val="1"/>
                <c:pt idx="0">
                  <c:v>PAIN CHOCOLAT</c:v>
                </c:pt>
              </c:strCache>
            </c:strRef>
          </c:tx>
          <c:spPr>
            <a:solidFill>
              <a:schemeClr val="tx2">
                <a:lumMod val="60000"/>
                <a:lumOff val="40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0">
                  <c:v>eg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gdg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dbdf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 vg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strCache>
            </c:strRef>
          </c:cat>
          <c:val>
            <c:numRef>
              <c:f>STATS!$D$2:$D$30</c:f>
              <c:numCache>
                <c:formatCode>General</c:formatCode>
                <c:ptCount val="29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4</c:v>
                </c:pt>
                <c:pt idx="4">
                  <c:v>1</c:v>
                </c:pt>
                <c:pt idx="5">
                  <c:v>4</c:v>
                </c:pt>
                <c:pt idx="6">
                  <c:v>3</c:v>
                </c:pt>
                <c:pt idx="7">
                  <c:v>0</c:v>
                </c:pt>
                <c:pt idx="8">
                  <c:v>4</c:v>
                </c:pt>
                <c:pt idx="9">
                  <c:v>3</c:v>
                </c:pt>
                <c:pt idx="10">
                  <c:v>4</c:v>
                </c:pt>
                <c:pt idx="11">
                  <c:v>1</c:v>
                </c:pt>
                <c:pt idx="12">
                  <c:v>0</c:v>
                </c:pt>
                <c:pt idx="13">
                  <c:v>2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3</c:v>
                </c:pt>
                <c:pt idx="19">
                  <c:v>6</c:v>
                </c:pt>
                <c:pt idx="20">
                  <c:v>3</c:v>
                </c:pt>
                <c:pt idx="21">
                  <c:v>4</c:v>
                </c:pt>
                <c:pt idx="22">
                  <c:v>0</c:v>
                </c:pt>
                <c:pt idx="23">
                  <c:v>1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C9A7-1E43-8D14-978B0A192F04}"/>
            </c:ext>
          </c:extLst>
        </c:ser>
        <c:ser>
          <c:idx val="3"/>
          <c:order val="3"/>
          <c:tx>
            <c:strRef>
              <c:f>STATS!$E$1</c:f>
              <c:strCache>
                <c:ptCount val="1"/>
                <c:pt idx="0">
                  <c:v>ESCA CHOCOLAT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0">
                  <c:v>eg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gdg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dbdf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 vg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strCache>
            </c:strRef>
          </c:cat>
          <c:val>
            <c:numRef>
              <c:f>STATS!$E$2:$E$30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C9A7-1E43-8D14-978B0A192F04}"/>
            </c:ext>
          </c:extLst>
        </c:ser>
        <c:ser>
          <c:idx val="4"/>
          <c:order val="4"/>
          <c:tx>
            <c:strRef>
              <c:f>STATS!$F$1</c:f>
              <c:strCache>
                <c:ptCount val="1"/>
                <c:pt idx="0">
                  <c:v>CROI BEURRE</c:v>
                </c:pt>
              </c:strCache>
            </c:strRef>
          </c:tx>
          <c:spPr>
            <a:solidFill>
              <a:schemeClr val="accent6">
                <a:lumMod val="20000"/>
                <a:lumOff val="80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0">
                  <c:v>eg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gdg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dbdf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 vg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strCache>
            </c:strRef>
          </c:cat>
          <c:val>
            <c:numRef>
              <c:f>STATS!$F$2:$F$30</c:f>
              <c:numCache>
                <c:formatCode>General</c:formatCode>
                <c:ptCount val="29"/>
                <c:pt idx="0">
                  <c:v>6</c:v>
                </c:pt>
                <c:pt idx="1">
                  <c:v>2</c:v>
                </c:pt>
                <c:pt idx="2">
                  <c:v>5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3</c:v>
                </c:pt>
                <c:pt idx="12">
                  <c:v>4</c:v>
                </c:pt>
                <c:pt idx="13">
                  <c:v>4</c:v>
                </c:pt>
                <c:pt idx="14">
                  <c:v>1</c:v>
                </c:pt>
                <c:pt idx="15">
                  <c:v>1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3</c:v>
                </c:pt>
                <c:pt idx="22">
                  <c:v>5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C9A7-1E43-8D14-978B0A192F04}"/>
            </c:ext>
          </c:extLst>
        </c:ser>
        <c:ser>
          <c:idx val="5"/>
          <c:order val="5"/>
          <c:tx>
            <c:strRef>
              <c:f>STATS!$G$1</c:f>
              <c:strCache>
                <c:ptCount val="1"/>
                <c:pt idx="0">
                  <c:v>CROI NUTELLA</c:v>
                </c:pt>
              </c:strCache>
            </c:strRef>
          </c:tx>
          <c:spPr>
            <a:solidFill>
              <a:schemeClr val="accent6">
                <a:lumMod val="40000"/>
                <a:lumOff val="60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0">
                  <c:v>eg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gdg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dbdf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 vg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strCache>
            </c:strRef>
          </c:cat>
          <c:val>
            <c:numRef>
              <c:f>STATS!$G$2:$G$30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3</c:v>
                </c:pt>
                <c:pt idx="6">
                  <c:v>3</c:v>
                </c:pt>
                <c:pt idx="7">
                  <c:v>2</c:v>
                </c:pt>
                <c:pt idx="8">
                  <c:v>3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2</c:v>
                </c:pt>
                <c:pt idx="19">
                  <c:v>0</c:v>
                </c:pt>
                <c:pt idx="20">
                  <c:v>2</c:v>
                </c:pt>
                <c:pt idx="21">
                  <c:v>0</c:v>
                </c:pt>
                <c:pt idx="22">
                  <c:v>0</c:v>
                </c:pt>
                <c:pt idx="23">
                  <c:v>2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C9A7-1E43-8D14-978B0A192F04}"/>
            </c:ext>
          </c:extLst>
        </c:ser>
        <c:ser>
          <c:idx val="6"/>
          <c:order val="6"/>
          <c:tx>
            <c:strRef>
              <c:f>STATS!$H$1</c:f>
              <c:strCache>
                <c:ptCount val="1"/>
                <c:pt idx="0">
                  <c:v>CROI FRAMBOISES</c:v>
                </c:pt>
              </c:strCache>
            </c:strRef>
          </c:tx>
          <c:spPr>
            <a:solidFill>
              <a:schemeClr val="accent6"/>
            </a:solidFill>
          </c:spPr>
          <c:invertIfNegative val="0"/>
          <c:cat>
            <c:strRef>
              <c:f>STATS!$A$2:$A$30</c:f>
              <c:strCache>
                <c:ptCount val="29"/>
                <c:pt idx="0">
                  <c:v>eg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gdg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dbdf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 vg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strCache>
            </c:strRef>
          </c:cat>
          <c:val>
            <c:numRef>
              <c:f>STATS!$H$2:$H$30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1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2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C9A7-1E43-8D14-978B0A192F04}"/>
            </c:ext>
          </c:extLst>
        </c:ser>
        <c:ser>
          <c:idx val="7"/>
          <c:order val="7"/>
          <c:tx>
            <c:strRef>
              <c:f>STATS!$I$1</c:f>
              <c:strCache>
                <c:ptCount val="1"/>
                <c:pt idx="0">
                  <c:v>CROI AMANDES</c:v>
                </c:pt>
              </c:strCache>
            </c:strRef>
          </c:tx>
          <c:spPr>
            <a:solidFill>
              <a:schemeClr val="accent6">
                <a:lumMod val="75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0">
                  <c:v>eg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gdg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dbdf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 vg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strCache>
            </c:strRef>
          </c:cat>
          <c:val>
            <c:numRef>
              <c:f>STATS!$I$2:$I$30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1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1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C9A7-1E43-8D14-978B0A192F04}"/>
            </c:ext>
          </c:extLst>
        </c:ser>
        <c:ser>
          <c:idx val="8"/>
          <c:order val="8"/>
          <c:tx>
            <c:strRef>
              <c:f>STATS!$J$1</c:f>
              <c:strCache>
                <c:ptCount val="1"/>
                <c:pt idx="0">
                  <c:v>CROI CHOCOLAT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</c:spPr>
          <c:invertIfNegative val="0"/>
          <c:cat>
            <c:strRef>
              <c:f>STATS!$A$2:$A$30</c:f>
              <c:strCache>
                <c:ptCount val="29"/>
                <c:pt idx="0">
                  <c:v>eg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gdg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dbdf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 vg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strCache>
            </c:strRef>
          </c:cat>
          <c:val>
            <c:numRef>
              <c:f>STATS!$J$2:$J$30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C9A7-1E43-8D14-978B0A192F04}"/>
            </c:ext>
          </c:extLst>
        </c:ser>
        <c:ser>
          <c:idx val="9"/>
          <c:order val="9"/>
          <c:tx>
            <c:strRef>
              <c:f>STATS!$K$1</c:f>
              <c:strCache>
                <c:ptCount val="1"/>
                <c:pt idx="0">
                  <c:v>N/C</c:v>
                </c:pt>
              </c:strCache>
            </c:strRef>
          </c:tx>
          <c:spPr>
            <a:pattFill prst="dkVert">
              <a:fgClr>
                <a:schemeClr val="accent4">
                  <a:lumMod val="75000"/>
                </a:schemeClr>
              </a:fgClr>
              <a:bgClr>
                <a:schemeClr val="bg1"/>
              </a:bgClr>
            </a:pattFill>
          </c:spPr>
          <c:invertIfNegative val="0"/>
          <c:cat>
            <c:strRef>
              <c:f>STATS!$A$2:$A$30</c:f>
              <c:strCache>
                <c:ptCount val="29"/>
                <c:pt idx="0">
                  <c:v>eg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gdg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dbdf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 vg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strCache>
            </c:strRef>
          </c:cat>
          <c:val>
            <c:numRef>
              <c:f>STATS!$K$2:$K$30</c:f>
              <c:numCache>
                <c:formatCode>General</c:formatCode>
                <c:ptCount val="29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2</c:v>
                </c:pt>
                <c:pt idx="10">
                  <c:v>0</c:v>
                </c:pt>
                <c:pt idx="11">
                  <c:v>1</c:v>
                </c:pt>
                <c:pt idx="12">
                  <c:v>1</c:v>
                </c:pt>
                <c:pt idx="13">
                  <c:v>0</c:v>
                </c:pt>
                <c:pt idx="14">
                  <c:v>1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C9A7-1E43-8D14-978B0A192F04}"/>
            </c:ext>
          </c:extLst>
        </c:ser>
        <c:ser>
          <c:idx val="10"/>
          <c:order val="10"/>
          <c:tx>
            <c:strRef>
              <c:f>STATS!$L$1</c:f>
              <c:strCache>
                <c:ptCount val="1"/>
                <c:pt idx="0">
                  <c:v>N/P</c:v>
                </c:pt>
              </c:strCache>
            </c:strRef>
          </c:tx>
          <c:spPr>
            <a:pattFill prst="wdUpDiag">
              <a:fgClr>
                <a:srgbClr val="EB433F"/>
              </a:fgClr>
              <a:bgClr>
                <a:schemeClr val="accent2">
                  <a:lumMod val="40000"/>
                  <a:lumOff val="60000"/>
                </a:schemeClr>
              </a:bgClr>
            </a:pattFill>
          </c:spPr>
          <c:invertIfNegative val="0"/>
          <c:cat>
            <c:strRef>
              <c:f>STATS!$A$2:$A$30</c:f>
              <c:strCache>
                <c:ptCount val="29"/>
                <c:pt idx="0">
                  <c:v>eg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gdg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dbdf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 vg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strCache>
            </c:strRef>
          </c:cat>
          <c:val>
            <c:numRef>
              <c:f>STATS!$L$2:$L$30</c:f>
              <c:numCache>
                <c:formatCode>0</c:formatCode>
                <c:ptCount val="29"/>
                <c:pt idx="0">
                  <c:v>3</c:v>
                </c:pt>
                <c:pt idx="1">
                  <c:v>3</c:v>
                </c:pt>
                <c:pt idx="2">
                  <c:v>4</c:v>
                </c:pt>
                <c:pt idx="3">
                  <c:v>3</c:v>
                </c:pt>
                <c:pt idx="4">
                  <c:v>3</c:v>
                </c:pt>
                <c:pt idx="5">
                  <c:v>1</c:v>
                </c:pt>
                <c:pt idx="6">
                  <c:v>2</c:v>
                </c:pt>
                <c:pt idx="7">
                  <c:v>5</c:v>
                </c:pt>
                <c:pt idx="8">
                  <c:v>2</c:v>
                </c:pt>
                <c:pt idx="9">
                  <c:v>2</c:v>
                </c:pt>
                <c:pt idx="10">
                  <c:v>4</c:v>
                </c:pt>
                <c:pt idx="11">
                  <c:v>4</c:v>
                </c:pt>
                <c:pt idx="12">
                  <c:v>4</c:v>
                </c:pt>
                <c:pt idx="13">
                  <c:v>3</c:v>
                </c:pt>
                <c:pt idx="14">
                  <c:v>6</c:v>
                </c:pt>
                <c:pt idx="15">
                  <c:v>7</c:v>
                </c:pt>
                <c:pt idx="16">
                  <c:v>0</c:v>
                </c:pt>
                <c:pt idx="17">
                  <c:v>8</c:v>
                </c:pt>
                <c:pt idx="18">
                  <c:v>2</c:v>
                </c:pt>
                <c:pt idx="19">
                  <c:v>3</c:v>
                </c:pt>
                <c:pt idx="20">
                  <c:v>1</c:v>
                </c:pt>
                <c:pt idx="21">
                  <c:v>2</c:v>
                </c:pt>
                <c:pt idx="22">
                  <c:v>4</c:v>
                </c:pt>
                <c:pt idx="23">
                  <c:v>4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C9A7-1E43-8D14-978B0A192F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06400000"/>
        <c:axId val="204477504"/>
        <c:axId val="0"/>
      </c:bar3DChart>
      <c:catAx>
        <c:axId val="20640000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spPr>
          <a:effectLst/>
        </c:spPr>
        <c:txPr>
          <a:bodyPr rot="-4560000" vert="horz" anchor="ctr" anchorCtr="0"/>
          <a:lstStyle/>
          <a:p>
            <a:pPr>
              <a:defRPr/>
            </a:pPr>
            <a:endParaRPr lang="fr-FR"/>
          </a:p>
        </c:txPr>
        <c:crossAx val="204477504"/>
        <c:crosses val="autoZero"/>
        <c:auto val="1"/>
        <c:lblAlgn val="ctr"/>
        <c:lblOffset val="50"/>
        <c:tickLblSkip val="1"/>
        <c:tickMarkSkip val="3"/>
        <c:noMultiLvlLbl val="0"/>
      </c:catAx>
      <c:valAx>
        <c:axId val="204477504"/>
        <c:scaling>
          <c:orientation val="minMax"/>
        </c:scaling>
        <c:delete val="0"/>
        <c:axPos val="l"/>
        <c:majorGridlines>
          <c:spPr>
            <a:ln w="12700">
              <a:solidFill>
                <a:schemeClr val="tx1">
                  <a:lumMod val="85000"/>
                  <a:lumOff val="15000"/>
                </a:schemeClr>
              </a:solidFill>
            </a:ln>
            <a:effectLst>
              <a:innerShdw blurRad="63500" dist="50800" dir="10800000">
                <a:prstClr val="black">
                  <a:alpha val="50000"/>
                </a:prstClr>
              </a:innerShdw>
            </a:effectLst>
          </c:spPr>
        </c:majorGridlines>
        <c:numFmt formatCode="General" sourceLinked="1"/>
        <c:majorTickMark val="out"/>
        <c:minorTickMark val="none"/>
        <c:tickLblPos val="nextTo"/>
        <c:crossAx val="206400000"/>
        <c:crosses val="autoZero"/>
        <c:crossBetween val="between"/>
      </c:valAx>
      <c:dTable>
        <c:showHorzBorder val="1"/>
        <c:showVertBorder val="1"/>
        <c:showOutline val="1"/>
        <c:showKeys val="1"/>
        <c:spPr>
          <a:blipFill dpi="0" rotWithShape="1">
            <a:blip xmlns:r="http://schemas.openxmlformats.org/officeDocument/2006/relationships" r:embed="rId1">
              <a:alphaModFix amt="41000"/>
            </a:blip>
            <a:srcRect/>
            <a:tile tx="0" ty="0" sx="100000" sy="100000" flip="none" algn="tl"/>
          </a:blipFill>
        </c:spPr>
      </c:dTable>
    </c:plotArea>
    <c:legend>
      <c:legendPos val="r"/>
      <c:layout/>
      <c:overlay val="0"/>
      <c:spPr>
        <a:solidFill>
          <a:schemeClr val="bg1">
            <a:lumMod val="75000"/>
          </a:schemeClr>
        </a:solidFill>
      </c:spPr>
      <c:txPr>
        <a:bodyPr/>
        <a:lstStyle/>
        <a:p>
          <a:pPr rtl="0">
            <a:defRPr/>
          </a:pPr>
          <a:endParaRPr lang="fr-FR"/>
        </a:p>
      </c:txPr>
    </c:legend>
    <c:plotVisOnly val="1"/>
    <c:dispBlanksAs val="gap"/>
    <c:showDLblsOverMax val="0"/>
  </c:chart>
  <c:spPr>
    <a:effectLst>
      <a:glow rad="88900">
        <a:schemeClr val="accent1">
          <a:alpha val="70000"/>
        </a:schemeClr>
      </a:glow>
      <a:outerShdw blurRad="50800" dist="50800" dir="5400000" algn="ctr" rotWithShape="0">
        <a:srgbClr val="000000">
          <a:alpha val="59000"/>
        </a:srgbClr>
      </a:outerShdw>
    </a:effectLst>
    <a:scene3d>
      <a:camera prst="orthographicFront"/>
      <a:lightRig rig="threePt" dir="t"/>
    </a:scene3d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4</xdr:row>
          <xdr:rowOff>180975</xdr:rowOff>
        </xdr:from>
        <xdr:to>
          <xdr:col>11</xdr:col>
          <xdr:colOff>733425</xdr:colOff>
          <xdr:row>6</xdr:row>
          <xdr:rowOff>38100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  <a:cs typeface="Calibri"/>
              </a:endParaRP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tg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5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67236</xdr:rowOff>
    </xdr:from>
    <xdr:to>
      <xdr:col>17</xdr:col>
      <xdr:colOff>201884</xdr:colOff>
      <xdr:row>60</xdr:row>
      <xdr:rowOff>74706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GraphicFramePr>
          <a:graphicFrameLocks noChangeAspect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V290"/>
  <sheetViews>
    <sheetView showZeros="0" topLeftCell="B1" zoomScale="70" zoomScaleNormal="70" workbookViewId="0">
      <pane ySplit="3" topLeftCell="A4" activePane="bottomLeft" state="frozen"/>
      <selection activeCell="B1" sqref="B1"/>
      <selection pane="bottomLeft" activeCell="L23" sqref="L23"/>
    </sheetView>
  </sheetViews>
  <sheetFormatPr baseColWidth="10" defaultColWidth="11.42578125" defaultRowHeight="15" x14ac:dyDescent="0.25"/>
  <cols>
    <col min="1" max="1" width="14" style="198" hidden="1" customWidth="1"/>
    <col min="2" max="2" width="24.42578125" style="198" bestFit="1" customWidth="1"/>
    <col min="3" max="3" width="10.7109375" style="198" bestFit="1" customWidth="1"/>
    <col min="4" max="4" width="11.7109375" style="198" customWidth="1"/>
    <col min="5" max="5" width="16.85546875" style="198" customWidth="1"/>
    <col min="6" max="6" width="5.42578125" style="198" customWidth="1"/>
    <col min="7" max="7" width="21.5703125" style="198" customWidth="1"/>
    <col min="8" max="8" width="14.42578125" style="198" customWidth="1"/>
    <col min="9" max="16384" width="11.42578125" style="198"/>
  </cols>
  <sheetData>
    <row r="1" spans="1:22" ht="15.75" thickBot="1" x14ac:dyDescent="0.3">
      <c r="A1" s="126"/>
      <c r="B1" s="29"/>
      <c r="C1" s="172"/>
      <c r="D1" s="172"/>
      <c r="E1" s="172"/>
      <c r="F1" s="172"/>
      <c r="G1" s="172"/>
      <c r="H1" s="2"/>
      <c r="I1" s="2"/>
      <c r="J1" s="2"/>
      <c r="K1" s="211"/>
      <c r="L1" s="211"/>
      <c r="M1" s="211"/>
      <c r="N1" s="211"/>
      <c r="O1" s="211"/>
      <c r="P1" s="211"/>
      <c r="Q1" s="211"/>
      <c r="R1" s="211"/>
      <c r="S1" s="211"/>
      <c r="T1" s="211"/>
      <c r="U1" s="211"/>
      <c r="V1" s="211"/>
    </row>
    <row r="2" spans="1:22" ht="29.25" customHeight="1" thickTop="1" thickBot="1" x14ac:dyDescent="0.3">
      <c r="A2" s="128"/>
      <c r="B2" s="26" t="s">
        <v>13</v>
      </c>
      <c r="C2" s="54"/>
      <c r="D2" s="54"/>
      <c r="E2" s="174"/>
      <c r="F2" s="175"/>
      <c r="G2" s="175"/>
      <c r="H2" s="2" t="e">
        <f>MATCH(H3,GEN!3:3,0)</f>
        <v>#N/A</v>
      </c>
      <c r="I2" s="2"/>
      <c r="J2" s="2"/>
    </row>
    <row r="3" spans="1:22" ht="18.75" customHeight="1" thickTop="1" thickBot="1" x14ac:dyDescent="0.3">
      <c r="A3" s="15" t="s">
        <v>12</v>
      </c>
      <c r="B3" s="23"/>
      <c r="C3" s="75"/>
      <c r="D3" s="76" t="s">
        <v>12</v>
      </c>
      <c r="H3" s="208">
        <v>43826</v>
      </c>
      <c r="I3" s="2"/>
      <c r="J3" s="2"/>
      <c r="M3" s="198" t="s">
        <v>36</v>
      </c>
    </row>
    <row r="4" spans="1:22" ht="15.75" customHeight="1" thickTop="1" thickBot="1" x14ac:dyDescent="0.3">
      <c r="A4" s="19">
        <v>10</v>
      </c>
      <c r="B4" s="140" t="str">
        <f>GEN!B4</f>
        <v>eg</v>
      </c>
      <c r="C4" s="77">
        <f>CREDITS!C3</f>
        <v>43412</v>
      </c>
      <c r="D4" s="73">
        <f>CREDITS!D3</f>
        <v>10</v>
      </c>
      <c r="E4" s="67">
        <v>15.8</v>
      </c>
      <c r="F4" s="57" t="s">
        <v>7</v>
      </c>
      <c r="G4" s="68" t="s">
        <v>23</v>
      </c>
      <c r="H4" s="146"/>
      <c r="I4" s="119"/>
      <c r="J4" s="113"/>
    </row>
    <row r="5" spans="1:22" ht="16.5" customHeight="1" thickTop="1" thickBot="1" x14ac:dyDescent="0.3">
      <c r="A5" s="19" t="e">
        <f>#REF!</f>
        <v>#REF!</v>
      </c>
      <c r="B5" s="140">
        <f>GEN!B5</f>
        <v>0</v>
      </c>
      <c r="C5" s="77">
        <f ca="1">CREDITS!C4</f>
        <v>43398</v>
      </c>
      <c r="D5" s="73">
        <f>CREDITS!D4</f>
        <v>5</v>
      </c>
      <c r="E5" s="67">
        <v>6.75</v>
      </c>
      <c r="F5" s="57" t="s">
        <v>7</v>
      </c>
      <c r="G5" s="68" t="s">
        <v>28</v>
      </c>
      <c r="H5" s="146"/>
      <c r="I5" s="119"/>
      <c r="J5" s="113"/>
    </row>
    <row r="6" spans="1:22" ht="16.5" customHeight="1" thickTop="1" thickBot="1" x14ac:dyDescent="0.3">
      <c r="A6" s="19" t="e">
        <f>#REF!</f>
        <v>#REF!</v>
      </c>
      <c r="B6" s="140">
        <f>GEN!B6</f>
        <v>0</v>
      </c>
      <c r="C6" s="77">
        <f>CREDITS!C5</f>
        <v>43405</v>
      </c>
      <c r="D6" s="73">
        <f>CREDITS!D5</f>
        <v>10</v>
      </c>
      <c r="E6" s="67">
        <v>10</v>
      </c>
      <c r="F6" s="57" t="s">
        <v>3</v>
      </c>
      <c r="G6" s="113" t="s">
        <v>3</v>
      </c>
      <c r="H6" s="146"/>
      <c r="I6" s="119"/>
      <c r="J6" s="113"/>
    </row>
    <row r="7" spans="1:22" ht="16.5" customHeight="1" thickTop="1" thickBot="1" x14ac:dyDescent="0.3">
      <c r="A7" s="19">
        <v>0</v>
      </c>
      <c r="B7" s="140">
        <f>GEN!B7</f>
        <v>0</v>
      </c>
      <c r="C7" s="77">
        <f ca="1">CREDITS!C6</f>
        <v>43374</v>
      </c>
      <c r="D7" s="73">
        <f>CREDITS!D6</f>
        <v>10</v>
      </c>
      <c r="E7" s="67">
        <v>5</v>
      </c>
      <c r="F7" s="57" t="s">
        <v>7</v>
      </c>
      <c r="G7" s="68" t="s">
        <v>28</v>
      </c>
      <c r="H7" s="146"/>
      <c r="I7" s="119"/>
      <c r="J7" s="113"/>
    </row>
    <row r="8" spans="1:22" ht="16.5" customHeight="1" thickTop="1" thickBot="1" x14ac:dyDescent="0.3">
      <c r="A8" s="19" t="e">
        <f>#REF!</f>
        <v>#REF!</v>
      </c>
      <c r="B8" s="140">
        <f>GEN!B8</f>
        <v>0</v>
      </c>
      <c r="C8" s="77">
        <f>CREDITS!C7</f>
        <v>43418</v>
      </c>
      <c r="D8" s="73">
        <f>CREDITS!D7</f>
        <v>30</v>
      </c>
      <c r="E8" s="67">
        <v>32.700000000000003</v>
      </c>
      <c r="F8" s="57" t="s">
        <v>3</v>
      </c>
      <c r="G8" s="113" t="s">
        <v>3</v>
      </c>
      <c r="H8" s="146"/>
      <c r="I8" s="119"/>
      <c r="J8" s="113"/>
    </row>
    <row r="9" spans="1:22" ht="16.5" customHeight="1" thickTop="1" thickBot="1" x14ac:dyDescent="0.3">
      <c r="A9" s="19" t="e">
        <f>#REF!</f>
        <v>#REF!</v>
      </c>
      <c r="B9" s="140" t="str">
        <f>GEN!B9</f>
        <v>gdg</v>
      </c>
      <c r="C9" s="77">
        <f ca="1">CREDITS!C8</f>
        <v>43378</v>
      </c>
      <c r="D9" s="73">
        <f>CREDITS!D8</f>
        <v>10</v>
      </c>
      <c r="E9" s="67">
        <v>11.55</v>
      </c>
      <c r="F9" s="57" t="s">
        <v>7</v>
      </c>
      <c r="G9" s="68" t="s">
        <v>28</v>
      </c>
      <c r="H9" s="146"/>
      <c r="I9" s="119"/>
      <c r="J9" s="113"/>
    </row>
    <row r="10" spans="1:22" ht="16.5" customHeight="1" thickTop="1" thickBot="1" x14ac:dyDescent="0.3">
      <c r="A10" s="19" t="e">
        <f>#REF!</f>
        <v>#REF!</v>
      </c>
      <c r="B10" s="140">
        <f>GEN!B10</f>
        <v>0</v>
      </c>
      <c r="C10" s="77">
        <f ca="1">CREDITS!C9</f>
        <v>43383</v>
      </c>
      <c r="D10" s="73">
        <f>CREDITS!D9</f>
        <v>10</v>
      </c>
      <c r="E10" s="67">
        <v>10.4</v>
      </c>
      <c r="F10" s="57" t="s">
        <v>7</v>
      </c>
      <c r="G10" s="68" t="s">
        <v>28</v>
      </c>
      <c r="H10" s="146"/>
      <c r="I10" s="119"/>
      <c r="J10" s="113"/>
    </row>
    <row r="11" spans="1:22" ht="16.5" customHeight="1" thickTop="1" thickBot="1" x14ac:dyDescent="0.3">
      <c r="A11" s="19" t="e">
        <f>#REF!</f>
        <v>#REF!</v>
      </c>
      <c r="B11" s="140">
        <f>GEN!B11</f>
        <v>0</v>
      </c>
      <c r="C11" s="77">
        <f>CREDITS!C10</f>
        <v>43408</v>
      </c>
      <c r="D11" s="73">
        <f>CREDITS!D10</f>
        <v>5</v>
      </c>
      <c r="E11" s="67">
        <v>8.5500000000000007</v>
      </c>
      <c r="F11" s="57" t="s">
        <v>3</v>
      </c>
      <c r="G11" s="113" t="s">
        <v>3</v>
      </c>
      <c r="H11" s="146"/>
      <c r="I11" s="119"/>
      <c r="J11" s="113"/>
    </row>
    <row r="12" spans="1:22" ht="16.5" customHeight="1" thickTop="1" thickBot="1" x14ac:dyDescent="0.3">
      <c r="A12" s="19">
        <v>5</v>
      </c>
      <c r="B12" s="140">
        <f>GEN!B12</f>
        <v>0</v>
      </c>
      <c r="C12" s="77">
        <f ca="1">CREDITS!C11</f>
        <v>43398</v>
      </c>
      <c r="D12" s="73">
        <f>CREDITS!D11</f>
        <v>10</v>
      </c>
      <c r="E12" s="67">
        <v>11.55</v>
      </c>
      <c r="F12" s="57" t="s">
        <v>7</v>
      </c>
      <c r="G12" s="68" t="s">
        <v>28</v>
      </c>
      <c r="H12" s="146"/>
      <c r="I12" s="119"/>
      <c r="J12" s="113"/>
    </row>
    <row r="13" spans="1:22" ht="16.5" customHeight="1" thickTop="1" thickBot="1" x14ac:dyDescent="0.3">
      <c r="A13" s="19" t="e">
        <f>#REF!</f>
        <v>#REF!</v>
      </c>
      <c r="B13" s="140">
        <f>GEN!B13</f>
        <v>0</v>
      </c>
      <c r="C13" s="77">
        <f ca="1">CREDITS!C12</f>
        <v>43392</v>
      </c>
      <c r="D13" s="73">
        <f>CREDITS!D12</f>
        <v>10</v>
      </c>
      <c r="E13" s="67">
        <v>10.4</v>
      </c>
      <c r="F13" s="57" t="s">
        <v>7</v>
      </c>
      <c r="G13" s="68" t="s">
        <v>28</v>
      </c>
      <c r="H13" s="146"/>
      <c r="I13" s="119"/>
      <c r="J13" s="113"/>
    </row>
    <row r="14" spans="1:22" ht="16.5" customHeight="1" thickTop="1" thickBot="1" x14ac:dyDescent="0.3">
      <c r="A14" s="19">
        <v>5</v>
      </c>
      <c r="B14" s="140">
        <f>GEN!B14</f>
        <v>0</v>
      </c>
      <c r="C14" s="77">
        <f ca="1">CREDITS!C13</f>
        <v>43392</v>
      </c>
      <c r="D14" s="73">
        <f>CREDITS!D13</f>
        <v>20</v>
      </c>
      <c r="E14" s="67">
        <v>21.55</v>
      </c>
      <c r="F14" s="57" t="s">
        <v>3</v>
      </c>
      <c r="G14" s="113" t="s">
        <v>3</v>
      </c>
      <c r="H14" s="146"/>
      <c r="I14" s="119"/>
      <c r="J14" s="113"/>
    </row>
    <row r="15" spans="1:22" ht="16.5" customHeight="1" thickTop="1" thickBot="1" x14ac:dyDescent="0.3">
      <c r="A15" s="19">
        <v>10</v>
      </c>
      <c r="B15" s="140" t="str">
        <f>GEN!B15</f>
        <v>dbdf</v>
      </c>
      <c r="C15" s="77">
        <f ca="1">CREDITS!C14</f>
        <v>0</v>
      </c>
      <c r="D15" s="73">
        <f>CREDITS!D14</f>
        <v>0</v>
      </c>
      <c r="E15" s="67">
        <v>5</v>
      </c>
      <c r="F15" s="57" t="s">
        <v>7</v>
      </c>
      <c r="G15" s="68" t="s">
        <v>23</v>
      </c>
      <c r="H15" s="146"/>
      <c r="I15" s="119"/>
      <c r="J15" s="113"/>
    </row>
    <row r="16" spans="1:22" ht="16.5" customHeight="1" thickTop="1" thickBot="1" x14ac:dyDescent="0.3">
      <c r="A16" s="19">
        <v>0</v>
      </c>
      <c r="B16" s="140">
        <f>GEN!B16</f>
        <v>0</v>
      </c>
      <c r="C16" s="77">
        <f ca="1">CREDITS!C15</f>
        <v>43378</v>
      </c>
      <c r="D16" s="73">
        <f>CREDITS!D15</f>
        <v>10</v>
      </c>
      <c r="E16" s="67">
        <v>8.75</v>
      </c>
      <c r="F16" s="57" t="s">
        <v>7</v>
      </c>
      <c r="G16" s="68" t="s">
        <v>23</v>
      </c>
      <c r="H16" s="146" t="s">
        <v>37</v>
      </c>
      <c r="I16" s="119"/>
      <c r="J16" s="113"/>
    </row>
    <row r="17" spans="1:10" ht="16.5" customHeight="1" thickTop="1" thickBot="1" x14ac:dyDescent="0.3">
      <c r="A17" s="19">
        <v>5</v>
      </c>
      <c r="B17" s="140">
        <f>GEN!B17</f>
        <v>0</v>
      </c>
      <c r="C17" s="77">
        <f ca="1">CREDITS!C16</f>
        <v>43382</v>
      </c>
      <c r="D17" s="73">
        <f>CREDITS!D16</f>
        <v>10</v>
      </c>
      <c r="E17" s="67">
        <v>11.85</v>
      </c>
      <c r="F17" s="57" t="s">
        <v>7</v>
      </c>
      <c r="G17" s="68" t="s">
        <v>23</v>
      </c>
      <c r="H17" s="146"/>
      <c r="I17" s="119"/>
      <c r="J17" s="113"/>
    </row>
    <row r="18" spans="1:10" ht="16.5" customHeight="1" thickTop="1" thickBot="1" x14ac:dyDescent="0.3">
      <c r="A18" s="19" t="e">
        <f>#REF!</f>
        <v>#REF!</v>
      </c>
      <c r="B18" s="140">
        <f>GEN!B18</f>
        <v>0</v>
      </c>
      <c r="C18" s="77">
        <f ca="1">CREDITS!C17</f>
        <v>43397</v>
      </c>
      <c r="D18" s="73">
        <f>CREDITS!D17</f>
        <v>10</v>
      </c>
      <c r="E18" s="67">
        <v>10</v>
      </c>
      <c r="F18" s="57" t="s">
        <v>3</v>
      </c>
      <c r="G18" s="113" t="s">
        <v>3</v>
      </c>
      <c r="H18" s="146"/>
      <c r="I18" s="119"/>
      <c r="J18" s="113"/>
    </row>
    <row r="19" spans="1:10" ht="16.5" customHeight="1" thickTop="1" thickBot="1" x14ac:dyDescent="0.3">
      <c r="A19" s="19" t="e">
        <f>#REF!</f>
        <v>#REF!</v>
      </c>
      <c r="B19" s="140" t="str">
        <f>GEN!B19</f>
        <v xml:space="preserve"> vg</v>
      </c>
      <c r="C19" s="77">
        <f ca="1">CREDITS!C18</f>
        <v>43378</v>
      </c>
      <c r="D19" s="73">
        <f>CREDITS!D18</f>
        <v>5</v>
      </c>
      <c r="E19" s="67">
        <v>5.5</v>
      </c>
      <c r="F19" s="57" t="s">
        <v>7</v>
      </c>
      <c r="G19" s="68" t="s">
        <v>23</v>
      </c>
      <c r="H19" s="146"/>
      <c r="I19" s="119"/>
      <c r="J19" s="113"/>
    </row>
    <row r="20" spans="1:10" ht="16.5" customHeight="1" thickTop="1" thickBot="1" x14ac:dyDescent="0.3">
      <c r="A20" s="19">
        <v>0</v>
      </c>
      <c r="B20" s="140">
        <f>GEN!B20</f>
        <v>0</v>
      </c>
      <c r="C20" s="77">
        <f ca="1">CREDITS!C19</f>
        <v>0</v>
      </c>
      <c r="D20" s="73">
        <f>CREDITS!D19</f>
        <v>0</v>
      </c>
      <c r="E20" s="67"/>
      <c r="F20" s="57" t="s">
        <v>7</v>
      </c>
      <c r="G20" s="68" t="s">
        <v>28</v>
      </c>
      <c r="H20" s="146"/>
      <c r="I20" s="58"/>
      <c r="J20" s="113"/>
    </row>
    <row r="21" spans="1:10" ht="16.5" customHeight="1" thickTop="1" thickBot="1" x14ac:dyDescent="0.3">
      <c r="A21" s="19">
        <v>5</v>
      </c>
      <c r="B21" s="140">
        <f>GEN!B21</f>
        <v>0</v>
      </c>
      <c r="C21" s="77">
        <f ca="1">CREDITS!C20</f>
        <v>0</v>
      </c>
      <c r="D21" s="73">
        <f>CREDITS!D20</f>
        <v>0</v>
      </c>
      <c r="E21" s="67">
        <v>3.85</v>
      </c>
      <c r="F21" s="57" t="s">
        <v>3</v>
      </c>
      <c r="G21" s="113" t="s">
        <v>3</v>
      </c>
      <c r="H21" s="146"/>
      <c r="I21" s="119"/>
      <c r="J21" s="113"/>
    </row>
    <row r="22" spans="1:10" ht="16.5" customHeight="1" thickTop="1" thickBot="1" x14ac:dyDescent="0.3">
      <c r="A22" s="19" t="e">
        <f>#REF!</f>
        <v>#REF!</v>
      </c>
      <c r="B22" s="140">
        <f>GEN!B22</f>
        <v>0</v>
      </c>
      <c r="C22" s="77">
        <f ca="1">CREDITS!C21</f>
        <v>43381</v>
      </c>
      <c r="D22" s="73">
        <f>CREDITS!D21</f>
        <v>10</v>
      </c>
      <c r="E22" s="67">
        <v>8.85</v>
      </c>
      <c r="F22" s="57" t="s">
        <v>7</v>
      </c>
      <c r="G22" s="68" t="s">
        <v>28</v>
      </c>
      <c r="H22" s="146"/>
      <c r="I22" s="119"/>
      <c r="J22" s="113"/>
    </row>
    <row r="23" spans="1:10" ht="16.5" customHeight="1" thickTop="1" thickBot="1" x14ac:dyDescent="0.3">
      <c r="A23" s="19" t="e">
        <f>#REF!</f>
        <v>#REF!</v>
      </c>
      <c r="B23" s="140">
        <f>GEN!B23</f>
        <v>0</v>
      </c>
      <c r="C23" s="77">
        <f ca="1">CREDITS!C22</f>
        <v>43392</v>
      </c>
      <c r="D23" s="73">
        <f>CREDITS!D22</f>
        <v>10</v>
      </c>
      <c r="E23" s="67">
        <v>10.4</v>
      </c>
      <c r="F23" s="57" t="s">
        <v>7</v>
      </c>
      <c r="G23" s="68" t="s">
        <v>28</v>
      </c>
      <c r="H23" s="146"/>
      <c r="I23" s="119"/>
      <c r="J23" s="113"/>
    </row>
    <row r="24" spans="1:10" ht="16.5" customHeight="1" thickTop="1" thickBot="1" x14ac:dyDescent="0.3">
      <c r="A24" s="19" t="e">
        <f>#REF!</f>
        <v>#REF!</v>
      </c>
      <c r="B24" s="140">
        <f>GEN!B24</f>
        <v>0</v>
      </c>
      <c r="C24" s="77">
        <f>CREDITS!C23</f>
        <v>43412</v>
      </c>
      <c r="D24" s="73">
        <f>CREDITS!D23</f>
        <v>20</v>
      </c>
      <c r="E24" s="67">
        <v>20.7</v>
      </c>
      <c r="F24" s="57" t="s">
        <v>7</v>
      </c>
      <c r="G24" s="68" t="s">
        <v>28</v>
      </c>
      <c r="H24" s="146"/>
      <c r="I24" s="119"/>
      <c r="J24" s="113"/>
    </row>
    <row r="25" spans="1:10" ht="16.5" customHeight="1" thickTop="1" thickBot="1" x14ac:dyDescent="0.3">
      <c r="A25" s="19" t="e">
        <f>#REF!</f>
        <v>#REF!</v>
      </c>
      <c r="B25" s="140">
        <f>GEN!B25</f>
        <v>0</v>
      </c>
      <c r="C25" s="77">
        <f ca="1">CREDITS!C24</f>
        <v>43374</v>
      </c>
      <c r="D25" s="73">
        <f>CREDITS!D24</f>
        <v>20</v>
      </c>
      <c r="E25" s="67">
        <v>18.95</v>
      </c>
      <c r="F25" s="57" t="s">
        <v>7</v>
      </c>
      <c r="G25" s="68" t="s">
        <v>23</v>
      </c>
      <c r="H25" s="146"/>
      <c r="I25" s="119"/>
      <c r="J25" s="113"/>
    </row>
    <row r="26" spans="1:10" ht="16.5" customHeight="1" thickTop="1" thickBot="1" x14ac:dyDescent="0.3">
      <c r="A26" s="19" t="e">
        <f>#REF!</f>
        <v>#REF!</v>
      </c>
      <c r="B26" s="140">
        <f>GEN!B26</f>
        <v>0</v>
      </c>
      <c r="C26" s="77">
        <f ca="1">CREDITS!C25</f>
        <v>43398</v>
      </c>
      <c r="D26" s="73">
        <f>CREDITS!D25</f>
        <v>10</v>
      </c>
      <c r="E26" s="67">
        <v>10</v>
      </c>
      <c r="F26" s="57" t="s">
        <v>3</v>
      </c>
      <c r="G26" s="113" t="s">
        <v>3</v>
      </c>
      <c r="H26" s="146"/>
      <c r="I26" s="119"/>
      <c r="J26" s="113"/>
    </row>
    <row r="27" spans="1:10" ht="16.5" customHeight="1" thickTop="1" thickBot="1" x14ac:dyDescent="0.3">
      <c r="A27" s="19" t="e">
        <f>#REF!</f>
        <v>#REF!</v>
      </c>
      <c r="B27" s="140">
        <f>GEN!B27</f>
        <v>0</v>
      </c>
      <c r="C27" s="77">
        <f ca="1">CREDITS!C26</f>
        <v>43398</v>
      </c>
      <c r="D27" s="73">
        <f>CREDITS!D26</f>
        <v>20</v>
      </c>
      <c r="E27" s="67">
        <v>20</v>
      </c>
      <c r="F27" s="57" t="s">
        <v>3</v>
      </c>
      <c r="G27" s="113" t="s">
        <v>3</v>
      </c>
      <c r="H27" s="146"/>
      <c r="I27" s="119"/>
      <c r="J27" s="113"/>
    </row>
    <row r="28" spans="1:10" ht="16.5" customHeight="1" thickTop="1" thickBot="1" x14ac:dyDescent="0.3">
      <c r="A28" s="19" t="e">
        <f>#REF!</f>
        <v>#REF!</v>
      </c>
      <c r="B28" s="140">
        <f>GEN!B28</f>
        <v>0</v>
      </c>
      <c r="C28" s="77">
        <f ca="1">CREDITS!C27</f>
        <v>0</v>
      </c>
      <c r="D28" s="73">
        <f>CREDITS!D27</f>
        <v>0</v>
      </c>
      <c r="E28" s="67"/>
      <c r="F28" s="119" t="s">
        <v>33</v>
      </c>
      <c r="G28" s="113" t="s">
        <v>33</v>
      </c>
      <c r="H28" s="146"/>
      <c r="I28" s="119"/>
      <c r="J28" s="113"/>
    </row>
    <row r="29" spans="1:10" ht="16.5" customHeight="1" thickTop="1" thickBot="1" x14ac:dyDescent="0.3">
      <c r="A29" s="19" t="e">
        <f>#REF!</f>
        <v>#REF!</v>
      </c>
      <c r="B29" s="140">
        <f>GEN!B29</f>
        <v>0</v>
      </c>
      <c r="C29" s="77">
        <f ca="1">CREDITS!C28</f>
        <v>0</v>
      </c>
      <c r="D29" s="73">
        <f>CREDITS!D28</f>
        <v>0</v>
      </c>
      <c r="E29" s="67"/>
      <c r="F29" s="119" t="s">
        <v>33</v>
      </c>
      <c r="G29" s="113" t="s">
        <v>33</v>
      </c>
      <c r="H29" s="146"/>
      <c r="I29" s="119"/>
      <c r="J29" s="113"/>
    </row>
    <row r="30" spans="1:10" ht="16.5" customHeight="1" thickTop="1" thickBot="1" x14ac:dyDescent="0.3">
      <c r="A30" s="19" t="e">
        <f>#REF!</f>
        <v>#REF!</v>
      </c>
      <c r="B30" s="140">
        <f>GEN!B30</f>
        <v>0</v>
      </c>
      <c r="C30" s="77">
        <f ca="1">CREDITS!C29</f>
        <v>0</v>
      </c>
      <c r="D30" s="73">
        <f>CREDITS!D29</f>
        <v>0</v>
      </c>
      <c r="E30" s="67"/>
      <c r="F30" s="119" t="s">
        <v>33</v>
      </c>
      <c r="G30" s="113" t="s">
        <v>33</v>
      </c>
      <c r="H30" s="146"/>
      <c r="I30" s="119"/>
      <c r="J30" s="113"/>
    </row>
    <row r="31" spans="1:10" ht="16.5" customHeight="1" thickTop="1" thickBot="1" x14ac:dyDescent="0.3">
      <c r="A31" s="19" t="e">
        <f>#REF!</f>
        <v>#REF!</v>
      </c>
      <c r="B31" s="140">
        <f>GEN!B31</f>
        <v>0</v>
      </c>
      <c r="C31" s="77">
        <f ca="1">CREDITS!C30</f>
        <v>0</v>
      </c>
      <c r="D31" s="73">
        <f>CREDITS!D30</f>
        <v>0</v>
      </c>
      <c r="E31" s="67"/>
      <c r="F31" s="119" t="s">
        <v>33</v>
      </c>
      <c r="G31" s="113" t="s">
        <v>33</v>
      </c>
      <c r="H31" s="146"/>
      <c r="I31" s="119"/>
      <c r="J31" s="113"/>
    </row>
    <row r="32" spans="1:10" ht="16.5" customHeight="1" thickTop="1" thickBot="1" x14ac:dyDescent="0.3">
      <c r="A32" s="19" t="e">
        <f>#REF!</f>
        <v>#REF!</v>
      </c>
      <c r="B32" s="140">
        <f>GEN!B32</f>
        <v>0</v>
      </c>
      <c r="C32" s="78">
        <f ca="1">CREDITS!C31</f>
        <v>0</v>
      </c>
      <c r="D32" s="74">
        <f>CREDITS!D31</f>
        <v>0</v>
      </c>
      <c r="E32" s="67"/>
      <c r="F32" s="119" t="s">
        <v>33</v>
      </c>
      <c r="G32" s="113" t="s">
        <v>33</v>
      </c>
      <c r="H32" s="146"/>
      <c r="I32" s="119"/>
      <c r="J32" s="113"/>
    </row>
    <row r="33" spans="1:10" s="124" customFormat="1" ht="26.25" x14ac:dyDescent="0.4">
      <c r="A33" s="44"/>
      <c r="B33" s="44"/>
      <c r="C33" s="44"/>
      <c r="D33" s="53"/>
      <c r="E33" s="44"/>
      <c r="F33" s="44"/>
      <c r="G33" s="130" t="s">
        <v>35</v>
      </c>
      <c r="H33" s="44"/>
      <c r="I33" s="44"/>
      <c r="J33" s="131"/>
    </row>
    <row r="34" spans="1:10" s="25" customFormat="1" ht="26.25" x14ac:dyDescent="0.4">
      <c r="A34" s="20" t="e">
        <f>SUM(A4:A32)</f>
        <v>#REF!</v>
      </c>
      <c r="B34" s="176" t="s">
        <v>2</v>
      </c>
      <c r="C34" s="27"/>
      <c r="D34" s="71">
        <f>SUM(D4:D32)</f>
        <v>255</v>
      </c>
      <c r="E34" s="122">
        <v>272.38</v>
      </c>
      <c r="F34" s="88">
        <v>16</v>
      </c>
      <c r="G34" s="91">
        <v>0</v>
      </c>
      <c r="H34" s="121"/>
      <c r="I34" s="30"/>
      <c r="J34" s="91"/>
    </row>
    <row r="35" spans="1:10" s="22" customFormat="1" ht="23.25" customHeight="1" thickBot="1" x14ac:dyDescent="0.45">
      <c r="A35" s="24"/>
      <c r="B35" s="177" t="s">
        <v>29</v>
      </c>
      <c r="C35" s="52"/>
      <c r="D35" s="20"/>
      <c r="E35" s="55">
        <v>278.09999999999997</v>
      </c>
      <c r="F35" s="89">
        <v>8</v>
      </c>
      <c r="G35" s="92">
        <v>0</v>
      </c>
      <c r="H35" s="21"/>
      <c r="I35" s="31"/>
      <c r="J35" s="92"/>
    </row>
    <row r="36" spans="1:10" ht="26.25" x14ac:dyDescent="0.4">
      <c r="A36" s="4"/>
      <c r="B36" s="178" t="s">
        <v>28</v>
      </c>
      <c r="C36" s="52"/>
      <c r="D36" s="72"/>
      <c r="E36" s="55">
        <v>-5.7199999999999704</v>
      </c>
      <c r="F36" s="108"/>
      <c r="G36" s="93">
        <v>10</v>
      </c>
      <c r="H36" s="21"/>
      <c r="I36" s="31"/>
      <c r="J36" s="93"/>
    </row>
    <row r="37" spans="1:10" s="125" customFormat="1" ht="25.5" customHeight="1" x14ac:dyDescent="0.4">
      <c r="B37" s="179" t="s">
        <v>27</v>
      </c>
      <c r="C37" s="33"/>
      <c r="D37" s="33"/>
      <c r="E37" s="120">
        <v>16.020000000000003</v>
      </c>
      <c r="F37" s="33"/>
      <c r="G37" s="94">
        <v>0</v>
      </c>
      <c r="H37" s="120"/>
      <c r="I37" s="103"/>
      <c r="J37" s="104"/>
    </row>
    <row r="38" spans="1:10" s="123" customFormat="1" ht="26.25" x14ac:dyDescent="0.4">
      <c r="B38" s="180" t="s">
        <v>23</v>
      </c>
      <c r="C38" s="43"/>
      <c r="D38" s="43"/>
      <c r="E38" s="46"/>
      <c r="G38" s="95">
        <v>6</v>
      </c>
      <c r="H38" s="43"/>
      <c r="I38" s="103"/>
      <c r="J38" s="95"/>
    </row>
    <row r="39" spans="1:10" s="123" customFormat="1" ht="26.25" x14ac:dyDescent="0.4">
      <c r="B39" s="181" t="s">
        <v>24</v>
      </c>
      <c r="C39" s="43"/>
      <c r="D39" s="43"/>
      <c r="E39" s="47"/>
      <c r="G39" s="96">
        <v>0</v>
      </c>
      <c r="H39" s="43"/>
      <c r="I39" s="103"/>
      <c r="J39" s="96"/>
    </row>
    <row r="40" spans="1:10" s="123" customFormat="1" ht="26.25" x14ac:dyDescent="0.4">
      <c r="A40" s="43"/>
      <c r="B40" s="182" t="s">
        <v>25</v>
      </c>
      <c r="C40" s="43"/>
      <c r="D40" s="43"/>
      <c r="E40" s="43"/>
      <c r="F40" s="43"/>
      <c r="G40" s="97">
        <v>0</v>
      </c>
      <c r="H40" s="43"/>
      <c r="I40" s="103"/>
      <c r="J40" s="97"/>
    </row>
    <row r="41" spans="1:10" s="123" customFormat="1" ht="26.25" x14ac:dyDescent="0.4">
      <c r="B41" s="183" t="s">
        <v>30</v>
      </c>
      <c r="C41" s="43"/>
      <c r="D41" s="43"/>
      <c r="E41" s="43"/>
      <c r="F41" s="43"/>
      <c r="G41" s="98">
        <v>0</v>
      </c>
      <c r="H41" s="43"/>
      <c r="I41" s="103"/>
      <c r="J41" s="98"/>
    </row>
    <row r="42" spans="1:10" s="123" customFormat="1" ht="26.25" x14ac:dyDescent="0.4">
      <c r="B42" s="184" t="s">
        <v>26</v>
      </c>
      <c r="C42" s="43"/>
      <c r="D42" s="43"/>
      <c r="E42" s="43"/>
      <c r="F42" s="43"/>
      <c r="G42" s="99">
        <v>0</v>
      </c>
      <c r="H42" s="43"/>
      <c r="I42" s="103"/>
      <c r="J42" s="99"/>
    </row>
    <row r="43" spans="1:10" s="123" customFormat="1" ht="26.25" x14ac:dyDescent="0.4">
      <c r="B43" s="185" t="s">
        <v>11</v>
      </c>
      <c r="C43" s="43"/>
      <c r="D43" s="43"/>
      <c r="E43" s="43"/>
      <c r="F43" s="43"/>
      <c r="G43" s="129">
        <v>0</v>
      </c>
      <c r="H43" s="43"/>
      <c r="I43" s="103"/>
      <c r="J43" s="129"/>
    </row>
    <row r="44" spans="1:10" s="124" customFormat="1" ht="26.25" x14ac:dyDescent="0.4">
      <c r="A44" s="44"/>
      <c r="B44" s="186" t="s">
        <v>15</v>
      </c>
      <c r="C44" s="44"/>
      <c r="D44" s="44"/>
      <c r="E44" s="44"/>
      <c r="F44" s="44"/>
      <c r="G44" s="100">
        <v>16</v>
      </c>
      <c r="H44" s="44"/>
      <c r="I44" s="103"/>
      <c r="J44" s="100"/>
    </row>
    <row r="45" spans="1:10" x14ac:dyDescent="0.25">
      <c r="B45" s="166"/>
      <c r="E45" s="210"/>
      <c r="F45" s="210"/>
      <c r="G45" s="210"/>
      <c r="H45" s="209"/>
    </row>
    <row r="46" spans="1:10" s="124" customFormat="1" x14ac:dyDescent="0.25">
      <c r="A46" s="44"/>
      <c r="B46" s="166"/>
      <c r="C46" s="44"/>
      <c r="D46" s="44"/>
      <c r="E46" s="44"/>
      <c r="F46" s="44"/>
      <c r="G46" s="44"/>
    </row>
    <row r="47" spans="1:10" s="124" customFormat="1" x14ac:dyDescent="0.25">
      <c r="A47" s="44"/>
      <c r="B47" s="44"/>
      <c r="C47" s="44"/>
      <c r="D47" s="44"/>
      <c r="E47" s="44"/>
      <c r="F47" s="44"/>
      <c r="G47" s="44"/>
    </row>
    <row r="48" spans="1:10" s="124" customFormat="1" x14ac:dyDescent="0.25">
      <c r="A48" s="44"/>
      <c r="B48" s="44"/>
      <c r="C48" s="44"/>
      <c r="D48" s="44"/>
      <c r="E48" s="44"/>
      <c r="F48" s="44"/>
      <c r="G48" s="44"/>
    </row>
    <row r="49" spans="1:7" x14ac:dyDescent="0.25">
      <c r="A49" s="4"/>
      <c r="B49" s="4"/>
      <c r="C49" s="4"/>
      <c r="D49" s="4"/>
      <c r="E49" s="4"/>
      <c r="F49" s="4"/>
      <c r="G49" s="4"/>
    </row>
    <row r="50" spans="1:7" x14ac:dyDescent="0.25">
      <c r="A50" s="4"/>
      <c r="B50" s="4"/>
      <c r="C50" s="4"/>
      <c r="D50" s="4"/>
      <c r="E50" s="4"/>
      <c r="F50" s="4"/>
      <c r="G50" s="4"/>
    </row>
    <row r="51" spans="1:7" x14ac:dyDescent="0.25">
      <c r="A51" s="4"/>
      <c r="B51" s="4"/>
      <c r="C51" s="4"/>
      <c r="D51" s="4"/>
      <c r="E51" s="4"/>
      <c r="F51" s="4"/>
      <c r="G51" s="4"/>
    </row>
    <row r="52" spans="1:7" x14ac:dyDescent="0.25">
      <c r="A52" s="4"/>
      <c r="B52" s="4"/>
      <c r="C52" s="4"/>
      <c r="D52" s="4"/>
      <c r="E52" s="4"/>
      <c r="F52" s="4"/>
      <c r="G52" s="4"/>
    </row>
    <row r="53" spans="1:7" x14ac:dyDescent="0.25">
      <c r="A53" s="4"/>
      <c r="B53" s="4"/>
      <c r="C53" s="4"/>
      <c r="D53" s="4"/>
      <c r="E53" s="4"/>
      <c r="F53" s="4"/>
      <c r="G53" s="4"/>
    </row>
    <row r="54" spans="1:7" x14ac:dyDescent="0.25">
      <c r="A54" s="4"/>
      <c r="B54" s="4"/>
      <c r="C54" s="4"/>
      <c r="D54" s="4"/>
      <c r="E54" s="4"/>
      <c r="F54" s="4"/>
      <c r="G54" s="4"/>
    </row>
    <row r="55" spans="1:7" x14ac:dyDescent="0.25">
      <c r="A55" s="4"/>
      <c r="B55" s="4"/>
      <c r="C55" s="4"/>
      <c r="D55" s="4"/>
      <c r="E55" s="4"/>
      <c r="F55" s="4"/>
      <c r="G55" s="4"/>
    </row>
    <row r="56" spans="1:7" x14ac:dyDescent="0.25">
      <c r="A56" s="4"/>
      <c r="B56" s="4"/>
      <c r="C56" s="4"/>
      <c r="D56" s="4"/>
      <c r="E56" s="4"/>
      <c r="F56" s="4"/>
      <c r="G56" s="4"/>
    </row>
    <row r="57" spans="1:7" x14ac:dyDescent="0.25">
      <c r="A57" s="4"/>
      <c r="B57" s="4"/>
      <c r="C57" s="4"/>
      <c r="D57" s="4"/>
      <c r="E57" s="4"/>
      <c r="F57" s="4"/>
      <c r="G57" s="4"/>
    </row>
    <row r="58" spans="1:7" x14ac:dyDescent="0.25">
      <c r="A58" s="4"/>
      <c r="B58" s="4"/>
      <c r="C58" s="4"/>
      <c r="D58" s="4"/>
      <c r="E58" s="4"/>
      <c r="F58" s="4"/>
      <c r="G58" s="4"/>
    </row>
    <row r="59" spans="1:7" x14ac:dyDescent="0.25">
      <c r="A59" s="4"/>
      <c r="B59" s="4"/>
      <c r="C59" s="4"/>
      <c r="D59" s="4"/>
      <c r="E59" s="4"/>
      <c r="F59" s="4"/>
      <c r="G59" s="4"/>
    </row>
    <row r="60" spans="1:7" x14ac:dyDescent="0.25">
      <c r="A60" s="4"/>
      <c r="B60" s="4"/>
      <c r="C60" s="4"/>
      <c r="D60" s="4"/>
      <c r="E60" s="4"/>
      <c r="F60" s="4"/>
      <c r="G60" s="4"/>
    </row>
    <row r="61" spans="1:7" x14ac:dyDescent="0.25">
      <c r="A61" s="4"/>
      <c r="B61" s="4"/>
      <c r="C61" s="4"/>
      <c r="D61" s="4"/>
      <c r="E61" s="4"/>
      <c r="F61" s="4"/>
      <c r="G61" s="4"/>
    </row>
    <row r="62" spans="1:7" x14ac:dyDescent="0.25">
      <c r="A62" s="4"/>
      <c r="B62" s="4"/>
      <c r="C62" s="4"/>
      <c r="D62" s="4"/>
      <c r="E62" s="4"/>
      <c r="F62" s="4"/>
      <c r="G62" s="4"/>
    </row>
    <row r="63" spans="1:7" x14ac:dyDescent="0.25">
      <c r="A63" s="4"/>
      <c r="B63" s="4"/>
      <c r="C63" s="4"/>
      <c r="D63" s="4"/>
      <c r="E63" s="4"/>
      <c r="F63" s="4"/>
      <c r="G63" s="4"/>
    </row>
    <row r="64" spans="1:7" x14ac:dyDescent="0.25">
      <c r="A64" s="4"/>
      <c r="B64" s="4"/>
      <c r="C64" s="4"/>
      <c r="D64" s="4"/>
      <c r="E64" s="4"/>
      <c r="F64" s="4"/>
      <c r="G64" s="4"/>
    </row>
    <row r="65" spans="1:7" x14ac:dyDescent="0.25">
      <c r="A65" s="4"/>
      <c r="B65" s="4"/>
      <c r="C65" s="4"/>
      <c r="D65" s="4"/>
      <c r="E65" s="4"/>
      <c r="F65" s="4"/>
      <c r="G65" s="4"/>
    </row>
    <row r="66" spans="1:7" x14ac:dyDescent="0.25">
      <c r="A66" s="4"/>
      <c r="B66" s="4"/>
      <c r="C66" s="4"/>
      <c r="D66" s="4"/>
      <c r="E66" s="4"/>
      <c r="F66" s="4"/>
      <c r="G66" s="4"/>
    </row>
    <row r="67" spans="1:7" x14ac:dyDescent="0.25">
      <c r="A67" s="4"/>
      <c r="B67" s="4"/>
      <c r="C67" s="4"/>
      <c r="D67" s="4"/>
      <c r="E67" s="4"/>
      <c r="F67" s="4"/>
      <c r="G67" s="4"/>
    </row>
    <row r="68" spans="1:7" x14ac:dyDescent="0.25">
      <c r="A68" s="4"/>
      <c r="B68" s="4"/>
      <c r="C68" s="4"/>
      <c r="D68" s="4"/>
      <c r="E68" s="4"/>
      <c r="F68" s="4"/>
      <c r="G68" s="4"/>
    </row>
    <row r="69" spans="1:7" x14ac:dyDescent="0.25">
      <c r="A69" s="4"/>
      <c r="B69" s="4"/>
      <c r="C69" s="4"/>
      <c r="D69" s="4"/>
      <c r="E69" s="4"/>
      <c r="F69" s="4"/>
      <c r="G69" s="4"/>
    </row>
    <row r="70" spans="1:7" x14ac:dyDescent="0.25">
      <c r="A70" s="4"/>
      <c r="B70" s="4"/>
      <c r="C70" s="4"/>
      <c r="D70" s="4"/>
      <c r="E70" s="4"/>
      <c r="F70" s="4"/>
      <c r="G70" s="4"/>
    </row>
    <row r="71" spans="1:7" x14ac:dyDescent="0.25">
      <c r="A71" s="4"/>
      <c r="B71" s="4"/>
      <c r="C71" s="4"/>
      <c r="D71" s="4"/>
      <c r="E71" s="4"/>
      <c r="F71" s="4"/>
      <c r="G71" s="4"/>
    </row>
    <row r="72" spans="1:7" x14ac:dyDescent="0.25">
      <c r="A72" s="4"/>
      <c r="B72" s="4"/>
      <c r="C72" s="4"/>
      <c r="D72" s="4"/>
      <c r="E72" s="4"/>
      <c r="F72" s="4"/>
      <c r="G72" s="4"/>
    </row>
    <row r="73" spans="1:7" x14ac:dyDescent="0.25">
      <c r="A73" s="4"/>
      <c r="B73" s="4"/>
      <c r="C73" s="4"/>
      <c r="D73" s="4"/>
      <c r="E73" s="4"/>
      <c r="F73" s="4"/>
      <c r="G73" s="4"/>
    </row>
    <row r="74" spans="1:7" x14ac:dyDescent="0.25">
      <c r="A74" s="4"/>
      <c r="B74" s="4"/>
      <c r="C74" s="4"/>
      <c r="D74" s="4"/>
      <c r="E74" s="4"/>
      <c r="F74" s="4"/>
      <c r="G74" s="4"/>
    </row>
    <row r="75" spans="1:7" x14ac:dyDescent="0.25">
      <c r="A75" s="4"/>
      <c r="B75" s="4"/>
      <c r="C75" s="4"/>
      <c r="D75" s="4"/>
      <c r="E75" s="4"/>
      <c r="F75" s="4"/>
      <c r="G75" s="4"/>
    </row>
    <row r="76" spans="1:7" x14ac:dyDescent="0.25">
      <c r="A76" s="4"/>
      <c r="B76" s="4"/>
      <c r="C76" s="4"/>
      <c r="D76" s="4"/>
      <c r="E76" s="4"/>
      <c r="F76" s="4"/>
      <c r="G76" s="4"/>
    </row>
    <row r="77" spans="1:7" x14ac:dyDescent="0.25">
      <c r="A77" s="4"/>
      <c r="B77" s="4"/>
      <c r="C77" s="4"/>
      <c r="D77" s="4"/>
      <c r="E77" s="4"/>
      <c r="F77" s="4"/>
      <c r="G77" s="4"/>
    </row>
    <row r="78" spans="1:7" x14ac:dyDescent="0.25">
      <c r="A78" s="4"/>
      <c r="B78" s="4"/>
      <c r="C78" s="4"/>
      <c r="D78" s="4"/>
      <c r="E78" s="4"/>
      <c r="F78" s="4"/>
      <c r="G78" s="4"/>
    </row>
    <row r="79" spans="1:7" x14ac:dyDescent="0.25">
      <c r="A79" s="4"/>
      <c r="B79" s="4"/>
      <c r="C79" s="4"/>
      <c r="D79" s="4"/>
      <c r="E79" s="4"/>
      <c r="F79" s="4"/>
      <c r="G79" s="4"/>
    </row>
    <row r="80" spans="1:7" x14ac:dyDescent="0.25">
      <c r="A80" s="4"/>
      <c r="B80" s="4"/>
      <c r="C80" s="4"/>
      <c r="D80" s="4"/>
      <c r="E80" s="4"/>
      <c r="F80" s="4"/>
      <c r="G80" s="4"/>
    </row>
    <row r="81" spans="1:7" x14ac:dyDescent="0.25">
      <c r="A81" s="4"/>
      <c r="B81" s="4"/>
      <c r="C81" s="4"/>
      <c r="D81" s="4"/>
      <c r="E81" s="4"/>
      <c r="F81" s="4"/>
      <c r="G81" s="4"/>
    </row>
    <row r="82" spans="1:7" x14ac:dyDescent="0.25">
      <c r="A82" s="4"/>
      <c r="B82" s="4"/>
      <c r="C82" s="4"/>
      <c r="D82" s="4"/>
      <c r="E82" s="4"/>
      <c r="F82" s="4"/>
      <c r="G82" s="4"/>
    </row>
    <row r="83" spans="1:7" x14ac:dyDescent="0.25">
      <c r="A83" s="4"/>
      <c r="B83" s="4"/>
      <c r="C83" s="4"/>
      <c r="D83" s="4"/>
      <c r="E83" s="4"/>
      <c r="F83" s="4"/>
      <c r="G83" s="4"/>
    </row>
    <row r="84" spans="1:7" x14ac:dyDescent="0.25">
      <c r="A84" s="4"/>
      <c r="B84" s="4"/>
      <c r="C84" s="4"/>
      <c r="D84" s="4"/>
      <c r="E84" s="4"/>
      <c r="F84" s="4"/>
      <c r="G84" s="4"/>
    </row>
    <row r="85" spans="1:7" x14ac:dyDescent="0.25">
      <c r="A85" s="4"/>
      <c r="B85" s="4"/>
      <c r="C85" s="4"/>
      <c r="D85" s="4"/>
      <c r="E85" s="4"/>
      <c r="F85" s="4"/>
      <c r="G85" s="4"/>
    </row>
    <row r="86" spans="1:7" x14ac:dyDescent="0.25">
      <c r="A86" s="4"/>
      <c r="B86" s="4"/>
      <c r="C86" s="4"/>
      <c r="D86" s="4"/>
      <c r="E86" s="4"/>
      <c r="F86" s="4"/>
      <c r="G86" s="4"/>
    </row>
    <row r="87" spans="1:7" x14ac:dyDescent="0.25">
      <c r="A87" s="4"/>
      <c r="B87" s="4"/>
      <c r="C87" s="4"/>
      <c r="D87" s="4"/>
      <c r="E87" s="4"/>
      <c r="F87" s="4"/>
      <c r="G87" s="4"/>
    </row>
    <row r="88" spans="1:7" x14ac:dyDescent="0.25">
      <c r="A88" s="4"/>
      <c r="B88" s="4"/>
      <c r="C88" s="4"/>
      <c r="D88" s="4"/>
      <c r="E88" s="4"/>
      <c r="F88" s="4"/>
      <c r="G88" s="4"/>
    </row>
    <row r="89" spans="1:7" x14ac:dyDescent="0.25">
      <c r="A89" s="4"/>
      <c r="B89" s="4"/>
      <c r="C89" s="4"/>
      <c r="D89" s="4"/>
      <c r="E89" s="4"/>
      <c r="F89" s="4"/>
      <c r="G89" s="4"/>
    </row>
    <row r="90" spans="1:7" x14ac:dyDescent="0.25">
      <c r="A90" s="4"/>
      <c r="B90" s="4"/>
      <c r="C90" s="4"/>
      <c r="D90" s="4"/>
      <c r="E90" s="4"/>
      <c r="F90" s="4"/>
      <c r="G90" s="4"/>
    </row>
    <row r="91" spans="1:7" x14ac:dyDescent="0.25">
      <c r="A91" s="4"/>
      <c r="B91" s="4"/>
      <c r="C91" s="4"/>
      <c r="D91" s="4"/>
      <c r="E91" s="4"/>
      <c r="F91" s="4"/>
      <c r="G91" s="4"/>
    </row>
    <row r="92" spans="1:7" x14ac:dyDescent="0.25">
      <c r="A92" s="4"/>
      <c r="B92" s="4"/>
      <c r="C92" s="4"/>
      <c r="D92" s="4"/>
      <c r="E92" s="4"/>
      <c r="F92" s="4"/>
      <c r="G92" s="4"/>
    </row>
    <row r="93" spans="1:7" x14ac:dyDescent="0.25">
      <c r="A93" s="4"/>
      <c r="B93" s="4"/>
      <c r="C93" s="4"/>
      <c r="D93" s="4"/>
      <c r="E93" s="4"/>
      <c r="F93" s="4"/>
      <c r="G93" s="4"/>
    </row>
    <row r="94" spans="1:7" x14ac:dyDescent="0.25">
      <c r="A94" s="4"/>
      <c r="B94" s="4"/>
      <c r="C94" s="4"/>
      <c r="D94" s="4"/>
      <c r="E94" s="4"/>
      <c r="F94" s="4"/>
      <c r="G94" s="4"/>
    </row>
    <row r="95" spans="1:7" x14ac:dyDescent="0.25">
      <c r="A95" s="4"/>
      <c r="B95" s="4"/>
      <c r="C95" s="4"/>
      <c r="D95" s="4"/>
      <c r="E95" s="4"/>
      <c r="F95" s="4"/>
      <c r="G95" s="4"/>
    </row>
    <row r="96" spans="1:7" x14ac:dyDescent="0.25">
      <c r="A96" s="4"/>
      <c r="B96" s="4"/>
      <c r="C96" s="4"/>
      <c r="D96" s="4"/>
      <c r="E96" s="4"/>
      <c r="F96" s="4"/>
      <c r="G96" s="4"/>
    </row>
    <row r="97" spans="1:7" x14ac:dyDescent="0.25">
      <c r="A97" s="4"/>
      <c r="B97" s="4"/>
      <c r="C97" s="4"/>
      <c r="D97" s="4"/>
      <c r="E97" s="4"/>
      <c r="F97" s="4"/>
      <c r="G97" s="4"/>
    </row>
    <row r="98" spans="1:7" x14ac:dyDescent="0.25">
      <c r="A98" s="4"/>
      <c r="B98" s="4"/>
      <c r="C98" s="4"/>
      <c r="D98" s="4"/>
      <c r="E98" s="4"/>
      <c r="F98" s="4"/>
      <c r="G98" s="4"/>
    </row>
    <row r="99" spans="1:7" x14ac:dyDescent="0.25">
      <c r="A99" s="4"/>
      <c r="B99" s="4"/>
      <c r="C99" s="4"/>
      <c r="D99" s="4"/>
      <c r="E99" s="4"/>
      <c r="F99" s="4"/>
      <c r="G99" s="4"/>
    </row>
    <row r="100" spans="1:7" x14ac:dyDescent="0.25">
      <c r="A100" s="4"/>
      <c r="B100" s="4"/>
      <c r="C100" s="4"/>
      <c r="D100" s="4"/>
      <c r="E100" s="4"/>
      <c r="F100" s="4"/>
      <c r="G100" s="4"/>
    </row>
    <row r="101" spans="1:7" x14ac:dyDescent="0.25">
      <c r="A101" s="4"/>
      <c r="B101" s="4"/>
      <c r="C101" s="4"/>
      <c r="D101" s="4"/>
      <c r="E101" s="4"/>
      <c r="F101" s="4"/>
      <c r="G101" s="4"/>
    </row>
    <row r="102" spans="1:7" x14ac:dyDescent="0.25">
      <c r="A102" s="4"/>
      <c r="B102" s="4"/>
      <c r="C102" s="4"/>
      <c r="D102" s="4"/>
      <c r="E102" s="4"/>
      <c r="F102" s="4"/>
      <c r="G102" s="4"/>
    </row>
    <row r="103" spans="1:7" x14ac:dyDescent="0.25">
      <c r="A103" s="4"/>
      <c r="B103" s="4"/>
      <c r="C103" s="4"/>
      <c r="D103" s="4"/>
      <c r="E103" s="4"/>
      <c r="F103" s="4"/>
      <c r="G103" s="4"/>
    </row>
    <row r="104" spans="1:7" x14ac:dyDescent="0.25">
      <c r="A104" s="4"/>
      <c r="B104" s="4"/>
      <c r="C104" s="4"/>
      <c r="D104" s="4"/>
      <c r="E104" s="4"/>
      <c r="F104" s="4"/>
      <c r="G104" s="4"/>
    </row>
    <row r="105" spans="1:7" x14ac:dyDescent="0.25">
      <c r="A105" s="4"/>
      <c r="B105" s="4"/>
      <c r="C105" s="4"/>
      <c r="D105" s="4"/>
      <c r="E105" s="4"/>
      <c r="F105" s="4"/>
      <c r="G105" s="4"/>
    </row>
    <row r="106" spans="1:7" x14ac:dyDescent="0.25">
      <c r="A106" s="4"/>
      <c r="B106" s="4"/>
      <c r="C106" s="4"/>
      <c r="D106" s="4"/>
      <c r="E106" s="4"/>
      <c r="F106" s="4"/>
      <c r="G106" s="4"/>
    </row>
    <row r="107" spans="1:7" x14ac:dyDescent="0.25">
      <c r="A107" s="4"/>
      <c r="B107" s="4"/>
      <c r="C107" s="4"/>
      <c r="D107" s="4"/>
      <c r="E107" s="4"/>
      <c r="F107" s="4"/>
      <c r="G107" s="4"/>
    </row>
    <row r="108" spans="1:7" x14ac:dyDescent="0.25">
      <c r="A108" s="4"/>
      <c r="B108" s="4"/>
      <c r="C108" s="4"/>
      <c r="D108" s="4"/>
      <c r="E108" s="4"/>
      <c r="F108" s="4"/>
      <c r="G108" s="4"/>
    </row>
    <row r="109" spans="1:7" x14ac:dyDescent="0.25">
      <c r="A109" s="4"/>
      <c r="B109" s="4"/>
      <c r="C109" s="4"/>
      <c r="D109" s="4"/>
      <c r="E109" s="4"/>
      <c r="F109" s="4"/>
      <c r="G109" s="4"/>
    </row>
    <row r="110" spans="1:7" x14ac:dyDescent="0.25">
      <c r="A110" s="4"/>
      <c r="B110" s="4"/>
      <c r="C110" s="4"/>
      <c r="D110" s="4"/>
      <c r="E110" s="4"/>
      <c r="F110" s="4"/>
      <c r="G110" s="4"/>
    </row>
    <row r="111" spans="1:7" x14ac:dyDescent="0.25">
      <c r="A111" s="4"/>
      <c r="B111" s="4"/>
      <c r="C111" s="4"/>
      <c r="D111" s="4"/>
      <c r="E111" s="4"/>
      <c r="F111" s="4"/>
      <c r="G111" s="4"/>
    </row>
    <row r="112" spans="1:7" x14ac:dyDescent="0.25">
      <c r="A112" s="4"/>
      <c r="B112" s="4"/>
      <c r="C112" s="4"/>
      <c r="D112" s="4"/>
      <c r="E112" s="4"/>
      <c r="F112" s="4"/>
      <c r="G112" s="4"/>
    </row>
    <row r="113" spans="1:7" x14ac:dyDescent="0.25">
      <c r="A113" s="4"/>
      <c r="B113" s="4"/>
      <c r="C113" s="4"/>
      <c r="D113" s="4"/>
      <c r="E113" s="4"/>
      <c r="F113" s="4"/>
      <c r="G113" s="4"/>
    </row>
    <row r="114" spans="1:7" x14ac:dyDescent="0.25">
      <c r="A114" s="4"/>
      <c r="B114" s="4"/>
      <c r="C114" s="4"/>
      <c r="D114" s="4"/>
      <c r="E114" s="4"/>
      <c r="F114" s="4"/>
      <c r="G114" s="4"/>
    </row>
    <row r="115" spans="1:7" x14ac:dyDescent="0.25">
      <c r="A115" s="4"/>
      <c r="B115" s="4"/>
      <c r="C115" s="4"/>
      <c r="D115" s="4"/>
      <c r="E115" s="4"/>
      <c r="F115" s="4"/>
      <c r="G115" s="4"/>
    </row>
    <row r="116" spans="1:7" x14ac:dyDescent="0.25">
      <c r="A116" s="4"/>
      <c r="B116" s="4"/>
      <c r="C116" s="4"/>
      <c r="D116" s="4"/>
      <c r="E116" s="4"/>
      <c r="F116" s="4"/>
      <c r="G116" s="4"/>
    </row>
    <row r="117" spans="1:7" x14ac:dyDescent="0.25">
      <c r="A117" s="4"/>
      <c r="B117" s="4"/>
      <c r="C117" s="4"/>
      <c r="D117" s="4"/>
      <c r="E117" s="4"/>
      <c r="F117" s="4"/>
      <c r="G117" s="4"/>
    </row>
    <row r="118" spans="1:7" x14ac:dyDescent="0.25">
      <c r="A118" s="4"/>
      <c r="B118" s="4"/>
      <c r="C118" s="4"/>
      <c r="D118" s="4"/>
      <c r="E118" s="4"/>
      <c r="F118" s="4"/>
      <c r="G118" s="4"/>
    </row>
    <row r="119" spans="1:7" x14ac:dyDescent="0.25">
      <c r="A119" s="4"/>
      <c r="B119" s="4"/>
      <c r="C119" s="4"/>
      <c r="D119" s="4"/>
      <c r="E119" s="4"/>
      <c r="F119" s="4"/>
      <c r="G119" s="4"/>
    </row>
    <row r="120" spans="1:7" x14ac:dyDescent="0.25">
      <c r="A120" s="4"/>
      <c r="B120" s="4"/>
      <c r="C120" s="4"/>
      <c r="D120" s="4"/>
      <c r="E120" s="4"/>
      <c r="F120" s="4"/>
      <c r="G120" s="4"/>
    </row>
    <row r="121" spans="1:7" x14ac:dyDescent="0.25">
      <c r="A121" s="4"/>
      <c r="B121" s="4"/>
      <c r="C121" s="4"/>
      <c r="D121" s="4"/>
      <c r="E121" s="4"/>
      <c r="F121" s="4"/>
      <c r="G121" s="4"/>
    </row>
    <row r="122" spans="1:7" x14ac:dyDescent="0.25">
      <c r="A122" s="4"/>
      <c r="B122" s="4"/>
      <c r="C122" s="4"/>
      <c r="D122" s="4"/>
      <c r="E122" s="4"/>
      <c r="F122" s="4"/>
      <c r="G122" s="4"/>
    </row>
    <row r="123" spans="1:7" x14ac:dyDescent="0.25">
      <c r="A123" s="4"/>
      <c r="B123" s="4"/>
      <c r="C123" s="4"/>
      <c r="D123" s="4"/>
      <c r="E123" s="4"/>
      <c r="F123" s="4"/>
      <c r="G123" s="4"/>
    </row>
    <row r="124" spans="1:7" x14ac:dyDescent="0.25">
      <c r="A124" s="4"/>
      <c r="B124" s="4"/>
      <c r="C124" s="4"/>
      <c r="D124" s="4"/>
      <c r="E124" s="4"/>
      <c r="F124" s="4"/>
      <c r="G124" s="4"/>
    </row>
    <row r="125" spans="1:7" x14ac:dyDescent="0.25">
      <c r="A125" s="4"/>
      <c r="B125" s="4"/>
      <c r="C125" s="4"/>
      <c r="D125" s="4"/>
      <c r="E125" s="4"/>
      <c r="F125" s="4"/>
      <c r="G125" s="4"/>
    </row>
    <row r="126" spans="1:7" x14ac:dyDescent="0.25">
      <c r="A126" s="4"/>
      <c r="B126" s="4"/>
      <c r="C126" s="4"/>
      <c r="D126" s="4"/>
      <c r="E126" s="4"/>
      <c r="F126" s="4"/>
      <c r="G126" s="4"/>
    </row>
    <row r="127" spans="1:7" x14ac:dyDescent="0.25">
      <c r="A127" s="4"/>
      <c r="B127" s="4"/>
      <c r="C127" s="4"/>
      <c r="D127" s="4"/>
      <c r="E127" s="4"/>
      <c r="F127" s="4"/>
      <c r="G127" s="4"/>
    </row>
    <row r="128" spans="1:7" x14ac:dyDescent="0.25">
      <c r="A128" s="4"/>
      <c r="B128" s="4"/>
      <c r="C128" s="4"/>
      <c r="D128" s="4"/>
      <c r="E128" s="4"/>
      <c r="F128" s="4"/>
      <c r="G128" s="4"/>
    </row>
    <row r="129" spans="1:7" x14ac:dyDescent="0.25">
      <c r="A129" s="4"/>
      <c r="B129" s="4"/>
      <c r="C129" s="4"/>
      <c r="D129" s="4"/>
      <c r="E129" s="4"/>
      <c r="F129" s="4"/>
      <c r="G129" s="4"/>
    </row>
    <row r="130" spans="1:7" x14ac:dyDescent="0.25">
      <c r="A130" s="4"/>
      <c r="B130" s="4"/>
      <c r="C130" s="4"/>
      <c r="D130" s="4"/>
      <c r="E130" s="4"/>
      <c r="F130" s="4"/>
      <c r="G130" s="4"/>
    </row>
    <row r="131" spans="1:7" x14ac:dyDescent="0.25">
      <c r="A131" s="4"/>
      <c r="B131" s="4"/>
      <c r="C131" s="4"/>
      <c r="D131" s="4"/>
      <c r="E131" s="4"/>
      <c r="F131" s="4"/>
      <c r="G131" s="4"/>
    </row>
    <row r="132" spans="1:7" x14ac:dyDescent="0.25">
      <c r="A132" s="4"/>
      <c r="B132" s="4"/>
      <c r="C132" s="4"/>
      <c r="D132" s="4"/>
      <c r="E132" s="4"/>
      <c r="F132" s="4"/>
      <c r="G132" s="4"/>
    </row>
    <row r="133" spans="1:7" x14ac:dyDescent="0.25">
      <c r="A133" s="4"/>
      <c r="B133" s="4"/>
      <c r="C133" s="4"/>
      <c r="D133" s="4"/>
      <c r="E133" s="4"/>
      <c r="F133" s="4"/>
      <c r="G133" s="4"/>
    </row>
    <row r="134" spans="1:7" x14ac:dyDescent="0.25">
      <c r="A134" s="4"/>
      <c r="B134" s="4"/>
      <c r="C134" s="4"/>
      <c r="D134" s="4"/>
      <c r="E134" s="4"/>
      <c r="F134" s="4"/>
      <c r="G134" s="4"/>
    </row>
    <row r="135" spans="1:7" x14ac:dyDescent="0.25">
      <c r="A135" s="4"/>
      <c r="B135" s="4"/>
      <c r="C135" s="4"/>
      <c r="D135" s="4"/>
      <c r="E135" s="4"/>
      <c r="F135" s="4"/>
      <c r="G135" s="4"/>
    </row>
    <row r="136" spans="1:7" x14ac:dyDescent="0.25">
      <c r="A136" s="4"/>
      <c r="B136" s="4"/>
      <c r="C136" s="4"/>
      <c r="D136" s="4"/>
      <c r="E136" s="4"/>
      <c r="F136" s="4"/>
      <c r="G136" s="4"/>
    </row>
    <row r="137" spans="1:7" x14ac:dyDescent="0.25">
      <c r="A137" s="4"/>
      <c r="B137" s="4"/>
      <c r="C137" s="4"/>
      <c r="D137" s="4"/>
      <c r="E137" s="4"/>
      <c r="F137" s="4"/>
      <c r="G137" s="4"/>
    </row>
    <row r="138" spans="1:7" x14ac:dyDescent="0.25">
      <c r="A138" s="4"/>
      <c r="B138" s="4"/>
      <c r="C138" s="4"/>
      <c r="D138" s="4"/>
      <c r="E138" s="4"/>
      <c r="F138" s="4"/>
      <c r="G138" s="4"/>
    </row>
    <row r="139" spans="1:7" x14ac:dyDescent="0.25">
      <c r="A139" s="4"/>
      <c r="B139" s="4"/>
      <c r="C139" s="4"/>
      <c r="D139" s="4"/>
      <c r="E139" s="4"/>
      <c r="F139" s="4"/>
      <c r="G139" s="4"/>
    </row>
    <row r="140" spans="1:7" x14ac:dyDescent="0.25">
      <c r="A140" s="4"/>
      <c r="B140" s="4"/>
      <c r="C140" s="4"/>
      <c r="D140" s="4"/>
      <c r="E140" s="4"/>
      <c r="F140" s="4"/>
      <c r="G140" s="4"/>
    </row>
    <row r="141" spans="1:7" x14ac:dyDescent="0.25">
      <c r="A141" s="4"/>
      <c r="B141" s="4"/>
      <c r="C141" s="4"/>
      <c r="D141" s="4"/>
      <c r="E141" s="4"/>
      <c r="F141" s="4"/>
      <c r="G141" s="4"/>
    </row>
    <row r="142" spans="1:7" x14ac:dyDescent="0.25">
      <c r="A142" s="4"/>
      <c r="B142" s="4"/>
      <c r="C142" s="4"/>
      <c r="D142" s="4"/>
      <c r="E142" s="4"/>
      <c r="F142" s="4"/>
      <c r="G142" s="4"/>
    </row>
    <row r="143" spans="1:7" x14ac:dyDescent="0.25">
      <c r="A143" s="4"/>
      <c r="B143" s="4"/>
      <c r="C143" s="4"/>
      <c r="D143" s="4"/>
      <c r="E143" s="4"/>
      <c r="F143" s="4"/>
      <c r="G143" s="4"/>
    </row>
    <row r="144" spans="1:7" x14ac:dyDescent="0.25">
      <c r="A144" s="4"/>
      <c r="B144" s="4"/>
      <c r="C144" s="4"/>
      <c r="D144" s="4"/>
      <c r="E144" s="4"/>
      <c r="F144" s="4"/>
      <c r="G144" s="4"/>
    </row>
    <row r="145" spans="1:7" x14ac:dyDescent="0.25">
      <c r="A145" s="4"/>
      <c r="B145" s="4"/>
      <c r="C145" s="4"/>
      <c r="D145" s="4"/>
      <c r="E145" s="4"/>
      <c r="F145" s="4"/>
      <c r="G145" s="4"/>
    </row>
    <row r="146" spans="1:7" x14ac:dyDescent="0.25">
      <c r="A146" s="4"/>
      <c r="B146" s="4"/>
      <c r="C146" s="4"/>
      <c r="D146" s="4"/>
      <c r="E146" s="4"/>
      <c r="F146" s="4"/>
      <c r="G146" s="4"/>
    </row>
    <row r="147" spans="1:7" x14ac:dyDescent="0.25">
      <c r="A147" s="4"/>
      <c r="B147" s="4"/>
      <c r="C147" s="4"/>
      <c r="D147" s="4"/>
      <c r="E147" s="4"/>
      <c r="F147" s="4"/>
      <c r="G147" s="4"/>
    </row>
    <row r="148" spans="1:7" x14ac:dyDescent="0.25">
      <c r="A148" s="4"/>
      <c r="B148" s="4"/>
      <c r="C148" s="4"/>
      <c r="D148" s="4"/>
      <c r="E148" s="4"/>
      <c r="F148" s="4"/>
      <c r="G148" s="4"/>
    </row>
    <row r="149" spans="1:7" x14ac:dyDescent="0.25">
      <c r="A149" s="4"/>
      <c r="B149" s="4"/>
      <c r="C149" s="4"/>
      <c r="D149" s="4"/>
      <c r="E149" s="4"/>
      <c r="F149" s="4"/>
      <c r="G149" s="4"/>
    </row>
    <row r="150" spans="1:7" x14ac:dyDescent="0.25">
      <c r="A150" s="4"/>
      <c r="B150" s="4"/>
      <c r="C150" s="4"/>
      <c r="D150" s="4"/>
      <c r="E150" s="4"/>
      <c r="F150" s="4"/>
      <c r="G150" s="4"/>
    </row>
    <row r="151" spans="1:7" x14ac:dyDescent="0.25">
      <c r="A151" s="4"/>
      <c r="B151" s="4"/>
      <c r="C151" s="4"/>
      <c r="D151" s="4"/>
      <c r="E151" s="4"/>
      <c r="F151" s="4"/>
      <c r="G151" s="4"/>
    </row>
    <row r="152" spans="1:7" x14ac:dyDescent="0.25">
      <c r="A152" s="4"/>
      <c r="B152" s="4"/>
      <c r="C152" s="4"/>
      <c r="D152" s="4"/>
      <c r="E152" s="4"/>
      <c r="F152" s="4"/>
      <c r="G152" s="4"/>
    </row>
    <row r="153" spans="1:7" x14ac:dyDescent="0.25">
      <c r="A153" s="4"/>
      <c r="B153" s="4"/>
      <c r="C153" s="4"/>
      <c r="D153" s="4"/>
      <c r="E153" s="4"/>
      <c r="F153" s="4"/>
      <c r="G153" s="4"/>
    </row>
    <row r="154" spans="1:7" x14ac:dyDescent="0.25">
      <c r="A154" s="4"/>
      <c r="B154" s="4"/>
      <c r="C154" s="4"/>
      <c r="D154" s="4"/>
      <c r="E154" s="4"/>
      <c r="F154" s="4"/>
      <c r="G154" s="4"/>
    </row>
    <row r="155" spans="1:7" x14ac:dyDescent="0.25">
      <c r="A155" s="4"/>
      <c r="B155" s="4"/>
      <c r="C155" s="4"/>
      <c r="D155" s="4"/>
      <c r="E155" s="4"/>
      <c r="F155" s="4"/>
      <c r="G155" s="4"/>
    </row>
    <row r="156" spans="1:7" x14ac:dyDescent="0.25">
      <c r="A156" s="4"/>
      <c r="B156" s="4"/>
      <c r="C156" s="4"/>
      <c r="D156" s="4"/>
      <c r="E156" s="4"/>
      <c r="F156" s="4"/>
      <c r="G156" s="4"/>
    </row>
    <row r="157" spans="1:7" x14ac:dyDescent="0.25">
      <c r="A157" s="4"/>
      <c r="B157" s="4"/>
      <c r="C157" s="4"/>
      <c r="D157" s="4"/>
      <c r="E157" s="4"/>
      <c r="F157" s="4"/>
      <c r="G157" s="4"/>
    </row>
    <row r="158" spans="1:7" x14ac:dyDescent="0.25">
      <c r="A158" s="4"/>
      <c r="B158" s="4"/>
      <c r="C158" s="4"/>
      <c r="D158" s="4"/>
      <c r="E158" s="4"/>
      <c r="F158" s="4"/>
      <c r="G158" s="4"/>
    </row>
    <row r="159" spans="1:7" x14ac:dyDescent="0.25">
      <c r="A159" s="4"/>
      <c r="B159" s="4"/>
      <c r="C159" s="4"/>
      <c r="D159" s="4"/>
      <c r="E159" s="4"/>
      <c r="F159" s="4"/>
      <c r="G159" s="4"/>
    </row>
    <row r="160" spans="1:7" x14ac:dyDescent="0.25">
      <c r="A160" s="4"/>
      <c r="B160" s="4"/>
      <c r="C160" s="4"/>
      <c r="D160" s="4"/>
      <c r="E160" s="4"/>
      <c r="F160" s="4"/>
      <c r="G160" s="4"/>
    </row>
    <row r="161" spans="1:7" x14ac:dyDescent="0.25">
      <c r="A161" s="4"/>
      <c r="B161" s="4"/>
      <c r="C161" s="4"/>
      <c r="D161" s="4"/>
      <c r="E161" s="4"/>
      <c r="F161" s="4"/>
      <c r="G161" s="4"/>
    </row>
    <row r="162" spans="1:7" x14ac:dyDescent="0.25">
      <c r="A162" s="4"/>
      <c r="B162" s="4"/>
      <c r="C162" s="4"/>
      <c r="D162" s="4"/>
      <c r="E162" s="4"/>
      <c r="F162" s="4"/>
      <c r="G162" s="4"/>
    </row>
    <row r="163" spans="1:7" x14ac:dyDescent="0.25">
      <c r="A163" s="4"/>
      <c r="B163" s="4"/>
      <c r="C163" s="4"/>
      <c r="D163" s="4"/>
      <c r="E163" s="4"/>
      <c r="F163" s="4"/>
      <c r="G163" s="4"/>
    </row>
    <row r="164" spans="1:7" x14ac:dyDescent="0.25">
      <c r="A164" s="4"/>
      <c r="B164" s="4"/>
      <c r="C164" s="4"/>
      <c r="D164" s="4"/>
      <c r="E164" s="4"/>
      <c r="F164" s="4"/>
      <c r="G164" s="4"/>
    </row>
    <row r="165" spans="1:7" x14ac:dyDescent="0.25">
      <c r="A165" s="4"/>
      <c r="B165" s="4"/>
      <c r="C165" s="4"/>
      <c r="D165" s="4"/>
      <c r="E165" s="4"/>
      <c r="F165" s="4"/>
      <c r="G165" s="4"/>
    </row>
    <row r="166" spans="1:7" x14ac:dyDescent="0.25">
      <c r="A166" s="4"/>
      <c r="B166" s="4"/>
      <c r="C166" s="4"/>
      <c r="D166" s="4"/>
      <c r="E166" s="4"/>
      <c r="F166" s="4"/>
      <c r="G166" s="4"/>
    </row>
    <row r="167" spans="1:7" x14ac:dyDescent="0.25">
      <c r="A167" s="4"/>
      <c r="B167" s="4"/>
      <c r="C167" s="4"/>
      <c r="D167" s="4"/>
      <c r="E167" s="4"/>
      <c r="F167" s="4"/>
      <c r="G167" s="4"/>
    </row>
    <row r="168" spans="1:7" x14ac:dyDescent="0.25">
      <c r="A168" s="4"/>
      <c r="B168" s="4"/>
      <c r="C168" s="4"/>
      <c r="D168" s="4"/>
      <c r="E168" s="4"/>
      <c r="F168" s="4"/>
      <c r="G168" s="4"/>
    </row>
    <row r="169" spans="1:7" x14ac:dyDescent="0.25">
      <c r="A169" s="4"/>
      <c r="B169" s="4"/>
      <c r="C169" s="4"/>
      <c r="D169" s="4"/>
      <c r="E169" s="4"/>
      <c r="F169" s="4"/>
      <c r="G169" s="4"/>
    </row>
    <row r="170" spans="1:7" x14ac:dyDescent="0.25">
      <c r="A170" s="4"/>
      <c r="B170" s="4"/>
      <c r="C170" s="4"/>
      <c r="D170" s="4"/>
      <c r="E170" s="4"/>
      <c r="F170" s="4"/>
      <c r="G170" s="4"/>
    </row>
    <row r="171" spans="1:7" x14ac:dyDescent="0.25">
      <c r="A171" s="4"/>
      <c r="B171" s="4"/>
      <c r="C171" s="4"/>
      <c r="D171" s="4"/>
      <c r="E171" s="4"/>
      <c r="F171" s="4"/>
      <c r="G171" s="4"/>
    </row>
    <row r="172" spans="1:7" x14ac:dyDescent="0.25">
      <c r="A172" s="4"/>
      <c r="B172" s="4"/>
      <c r="C172" s="4"/>
      <c r="D172" s="4"/>
      <c r="E172" s="4"/>
      <c r="F172" s="4"/>
      <c r="G172" s="4"/>
    </row>
    <row r="173" spans="1:7" x14ac:dyDescent="0.25">
      <c r="A173" s="4"/>
      <c r="B173" s="4"/>
      <c r="C173" s="4"/>
      <c r="D173" s="4"/>
      <c r="E173" s="4"/>
      <c r="F173" s="4"/>
      <c r="G173" s="4"/>
    </row>
    <row r="174" spans="1:7" x14ac:dyDescent="0.25">
      <c r="A174" s="4"/>
      <c r="B174" s="4"/>
      <c r="C174" s="4"/>
      <c r="D174" s="4"/>
      <c r="E174" s="4"/>
      <c r="F174" s="4"/>
      <c r="G174" s="4"/>
    </row>
    <row r="175" spans="1:7" x14ac:dyDescent="0.25">
      <c r="A175" s="4"/>
      <c r="B175" s="4"/>
      <c r="C175" s="4"/>
      <c r="D175" s="4"/>
      <c r="E175" s="4"/>
      <c r="F175" s="4"/>
      <c r="G175" s="4"/>
    </row>
    <row r="176" spans="1:7" x14ac:dyDescent="0.25">
      <c r="A176" s="4"/>
      <c r="B176" s="4"/>
      <c r="C176" s="4"/>
      <c r="D176" s="4"/>
      <c r="E176" s="4"/>
      <c r="F176" s="4"/>
      <c r="G176" s="4"/>
    </row>
    <row r="177" spans="1:7" x14ac:dyDescent="0.25">
      <c r="A177" s="4"/>
      <c r="B177" s="4"/>
      <c r="C177" s="4"/>
      <c r="D177" s="4"/>
      <c r="E177" s="4"/>
      <c r="F177" s="4"/>
      <c r="G177" s="4"/>
    </row>
    <row r="178" spans="1:7" x14ac:dyDescent="0.25">
      <c r="A178" s="4"/>
      <c r="B178" s="4"/>
      <c r="C178" s="4"/>
      <c r="D178" s="4"/>
      <c r="E178" s="4"/>
      <c r="F178" s="4"/>
      <c r="G178" s="4"/>
    </row>
    <row r="179" spans="1:7" x14ac:dyDescent="0.25">
      <c r="A179" s="4"/>
      <c r="B179" s="4"/>
      <c r="C179" s="4"/>
      <c r="D179" s="4"/>
      <c r="E179" s="4"/>
      <c r="F179" s="4"/>
      <c r="G179" s="4"/>
    </row>
    <row r="180" spans="1:7" x14ac:dyDescent="0.25">
      <c r="A180" s="4"/>
      <c r="B180" s="4"/>
      <c r="C180" s="4"/>
      <c r="D180" s="4"/>
      <c r="E180" s="4"/>
      <c r="F180" s="4"/>
      <c r="G180" s="4"/>
    </row>
    <row r="181" spans="1:7" x14ac:dyDescent="0.25">
      <c r="A181" s="4"/>
      <c r="B181" s="4"/>
      <c r="C181" s="4"/>
      <c r="D181" s="4"/>
      <c r="E181" s="4"/>
      <c r="F181" s="4"/>
      <c r="G181" s="4"/>
    </row>
    <row r="182" spans="1:7" x14ac:dyDescent="0.25">
      <c r="A182" s="4"/>
      <c r="B182" s="4"/>
      <c r="C182" s="4"/>
      <c r="D182" s="4"/>
      <c r="E182" s="4"/>
      <c r="F182" s="4"/>
      <c r="G182" s="4"/>
    </row>
    <row r="183" spans="1:7" x14ac:dyDescent="0.25">
      <c r="A183" s="4"/>
      <c r="B183" s="4"/>
      <c r="C183" s="4"/>
      <c r="D183" s="4"/>
      <c r="E183" s="4"/>
      <c r="F183" s="4"/>
      <c r="G183" s="4"/>
    </row>
    <row r="184" spans="1:7" x14ac:dyDescent="0.25">
      <c r="A184" s="4"/>
      <c r="B184" s="4"/>
      <c r="C184" s="4"/>
      <c r="D184" s="4"/>
      <c r="E184" s="4"/>
      <c r="F184" s="4"/>
      <c r="G184" s="4"/>
    </row>
    <row r="185" spans="1:7" x14ac:dyDescent="0.25">
      <c r="A185" s="4"/>
      <c r="B185" s="4"/>
      <c r="C185" s="4"/>
      <c r="D185" s="4"/>
      <c r="E185" s="4"/>
      <c r="F185" s="4"/>
      <c r="G185" s="4"/>
    </row>
    <row r="186" spans="1:7" x14ac:dyDescent="0.25">
      <c r="A186" s="4"/>
      <c r="B186" s="4"/>
      <c r="C186" s="4"/>
      <c r="D186" s="4"/>
      <c r="E186" s="4"/>
      <c r="F186" s="4"/>
      <c r="G186" s="4"/>
    </row>
    <row r="187" spans="1:7" x14ac:dyDescent="0.25">
      <c r="A187" s="4"/>
      <c r="B187" s="4"/>
      <c r="C187" s="4"/>
      <c r="D187" s="4"/>
      <c r="E187" s="4"/>
      <c r="F187" s="4"/>
      <c r="G187" s="4"/>
    </row>
    <row r="188" spans="1:7" x14ac:dyDescent="0.25">
      <c r="A188" s="4"/>
      <c r="B188" s="4"/>
      <c r="C188" s="4"/>
      <c r="D188" s="4"/>
      <c r="E188" s="4"/>
      <c r="F188" s="4"/>
      <c r="G188" s="4"/>
    </row>
    <row r="189" spans="1:7" x14ac:dyDescent="0.25">
      <c r="A189" s="4"/>
      <c r="B189" s="4"/>
      <c r="C189" s="4"/>
      <c r="D189" s="4"/>
      <c r="E189" s="4"/>
      <c r="F189" s="4"/>
      <c r="G189" s="4"/>
    </row>
    <row r="190" spans="1:7" x14ac:dyDescent="0.25">
      <c r="A190" s="4"/>
      <c r="B190" s="4"/>
      <c r="C190" s="4"/>
      <c r="D190" s="4"/>
      <c r="E190" s="4"/>
      <c r="F190" s="4"/>
      <c r="G190" s="4"/>
    </row>
    <row r="191" spans="1:7" x14ac:dyDescent="0.25">
      <c r="A191" s="4"/>
      <c r="B191" s="4"/>
      <c r="C191" s="4"/>
      <c r="D191" s="4"/>
      <c r="E191" s="4"/>
      <c r="F191" s="4"/>
      <c r="G191" s="4"/>
    </row>
    <row r="192" spans="1:7" x14ac:dyDescent="0.25">
      <c r="A192" s="4"/>
      <c r="B192" s="4"/>
      <c r="C192" s="4"/>
      <c r="D192" s="4"/>
      <c r="E192" s="4"/>
      <c r="F192" s="4"/>
      <c r="G192" s="4"/>
    </row>
    <row r="193" spans="1:7" x14ac:dyDescent="0.25">
      <c r="A193" s="4"/>
      <c r="B193" s="4"/>
      <c r="C193" s="4"/>
      <c r="D193" s="4"/>
      <c r="E193" s="4"/>
      <c r="F193" s="4"/>
      <c r="G193" s="4"/>
    </row>
    <row r="194" spans="1:7" x14ac:dyDescent="0.25">
      <c r="A194" s="4"/>
      <c r="B194" s="4"/>
      <c r="C194" s="4"/>
      <c r="D194" s="4"/>
      <c r="E194" s="4"/>
      <c r="F194" s="4"/>
      <c r="G194" s="4"/>
    </row>
    <row r="195" spans="1:7" x14ac:dyDescent="0.25">
      <c r="A195" s="4"/>
      <c r="B195" s="4"/>
      <c r="C195" s="4"/>
      <c r="D195" s="4"/>
      <c r="E195" s="4"/>
      <c r="F195" s="4"/>
      <c r="G195" s="4"/>
    </row>
    <row r="196" spans="1:7" x14ac:dyDescent="0.25">
      <c r="A196" s="4"/>
      <c r="B196" s="4"/>
      <c r="C196" s="4"/>
      <c r="D196" s="4"/>
      <c r="E196" s="4"/>
      <c r="F196" s="4"/>
      <c r="G196" s="4"/>
    </row>
    <row r="197" spans="1:7" x14ac:dyDescent="0.25">
      <c r="A197" s="4"/>
      <c r="B197" s="4"/>
      <c r="C197" s="4"/>
      <c r="D197" s="4"/>
      <c r="E197" s="4"/>
      <c r="F197" s="4"/>
      <c r="G197" s="4"/>
    </row>
    <row r="198" spans="1:7" x14ac:dyDescent="0.25">
      <c r="A198" s="4"/>
      <c r="B198" s="4"/>
      <c r="C198" s="4"/>
      <c r="D198" s="4"/>
      <c r="E198" s="4"/>
      <c r="F198" s="4"/>
      <c r="G198" s="4"/>
    </row>
    <row r="199" spans="1:7" x14ac:dyDescent="0.25">
      <c r="A199" s="4"/>
      <c r="B199" s="4"/>
      <c r="C199" s="4"/>
      <c r="D199" s="4"/>
      <c r="E199" s="4"/>
      <c r="F199" s="4"/>
      <c r="G199" s="4"/>
    </row>
    <row r="200" spans="1:7" x14ac:dyDescent="0.25">
      <c r="A200" s="4"/>
      <c r="B200" s="4"/>
      <c r="C200" s="4"/>
      <c r="D200" s="4"/>
      <c r="E200" s="4"/>
      <c r="F200" s="4"/>
      <c r="G200" s="4"/>
    </row>
    <row r="201" spans="1:7" x14ac:dyDescent="0.25">
      <c r="A201" s="4"/>
      <c r="B201" s="4"/>
      <c r="C201" s="4"/>
      <c r="D201" s="4"/>
      <c r="E201" s="4"/>
      <c r="F201" s="4"/>
      <c r="G201" s="4"/>
    </row>
    <row r="202" spans="1:7" x14ac:dyDescent="0.25">
      <c r="A202" s="4"/>
      <c r="B202" s="4"/>
      <c r="C202" s="4"/>
      <c r="D202" s="4"/>
      <c r="E202" s="4"/>
      <c r="F202" s="4"/>
      <c r="G202" s="4"/>
    </row>
    <row r="203" spans="1:7" x14ac:dyDescent="0.25">
      <c r="A203" s="4"/>
      <c r="B203" s="4"/>
      <c r="C203" s="4"/>
      <c r="D203" s="4"/>
      <c r="E203" s="4"/>
      <c r="F203" s="4"/>
      <c r="G203" s="4"/>
    </row>
    <row r="204" spans="1:7" x14ac:dyDescent="0.25">
      <c r="A204" s="4"/>
      <c r="B204" s="4"/>
      <c r="C204" s="4"/>
      <c r="D204" s="4"/>
      <c r="E204" s="4"/>
      <c r="F204" s="4"/>
      <c r="G204" s="4"/>
    </row>
    <row r="205" spans="1:7" x14ac:dyDescent="0.25">
      <c r="A205" s="4"/>
      <c r="B205" s="4"/>
      <c r="C205" s="4"/>
      <c r="D205" s="4"/>
      <c r="E205" s="4"/>
      <c r="F205" s="4"/>
      <c r="G205" s="4"/>
    </row>
    <row r="206" spans="1:7" x14ac:dyDescent="0.25">
      <c r="A206" s="4"/>
      <c r="B206" s="4"/>
      <c r="C206" s="4"/>
      <c r="D206" s="4"/>
      <c r="E206" s="4"/>
      <c r="F206" s="4"/>
      <c r="G206" s="4"/>
    </row>
    <row r="207" spans="1:7" x14ac:dyDescent="0.25">
      <c r="A207" s="4"/>
      <c r="B207" s="4"/>
      <c r="C207" s="4"/>
      <c r="D207" s="4"/>
      <c r="E207" s="4"/>
      <c r="F207" s="4"/>
      <c r="G207" s="4"/>
    </row>
    <row r="208" spans="1:7" x14ac:dyDescent="0.25">
      <c r="A208" s="4"/>
      <c r="B208" s="4"/>
      <c r="C208" s="4"/>
      <c r="D208" s="4"/>
      <c r="E208" s="4"/>
      <c r="F208" s="4"/>
      <c r="G208" s="4"/>
    </row>
    <row r="209" spans="1:7" x14ac:dyDescent="0.25">
      <c r="A209" s="4"/>
      <c r="B209" s="4"/>
      <c r="C209" s="4"/>
      <c r="D209" s="4"/>
      <c r="E209" s="4"/>
      <c r="F209" s="4"/>
      <c r="G209" s="4"/>
    </row>
    <row r="210" spans="1:7" x14ac:dyDescent="0.25">
      <c r="A210" s="4"/>
      <c r="B210" s="4"/>
      <c r="C210" s="4"/>
      <c r="D210" s="4"/>
      <c r="E210" s="4"/>
      <c r="F210" s="4"/>
      <c r="G210" s="4"/>
    </row>
    <row r="211" spans="1:7" x14ac:dyDescent="0.25">
      <c r="A211" s="4"/>
      <c r="B211" s="4"/>
      <c r="C211" s="4"/>
      <c r="D211" s="4"/>
      <c r="E211" s="4"/>
      <c r="F211" s="4"/>
      <c r="G211" s="4"/>
    </row>
    <row r="212" spans="1:7" x14ac:dyDescent="0.25">
      <c r="A212" s="4"/>
      <c r="B212" s="4"/>
      <c r="C212" s="4"/>
      <c r="D212" s="4"/>
      <c r="E212" s="4"/>
      <c r="F212" s="4"/>
      <c r="G212" s="4"/>
    </row>
    <row r="213" spans="1:7" x14ac:dyDescent="0.25">
      <c r="A213" s="4"/>
      <c r="B213" s="4"/>
      <c r="C213" s="4"/>
      <c r="D213" s="4"/>
      <c r="E213" s="4"/>
      <c r="F213" s="4"/>
      <c r="G213" s="4"/>
    </row>
    <row r="214" spans="1:7" x14ac:dyDescent="0.25">
      <c r="A214" s="4"/>
      <c r="B214" s="4"/>
      <c r="C214" s="4"/>
      <c r="D214" s="4"/>
      <c r="E214" s="4"/>
      <c r="F214" s="4"/>
      <c r="G214" s="4"/>
    </row>
    <row r="215" spans="1:7" x14ac:dyDescent="0.25">
      <c r="A215" s="4"/>
      <c r="B215" s="4"/>
      <c r="C215" s="4"/>
      <c r="D215" s="4"/>
      <c r="E215" s="4"/>
      <c r="F215" s="4"/>
      <c r="G215" s="4"/>
    </row>
    <row r="216" spans="1:7" x14ac:dyDescent="0.25">
      <c r="A216" s="4"/>
      <c r="B216" s="4"/>
      <c r="C216" s="4"/>
      <c r="D216" s="4"/>
      <c r="E216" s="4"/>
      <c r="F216" s="4"/>
      <c r="G216" s="4"/>
    </row>
    <row r="217" spans="1:7" x14ac:dyDescent="0.25">
      <c r="A217" s="4"/>
      <c r="B217" s="4"/>
      <c r="C217" s="4"/>
      <c r="D217" s="4"/>
      <c r="E217" s="4"/>
      <c r="F217" s="4"/>
      <c r="G217" s="4"/>
    </row>
    <row r="218" spans="1:7" x14ac:dyDescent="0.25">
      <c r="A218" s="4"/>
      <c r="B218" s="4"/>
      <c r="C218" s="4"/>
      <c r="D218" s="4"/>
      <c r="E218" s="4"/>
      <c r="F218" s="4"/>
      <c r="G218" s="4"/>
    </row>
    <row r="219" spans="1:7" x14ac:dyDescent="0.25">
      <c r="A219" s="4"/>
      <c r="B219" s="4"/>
      <c r="C219" s="4"/>
      <c r="D219" s="4"/>
      <c r="E219" s="4"/>
      <c r="F219" s="4"/>
      <c r="G219" s="4"/>
    </row>
    <row r="220" spans="1:7" x14ac:dyDescent="0.25">
      <c r="A220" s="4"/>
      <c r="B220" s="4"/>
      <c r="C220" s="4"/>
      <c r="D220" s="4"/>
      <c r="E220" s="4"/>
      <c r="F220" s="4"/>
      <c r="G220" s="4"/>
    </row>
    <row r="221" spans="1:7" x14ac:dyDescent="0.25">
      <c r="A221" s="4"/>
      <c r="B221" s="4"/>
      <c r="C221" s="4"/>
      <c r="D221" s="4"/>
      <c r="E221" s="4"/>
      <c r="F221" s="4"/>
      <c r="G221" s="4"/>
    </row>
    <row r="222" spans="1:7" x14ac:dyDescent="0.25">
      <c r="A222" s="4"/>
      <c r="B222" s="4"/>
      <c r="C222" s="4"/>
      <c r="D222" s="4"/>
      <c r="E222" s="4"/>
      <c r="F222" s="4"/>
      <c r="G222" s="4"/>
    </row>
    <row r="223" spans="1:7" x14ac:dyDescent="0.25">
      <c r="A223" s="4"/>
      <c r="B223" s="4"/>
      <c r="C223" s="4"/>
      <c r="D223" s="4"/>
      <c r="E223" s="4"/>
      <c r="F223" s="4"/>
      <c r="G223" s="4"/>
    </row>
    <row r="224" spans="1:7" x14ac:dyDescent="0.25">
      <c r="A224" s="4"/>
      <c r="B224" s="4"/>
      <c r="C224" s="4"/>
      <c r="D224" s="4"/>
      <c r="E224" s="4"/>
      <c r="F224" s="4"/>
      <c r="G224" s="4"/>
    </row>
    <row r="225" spans="1:7" x14ac:dyDescent="0.25">
      <c r="A225" s="4"/>
      <c r="B225" s="4"/>
      <c r="C225" s="4"/>
      <c r="D225" s="4"/>
      <c r="E225" s="4"/>
      <c r="F225" s="4"/>
      <c r="G225" s="4"/>
    </row>
    <row r="226" spans="1:7" x14ac:dyDescent="0.25">
      <c r="A226" s="4"/>
      <c r="B226" s="4"/>
      <c r="C226" s="4"/>
      <c r="D226" s="4"/>
      <c r="E226" s="4"/>
      <c r="F226" s="4"/>
      <c r="G226" s="4"/>
    </row>
    <row r="227" spans="1:7" x14ac:dyDescent="0.25">
      <c r="A227" s="4"/>
      <c r="B227" s="4"/>
      <c r="C227" s="4"/>
      <c r="D227" s="4"/>
      <c r="E227" s="4"/>
      <c r="F227" s="4"/>
      <c r="G227" s="4"/>
    </row>
    <row r="228" spans="1:7" x14ac:dyDescent="0.25">
      <c r="A228" s="4"/>
      <c r="B228" s="4"/>
      <c r="C228" s="4"/>
      <c r="D228" s="4"/>
      <c r="E228" s="4"/>
      <c r="F228" s="4"/>
      <c r="G228" s="4"/>
    </row>
    <row r="229" spans="1:7" x14ac:dyDescent="0.25">
      <c r="A229" s="4"/>
      <c r="B229" s="4"/>
      <c r="C229" s="4"/>
      <c r="D229" s="4"/>
      <c r="E229" s="4"/>
      <c r="F229" s="4"/>
      <c r="G229" s="4"/>
    </row>
    <row r="230" spans="1:7" x14ac:dyDescent="0.25">
      <c r="A230" s="4"/>
      <c r="B230" s="4"/>
      <c r="C230" s="4"/>
      <c r="D230" s="4"/>
      <c r="E230" s="4"/>
      <c r="F230" s="4"/>
      <c r="G230" s="4"/>
    </row>
    <row r="231" spans="1:7" x14ac:dyDescent="0.25">
      <c r="A231" s="4"/>
      <c r="B231" s="4"/>
      <c r="C231" s="4"/>
      <c r="D231" s="4"/>
      <c r="E231" s="4"/>
      <c r="F231" s="4"/>
      <c r="G231" s="4"/>
    </row>
    <row r="232" spans="1:7" x14ac:dyDescent="0.25">
      <c r="A232" s="4"/>
      <c r="B232" s="4"/>
      <c r="C232" s="4"/>
      <c r="D232" s="4"/>
      <c r="E232" s="4"/>
      <c r="F232" s="4"/>
      <c r="G232" s="4"/>
    </row>
    <row r="233" spans="1:7" x14ac:dyDescent="0.25">
      <c r="A233" s="4"/>
      <c r="B233" s="4"/>
      <c r="C233" s="4"/>
      <c r="D233" s="4"/>
      <c r="E233" s="4"/>
      <c r="F233" s="4"/>
      <c r="G233" s="4"/>
    </row>
    <row r="234" spans="1:7" x14ac:dyDescent="0.25">
      <c r="A234" s="4"/>
      <c r="B234" s="4"/>
      <c r="C234" s="4"/>
      <c r="D234" s="4"/>
      <c r="E234" s="4"/>
      <c r="F234" s="4"/>
      <c r="G234" s="4"/>
    </row>
    <row r="235" spans="1:7" x14ac:dyDescent="0.25">
      <c r="A235" s="4"/>
      <c r="B235" s="4"/>
      <c r="C235" s="4"/>
      <c r="D235" s="4"/>
      <c r="E235" s="4"/>
      <c r="F235" s="4"/>
      <c r="G235" s="4"/>
    </row>
    <row r="236" spans="1:7" x14ac:dyDescent="0.25">
      <c r="A236" s="4"/>
      <c r="B236" s="4"/>
      <c r="C236" s="4"/>
      <c r="D236" s="4"/>
      <c r="E236" s="4"/>
      <c r="F236" s="4"/>
      <c r="G236" s="4"/>
    </row>
    <row r="237" spans="1:7" x14ac:dyDescent="0.25">
      <c r="A237" s="4"/>
      <c r="B237" s="4"/>
      <c r="C237" s="4"/>
      <c r="D237" s="4"/>
      <c r="E237" s="4"/>
      <c r="F237" s="4"/>
      <c r="G237" s="4"/>
    </row>
    <row r="238" spans="1:7" x14ac:dyDescent="0.25">
      <c r="A238" s="4"/>
      <c r="B238" s="4"/>
      <c r="C238" s="4"/>
      <c r="D238" s="4"/>
      <c r="E238" s="4"/>
      <c r="F238" s="4"/>
      <c r="G238" s="4"/>
    </row>
    <row r="239" spans="1:7" x14ac:dyDescent="0.25">
      <c r="A239" s="4"/>
      <c r="B239" s="4"/>
      <c r="C239" s="4"/>
      <c r="D239" s="4"/>
      <c r="E239" s="4"/>
      <c r="F239" s="4"/>
      <c r="G239" s="4"/>
    </row>
    <row r="240" spans="1:7" x14ac:dyDescent="0.25">
      <c r="A240" s="4"/>
      <c r="B240" s="4"/>
      <c r="C240" s="4"/>
      <c r="D240" s="4"/>
      <c r="E240" s="4"/>
      <c r="F240" s="4"/>
      <c r="G240" s="4"/>
    </row>
    <row r="241" spans="1:7" x14ac:dyDescent="0.25">
      <c r="A241" s="4"/>
      <c r="B241" s="4"/>
      <c r="C241" s="4"/>
      <c r="D241" s="4"/>
      <c r="E241" s="4"/>
      <c r="F241" s="4"/>
      <c r="G241" s="4"/>
    </row>
    <row r="242" spans="1:7" x14ac:dyDescent="0.25">
      <c r="A242" s="4"/>
      <c r="B242" s="4"/>
      <c r="C242" s="4"/>
      <c r="D242" s="4"/>
      <c r="E242" s="4"/>
      <c r="F242" s="4"/>
      <c r="G242" s="4"/>
    </row>
    <row r="243" spans="1:7" x14ac:dyDescent="0.25">
      <c r="A243" s="4"/>
      <c r="B243" s="4"/>
      <c r="C243" s="4"/>
      <c r="D243" s="4"/>
      <c r="E243" s="4"/>
      <c r="F243" s="4"/>
      <c r="G243" s="4"/>
    </row>
    <row r="244" spans="1:7" x14ac:dyDescent="0.25">
      <c r="A244" s="4"/>
      <c r="B244" s="4"/>
      <c r="C244" s="4"/>
      <c r="D244" s="4"/>
      <c r="E244" s="4"/>
      <c r="F244" s="4"/>
      <c r="G244" s="4"/>
    </row>
    <row r="245" spans="1:7" x14ac:dyDescent="0.25">
      <c r="A245" s="4"/>
      <c r="B245" s="4"/>
      <c r="C245" s="4"/>
      <c r="D245" s="4"/>
      <c r="E245" s="4"/>
      <c r="F245" s="4"/>
      <c r="G245" s="4"/>
    </row>
    <row r="246" spans="1:7" x14ac:dyDescent="0.25">
      <c r="A246" s="4"/>
      <c r="B246" s="4"/>
      <c r="C246" s="4"/>
      <c r="D246" s="4"/>
      <c r="E246" s="4"/>
      <c r="F246" s="4"/>
      <c r="G246" s="4"/>
    </row>
    <row r="247" spans="1:7" x14ac:dyDescent="0.25">
      <c r="A247" s="4"/>
      <c r="B247" s="4"/>
      <c r="C247" s="4"/>
      <c r="D247" s="4"/>
      <c r="E247" s="4"/>
      <c r="F247" s="4"/>
      <c r="G247" s="4"/>
    </row>
    <row r="248" spans="1:7" x14ac:dyDescent="0.25">
      <c r="A248" s="4"/>
      <c r="B248" s="4"/>
      <c r="C248" s="4"/>
      <c r="D248" s="4"/>
      <c r="E248" s="4"/>
      <c r="F248" s="4"/>
      <c r="G248" s="4"/>
    </row>
    <row r="249" spans="1:7" x14ac:dyDescent="0.25">
      <c r="A249" s="4"/>
      <c r="B249" s="4"/>
      <c r="C249" s="4"/>
      <c r="D249" s="4"/>
      <c r="E249" s="4"/>
      <c r="F249" s="4"/>
      <c r="G249" s="4"/>
    </row>
    <row r="250" spans="1:7" x14ac:dyDescent="0.25">
      <c r="A250" s="4"/>
      <c r="B250" s="4"/>
      <c r="C250" s="4"/>
      <c r="D250" s="4"/>
      <c r="E250" s="4"/>
      <c r="F250" s="4"/>
      <c r="G250" s="4"/>
    </row>
    <row r="251" spans="1:7" x14ac:dyDescent="0.25">
      <c r="A251" s="4"/>
      <c r="B251" s="4"/>
      <c r="C251" s="4"/>
      <c r="D251" s="4"/>
      <c r="E251" s="4"/>
      <c r="F251" s="4"/>
      <c r="G251" s="4"/>
    </row>
    <row r="252" spans="1:7" x14ac:dyDescent="0.25">
      <c r="A252" s="4"/>
      <c r="B252" s="4"/>
      <c r="C252" s="4"/>
      <c r="D252" s="4"/>
      <c r="E252" s="4"/>
      <c r="F252" s="4"/>
      <c r="G252" s="4"/>
    </row>
    <row r="253" spans="1:7" x14ac:dyDescent="0.25">
      <c r="A253" s="4"/>
      <c r="B253" s="4"/>
      <c r="C253" s="4"/>
      <c r="D253" s="4"/>
      <c r="E253" s="4"/>
      <c r="F253" s="4"/>
      <c r="G253" s="4"/>
    </row>
    <row r="254" spans="1:7" x14ac:dyDescent="0.25">
      <c r="A254" s="4"/>
      <c r="B254" s="4"/>
      <c r="C254" s="4"/>
      <c r="D254" s="4"/>
      <c r="E254" s="4"/>
      <c r="F254" s="4"/>
      <c r="G254" s="4"/>
    </row>
    <row r="255" spans="1:7" x14ac:dyDescent="0.25">
      <c r="A255" s="4"/>
      <c r="B255" s="4"/>
      <c r="C255" s="4"/>
      <c r="D255" s="4"/>
      <c r="E255" s="4"/>
      <c r="F255" s="4"/>
      <c r="G255" s="4"/>
    </row>
    <row r="256" spans="1:7" x14ac:dyDescent="0.25">
      <c r="A256" s="4"/>
      <c r="B256" s="4"/>
      <c r="C256" s="4"/>
      <c r="D256" s="4"/>
      <c r="E256" s="4"/>
      <c r="F256" s="4"/>
      <c r="G256" s="4"/>
    </row>
    <row r="257" spans="1:7" x14ac:dyDescent="0.25">
      <c r="A257" s="4"/>
      <c r="B257" s="4"/>
      <c r="C257" s="4"/>
      <c r="D257" s="4"/>
      <c r="E257" s="4"/>
      <c r="F257" s="4"/>
      <c r="G257" s="4"/>
    </row>
    <row r="258" spans="1:7" x14ac:dyDescent="0.25">
      <c r="A258" s="4"/>
      <c r="B258" s="4"/>
      <c r="C258" s="4"/>
      <c r="D258" s="4"/>
      <c r="E258" s="4"/>
      <c r="F258" s="4"/>
      <c r="G258" s="4"/>
    </row>
    <row r="259" spans="1:7" x14ac:dyDescent="0.25">
      <c r="A259" s="4"/>
      <c r="B259" s="4"/>
      <c r="C259" s="4"/>
      <c r="D259" s="4"/>
      <c r="E259" s="4"/>
      <c r="F259" s="4"/>
      <c r="G259" s="4"/>
    </row>
    <row r="260" spans="1:7" x14ac:dyDescent="0.25">
      <c r="A260" s="4"/>
      <c r="B260" s="4"/>
      <c r="C260" s="4"/>
      <c r="D260" s="4"/>
      <c r="E260" s="4"/>
      <c r="F260" s="4"/>
      <c r="G260" s="4"/>
    </row>
    <row r="261" spans="1:7" x14ac:dyDescent="0.25">
      <c r="A261" s="4"/>
      <c r="B261" s="4"/>
      <c r="C261" s="4"/>
      <c r="D261" s="4"/>
      <c r="E261" s="4"/>
      <c r="F261" s="4"/>
      <c r="G261" s="4"/>
    </row>
    <row r="262" spans="1:7" x14ac:dyDescent="0.25">
      <c r="A262" s="4"/>
      <c r="B262" s="4"/>
      <c r="C262" s="4"/>
      <c r="D262" s="4"/>
      <c r="E262" s="4"/>
      <c r="F262" s="4"/>
      <c r="G262" s="4"/>
    </row>
    <row r="263" spans="1:7" x14ac:dyDescent="0.25">
      <c r="A263" s="4"/>
      <c r="B263" s="4"/>
      <c r="C263" s="4"/>
      <c r="D263" s="4"/>
      <c r="E263" s="4"/>
      <c r="F263" s="4"/>
      <c r="G263" s="4"/>
    </row>
    <row r="264" spans="1:7" x14ac:dyDescent="0.25">
      <c r="A264" s="4"/>
      <c r="B264" s="4"/>
      <c r="C264" s="4"/>
      <c r="D264" s="4"/>
      <c r="E264" s="4"/>
      <c r="F264" s="4"/>
      <c r="G264" s="4"/>
    </row>
    <row r="265" spans="1:7" x14ac:dyDescent="0.25">
      <c r="A265" s="4"/>
      <c r="B265" s="4"/>
      <c r="C265" s="4"/>
      <c r="D265" s="4"/>
      <c r="E265" s="4"/>
      <c r="F265" s="4"/>
      <c r="G265" s="4"/>
    </row>
    <row r="266" spans="1:7" x14ac:dyDescent="0.25">
      <c r="A266" s="4"/>
      <c r="B266" s="4"/>
      <c r="C266" s="4"/>
      <c r="D266" s="4"/>
      <c r="E266" s="4"/>
      <c r="F266" s="4"/>
      <c r="G266" s="4"/>
    </row>
    <row r="267" spans="1:7" x14ac:dyDescent="0.25">
      <c r="A267" s="4"/>
      <c r="B267" s="4"/>
      <c r="C267" s="4"/>
      <c r="D267" s="4"/>
      <c r="E267" s="4"/>
      <c r="F267" s="4"/>
      <c r="G267" s="4"/>
    </row>
    <row r="268" spans="1:7" x14ac:dyDescent="0.25">
      <c r="A268" s="4"/>
      <c r="B268" s="4"/>
      <c r="C268" s="4"/>
      <c r="D268" s="4"/>
      <c r="E268" s="4"/>
      <c r="F268" s="4"/>
      <c r="G268" s="4"/>
    </row>
    <row r="269" spans="1:7" x14ac:dyDescent="0.25">
      <c r="A269" s="4"/>
      <c r="B269" s="4"/>
      <c r="C269" s="4"/>
      <c r="D269" s="4"/>
      <c r="E269" s="4"/>
      <c r="F269" s="4"/>
      <c r="G269" s="4"/>
    </row>
    <row r="270" spans="1:7" x14ac:dyDescent="0.25">
      <c r="A270" s="4"/>
      <c r="B270" s="4"/>
      <c r="C270" s="4"/>
      <c r="D270" s="4"/>
      <c r="E270" s="4"/>
      <c r="F270" s="4"/>
      <c r="G270" s="4"/>
    </row>
    <row r="271" spans="1:7" x14ac:dyDescent="0.25">
      <c r="A271" s="4"/>
      <c r="B271" s="4"/>
      <c r="C271" s="4"/>
      <c r="D271" s="4"/>
      <c r="E271" s="4"/>
      <c r="F271" s="4"/>
      <c r="G271" s="4"/>
    </row>
    <row r="272" spans="1:7" x14ac:dyDescent="0.25">
      <c r="A272" s="4"/>
      <c r="B272" s="4"/>
      <c r="C272" s="4"/>
      <c r="D272" s="4"/>
      <c r="E272" s="4"/>
      <c r="F272" s="4"/>
      <c r="G272" s="4"/>
    </row>
    <row r="273" spans="1:7" x14ac:dyDescent="0.25">
      <c r="A273" s="4"/>
      <c r="B273" s="4"/>
      <c r="C273" s="4"/>
      <c r="D273" s="4"/>
      <c r="E273" s="4"/>
      <c r="F273" s="4"/>
      <c r="G273" s="4"/>
    </row>
    <row r="274" spans="1:7" x14ac:dyDescent="0.25">
      <c r="A274" s="4"/>
      <c r="B274" s="4"/>
      <c r="C274" s="4"/>
      <c r="D274" s="4"/>
      <c r="E274" s="4"/>
      <c r="F274" s="4"/>
      <c r="G274" s="4"/>
    </row>
    <row r="275" spans="1:7" x14ac:dyDescent="0.25">
      <c r="A275" s="4"/>
      <c r="B275" s="4"/>
      <c r="C275" s="4"/>
      <c r="D275" s="4"/>
      <c r="E275" s="4"/>
      <c r="F275" s="4"/>
      <c r="G275" s="4"/>
    </row>
    <row r="276" spans="1:7" x14ac:dyDescent="0.25">
      <c r="A276" s="4"/>
      <c r="B276" s="4"/>
      <c r="C276" s="4"/>
      <c r="D276" s="4"/>
      <c r="E276" s="4"/>
      <c r="F276" s="4"/>
      <c r="G276" s="4"/>
    </row>
    <row r="277" spans="1:7" x14ac:dyDescent="0.25">
      <c r="A277" s="4"/>
      <c r="B277" s="4"/>
      <c r="C277" s="4"/>
      <c r="D277" s="4"/>
      <c r="E277" s="4"/>
      <c r="F277" s="4"/>
      <c r="G277" s="4"/>
    </row>
    <row r="278" spans="1:7" x14ac:dyDescent="0.25">
      <c r="A278" s="4"/>
      <c r="B278" s="4"/>
      <c r="C278" s="4"/>
      <c r="D278" s="4"/>
      <c r="E278" s="4"/>
      <c r="F278" s="4"/>
      <c r="G278" s="4"/>
    </row>
    <row r="279" spans="1:7" x14ac:dyDescent="0.25">
      <c r="A279" s="4"/>
      <c r="B279" s="4"/>
      <c r="C279" s="4"/>
      <c r="D279" s="4"/>
      <c r="E279" s="4"/>
      <c r="F279" s="4"/>
      <c r="G279" s="4"/>
    </row>
    <row r="280" spans="1:7" x14ac:dyDescent="0.25">
      <c r="A280" s="4"/>
      <c r="B280" s="4"/>
      <c r="C280" s="4"/>
      <c r="D280" s="4"/>
      <c r="E280" s="4"/>
      <c r="F280" s="4"/>
      <c r="G280" s="4"/>
    </row>
    <row r="281" spans="1:7" x14ac:dyDescent="0.25">
      <c r="A281" s="4"/>
      <c r="B281" s="4"/>
      <c r="C281" s="4"/>
      <c r="D281" s="4"/>
      <c r="E281" s="4"/>
      <c r="F281" s="4"/>
      <c r="G281" s="4"/>
    </row>
    <row r="282" spans="1:7" x14ac:dyDescent="0.25">
      <c r="A282" s="4"/>
      <c r="B282" s="4"/>
      <c r="C282" s="4"/>
      <c r="D282" s="4"/>
      <c r="E282" s="4"/>
      <c r="F282" s="4"/>
      <c r="G282" s="4"/>
    </row>
    <row r="283" spans="1:7" x14ac:dyDescent="0.25">
      <c r="A283" s="4"/>
      <c r="B283" s="4"/>
      <c r="C283" s="4"/>
      <c r="D283" s="4"/>
      <c r="E283" s="4"/>
      <c r="F283" s="4"/>
      <c r="G283" s="4"/>
    </row>
    <row r="284" spans="1:7" x14ac:dyDescent="0.25">
      <c r="A284" s="4"/>
      <c r="B284" s="4"/>
      <c r="C284" s="4"/>
      <c r="D284" s="4"/>
      <c r="E284" s="4"/>
      <c r="F284" s="4"/>
      <c r="G284" s="4"/>
    </row>
    <row r="285" spans="1:7" x14ac:dyDescent="0.25">
      <c r="A285" s="4"/>
      <c r="B285" s="4"/>
      <c r="C285" s="4"/>
      <c r="D285" s="4"/>
      <c r="E285" s="4"/>
      <c r="F285" s="4"/>
      <c r="G285" s="4"/>
    </row>
    <row r="286" spans="1:7" x14ac:dyDescent="0.25">
      <c r="A286" s="4"/>
      <c r="B286" s="4"/>
      <c r="C286" s="4"/>
      <c r="D286" s="4"/>
      <c r="E286" s="4"/>
      <c r="F286" s="4"/>
      <c r="G286" s="4"/>
    </row>
    <row r="287" spans="1:7" x14ac:dyDescent="0.25">
      <c r="A287" s="4"/>
      <c r="B287" s="4"/>
      <c r="C287" s="4"/>
      <c r="D287" s="4"/>
      <c r="E287" s="4"/>
      <c r="F287" s="4"/>
      <c r="G287" s="4"/>
    </row>
    <row r="288" spans="1:7" x14ac:dyDescent="0.25">
      <c r="A288" s="4"/>
      <c r="B288" s="4"/>
      <c r="C288" s="4"/>
      <c r="D288" s="4"/>
      <c r="E288" s="4"/>
      <c r="F288" s="4"/>
      <c r="G288" s="4"/>
    </row>
    <row r="289" spans="1:7" x14ac:dyDescent="0.25">
      <c r="A289" s="4"/>
      <c r="B289" s="4"/>
      <c r="C289" s="4"/>
      <c r="D289" s="4"/>
      <c r="E289" s="4"/>
      <c r="F289" s="4"/>
      <c r="G289" s="4"/>
    </row>
    <row r="290" spans="1:7" x14ac:dyDescent="0.25">
      <c r="A290" s="4"/>
      <c r="B290" s="4"/>
      <c r="C290" s="4"/>
      <c r="D290" s="4"/>
      <c r="E290" s="4"/>
      <c r="F290" s="4"/>
      <c r="G290" s="4"/>
    </row>
  </sheetData>
  <sheetProtection sort="0" autoFilter="0"/>
  <protectedRanges>
    <protectedRange password="C724" sqref="D33" name="Plage1_1_3"/>
  </protectedRanges>
  <autoFilter ref="A1:G44">
    <filterColumn colId="2" showButton="0"/>
    <filterColumn colId="3" showButton="0"/>
    <filterColumn colId="4" showButton="0"/>
    <filterColumn colId="5" showButton="0"/>
    <filterColumn colId="6" showButton="0"/>
  </autoFilter>
  <dataConsolidate/>
  <mergeCells count="3">
    <mergeCell ref="K1:N1"/>
    <mergeCell ref="O1:R1"/>
    <mergeCell ref="S1:V1"/>
  </mergeCells>
  <conditionalFormatting sqref="A33:D33 K33:XFD33">
    <cfRule type="cellIs" dxfId="335" priority="844" operator="equal">
      <formula>"OK"</formula>
    </cfRule>
    <cfRule type="cellIs" dxfId="334" priority="845" operator="equal">
      <formula>"ERREUR"</formula>
    </cfRule>
  </conditionalFormatting>
  <conditionalFormatting sqref="K4:XFD32 H3:XFD3 A3:D32">
    <cfRule type="containsText" dxfId="333" priority="843" operator="containsText" text="N/P">
      <formula>NOT(ISERROR(SEARCH("N/P",A3)))</formula>
    </cfRule>
  </conditionalFormatting>
  <conditionalFormatting sqref="F1:F2 F46:F1048576 I4:I44">
    <cfRule type="beginsWith" dxfId="332" priority="826" operator="beginsWith" text="p">
      <formula>LEFT(F1,LEN("p"))="p"</formula>
    </cfRule>
  </conditionalFormatting>
  <conditionalFormatting sqref="K4:XFD32 A4:D32">
    <cfRule type="containsText" dxfId="331" priority="811" operator="containsText" text="N/E">
      <formula>NOT(ISERROR(SEARCH("N/E",A4)))</formula>
    </cfRule>
  </conditionalFormatting>
  <conditionalFormatting sqref="B4:B32">
    <cfRule type="expression" dxfId="330" priority="396">
      <formula>E4&lt;2.65</formula>
    </cfRule>
    <cfRule type="expression" dxfId="329" priority="397">
      <formula>E4&gt;6.5</formula>
    </cfRule>
    <cfRule type="colorScale" priority="1003">
      <colorScale>
        <cfvo type="min"/>
        <cfvo type="percentile" val="50"/>
        <cfvo type="max"/>
        <color rgb="FFF8696B"/>
        <color rgb="FFFFEB84"/>
        <color rgb="FF63BE7B"/>
      </colorScale>
    </cfRule>
    <cfRule type="dataBar" priority="1004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{F12143DA-470A-41DC-AB4F-617F9B0B80DA}</x14:id>
        </ext>
      </extLst>
    </cfRule>
    <cfRule type="colorScale" priority="1005">
      <colorScale>
        <cfvo type="min"/>
        <cfvo type="percentile" val="50"/>
        <cfvo type="max"/>
        <color rgb="FF92D050"/>
        <color rgb="FFFFEB84"/>
        <color rgb="FFFF0000"/>
      </colorScale>
    </cfRule>
    <cfRule type="expression" dxfId="328" priority="1006">
      <formula>#REF!&lt;2.65</formula>
    </cfRule>
    <cfRule type="expression" dxfId="327" priority="1007">
      <formula>#REF!&gt;10</formula>
    </cfRule>
  </conditionalFormatting>
  <conditionalFormatting sqref="K4:XFD32 A4:D32">
    <cfRule type="iconSet" priority="1014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I4:J32">
    <cfRule type="containsText" dxfId="326" priority="312" operator="containsText" text="N/P">
      <formula>NOT(ISERROR(SEARCH("N/P",I4)))</formula>
    </cfRule>
  </conditionalFormatting>
  <conditionalFormatting sqref="I4:J32">
    <cfRule type="containsText" dxfId="325" priority="310" operator="containsText" text="N/E">
      <formula>NOT(ISERROR(SEARCH("N/E",I4)))</formula>
    </cfRule>
  </conditionalFormatting>
  <conditionalFormatting sqref="I33:J33">
    <cfRule type="cellIs" dxfId="324" priority="313" operator="equal">
      <formula>"OK"</formula>
    </cfRule>
    <cfRule type="cellIs" dxfId="323" priority="314" operator="equal">
      <formula>"ERREUR"</formula>
    </cfRule>
  </conditionalFormatting>
  <conditionalFormatting sqref="I4:J32">
    <cfRule type="iconSet" priority="327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H33">
    <cfRule type="cellIs" dxfId="322" priority="295" operator="equal">
      <formula>"OK"</formula>
    </cfRule>
    <cfRule type="cellIs" dxfId="321" priority="296" operator="equal">
      <formula>"ERREUR"</formula>
    </cfRule>
  </conditionalFormatting>
  <conditionalFormatting sqref="H4:H32">
    <cfRule type="containsText" dxfId="320" priority="294" operator="containsText" text="N/P">
      <formula>NOT(ISERROR(SEARCH("N/P",H4)))</formula>
    </cfRule>
  </conditionalFormatting>
  <conditionalFormatting sqref="H4:H32">
    <cfRule type="iconSet" priority="309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H4:H32">
    <cfRule type="containsText" dxfId="319" priority="292" operator="containsText" text="N/E">
      <formula>NOT(ISERROR(SEARCH("N/E",H4)))</formula>
    </cfRule>
  </conditionalFormatting>
  <conditionalFormatting sqref="E33:G33">
    <cfRule type="cellIs" dxfId="318" priority="4" operator="equal">
      <formula>"OK"</formula>
    </cfRule>
    <cfRule type="cellIs" dxfId="317" priority="5" operator="equal">
      <formula>"ERREUR"</formula>
    </cfRule>
  </conditionalFormatting>
  <conditionalFormatting sqref="E4:G32">
    <cfRule type="containsText" dxfId="316" priority="3" operator="containsText" text="N/P">
      <formula>NOT(ISERROR(SEARCH("N/P",E4)))</formula>
    </cfRule>
  </conditionalFormatting>
  <conditionalFormatting sqref="E4:G32">
    <cfRule type="iconSet" priority="18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F4:F45">
    <cfRule type="beginsWith" dxfId="315" priority="2" operator="beginsWith" text="p">
      <formula>LEFT(F4,LEN("p"))="p"</formula>
    </cfRule>
  </conditionalFormatting>
  <conditionalFormatting sqref="E4:G32">
    <cfRule type="containsText" dxfId="314" priority="1" operator="containsText" text="N/E">
      <formula>NOT(ISERROR(SEARCH("N/E",E4)))</formula>
    </cfRule>
  </conditionalFormatting>
  <dataValidations count="4">
    <dataValidation type="list" allowBlank="1" showInputMessage="1" showErrorMessage="1" sqref="F4:F32">
      <formula1>INVENTAIRE</formula1>
    </dataValidation>
    <dataValidation type="list" allowBlank="1" showInputMessage="1" showErrorMessage="1" sqref="A4:A32">
      <formula1>billet</formula1>
    </dataValidation>
    <dataValidation type="list" allowBlank="1" showInputMessage="1" showErrorMessage="1" sqref="G4:G32">
      <formula1>PATISSERIE</formula1>
    </dataValidation>
    <dataValidation type="list" allowBlank="1" showInputMessage="1" showErrorMessage="1" sqref="H3">
      <formula1>dates</formula1>
    </dataValidation>
  </dataValidations>
  <hyperlinks>
    <hyperlink ref="D5" location="CREDITS!C5" display="CREDITS!C5"/>
    <hyperlink ref="D4:D32" location="CREDITS!A1" display="CREDITS!A1"/>
  </hyperlink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exemple">
                <anchor moveWithCells="1">
                  <from>
                    <xdr:col>11</xdr:col>
                    <xdr:colOff>19050</xdr:colOff>
                    <xdr:row>4</xdr:row>
                    <xdr:rowOff>180975</xdr:rowOff>
                  </from>
                  <to>
                    <xdr:col>11</xdr:col>
                    <xdr:colOff>733425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12143DA-470A-41DC-AB4F-617F9B0B80DA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B4:B32</xm:sqref>
        </x14:conditionalFormatting>
        <x14:conditionalFormatting xmlns:xm="http://schemas.microsoft.com/office/excel/2006/main">
          <x14:cfRule type="cellIs" priority="846" operator="equal" id="{DE0F5660-BE89-4D27-9039-E9147A04D33E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847" operator="equal" id="{97CF59A6-EBDF-4788-B5C4-CB5B048471DF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848" operator="equal" id="{ECE9E58E-6A40-4C7C-BFBB-FC157BD3DFF9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849" operator="equal" id="{DA392845-93D5-4836-BED9-CA8A82D9BF3C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850" operator="equal" id="{E2FADD8A-4EC2-42A7-9BE6-4D6860727560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851" operator="equal" id="{02DB46A2-D8C5-4AB8-9198-1CFB8C69CAEA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852" operator="equal" id="{88719499-1837-4187-91BA-5FF917221E26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853" operator="equal" id="{AE16B3A2-8AD0-45B1-9C47-DEC7B92CB77F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854" operator="equal" id="{96E329E0-43B0-4C55-A8D2-2DA658ACB58D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855" operator="equal" id="{48577944-93DC-4D8D-84EC-CDD9EE3D0DCE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856" operator="equal" id="{DF3CD674-81AB-48AD-879E-24C8E7A402E7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857" operator="equal" id="{16B9E639-7896-4254-9CC1-4855F8824A4D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K4:XFD32 H3:XFD3 A3:D32</xm:sqref>
        </x14:conditionalFormatting>
        <x14:conditionalFormatting xmlns:xm="http://schemas.microsoft.com/office/excel/2006/main">
          <x14:cfRule type="cellIs" priority="315" operator="equal" id="{F3604BCD-25BD-442D-9509-8F4C262F14CE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316" operator="equal" id="{4FC1D60F-7450-4555-95AD-0788805070E4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317" operator="equal" id="{56C254BA-6FFE-44E1-968F-FF950ADF7B9A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318" operator="equal" id="{13ADA99B-A8B1-4A8C-AAFC-27EC59B7577B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319" operator="equal" id="{F7538FF9-829F-42D1-88E6-941193C221EC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320" operator="equal" id="{87254E24-CC6C-4A09-BB81-876C42106B84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321" operator="equal" id="{A766E144-2E67-4651-87CC-BC7C1898BE3E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322" operator="equal" id="{19085B85-C17E-42B4-BEED-7A4ECD922EF1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323" operator="equal" id="{C795BD7A-2DF6-4D6D-ABE7-0C2FDDA3CEE0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324" operator="equal" id="{CC070D2D-EC7B-48AF-8087-5B3E0D760107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325" operator="equal" id="{BCAFC376-BB37-4990-9F08-2F390586C193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326" operator="equal" id="{D9B899DC-27FF-4E75-AA78-AB9084525840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I4:J32</xm:sqref>
        </x14:conditionalFormatting>
        <x14:conditionalFormatting xmlns:xm="http://schemas.microsoft.com/office/excel/2006/main">
          <x14:cfRule type="cellIs" priority="297" operator="equal" id="{60799D54-AF89-4F30-97DB-A6BF96C86DE4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298" operator="equal" id="{5E7059BA-0FB1-4050-AAFD-310A442EF4B5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299" operator="equal" id="{8F48B0DD-5248-4F7D-B924-98F42B659123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300" operator="equal" id="{1A709DAA-87E3-4DD5-8C5A-86B2C67DABD1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301" operator="equal" id="{146569FD-B471-438C-8AF1-420E9A123A24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302" operator="equal" id="{EBF22830-DE1B-4309-88F0-F6958BB24173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303" operator="equal" id="{488E0E87-EF37-4574-ADAB-CC1C9077CB19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304" operator="equal" id="{B2D9E760-97C3-4992-9682-0A355E90D9A8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305" operator="equal" id="{CE57763C-CEF8-466A-AFA4-F670B5D8829C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306" operator="equal" id="{9CF64F9F-E280-42D3-8E35-92D079A6613F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307" operator="equal" id="{736AE1A7-158E-443B-A723-6F293645BFB6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308" operator="equal" id="{01F5D331-721A-4970-A296-531AB8E2F296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H4:H32</xm:sqref>
        </x14:conditionalFormatting>
        <x14:conditionalFormatting xmlns:xm="http://schemas.microsoft.com/office/excel/2006/main">
          <x14:cfRule type="cellIs" priority="6" operator="equal" id="{CEA86D33-8AEA-495C-B46B-9874818C5167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7" operator="equal" id="{57224816-F843-409D-9D4B-09C7D3191449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8" operator="equal" id="{A22F8672-5548-4F24-9EFD-CBE61453B75C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9" operator="equal" id="{BAB98AB9-4078-48E9-AD80-2C7AA68DA1FC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0" operator="equal" id="{3DE32C90-CD9E-454C-9F6A-4EA93D287F34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1" operator="equal" id="{7B0069E2-A007-4AEC-A0EE-587C6255196F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2" operator="equal" id="{0033BDA6-B37D-4A5C-BC32-DF53F036458F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3" operator="equal" id="{7D43B2AD-B987-47DF-988F-B959EDE412EB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4" operator="equal" id="{3E03F6CF-8747-4B83-A6EB-D65E9BFF2A7E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5" operator="equal" id="{C9FF0583-5D2E-4F29-AD1B-0B9E6673A74C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6" operator="equal" id="{4A93B2AC-3513-423F-8239-6DF1EBEC3C29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7" operator="equal" id="{F4DFE5D8-615E-41C5-BEFF-A064A36DF089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E4:G32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Z291"/>
  <sheetViews>
    <sheetView showZeros="0" tabSelected="1" zoomScale="70" zoomScaleNormal="70" workbookViewId="0">
      <pane xSplit="2" topLeftCell="C1" activePane="topRight" state="frozen"/>
      <selection activeCell="B1" sqref="B1"/>
      <selection pane="topRight" activeCell="AE16" sqref="AE16"/>
    </sheetView>
  </sheetViews>
  <sheetFormatPr baseColWidth="10" defaultColWidth="11.42578125" defaultRowHeight="18.75" thickTop="1" thickBottom="1" x14ac:dyDescent="0.3"/>
  <cols>
    <col min="1" max="1" width="14" style="1" hidden="1" customWidth="1"/>
    <col min="2" max="2" width="20.85546875" style="10" customWidth="1"/>
    <col min="3" max="3" width="13.7109375" style="197" customWidth="1"/>
    <col min="4" max="4" width="12.85546875" style="32" customWidth="1"/>
    <col min="5" max="5" width="10.7109375" style="28" bestFit="1" customWidth="1"/>
    <col min="6" max="6" width="11.7109375" style="28" customWidth="1"/>
    <col min="7" max="7" width="14.42578125" style="28" hidden="1" customWidth="1"/>
    <col min="8" max="8" width="4.85546875" style="28" hidden="1" customWidth="1"/>
    <col min="9" max="9" width="21.5703125" style="32" hidden="1" customWidth="1"/>
    <col min="10" max="10" width="14.42578125" style="28" hidden="1" customWidth="1"/>
    <col min="11" max="11" width="5.5703125" style="28" hidden="1" customWidth="1"/>
    <col min="12" max="12" width="19.28515625" style="32" hidden="1" customWidth="1"/>
    <col min="13" max="13" width="14.5703125" style="28" hidden="1" customWidth="1"/>
    <col min="14" max="14" width="4.85546875" style="28" hidden="1" customWidth="1"/>
    <col min="15" max="15" width="17.7109375" style="32" hidden="1" customWidth="1"/>
    <col min="16" max="16" width="15.5703125" style="28" hidden="1" customWidth="1"/>
    <col min="17" max="17" width="5.5703125" style="28" hidden="1" customWidth="1"/>
    <col min="18" max="18" width="17.7109375" style="32" hidden="1" customWidth="1"/>
    <col min="19" max="19" width="14.5703125" style="28" hidden="1" customWidth="1"/>
    <col min="20" max="20" width="5.7109375" style="1" hidden="1" customWidth="1"/>
    <col min="21" max="21" width="16.85546875" style="32" hidden="1" customWidth="1"/>
    <col min="22" max="22" width="14.5703125" style="32" hidden="1" customWidth="1"/>
    <col min="23" max="23" width="7.5703125" style="32" hidden="1" customWidth="1"/>
    <col min="24" max="24" width="18.140625" style="32" hidden="1" customWidth="1"/>
    <col min="25" max="25" width="14.85546875" style="32" hidden="1" customWidth="1"/>
    <col min="26" max="26" width="7.5703125" style="32" hidden="1" customWidth="1"/>
    <col min="27" max="27" width="20.140625" style="32" hidden="1" customWidth="1"/>
    <col min="28" max="28" width="17.140625" style="1" customWidth="1"/>
    <col min="29" max="29" width="6.140625" style="1" customWidth="1"/>
    <col min="30" max="30" width="18.85546875" style="1" customWidth="1"/>
    <col min="31" max="31" width="15.28515625" style="84" bestFit="1" customWidth="1"/>
    <col min="32" max="32" width="11.42578125" style="84"/>
    <col min="33" max="33" width="20.7109375" style="84" customWidth="1"/>
    <col min="34" max="34" width="19.28515625" style="1" customWidth="1"/>
    <col min="35" max="35" width="5.140625" style="1" bestFit="1" customWidth="1"/>
    <col min="36" max="36" width="22.140625" style="1" customWidth="1"/>
    <col min="37" max="37" width="15.42578125" style="1" bestFit="1" customWidth="1"/>
    <col min="38" max="38" width="11.42578125" style="1"/>
    <col min="39" max="39" width="14.85546875" style="1" customWidth="1"/>
    <col min="40" max="40" width="15.42578125" style="1" bestFit="1" customWidth="1"/>
    <col min="41" max="41" width="11.42578125" style="1"/>
    <col min="42" max="42" width="21.85546875" style="1" customWidth="1"/>
    <col min="43" max="43" width="15.42578125" style="1" bestFit="1" customWidth="1"/>
    <col min="44" max="44" width="11.42578125" style="1"/>
    <col min="45" max="45" width="17.28515625" style="1" customWidth="1"/>
    <col min="46" max="46" width="15.42578125" style="1" bestFit="1" customWidth="1"/>
    <col min="47" max="47" width="11.42578125" style="1"/>
    <col min="48" max="48" width="15.28515625" style="1" customWidth="1"/>
    <col min="49" max="16384" width="11.42578125" style="1"/>
  </cols>
  <sheetData>
    <row r="1" spans="1:78" ht="18" thickBot="1" x14ac:dyDescent="0.3">
      <c r="A1" s="126"/>
      <c r="B1" s="29"/>
      <c r="C1" s="190"/>
      <c r="D1" s="171"/>
      <c r="E1" s="172"/>
      <c r="F1" s="172"/>
      <c r="G1" s="172"/>
      <c r="H1" s="172"/>
      <c r="I1" s="172"/>
      <c r="J1" s="172"/>
      <c r="K1" s="172"/>
      <c r="L1" s="172"/>
      <c r="M1" s="172"/>
      <c r="N1" s="172"/>
      <c r="O1" s="172"/>
      <c r="P1" s="172"/>
      <c r="Q1" s="172"/>
      <c r="R1" s="172"/>
      <c r="S1" s="17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141"/>
      <c r="AK1" s="141"/>
      <c r="AL1" s="141"/>
      <c r="AM1" s="141"/>
      <c r="AN1" s="142"/>
      <c r="AO1" s="142"/>
      <c r="AP1" s="142"/>
      <c r="AQ1" s="142"/>
      <c r="AR1" s="142"/>
      <c r="AS1" s="142"/>
      <c r="AT1" s="142"/>
      <c r="AU1" s="142"/>
      <c r="AV1" s="142"/>
      <c r="AW1" s="142"/>
      <c r="AX1" s="142"/>
      <c r="AY1" s="142"/>
      <c r="AZ1" s="142"/>
      <c r="BA1" s="142"/>
      <c r="BB1" s="142"/>
      <c r="BC1" s="142"/>
      <c r="BD1" s="142"/>
      <c r="BE1" s="142"/>
      <c r="BF1" s="142"/>
      <c r="BG1" s="142"/>
      <c r="BH1" s="142"/>
      <c r="BI1" s="2"/>
      <c r="BJ1" s="2"/>
      <c r="BK1" s="2"/>
      <c r="BL1" s="2"/>
      <c r="BM1" s="2"/>
      <c r="BN1" s="2"/>
      <c r="BO1" s="211"/>
      <c r="BP1" s="211"/>
      <c r="BQ1" s="211"/>
      <c r="BR1" s="211"/>
      <c r="BS1" s="211"/>
      <c r="BT1" s="211"/>
      <c r="BU1" s="211"/>
      <c r="BV1" s="211"/>
      <c r="BW1" s="211"/>
      <c r="BX1" s="211"/>
      <c r="BY1" s="211"/>
      <c r="BZ1" s="211"/>
    </row>
    <row r="2" spans="1:78" s="14" customFormat="1" ht="29.25" customHeight="1" thickTop="1" thickBot="1" x14ac:dyDescent="0.3">
      <c r="A2" s="128"/>
      <c r="B2" s="26"/>
      <c r="C2" s="190"/>
      <c r="D2" s="54"/>
      <c r="E2" s="54"/>
      <c r="F2" s="54"/>
      <c r="G2" s="174" t="b">
        <f ca="1">IF(TODAY()&lt;G3,D:U)</f>
        <v>0</v>
      </c>
      <c r="H2" s="175"/>
      <c r="I2" s="175"/>
      <c r="J2" s="54"/>
      <c r="K2" s="54"/>
      <c r="L2" s="54"/>
      <c r="M2" s="54"/>
      <c r="N2" s="54"/>
      <c r="O2" s="54"/>
      <c r="P2" s="54"/>
      <c r="Q2" s="54"/>
      <c r="R2" s="54"/>
      <c r="S2" s="127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141"/>
      <c r="AK2" s="141"/>
      <c r="AL2" s="141"/>
      <c r="AM2" s="141"/>
      <c r="AN2" s="142"/>
      <c r="AO2" s="142"/>
      <c r="AP2" s="142"/>
      <c r="AQ2" s="142"/>
      <c r="AR2" s="142"/>
      <c r="AS2" s="142"/>
      <c r="AT2" s="142"/>
      <c r="AU2" s="142"/>
      <c r="AV2" s="142"/>
      <c r="AW2" s="142"/>
      <c r="AX2" s="142"/>
      <c r="AY2" s="142"/>
      <c r="AZ2" s="142"/>
      <c r="BA2" s="142"/>
      <c r="BB2" s="142"/>
      <c r="BC2" s="142"/>
      <c r="BD2" s="142"/>
      <c r="BE2" s="142"/>
      <c r="BF2" s="142"/>
      <c r="BG2" s="142"/>
      <c r="BH2" s="142"/>
      <c r="BI2" s="2"/>
      <c r="BJ2" s="2"/>
      <c r="BK2" s="2"/>
      <c r="BL2" s="2"/>
      <c r="BM2" s="2"/>
      <c r="BN2" s="2"/>
    </row>
    <row r="3" spans="1:78" s="14" customFormat="1" ht="18.75" customHeight="1" thickTop="1" thickBot="1" x14ac:dyDescent="0.3">
      <c r="A3" s="15" t="s">
        <v>12</v>
      </c>
      <c r="B3" s="23"/>
      <c r="C3" s="191"/>
      <c r="D3" s="170"/>
      <c r="E3" s="75"/>
      <c r="F3" s="76" t="s">
        <v>12</v>
      </c>
      <c r="G3" s="215">
        <f>DATES!D2</f>
        <v>43378</v>
      </c>
      <c r="H3" s="216"/>
      <c r="I3" s="217"/>
      <c r="J3" s="212">
        <f>G3+7</f>
        <v>43385</v>
      </c>
      <c r="K3" s="212"/>
      <c r="L3" s="213"/>
      <c r="M3" s="212">
        <f t="shared" ref="M3" si="0">J3+7</f>
        <v>43392</v>
      </c>
      <c r="N3" s="212"/>
      <c r="O3" s="213"/>
      <c r="P3" s="212">
        <f t="shared" ref="P3" si="1">M3+7</f>
        <v>43399</v>
      </c>
      <c r="Q3" s="212"/>
      <c r="R3" s="213"/>
      <c r="S3" s="212">
        <f t="shared" ref="S3" si="2">P3+7</f>
        <v>43406</v>
      </c>
      <c r="T3" s="212"/>
      <c r="U3" s="213"/>
      <c r="V3" s="212">
        <f t="shared" ref="V3" si="3">S3+7</f>
        <v>43413</v>
      </c>
      <c r="W3" s="212"/>
      <c r="X3" s="213"/>
      <c r="Y3" s="212">
        <f t="shared" ref="Y3" si="4">V3+7</f>
        <v>43420</v>
      </c>
      <c r="Z3" s="212"/>
      <c r="AA3" s="213"/>
      <c r="AB3" s="212">
        <f t="shared" ref="AB3" si="5">Y3+7</f>
        <v>43427</v>
      </c>
      <c r="AC3" s="212"/>
      <c r="AD3" s="213"/>
      <c r="AE3" s="212">
        <f t="shared" ref="AE3" si="6">AB3+7</f>
        <v>43434</v>
      </c>
      <c r="AF3" s="212"/>
      <c r="AG3" s="213"/>
      <c r="AH3" s="214">
        <f t="shared" ref="AH3" si="7">AE3+7</f>
        <v>43441</v>
      </c>
      <c r="AI3" s="212"/>
      <c r="AJ3" s="213"/>
      <c r="AK3" s="214">
        <f t="shared" ref="AK3" si="8">AH3+7</f>
        <v>43448</v>
      </c>
      <c r="AL3" s="212"/>
      <c r="AM3" s="213"/>
      <c r="AN3" s="212">
        <f t="shared" ref="AN3" si="9">AK3+7</f>
        <v>43455</v>
      </c>
      <c r="AO3" s="212"/>
      <c r="AP3" s="213"/>
      <c r="AQ3" s="212">
        <f t="shared" ref="AQ3" si="10">AN3+7</f>
        <v>43462</v>
      </c>
      <c r="AR3" s="212"/>
      <c r="AS3" s="213"/>
      <c r="AT3" s="212">
        <f t="shared" ref="AT3" si="11">AQ3+7</f>
        <v>43469</v>
      </c>
      <c r="AU3" s="212"/>
      <c r="AV3" s="213"/>
      <c r="AW3" s="212">
        <f t="shared" ref="AW3" si="12">AT3+7</f>
        <v>43476</v>
      </c>
      <c r="AX3" s="212"/>
      <c r="AY3" s="213"/>
      <c r="AZ3" s="212">
        <f t="shared" ref="AZ3" si="13">AW3+7</f>
        <v>43483</v>
      </c>
      <c r="BA3" s="212"/>
      <c r="BB3" s="213"/>
      <c r="BC3" s="212">
        <f t="shared" ref="BC3" si="14">AZ3+7</f>
        <v>43490</v>
      </c>
      <c r="BD3" s="212"/>
      <c r="BE3" s="213"/>
      <c r="BF3" s="212">
        <f t="shared" ref="BF3" si="15">BC3+7</f>
        <v>43497</v>
      </c>
      <c r="BG3" s="212"/>
      <c r="BH3" s="213"/>
      <c r="BI3" s="2"/>
      <c r="BJ3" s="2"/>
      <c r="BK3" s="2"/>
      <c r="BL3" s="2"/>
      <c r="BM3" s="2"/>
      <c r="BN3" s="2"/>
    </row>
    <row r="4" spans="1:78" ht="15.75" customHeight="1" thickTop="1" thickBot="1" x14ac:dyDescent="0.3">
      <c r="A4" s="19">
        <v>10</v>
      </c>
      <c r="B4" s="140" t="s">
        <v>38</v>
      </c>
      <c r="C4" s="119" t="s">
        <v>33</v>
      </c>
      <c r="D4" s="113" t="str">
        <f>IF(C4="P",A4,IF(C4="","",IF(C4="N/E","N/E","N/P")))</f>
        <v>N/E</v>
      </c>
      <c r="E4" s="147" t="e">
        <f>B4-SECOND!$K4</f>
        <v>#VALUE!</v>
      </c>
      <c r="F4" s="73">
        <f>CREDITS!D3</f>
        <v>10</v>
      </c>
      <c r="G4" s="67">
        <f>F4+5.8</f>
        <v>15.8</v>
      </c>
      <c r="H4" s="57" t="s">
        <v>7</v>
      </c>
      <c r="I4" s="68" t="s">
        <v>23</v>
      </c>
      <c r="J4" s="35">
        <f>G4-SECOND!$D4</f>
        <v>15.8</v>
      </c>
      <c r="K4" s="58" t="s">
        <v>3</v>
      </c>
      <c r="L4" s="113" t="str">
        <f t="shared" ref="L4:L19" si="16">IF(K4="n/p","N/P","N/C")</f>
        <v>N/P</v>
      </c>
      <c r="M4" s="36">
        <f>J4-SECOND!$E4</f>
        <v>14.75</v>
      </c>
      <c r="N4" s="66" t="s">
        <v>7</v>
      </c>
      <c r="O4" s="37" t="s">
        <v>23</v>
      </c>
      <c r="P4" s="114">
        <f>M4-SECOND!$F4</f>
        <v>13.7</v>
      </c>
      <c r="Q4" s="115" t="s">
        <v>7</v>
      </c>
      <c r="R4" s="116" t="s">
        <v>23</v>
      </c>
      <c r="S4" s="137">
        <f>P4-SECOND!$G4</f>
        <v>12.649999999999999</v>
      </c>
      <c r="T4" s="110" t="s">
        <v>7</v>
      </c>
      <c r="U4" s="111" t="s">
        <v>23</v>
      </c>
      <c r="V4" s="135">
        <f>S4-SECOND!$H4</f>
        <v>12.649999999999999</v>
      </c>
      <c r="W4" s="112" t="s">
        <v>3</v>
      </c>
      <c r="X4" s="113" t="str">
        <f>IF(W4="n/p","N/P","N/C")</f>
        <v>N/P</v>
      </c>
      <c r="Y4" s="133">
        <f>V4-SECOND!$I4</f>
        <v>11.599999999999998</v>
      </c>
      <c r="Z4" s="118" t="s">
        <v>7</v>
      </c>
      <c r="AA4" s="113" t="s">
        <v>23</v>
      </c>
      <c r="AB4" s="146">
        <f>Y4-SECOND!$J4</f>
        <v>10.549999999999997</v>
      </c>
      <c r="AC4" s="119" t="s">
        <v>7</v>
      </c>
      <c r="AD4" s="113" t="str">
        <f>IF(AC4="P",AA4,IF(AC4="","",IF(AC4="N/E","N/E","N/P")))</f>
        <v>CROI BEURRE</v>
      </c>
      <c r="AE4" s="147">
        <f>AB4-SECOND!$K4</f>
        <v>10.549999999999997</v>
      </c>
      <c r="AF4" s="119" t="s">
        <v>33</v>
      </c>
      <c r="AG4" s="113" t="str">
        <f>IF(AF4="P",AD4,IF(AF4="","",IF(AF4="N/E","N/E","N/P")))</f>
        <v>N/E</v>
      </c>
      <c r="AH4" s="199">
        <f>AE4-SECOND!$L4</f>
        <v>10.549999999999997</v>
      </c>
      <c r="AI4" s="119" t="s">
        <v>3</v>
      </c>
      <c r="AJ4" s="113" t="str">
        <f>IF(AI4="P",AG4,IF(AI4="","",IF(AI4="N/E","N/E","N/P")))</f>
        <v>N/P</v>
      </c>
      <c r="AK4" s="200">
        <f>AH4-SECOND!$M4</f>
        <v>10.549999999999997</v>
      </c>
      <c r="AL4" s="119" t="s">
        <v>33</v>
      </c>
      <c r="AM4" s="113" t="str">
        <f t="shared" ref="AM4:AM13" si="17">IF(AL4="P",AJ4,IF(AL4="","",IF(AL4="N/E","N/E","N/P")))</f>
        <v>N/E</v>
      </c>
      <c r="AN4" s="201">
        <f>AK4-SECOND!$N4</f>
        <v>10.549999999999997</v>
      </c>
      <c r="AO4" s="119" t="s">
        <v>33</v>
      </c>
      <c r="AP4" s="113" t="str">
        <f>IF(AO4="P",AM4,IF(AO4="","",IF(AO4="N/E","N/E","N/P")))</f>
        <v>N/E</v>
      </c>
      <c r="AQ4" s="202">
        <f>AN4-SECOND!$O4</f>
        <v>10.549999999999997</v>
      </c>
      <c r="AR4" s="119" t="s">
        <v>33</v>
      </c>
      <c r="AS4" s="113" t="str">
        <f t="shared" ref="AS4:AS23" si="18">IF(AR4="P",AP4,IF(AR4="","",IF(AR4="N/E","N/E","N/P")))</f>
        <v>N/E</v>
      </c>
      <c r="AT4" s="147">
        <f>AQ4-SECOND!$P4</f>
        <v>10.549999999999997</v>
      </c>
      <c r="AU4" s="119" t="s">
        <v>33</v>
      </c>
      <c r="AV4" s="113" t="str">
        <f>IF(AU4="P",AS4,IF(AU4="","",IF(AU4="N/E","N/E","N/P")))</f>
        <v>N/E</v>
      </c>
      <c r="AW4" s="147">
        <f>AT4-SECOND!$K4</f>
        <v>10.549999999999997</v>
      </c>
      <c r="AX4" s="119" t="s">
        <v>33</v>
      </c>
      <c r="AY4" s="113" t="str">
        <f>IF(AX4="P",AV4,IF(AX4="","",IF(AX4="N/E","N/E","N/P")))</f>
        <v>N/E</v>
      </c>
      <c r="AZ4" s="147">
        <f>AW4-SECOND!$K4</f>
        <v>10.549999999999997</v>
      </c>
      <c r="BA4" s="119" t="s">
        <v>33</v>
      </c>
      <c r="BB4" s="113" t="str">
        <f>IF(BA4="P",AY4,IF(BA4="","",IF(BA4="N/E","N/E","N/P")))</f>
        <v>N/E</v>
      </c>
      <c r="BC4" s="147">
        <f>AZ4-SECOND!$K4</f>
        <v>10.549999999999997</v>
      </c>
      <c r="BD4" s="119" t="s">
        <v>33</v>
      </c>
      <c r="BE4" s="113" t="str">
        <f>IF(BD4="P",BB4,IF(BD4="","",IF(BD4="N/E","N/E","N/P")))</f>
        <v>N/E</v>
      </c>
      <c r="BF4" s="147">
        <f>BC4-SECOND!$K4</f>
        <v>10.549999999999997</v>
      </c>
      <c r="BG4" s="119" t="s">
        <v>33</v>
      </c>
      <c r="BH4" s="113" t="str">
        <f>IF(BG4="P",BE4,IF(BG4="","",IF(BG4="N/E","N/E","N/P")))</f>
        <v>N/E</v>
      </c>
    </row>
    <row r="5" spans="1:78" ht="16.5" customHeight="1" thickTop="1" thickBot="1" x14ac:dyDescent="0.3">
      <c r="A5" s="19" t="e">
        <f>#REF!</f>
        <v>#REF!</v>
      </c>
      <c r="B5" s="140"/>
      <c r="C5" s="119" t="s">
        <v>33</v>
      </c>
      <c r="D5" s="113" t="str">
        <f>IF(C5="P",A5,IF(C5="","",IF(C5="N/E","N/E","N/P")))</f>
        <v>N/E</v>
      </c>
      <c r="E5" s="147">
        <f>B5-SECOND!$K5</f>
        <v>0</v>
      </c>
      <c r="F5" s="73">
        <f>CREDITS!D4</f>
        <v>5</v>
      </c>
      <c r="G5" s="67">
        <f>F5+1.75</f>
        <v>6.75</v>
      </c>
      <c r="H5" s="57" t="s">
        <v>7</v>
      </c>
      <c r="I5" s="68" t="s">
        <v>28</v>
      </c>
      <c r="J5" s="35">
        <f>G5-SECOND!$D5</f>
        <v>6.75</v>
      </c>
      <c r="K5" s="58" t="s">
        <v>3</v>
      </c>
      <c r="L5" s="113" t="str">
        <f t="shared" si="16"/>
        <v>N/P</v>
      </c>
      <c r="M5" s="36">
        <f>J5-SECOND!$E5</f>
        <v>5.7</v>
      </c>
      <c r="N5" s="66" t="s">
        <v>7</v>
      </c>
      <c r="O5" s="37" t="s">
        <v>23</v>
      </c>
      <c r="P5" s="114">
        <f>M5-SECOND!$F5</f>
        <v>4.6500000000000004</v>
      </c>
      <c r="Q5" s="115" t="s">
        <v>7</v>
      </c>
      <c r="R5" s="116" t="s">
        <v>23</v>
      </c>
      <c r="S5" s="137">
        <f>P5-SECOND!$G5</f>
        <v>3.5000000000000004</v>
      </c>
      <c r="T5" s="110" t="s">
        <v>7</v>
      </c>
      <c r="U5" s="111" t="s">
        <v>28</v>
      </c>
      <c r="V5" s="135">
        <f>S5-SECOND!$H5</f>
        <v>3.5000000000000004</v>
      </c>
      <c r="W5" s="112" t="s">
        <v>7</v>
      </c>
      <c r="X5" s="113" t="s">
        <v>11</v>
      </c>
      <c r="Y5" s="133">
        <f>V5-SECOND!$I5</f>
        <v>3.5000000000000004</v>
      </c>
      <c r="Z5" s="118" t="s">
        <v>3</v>
      </c>
      <c r="AA5" s="113" t="str">
        <f>IF(Z5="n/p","N/P","N/C")</f>
        <v>N/P</v>
      </c>
      <c r="AB5" s="146">
        <f>Y5-SECOND!$J5</f>
        <v>3.5000000000000004</v>
      </c>
      <c r="AC5" s="119" t="s">
        <v>3</v>
      </c>
      <c r="AD5" s="113" t="str">
        <f>IF(AC5="P",AA5,IF(AC5="","",IF(AC5="N/E","N/E","N/P")))</f>
        <v>N/P</v>
      </c>
      <c r="AE5" s="147">
        <f>AB5-SECOND!$K5</f>
        <v>3.5000000000000004</v>
      </c>
      <c r="AF5" s="119" t="s">
        <v>33</v>
      </c>
      <c r="AG5" s="113" t="str">
        <f>IF(AF5="P",AD5,IF(AF5="","",IF(AF5="N/E","N/E","N/P")))</f>
        <v>N/E</v>
      </c>
      <c r="AH5" s="199">
        <f>AE5-SECOND!$L5</f>
        <v>3.5000000000000004</v>
      </c>
      <c r="AI5" s="119" t="s">
        <v>7</v>
      </c>
      <c r="AJ5" s="113" t="s">
        <v>11</v>
      </c>
      <c r="AK5" s="200">
        <f>AH5-SECOND!$M5</f>
        <v>3.5000000000000004</v>
      </c>
      <c r="AL5" s="119" t="s">
        <v>33</v>
      </c>
      <c r="AM5" s="113" t="str">
        <f t="shared" si="17"/>
        <v>N/E</v>
      </c>
      <c r="AN5" s="201">
        <f>AK5-SECOND!$N5</f>
        <v>3.5000000000000004</v>
      </c>
      <c r="AO5" s="119" t="s">
        <v>33</v>
      </c>
      <c r="AP5" s="113" t="str">
        <f>IF(AO5="P",AM5,IF(AO5="","",IF(AO5="N/E","N/E","N/P")))</f>
        <v>N/E</v>
      </c>
      <c r="AQ5" s="202">
        <f>AN5-SECOND!$O5</f>
        <v>3.5000000000000004</v>
      </c>
      <c r="AR5" s="119" t="s">
        <v>33</v>
      </c>
      <c r="AS5" s="113" t="str">
        <f t="shared" si="18"/>
        <v>N/E</v>
      </c>
      <c r="AT5" s="147">
        <f>AQ5-SECOND!$P5</f>
        <v>3.5000000000000004</v>
      </c>
      <c r="AU5" s="119" t="s">
        <v>33</v>
      </c>
      <c r="AV5" s="113" t="str">
        <f>IF(AU5="P",AS5,IF(AU5="","",IF(AU5="N/E","N/E","N/P")))</f>
        <v>N/E</v>
      </c>
      <c r="AW5" s="147">
        <f>AT5-SECOND!$K5</f>
        <v>3.5000000000000004</v>
      </c>
      <c r="AX5" s="119" t="s">
        <v>33</v>
      </c>
      <c r="AY5" s="113" t="str">
        <f>IF(AX5="P",AV5,IF(AX5="","",IF(AX5="N/E","N/E","N/P")))</f>
        <v>N/E</v>
      </c>
      <c r="AZ5" s="147">
        <f>AW5-SECOND!$K5</f>
        <v>3.5000000000000004</v>
      </c>
      <c r="BA5" s="119" t="s">
        <v>33</v>
      </c>
      <c r="BB5" s="113" t="str">
        <f>IF(BA5="P",AY5,IF(BA5="","",IF(BA5="N/E","N/E","N/P")))</f>
        <v>N/E</v>
      </c>
      <c r="BC5" s="147">
        <f>AZ5-SECOND!$K5</f>
        <v>3.5000000000000004</v>
      </c>
      <c r="BD5" s="119" t="s">
        <v>33</v>
      </c>
      <c r="BE5" s="113" t="str">
        <f>IF(BD5="P",BB5,IF(BD5="","",IF(BD5="N/E","N/E","N/P")))</f>
        <v>N/E</v>
      </c>
      <c r="BF5" s="147">
        <f>BC5-SECOND!$K5</f>
        <v>3.5000000000000004</v>
      </c>
      <c r="BG5" s="119" t="s">
        <v>33</v>
      </c>
      <c r="BH5" s="113" t="str">
        <f>IF(BG5="P",BE5,IF(BG5="","",IF(BG5="N/E","N/E","N/P")))</f>
        <v>N/E</v>
      </c>
    </row>
    <row r="6" spans="1:78" ht="16.5" customHeight="1" thickTop="1" thickBot="1" x14ac:dyDescent="0.3">
      <c r="A6" s="19" t="e">
        <f>#REF!</f>
        <v>#REF!</v>
      </c>
      <c r="B6" s="140"/>
      <c r="C6" s="119" t="s">
        <v>33</v>
      </c>
      <c r="D6" s="113" t="s">
        <v>33</v>
      </c>
      <c r="E6" s="147">
        <f>B6-SECOND!$K6</f>
        <v>0</v>
      </c>
      <c r="F6" s="73">
        <f>CREDITS!D5</f>
        <v>10</v>
      </c>
      <c r="G6" s="67">
        <f>F6</f>
        <v>10</v>
      </c>
      <c r="H6" s="57" t="s">
        <v>3</v>
      </c>
      <c r="I6" s="113" t="str">
        <f>IF(H6="n/p","N/P","N/C")</f>
        <v>N/P</v>
      </c>
      <c r="J6" s="35">
        <f>G6-SECOND!$D6</f>
        <v>10</v>
      </c>
      <c r="K6" s="58" t="s">
        <v>3</v>
      </c>
      <c r="L6" s="113" t="str">
        <f t="shared" si="16"/>
        <v>N/P</v>
      </c>
      <c r="M6" s="36">
        <f>J6-SECOND!$E6</f>
        <v>10</v>
      </c>
      <c r="N6" s="66" t="s">
        <v>3</v>
      </c>
      <c r="O6" s="113" t="str">
        <f>IF(N6="n/p","N/P","N/C")</f>
        <v>N/P</v>
      </c>
      <c r="P6" s="114">
        <f>M6-SECOND!$F6</f>
        <v>10</v>
      </c>
      <c r="Q6" s="115" t="s">
        <v>3</v>
      </c>
      <c r="R6" s="113" t="str">
        <f>IF(Q6="n/p","N/P","N/C")</f>
        <v>N/P</v>
      </c>
      <c r="S6" s="137">
        <f>P6-SECOND!$G6</f>
        <v>8.9499999999999993</v>
      </c>
      <c r="T6" s="110" t="s">
        <v>7</v>
      </c>
      <c r="U6" s="111" t="s">
        <v>23</v>
      </c>
      <c r="V6" s="135">
        <f>S6-SECOND!$H6</f>
        <v>7.8999999999999995</v>
      </c>
      <c r="W6" s="112" t="s">
        <v>7</v>
      </c>
      <c r="X6" s="113" t="s">
        <v>23</v>
      </c>
      <c r="Y6" s="133">
        <f>V6-SECOND!$I6</f>
        <v>6.85</v>
      </c>
      <c r="Z6" s="118" t="s">
        <v>7</v>
      </c>
      <c r="AA6" s="113" t="s">
        <v>23</v>
      </c>
      <c r="AB6" s="146">
        <f>Y6-SECOND!$J6</f>
        <v>5.8</v>
      </c>
      <c r="AC6" s="119" t="s">
        <v>7</v>
      </c>
      <c r="AD6" s="113" t="str">
        <f>IF(AC6="P",AA6,IF(AC6="","",IF(AC6="N/E","N/E","N/P")))</f>
        <v>CROI BEURRE</v>
      </c>
      <c r="AE6" s="147">
        <f>AB6-SECOND!$K6</f>
        <v>5.8</v>
      </c>
      <c r="AF6" s="119" t="s">
        <v>33</v>
      </c>
      <c r="AG6" s="113" t="s">
        <v>33</v>
      </c>
      <c r="AH6" s="199">
        <f>AE6-SECOND!$L6</f>
        <v>4.75</v>
      </c>
      <c r="AI6" s="119" t="s">
        <v>7</v>
      </c>
      <c r="AJ6" s="113" t="s">
        <v>23</v>
      </c>
      <c r="AK6" s="200">
        <f>AH6-SECOND!$M6</f>
        <v>4.75</v>
      </c>
      <c r="AL6" s="119" t="s">
        <v>33</v>
      </c>
      <c r="AM6" s="113" t="str">
        <f t="shared" si="17"/>
        <v>N/E</v>
      </c>
      <c r="AN6" s="201">
        <f>AK6-SECOND!$N6</f>
        <v>4.75</v>
      </c>
      <c r="AO6" s="119" t="s">
        <v>33</v>
      </c>
      <c r="AP6" s="113" t="s">
        <v>33</v>
      </c>
      <c r="AQ6" s="202">
        <f>AN6-SECOND!$O6</f>
        <v>4.75</v>
      </c>
      <c r="AR6" s="119" t="s">
        <v>33</v>
      </c>
      <c r="AS6" s="113" t="str">
        <f t="shared" si="18"/>
        <v>N/E</v>
      </c>
      <c r="AT6" s="147">
        <f>AQ6-SECOND!$P6</f>
        <v>4.75</v>
      </c>
      <c r="AU6" s="119" t="s">
        <v>33</v>
      </c>
      <c r="AV6" s="113" t="s">
        <v>33</v>
      </c>
      <c r="AW6" s="147">
        <f>AT6-SECOND!$K6</f>
        <v>4.75</v>
      </c>
      <c r="AX6" s="119" t="s">
        <v>33</v>
      </c>
      <c r="AY6" s="113" t="s">
        <v>33</v>
      </c>
      <c r="AZ6" s="147">
        <f>AW6-SECOND!$K6</f>
        <v>4.75</v>
      </c>
      <c r="BA6" s="119" t="s">
        <v>33</v>
      </c>
      <c r="BB6" s="113" t="s">
        <v>33</v>
      </c>
      <c r="BC6" s="147">
        <f>AZ6-SECOND!$K6</f>
        <v>4.75</v>
      </c>
      <c r="BD6" s="119" t="s">
        <v>33</v>
      </c>
      <c r="BE6" s="113" t="s">
        <v>33</v>
      </c>
      <c r="BF6" s="147">
        <f>BC6-SECOND!$K6</f>
        <v>4.75</v>
      </c>
      <c r="BG6" s="119" t="s">
        <v>33</v>
      </c>
      <c r="BH6" s="113" t="s">
        <v>33</v>
      </c>
    </row>
    <row r="7" spans="1:78" ht="16.5" customHeight="1" thickTop="1" thickBot="1" x14ac:dyDescent="0.3">
      <c r="A7" s="19">
        <v>0</v>
      </c>
      <c r="B7" s="140"/>
      <c r="C7" s="119" t="s">
        <v>33</v>
      </c>
      <c r="D7" s="113" t="s">
        <v>33</v>
      </c>
      <c r="E7" s="147">
        <f>B7-SECOND!$K7</f>
        <v>0</v>
      </c>
      <c r="F7" s="73">
        <f>CREDITS!D6</f>
        <v>10</v>
      </c>
      <c r="G7" s="67">
        <f>F7-5</f>
        <v>5</v>
      </c>
      <c r="H7" s="57" t="s">
        <v>7</v>
      </c>
      <c r="I7" s="68" t="s">
        <v>28</v>
      </c>
      <c r="J7" s="35">
        <f>G7-SECOND!$D7</f>
        <v>5</v>
      </c>
      <c r="K7" s="58" t="s">
        <v>3</v>
      </c>
      <c r="L7" s="113" t="str">
        <f t="shared" si="16"/>
        <v>N/P</v>
      </c>
      <c r="M7" s="36">
        <f>J7-SECOND!$E7</f>
        <v>3.85</v>
      </c>
      <c r="N7" s="66" t="s">
        <v>7</v>
      </c>
      <c r="O7" s="37" t="s">
        <v>28</v>
      </c>
      <c r="P7" s="114">
        <f>M7-SECOND!$F7</f>
        <v>2.7</v>
      </c>
      <c r="Q7" s="115" t="s">
        <v>7</v>
      </c>
      <c r="R7" s="116" t="s">
        <v>28</v>
      </c>
      <c r="S7" s="137">
        <f>P7-SECOND!$G7</f>
        <v>2.7</v>
      </c>
      <c r="T7" s="110" t="s">
        <v>3</v>
      </c>
      <c r="U7" s="113" t="str">
        <f>IF(T7="n/p","N/P","N/C")</f>
        <v>N/P</v>
      </c>
      <c r="V7" s="135">
        <f>S7-SECOND!$H7</f>
        <v>1.5500000000000003</v>
      </c>
      <c r="W7" s="112" t="s">
        <v>7</v>
      </c>
      <c r="X7" s="113" t="s">
        <v>28</v>
      </c>
      <c r="Y7" s="133">
        <f>V7-SECOND!$I7</f>
        <v>0.25000000000000022</v>
      </c>
      <c r="Z7" s="118" t="s">
        <v>7</v>
      </c>
      <c r="AA7" s="113" t="s">
        <v>24</v>
      </c>
      <c r="AB7" s="146">
        <f>Y7-SECOND!$J7</f>
        <v>0.25000000000000022</v>
      </c>
      <c r="AC7" s="119" t="s">
        <v>7</v>
      </c>
      <c r="AD7" s="113" t="s">
        <v>11</v>
      </c>
      <c r="AE7" s="147">
        <f>AB7-SECOND!$K7</f>
        <v>0.25000000000000022</v>
      </c>
      <c r="AF7" s="119" t="s">
        <v>33</v>
      </c>
      <c r="AG7" s="113" t="s">
        <v>33</v>
      </c>
      <c r="AH7" s="199">
        <f>AE7-SECOND!$L7</f>
        <v>0.25000000000000022</v>
      </c>
      <c r="AI7" s="119" t="s">
        <v>3</v>
      </c>
      <c r="AJ7" s="113" t="str">
        <f>IF(AI7="P",AG7,IF(AI7="","",IF(AI7="N/E","N/E","N/P")))</f>
        <v>N/P</v>
      </c>
      <c r="AK7" s="200">
        <f>AH7-SECOND!$M7</f>
        <v>0.25000000000000022</v>
      </c>
      <c r="AL7" s="119" t="s">
        <v>33</v>
      </c>
      <c r="AM7" s="113" t="str">
        <f t="shared" si="17"/>
        <v>N/E</v>
      </c>
      <c r="AN7" s="201">
        <f>AK7-SECOND!$N7</f>
        <v>0.25000000000000022</v>
      </c>
      <c r="AO7" s="119" t="s">
        <v>33</v>
      </c>
      <c r="AP7" s="113" t="s">
        <v>33</v>
      </c>
      <c r="AQ7" s="202">
        <f>AN7-SECOND!$O7</f>
        <v>0.25000000000000022</v>
      </c>
      <c r="AR7" s="119" t="s">
        <v>33</v>
      </c>
      <c r="AS7" s="113" t="str">
        <f t="shared" si="18"/>
        <v>N/E</v>
      </c>
      <c r="AT7" s="147">
        <f>AQ7-SECOND!$P7</f>
        <v>0.25000000000000022</v>
      </c>
      <c r="AU7" s="119" t="s">
        <v>33</v>
      </c>
      <c r="AV7" s="113" t="s">
        <v>33</v>
      </c>
      <c r="AW7" s="147">
        <f>AT7-SECOND!$K7</f>
        <v>0.25000000000000022</v>
      </c>
      <c r="AX7" s="119" t="s">
        <v>33</v>
      </c>
      <c r="AY7" s="113" t="s">
        <v>33</v>
      </c>
      <c r="AZ7" s="147">
        <f>AW7-SECOND!$K7</f>
        <v>0.25000000000000022</v>
      </c>
      <c r="BA7" s="119" t="s">
        <v>33</v>
      </c>
      <c r="BB7" s="113" t="s">
        <v>33</v>
      </c>
      <c r="BC7" s="147">
        <f>AZ7-SECOND!$K7</f>
        <v>0.25000000000000022</v>
      </c>
      <c r="BD7" s="119" t="s">
        <v>33</v>
      </c>
      <c r="BE7" s="113" t="s">
        <v>33</v>
      </c>
      <c r="BF7" s="147">
        <f>BC7-SECOND!$K7</f>
        <v>0.25000000000000022</v>
      </c>
      <c r="BG7" s="119" t="s">
        <v>33</v>
      </c>
      <c r="BH7" s="113" t="s">
        <v>33</v>
      </c>
    </row>
    <row r="8" spans="1:78" ht="16.5" customHeight="1" thickTop="1" thickBot="1" x14ac:dyDescent="0.3">
      <c r="A8" s="19" t="e">
        <f>#REF!</f>
        <v>#REF!</v>
      </c>
      <c r="B8" s="140"/>
      <c r="C8" s="119" t="s">
        <v>33</v>
      </c>
      <c r="D8" s="113" t="str">
        <f>IF(C8="P",A8,IF(C8="","",IF(C8="N/E","N/E","N/P")))</f>
        <v>N/E</v>
      </c>
      <c r="E8" s="147">
        <f>B8-SECOND!$K8</f>
        <v>0</v>
      </c>
      <c r="F8" s="73">
        <f>CREDITS!D7</f>
        <v>30</v>
      </c>
      <c r="G8" s="67">
        <f>2.7+F8</f>
        <v>32.700000000000003</v>
      </c>
      <c r="H8" s="57" t="s">
        <v>3</v>
      </c>
      <c r="I8" s="113" t="str">
        <f>IF(H8="n/p","N/P","N/C")</f>
        <v>N/P</v>
      </c>
      <c r="J8" s="35">
        <f>G8-SECOND!$D8</f>
        <v>32.700000000000003</v>
      </c>
      <c r="K8" s="58" t="s">
        <v>3</v>
      </c>
      <c r="L8" s="113" t="str">
        <f t="shared" si="16"/>
        <v>N/P</v>
      </c>
      <c r="M8" s="36">
        <f>J8-SECOND!$E8</f>
        <v>32.700000000000003</v>
      </c>
      <c r="N8" s="66" t="s">
        <v>3</v>
      </c>
      <c r="O8" s="113" t="str">
        <f>IF(N8="n/p","N/P","N/C")</f>
        <v>N/P</v>
      </c>
      <c r="P8" s="114">
        <f>M8-SECOND!$F8</f>
        <v>31.550000000000004</v>
      </c>
      <c r="Q8" s="115" t="s">
        <v>7</v>
      </c>
      <c r="R8" s="116" t="s">
        <v>28</v>
      </c>
      <c r="S8" s="137">
        <f>P8-SECOND!$G8</f>
        <v>28.900000000000006</v>
      </c>
      <c r="T8" s="110" t="s">
        <v>7</v>
      </c>
      <c r="U8" s="111" t="s">
        <v>2</v>
      </c>
      <c r="V8" s="135">
        <f>S8-SECOND!$H8</f>
        <v>26.250000000000007</v>
      </c>
      <c r="W8" s="112" t="s">
        <v>7</v>
      </c>
      <c r="X8" s="113" t="s">
        <v>2</v>
      </c>
      <c r="Y8" s="133">
        <f>V8-SECOND!$I8</f>
        <v>23.600000000000009</v>
      </c>
      <c r="Z8" s="118" t="s">
        <v>7</v>
      </c>
      <c r="AA8" s="113" t="s">
        <v>2</v>
      </c>
      <c r="AB8" s="146">
        <f>Y8-SECOND!$J8</f>
        <v>20.95000000000001</v>
      </c>
      <c r="AC8" s="119" t="s">
        <v>7</v>
      </c>
      <c r="AD8" s="113" t="str">
        <f>IF(AC8="P",AA8,IF(AC8="","",IF(AC8="N/E","N/E","N/P")))</f>
        <v>PATES LORRAIN</v>
      </c>
      <c r="AE8" s="147">
        <f>AB8-SECOND!$K8</f>
        <v>20.95000000000001</v>
      </c>
      <c r="AF8" s="119" t="s">
        <v>33</v>
      </c>
      <c r="AG8" s="113" t="str">
        <f>IF(AF8="P",AD8,IF(AF8="","",IF(AF8="N/E","N/E","N/P")))</f>
        <v>N/E</v>
      </c>
      <c r="AH8" s="199">
        <f>AE8-SECOND!$L8</f>
        <v>18.300000000000011</v>
      </c>
      <c r="AI8" s="119" t="s">
        <v>7</v>
      </c>
      <c r="AJ8" s="113" t="s">
        <v>2</v>
      </c>
      <c r="AK8" s="200">
        <f>AH8-SECOND!$M8</f>
        <v>18.300000000000011</v>
      </c>
      <c r="AL8" s="119" t="s">
        <v>33</v>
      </c>
      <c r="AM8" s="113" t="str">
        <f t="shared" si="17"/>
        <v>N/E</v>
      </c>
      <c r="AN8" s="201">
        <f>AK8-SECOND!$N8</f>
        <v>18.300000000000011</v>
      </c>
      <c r="AO8" s="119" t="s">
        <v>33</v>
      </c>
      <c r="AP8" s="113" t="str">
        <f>IF(AO8="P",AM8,IF(AO8="","",IF(AO8="N/E","N/E","N/P")))</f>
        <v>N/E</v>
      </c>
      <c r="AQ8" s="202">
        <f>AN8-SECOND!$O8</f>
        <v>18.300000000000011</v>
      </c>
      <c r="AR8" s="119" t="s">
        <v>33</v>
      </c>
      <c r="AS8" s="113" t="str">
        <f t="shared" si="18"/>
        <v>N/E</v>
      </c>
      <c r="AT8" s="147">
        <f>AQ8-SECOND!$P8</f>
        <v>18.300000000000011</v>
      </c>
      <c r="AU8" s="119" t="s">
        <v>33</v>
      </c>
      <c r="AV8" s="113" t="s">
        <v>33</v>
      </c>
      <c r="AW8" s="147">
        <f>AT8-SECOND!$K8</f>
        <v>18.300000000000011</v>
      </c>
      <c r="AX8" s="119" t="s">
        <v>33</v>
      </c>
      <c r="AY8" s="113" t="str">
        <f>IF(AX8="P",AV8,IF(AX8="","",IF(AX8="N/E","N/E","N/P")))</f>
        <v>N/E</v>
      </c>
      <c r="AZ8" s="147">
        <f>AW8-SECOND!$K8</f>
        <v>18.300000000000011</v>
      </c>
      <c r="BA8" s="119" t="s">
        <v>33</v>
      </c>
      <c r="BB8" s="113" t="str">
        <f>IF(BA8="P",AY8,IF(BA8="","",IF(BA8="N/E","N/E","N/P")))</f>
        <v>N/E</v>
      </c>
      <c r="BC8" s="147">
        <f>AZ8-SECOND!$K8</f>
        <v>18.300000000000011</v>
      </c>
      <c r="BD8" s="119" t="s">
        <v>33</v>
      </c>
      <c r="BE8" s="113" t="str">
        <f>IF(BD8="P",BB8,IF(BD8="","",IF(BD8="N/E","N/E","N/P")))</f>
        <v>N/E</v>
      </c>
      <c r="BF8" s="147">
        <f>BC8-SECOND!$K8</f>
        <v>18.300000000000011</v>
      </c>
      <c r="BG8" s="119" t="s">
        <v>33</v>
      </c>
      <c r="BH8" s="113" t="str">
        <f>IF(BG8="P",BE8,IF(BG8="","",IF(BG8="N/E","N/E","N/P")))</f>
        <v>N/E</v>
      </c>
    </row>
    <row r="9" spans="1:78" ht="16.5" customHeight="1" thickTop="1" thickBot="1" x14ac:dyDescent="0.3">
      <c r="A9" s="19" t="e">
        <f>#REF!</f>
        <v>#REF!</v>
      </c>
      <c r="B9" s="140" t="s">
        <v>39</v>
      </c>
      <c r="C9" s="119" t="s">
        <v>33</v>
      </c>
      <c r="D9" s="113" t="s">
        <v>33</v>
      </c>
      <c r="E9" s="147" t="e">
        <f>B9-SECOND!$K9</f>
        <v>#VALUE!</v>
      </c>
      <c r="F9" s="73">
        <f>CREDITS!D8</f>
        <v>10</v>
      </c>
      <c r="G9" s="67">
        <f>1.55+F9</f>
        <v>11.55</v>
      </c>
      <c r="H9" s="57" t="s">
        <v>7</v>
      </c>
      <c r="I9" s="68" t="s">
        <v>28</v>
      </c>
      <c r="J9" s="35">
        <f>G9-SECOND!$D9</f>
        <v>11.55</v>
      </c>
      <c r="K9" s="58" t="s">
        <v>3</v>
      </c>
      <c r="L9" s="113" t="str">
        <f t="shared" si="16"/>
        <v>N/P</v>
      </c>
      <c r="M9" s="36">
        <f>J9-SECOND!$E9</f>
        <v>10.4</v>
      </c>
      <c r="N9" s="66" t="s">
        <v>7</v>
      </c>
      <c r="O9" s="37" t="s">
        <v>28</v>
      </c>
      <c r="P9" s="114">
        <f>M9-SECOND!$F9</f>
        <v>9.25</v>
      </c>
      <c r="Q9" s="115" t="s">
        <v>7</v>
      </c>
      <c r="R9" s="116" t="s">
        <v>28</v>
      </c>
      <c r="S9" s="137">
        <f>P9-SECOND!$G9</f>
        <v>8.1</v>
      </c>
      <c r="T9" s="110" t="s">
        <v>7</v>
      </c>
      <c r="U9" s="111" t="s">
        <v>28</v>
      </c>
      <c r="V9" s="135">
        <f>S9-SECOND!$H9</f>
        <v>6.8</v>
      </c>
      <c r="W9" s="112" t="s">
        <v>7</v>
      </c>
      <c r="X9" s="113" t="s">
        <v>24</v>
      </c>
      <c r="Y9" s="133">
        <f>V9-SECOND!$I9</f>
        <v>6.8</v>
      </c>
      <c r="Z9" s="118" t="s">
        <v>7</v>
      </c>
      <c r="AA9" s="113" t="s">
        <v>11</v>
      </c>
      <c r="AB9" s="146">
        <f>Y9-SECOND!$J9</f>
        <v>5.5</v>
      </c>
      <c r="AC9" s="119" t="s">
        <v>7</v>
      </c>
      <c r="AD9" s="113" t="s">
        <v>24</v>
      </c>
      <c r="AE9" s="147">
        <f>AB9-SECOND!$K9</f>
        <v>5.5</v>
      </c>
      <c r="AF9" s="119" t="s">
        <v>33</v>
      </c>
      <c r="AG9" s="113" t="s">
        <v>33</v>
      </c>
      <c r="AH9" s="199">
        <f>AE9-SECOND!$L9</f>
        <v>4.2</v>
      </c>
      <c r="AI9" s="119" t="s">
        <v>7</v>
      </c>
      <c r="AJ9" s="113" t="s">
        <v>24</v>
      </c>
      <c r="AK9" s="200">
        <f>AH9-SECOND!$M9</f>
        <v>4.2</v>
      </c>
      <c r="AL9" s="119" t="s">
        <v>33</v>
      </c>
      <c r="AM9" s="113" t="str">
        <f t="shared" si="17"/>
        <v>N/E</v>
      </c>
      <c r="AN9" s="201">
        <f>AK9-SECOND!$N9</f>
        <v>4.2</v>
      </c>
      <c r="AO9" s="119" t="s">
        <v>33</v>
      </c>
      <c r="AP9" s="113" t="s">
        <v>33</v>
      </c>
      <c r="AQ9" s="202">
        <f>AN9-SECOND!$O9</f>
        <v>4.2</v>
      </c>
      <c r="AR9" s="119" t="s">
        <v>33</v>
      </c>
      <c r="AS9" s="113" t="str">
        <f t="shared" si="18"/>
        <v>N/E</v>
      </c>
      <c r="AT9" s="147">
        <f>AQ9-SECOND!$P9</f>
        <v>4.2</v>
      </c>
      <c r="AU9" s="119" t="s">
        <v>33</v>
      </c>
      <c r="AV9" s="113" t="s">
        <v>33</v>
      </c>
      <c r="AW9" s="147">
        <f>AT9-SECOND!$K9</f>
        <v>4.2</v>
      </c>
      <c r="AX9" s="119" t="s">
        <v>33</v>
      </c>
      <c r="AY9" s="113" t="s">
        <v>33</v>
      </c>
      <c r="AZ9" s="147">
        <f>AW9-SECOND!$K9</f>
        <v>4.2</v>
      </c>
      <c r="BA9" s="119" t="s">
        <v>33</v>
      </c>
      <c r="BB9" s="113" t="s">
        <v>33</v>
      </c>
      <c r="BC9" s="147">
        <f>AZ9-SECOND!$K9</f>
        <v>4.2</v>
      </c>
      <c r="BD9" s="119" t="s">
        <v>33</v>
      </c>
      <c r="BE9" s="113" t="s">
        <v>33</v>
      </c>
      <c r="BF9" s="147">
        <f>BC9-SECOND!$K9</f>
        <v>4.2</v>
      </c>
      <c r="BG9" s="119" t="s">
        <v>33</v>
      </c>
      <c r="BH9" s="113" t="s">
        <v>33</v>
      </c>
    </row>
    <row r="10" spans="1:78" ht="16.5" customHeight="1" thickTop="1" thickBot="1" x14ac:dyDescent="0.3">
      <c r="A10" s="19" t="e">
        <f>#REF!</f>
        <v>#REF!</v>
      </c>
      <c r="B10" s="140"/>
      <c r="C10" s="119" t="s">
        <v>33</v>
      </c>
      <c r="D10" s="113" t="str">
        <f>IF(C10="P",A10,IF(C10="","",IF(C10="N/E","N/E","N/P")))</f>
        <v>N/E</v>
      </c>
      <c r="E10" s="147">
        <f>B10-SECOND!$K10</f>
        <v>0</v>
      </c>
      <c r="F10" s="73">
        <f>CREDITS!D9</f>
        <v>10</v>
      </c>
      <c r="G10" s="67">
        <f>0.4+F10</f>
        <v>10.4</v>
      </c>
      <c r="H10" s="57" t="s">
        <v>7</v>
      </c>
      <c r="I10" s="68" t="s">
        <v>28</v>
      </c>
      <c r="J10" s="35">
        <f>G10-SECOND!$D10</f>
        <v>10.4</v>
      </c>
      <c r="K10" s="58" t="s">
        <v>3</v>
      </c>
      <c r="L10" s="113" t="str">
        <f t="shared" si="16"/>
        <v>N/P</v>
      </c>
      <c r="M10" s="36">
        <f>J10-SECOND!$E10</f>
        <v>9.25</v>
      </c>
      <c r="N10" s="66" t="s">
        <v>7</v>
      </c>
      <c r="O10" s="37" t="s">
        <v>28</v>
      </c>
      <c r="P10" s="114">
        <f>M10-SECOND!$F10</f>
        <v>8.1</v>
      </c>
      <c r="Q10" s="115" t="s">
        <v>7</v>
      </c>
      <c r="R10" s="116" t="s">
        <v>28</v>
      </c>
      <c r="S10" s="137">
        <f>P10-SECOND!$G10</f>
        <v>8.1</v>
      </c>
      <c r="T10" s="110" t="s">
        <v>3</v>
      </c>
      <c r="U10" s="113" t="str">
        <f>IF(T10="n/p","N/P","N/C")</f>
        <v>N/P</v>
      </c>
      <c r="V10" s="135">
        <f>S10-SECOND!$H10</f>
        <v>5.4499999999999993</v>
      </c>
      <c r="W10" s="112" t="s">
        <v>7</v>
      </c>
      <c r="X10" s="113" t="s">
        <v>2</v>
      </c>
      <c r="Y10" s="133">
        <f>V10-SECOND!$I10</f>
        <v>4.1499999999999995</v>
      </c>
      <c r="Z10" s="118" t="s">
        <v>7</v>
      </c>
      <c r="AA10" s="113" t="s">
        <v>24</v>
      </c>
      <c r="AB10" s="146">
        <f>Y10-SECOND!$J10</f>
        <v>2.8499999999999996</v>
      </c>
      <c r="AC10" s="119" t="s">
        <v>7</v>
      </c>
      <c r="AD10" s="113" t="str">
        <f>IF(AC10="P",AA10,IF(AC10="","",IF(AC10="N/E","N/E","N/P")))</f>
        <v>CROI NUTELLA</v>
      </c>
      <c r="AE10" s="147">
        <f>AB10-SECOND!$K10</f>
        <v>2.8499999999999996</v>
      </c>
      <c r="AF10" s="119" t="s">
        <v>33</v>
      </c>
      <c r="AG10" s="113" t="str">
        <f>IF(AF10="P",AD10,IF(AF10="","",IF(AF10="N/E","N/E","N/P")))</f>
        <v>N/E</v>
      </c>
      <c r="AH10" s="199">
        <f>AE10-SECOND!$L10</f>
        <v>1.5499999999999996</v>
      </c>
      <c r="AI10" s="119" t="s">
        <v>7</v>
      </c>
      <c r="AJ10" s="113" t="s">
        <v>24</v>
      </c>
      <c r="AK10" s="200">
        <f>AH10-SECOND!$M10</f>
        <v>1.5499999999999996</v>
      </c>
      <c r="AL10" s="119" t="s">
        <v>33</v>
      </c>
      <c r="AM10" s="113" t="str">
        <f t="shared" si="17"/>
        <v>N/E</v>
      </c>
      <c r="AN10" s="201">
        <f>AK10-SECOND!$N10</f>
        <v>1.5499999999999996</v>
      </c>
      <c r="AO10" s="119" t="s">
        <v>33</v>
      </c>
      <c r="AP10" s="113" t="str">
        <f>IF(AO10="P",AM10,IF(AO10="","",IF(AO10="N/E","N/E","N/P")))</f>
        <v>N/E</v>
      </c>
      <c r="AQ10" s="202">
        <f>AN10-SECOND!$O10</f>
        <v>1.5499999999999996</v>
      </c>
      <c r="AR10" s="119" t="s">
        <v>33</v>
      </c>
      <c r="AS10" s="113" t="str">
        <f t="shared" si="18"/>
        <v>N/E</v>
      </c>
      <c r="AT10" s="147">
        <f>AQ10-SECOND!$P10</f>
        <v>1.5499999999999996</v>
      </c>
      <c r="AU10" s="119" t="s">
        <v>33</v>
      </c>
      <c r="AV10" s="113" t="s">
        <v>33</v>
      </c>
      <c r="AW10" s="147">
        <f>AT10-SECOND!$K10</f>
        <v>1.5499999999999996</v>
      </c>
      <c r="AX10" s="119" t="s">
        <v>33</v>
      </c>
      <c r="AY10" s="113" t="str">
        <f>IF(AX10="P",AV10,IF(AX10="","",IF(AX10="N/E","N/E","N/P")))</f>
        <v>N/E</v>
      </c>
      <c r="AZ10" s="147">
        <f>AW10-SECOND!$K10</f>
        <v>1.5499999999999996</v>
      </c>
      <c r="BA10" s="119" t="s">
        <v>33</v>
      </c>
      <c r="BB10" s="113" t="str">
        <f>IF(BA10="P",AY10,IF(BA10="","",IF(BA10="N/E","N/E","N/P")))</f>
        <v>N/E</v>
      </c>
      <c r="BC10" s="147">
        <f>AZ10-SECOND!$K10</f>
        <v>1.5499999999999996</v>
      </c>
      <c r="BD10" s="119" t="s">
        <v>33</v>
      </c>
      <c r="BE10" s="113" t="str">
        <f>IF(BD10="P",BB10,IF(BD10="","",IF(BD10="N/E","N/E","N/P")))</f>
        <v>N/E</v>
      </c>
      <c r="BF10" s="147">
        <f>BC10-SECOND!$K10</f>
        <v>1.5499999999999996</v>
      </c>
      <c r="BG10" s="119" t="s">
        <v>33</v>
      </c>
      <c r="BH10" s="113" t="str">
        <f>IF(BG10="P",BE10,IF(BG10="","",IF(BG10="N/E","N/E","N/P")))</f>
        <v>N/E</v>
      </c>
    </row>
    <row r="11" spans="1:78" ht="16.5" customHeight="1" thickTop="1" thickBot="1" x14ac:dyDescent="0.3">
      <c r="A11" s="19" t="e">
        <f>#REF!</f>
        <v>#REF!</v>
      </c>
      <c r="B11" s="140"/>
      <c r="C11" s="119" t="s">
        <v>33</v>
      </c>
      <c r="D11" s="113" t="str">
        <f>IF(C11="P",A11,IF(C11="","",IF(C11="N/E","N/E","N/P")))</f>
        <v>N/E</v>
      </c>
      <c r="E11" s="147">
        <f>B11-SECOND!$K11</f>
        <v>0</v>
      </c>
      <c r="F11" s="73">
        <f>CREDITS!D10</f>
        <v>5</v>
      </c>
      <c r="G11" s="67">
        <f>3.55+F11</f>
        <v>8.5500000000000007</v>
      </c>
      <c r="H11" s="57" t="s">
        <v>3</v>
      </c>
      <c r="I11" s="113" t="str">
        <f>IF(H11="n/p","N/P","N/C")</f>
        <v>N/P</v>
      </c>
      <c r="J11" s="35">
        <f>G11-SECOND!$D11</f>
        <v>8.5500000000000007</v>
      </c>
      <c r="K11" s="58" t="s">
        <v>3</v>
      </c>
      <c r="L11" s="113" t="str">
        <f t="shared" si="16"/>
        <v>N/P</v>
      </c>
      <c r="M11" s="36">
        <f>J11-SECOND!$E11</f>
        <v>8.5500000000000007</v>
      </c>
      <c r="N11" s="66" t="s">
        <v>3</v>
      </c>
      <c r="O11" s="113" t="str">
        <f>IF(N11="n/p","N/P","N/C")</f>
        <v>N/P</v>
      </c>
      <c r="P11" s="114">
        <f>M11-SECOND!$F11</f>
        <v>8.5500000000000007</v>
      </c>
      <c r="Q11" s="115" t="s">
        <v>3</v>
      </c>
      <c r="R11" s="113" t="str">
        <f>IF(Q11="n/p","N/P","N/C")</f>
        <v>N/P</v>
      </c>
      <c r="S11" s="137">
        <f>P11-SECOND!$G11</f>
        <v>8.5500000000000007</v>
      </c>
      <c r="T11" s="110" t="s">
        <v>3</v>
      </c>
      <c r="U11" s="113" t="str">
        <f>IF(T11="n/p","N/P","N/C")</f>
        <v>N/P</v>
      </c>
      <c r="V11" s="135">
        <f>S11-SECOND!$H11</f>
        <v>7.3000000000000007</v>
      </c>
      <c r="W11" s="112" t="s">
        <v>7</v>
      </c>
      <c r="X11" s="113" t="s">
        <v>27</v>
      </c>
      <c r="Y11" s="133">
        <f>V11-SECOND!$I11</f>
        <v>7.3000000000000007</v>
      </c>
      <c r="Z11" s="118" t="s">
        <v>7</v>
      </c>
      <c r="AA11" s="113" t="str">
        <f>IF(Z11="n/p","N/P","N/C")</f>
        <v>N/C</v>
      </c>
      <c r="AB11" s="146">
        <f>Y11-SECOND!$J11</f>
        <v>6.0000000000000009</v>
      </c>
      <c r="AC11" s="119" t="s">
        <v>7</v>
      </c>
      <c r="AD11" s="113" t="s">
        <v>24</v>
      </c>
      <c r="AE11" s="147">
        <f>AB11-SECOND!$K11</f>
        <v>6.0000000000000009</v>
      </c>
      <c r="AF11" s="119" t="s">
        <v>33</v>
      </c>
      <c r="AG11" s="113" t="str">
        <f>IF(AF11="P",AD11,IF(AF11="","",IF(AF11="N/E","N/E","N/P")))</f>
        <v>N/E</v>
      </c>
      <c r="AH11" s="199">
        <f>AE11-SECOND!$L11</f>
        <v>4.7000000000000011</v>
      </c>
      <c r="AI11" s="119" t="s">
        <v>7</v>
      </c>
      <c r="AJ11" s="113" t="s">
        <v>24</v>
      </c>
      <c r="AK11" s="200">
        <f>AH11-SECOND!$M11</f>
        <v>4.7000000000000011</v>
      </c>
      <c r="AL11" s="119" t="s">
        <v>33</v>
      </c>
      <c r="AM11" s="113" t="str">
        <f t="shared" si="17"/>
        <v>N/E</v>
      </c>
      <c r="AN11" s="201">
        <f>AK11-SECOND!$N11</f>
        <v>4.7000000000000011</v>
      </c>
      <c r="AO11" s="119" t="s">
        <v>33</v>
      </c>
      <c r="AP11" s="113" t="str">
        <f>IF(AO11="P",AM11,IF(AO11="","",IF(AO11="N/E","N/E","N/P")))</f>
        <v>N/E</v>
      </c>
      <c r="AQ11" s="202">
        <f>AN11-SECOND!$O11</f>
        <v>4.7000000000000011</v>
      </c>
      <c r="AR11" s="119" t="s">
        <v>33</v>
      </c>
      <c r="AS11" s="113" t="str">
        <f t="shared" si="18"/>
        <v>N/E</v>
      </c>
      <c r="AT11" s="147">
        <f>AQ11-SECOND!$P11</f>
        <v>4.7000000000000011</v>
      </c>
      <c r="AU11" s="119" t="s">
        <v>33</v>
      </c>
      <c r="AV11" s="113" t="s">
        <v>33</v>
      </c>
      <c r="AW11" s="147">
        <f>AT11-SECOND!$K11</f>
        <v>4.7000000000000011</v>
      </c>
      <c r="AX11" s="119" t="s">
        <v>33</v>
      </c>
      <c r="AY11" s="113" t="str">
        <f>IF(AX11="P",AV11,IF(AX11="","",IF(AX11="N/E","N/E","N/P")))</f>
        <v>N/E</v>
      </c>
      <c r="AZ11" s="147">
        <f>AW11-SECOND!$K11</f>
        <v>4.7000000000000011</v>
      </c>
      <c r="BA11" s="119" t="s">
        <v>33</v>
      </c>
      <c r="BB11" s="113" t="str">
        <f>IF(BA11="P",AY11,IF(BA11="","",IF(BA11="N/E","N/E","N/P")))</f>
        <v>N/E</v>
      </c>
      <c r="BC11" s="147">
        <f>AZ11-SECOND!$K11</f>
        <v>4.7000000000000011</v>
      </c>
      <c r="BD11" s="119" t="s">
        <v>33</v>
      </c>
      <c r="BE11" s="113" t="str">
        <f>IF(BD11="P",BB11,IF(BD11="","",IF(BD11="N/E","N/E","N/P")))</f>
        <v>N/E</v>
      </c>
      <c r="BF11" s="147">
        <f>BC11-SECOND!$K11</f>
        <v>4.7000000000000011</v>
      </c>
      <c r="BG11" s="119" t="s">
        <v>33</v>
      </c>
      <c r="BH11" s="113" t="str">
        <f>IF(BG11="P",BE11,IF(BG11="","",IF(BG11="N/E","N/E","N/P")))</f>
        <v>N/E</v>
      </c>
    </row>
    <row r="12" spans="1:78" ht="16.5" customHeight="1" thickTop="1" thickBot="1" x14ac:dyDescent="0.3">
      <c r="A12" s="19">
        <v>5</v>
      </c>
      <c r="B12" s="140"/>
      <c r="C12" s="119" t="s">
        <v>33</v>
      </c>
      <c r="D12" s="113" t="str">
        <f>IF(C12="P",A12,IF(C12="","",IF(C12="N/E","N/E","N/P")))</f>
        <v>N/E</v>
      </c>
      <c r="E12" s="147">
        <f>B12-SECOND!$K12</f>
        <v>0</v>
      </c>
      <c r="F12" s="73">
        <f>CREDITS!D11</f>
        <v>10</v>
      </c>
      <c r="G12" s="67">
        <f>1.55+F12</f>
        <v>11.55</v>
      </c>
      <c r="H12" s="57" t="s">
        <v>7</v>
      </c>
      <c r="I12" s="68" t="s">
        <v>28</v>
      </c>
      <c r="J12" s="35">
        <f>G12-SECOND!$D12</f>
        <v>11.55</v>
      </c>
      <c r="K12" s="58" t="s">
        <v>3</v>
      </c>
      <c r="L12" s="113" t="str">
        <f t="shared" si="16"/>
        <v>N/P</v>
      </c>
      <c r="M12" s="36">
        <f>J12-SECOND!$E12</f>
        <v>10.4</v>
      </c>
      <c r="N12" s="66" t="s">
        <v>7</v>
      </c>
      <c r="O12" s="37" t="s">
        <v>28</v>
      </c>
      <c r="P12" s="114">
        <f>M12-SECOND!$F12</f>
        <v>9.25</v>
      </c>
      <c r="Q12" s="115" t="s">
        <v>7</v>
      </c>
      <c r="R12" s="116" t="s">
        <v>28</v>
      </c>
      <c r="S12" s="137">
        <f>P12-SECOND!$G12</f>
        <v>8.1</v>
      </c>
      <c r="T12" s="110" t="s">
        <v>7</v>
      </c>
      <c r="U12" s="111" t="s">
        <v>28</v>
      </c>
      <c r="V12" s="135">
        <f>S12-SECOND!$H12</f>
        <v>6.8</v>
      </c>
      <c r="W12" s="112" t="s">
        <v>7</v>
      </c>
      <c r="X12" s="113" t="s">
        <v>24</v>
      </c>
      <c r="Y12" s="133">
        <f>V12-SECOND!$I12</f>
        <v>5.5</v>
      </c>
      <c r="Z12" s="118" t="s">
        <v>7</v>
      </c>
      <c r="AA12" s="113" t="s">
        <v>24</v>
      </c>
      <c r="AB12" s="146">
        <f>Y12-SECOND!$J12</f>
        <v>4.2</v>
      </c>
      <c r="AC12" s="119" t="s">
        <v>7</v>
      </c>
      <c r="AD12" s="113" t="s">
        <v>24</v>
      </c>
      <c r="AE12" s="147">
        <f>AB12-SECOND!$K12</f>
        <v>4.2</v>
      </c>
      <c r="AF12" s="119" t="s">
        <v>33</v>
      </c>
      <c r="AG12" s="113" t="str">
        <f>IF(AF12="P",AD12,IF(AF12="","",IF(AF12="N/E","N/E","N/P")))</f>
        <v>N/E</v>
      </c>
      <c r="AH12" s="199">
        <f>AE12-SECOND!$L12</f>
        <v>4.2</v>
      </c>
      <c r="AI12" s="119" t="s">
        <v>3</v>
      </c>
      <c r="AJ12" s="113" t="str">
        <f>IF(AI12="P",AG12,IF(AI12="","",IF(AI12="N/E","N/E","N/P")))</f>
        <v>N/P</v>
      </c>
      <c r="AK12" s="200">
        <f>AH12-SECOND!$M12</f>
        <v>4.2</v>
      </c>
      <c r="AL12" s="119" t="s">
        <v>33</v>
      </c>
      <c r="AM12" s="113" t="str">
        <f t="shared" si="17"/>
        <v>N/E</v>
      </c>
      <c r="AN12" s="201">
        <f>AK12-SECOND!$N12</f>
        <v>4.2</v>
      </c>
      <c r="AO12" s="119" t="s">
        <v>33</v>
      </c>
      <c r="AP12" s="113" t="str">
        <f>IF(AO12="P",AM12,IF(AO12="","",IF(AO12="N/E","N/E","N/P")))</f>
        <v>N/E</v>
      </c>
      <c r="AQ12" s="202">
        <f>AN12-SECOND!$O12</f>
        <v>4.2</v>
      </c>
      <c r="AR12" s="119" t="s">
        <v>33</v>
      </c>
      <c r="AS12" s="113" t="str">
        <f t="shared" si="18"/>
        <v>N/E</v>
      </c>
      <c r="AT12" s="147">
        <f>AQ12-SECOND!$P12</f>
        <v>4.2</v>
      </c>
      <c r="AU12" s="119" t="s">
        <v>33</v>
      </c>
      <c r="AV12" s="113" t="s">
        <v>33</v>
      </c>
      <c r="AW12" s="147">
        <f>AT12-SECOND!$K12</f>
        <v>4.2</v>
      </c>
      <c r="AX12" s="119" t="s">
        <v>33</v>
      </c>
      <c r="AY12" s="113" t="str">
        <f>IF(AX12="P",AV12,IF(AX12="","",IF(AX12="N/E","N/E","N/P")))</f>
        <v>N/E</v>
      </c>
      <c r="AZ12" s="147">
        <f>AW12-SECOND!$K12</f>
        <v>4.2</v>
      </c>
      <c r="BA12" s="119" t="s">
        <v>33</v>
      </c>
      <c r="BB12" s="113" t="str">
        <f>IF(BA12="P",AY12,IF(BA12="","",IF(BA12="N/E","N/E","N/P")))</f>
        <v>N/E</v>
      </c>
      <c r="BC12" s="147">
        <f>AZ12-SECOND!$K12</f>
        <v>4.2</v>
      </c>
      <c r="BD12" s="119" t="s">
        <v>33</v>
      </c>
      <c r="BE12" s="113" t="str">
        <f>IF(BD12="P",BB12,IF(BD12="","",IF(BD12="N/E","N/E","N/P")))</f>
        <v>N/E</v>
      </c>
      <c r="BF12" s="147">
        <f>BC12-SECOND!$K12</f>
        <v>4.2</v>
      </c>
      <c r="BG12" s="119" t="s">
        <v>33</v>
      </c>
      <c r="BH12" s="113" t="str">
        <f>IF(BG12="P",BE12,IF(BG12="","",IF(BG12="N/E","N/E","N/P")))</f>
        <v>N/E</v>
      </c>
    </row>
    <row r="13" spans="1:78" ht="16.5" customHeight="1" thickTop="1" thickBot="1" x14ac:dyDescent="0.3">
      <c r="A13" s="19" t="e">
        <f>#REF!</f>
        <v>#REF!</v>
      </c>
      <c r="B13" s="140"/>
      <c r="C13" s="119" t="s">
        <v>33</v>
      </c>
      <c r="D13" s="113" t="s">
        <v>33</v>
      </c>
      <c r="E13" s="147">
        <f>B13-SECOND!$K13</f>
        <v>0</v>
      </c>
      <c r="F13" s="73">
        <f>CREDITS!D12</f>
        <v>10</v>
      </c>
      <c r="G13" s="67">
        <f>F13+0.4</f>
        <v>10.4</v>
      </c>
      <c r="H13" s="57" t="s">
        <v>7</v>
      </c>
      <c r="I13" s="68" t="s">
        <v>28</v>
      </c>
      <c r="J13" s="35">
        <f>G13-SECOND!$D13</f>
        <v>10.4</v>
      </c>
      <c r="K13" s="58" t="s">
        <v>3</v>
      </c>
      <c r="L13" s="113" t="str">
        <f t="shared" si="16"/>
        <v>N/P</v>
      </c>
      <c r="M13" s="36">
        <f>J13-SECOND!$E13</f>
        <v>9.25</v>
      </c>
      <c r="N13" s="66" t="s">
        <v>7</v>
      </c>
      <c r="O13" s="37" t="s">
        <v>28</v>
      </c>
      <c r="P13" s="114">
        <f>M13-SECOND!$F13</f>
        <v>8.1</v>
      </c>
      <c r="Q13" s="115" t="s">
        <v>7</v>
      </c>
      <c r="R13" s="116" t="s">
        <v>28</v>
      </c>
      <c r="S13" s="137">
        <f>P13-SECOND!$G13</f>
        <v>8.1</v>
      </c>
      <c r="T13" s="110" t="s">
        <v>3</v>
      </c>
      <c r="U13" s="113" t="str">
        <f>IF(T13="n/p","N/P","N/C")</f>
        <v>N/P</v>
      </c>
      <c r="V13" s="135">
        <f>S13-SECOND!$H13</f>
        <v>6.85</v>
      </c>
      <c r="W13" s="112" t="s">
        <v>7</v>
      </c>
      <c r="X13" s="113" t="s">
        <v>30</v>
      </c>
      <c r="Y13" s="133">
        <f>V13-SECOND!$I13</f>
        <v>6.85</v>
      </c>
      <c r="Z13" s="118" t="s">
        <v>7</v>
      </c>
      <c r="AA13" s="113" t="s">
        <v>11</v>
      </c>
      <c r="AB13" s="146">
        <f>Y13-SECOND!$J13</f>
        <v>6.85</v>
      </c>
      <c r="AC13" s="119" t="s">
        <v>7</v>
      </c>
      <c r="AD13" s="113" t="str">
        <f>IF(AC13="P",AA13,IF(AC13="","",IF(AC13="N/E","N/E","N/P")))</f>
        <v>N/C</v>
      </c>
      <c r="AE13" s="147">
        <f>AB13-SECOND!$K13</f>
        <v>6.85</v>
      </c>
      <c r="AF13" s="119" t="s">
        <v>33</v>
      </c>
      <c r="AG13" s="113" t="s">
        <v>33</v>
      </c>
      <c r="AH13" s="199">
        <f>AE13-SECOND!$L13</f>
        <v>5.6</v>
      </c>
      <c r="AI13" s="119" t="s">
        <v>7</v>
      </c>
      <c r="AJ13" s="113" t="s">
        <v>30</v>
      </c>
      <c r="AK13" s="200">
        <f>AH13-SECOND!$M13</f>
        <v>5.6</v>
      </c>
      <c r="AL13" s="119" t="s">
        <v>33</v>
      </c>
      <c r="AM13" s="113" t="str">
        <f t="shared" si="17"/>
        <v>N/E</v>
      </c>
      <c r="AN13" s="201">
        <f>AK13-SECOND!$N13</f>
        <v>5.6</v>
      </c>
      <c r="AO13" s="119" t="s">
        <v>33</v>
      </c>
      <c r="AP13" s="113" t="s">
        <v>33</v>
      </c>
      <c r="AQ13" s="202">
        <f>AN13-SECOND!$O13</f>
        <v>5.6</v>
      </c>
      <c r="AR13" s="119" t="s">
        <v>33</v>
      </c>
      <c r="AS13" s="113" t="str">
        <f t="shared" si="18"/>
        <v>N/E</v>
      </c>
      <c r="AT13" s="147">
        <f>AQ13-SECOND!$P13</f>
        <v>5.6</v>
      </c>
      <c r="AU13" s="119" t="s">
        <v>33</v>
      </c>
      <c r="AV13" s="113" t="s">
        <v>33</v>
      </c>
      <c r="AW13" s="147">
        <f>AT13-SECOND!$K13</f>
        <v>5.6</v>
      </c>
      <c r="AX13" s="119" t="s">
        <v>33</v>
      </c>
      <c r="AY13" s="113" t="s">
        <v>33</v>
      </c>
      <c r="AZ13" s="147">
        <f>AW13-SECOND!$K13</f>
        <v>5.6</v>
      </c>
      <c r="BA13" s="119" t="s">
        <v>33</v>
      </c>
      <c r="BB13" s="113" t="s">
        <v>33</v>
      </c>
      <c r="BC13" s="147">
        <f>AZ13-SECOND!$K13</f>
        <v>5.6</v>
      </c>
      <c r="BD13" s="119" t="s">
        <v>33</v>
      </c>
      <c r="BE13" s="113" t="s">
        <v>33</v>
      </c>
      <c r="BF13" s="147">
        <f>BC13-SECOND!$K13</f>
        <v>5.6</v>
      </c>
      <c r="BG13" s="119" t="s">
        <v>33</v>
      </c>
      <c r="BH13" s="113" t="s">
        <v>33</v>
      </c>
    </row>
    <row r="14" spans="1:78" ht="16.5" customHeight="1" thickTop="1" thickBot="1" x14ac:dyDescent="0.3">
      <c r="A14" s="19">
        <v>5</v>
      </c>
      <c r="B14" s="140"/>
      <c r="C14" s="119" t="s">
        <v>33</v>
      </c>
      <c r="D14" s="113" t="s">
        <v>33</v>
      </c>
      <c r="E14" s="147">
        <f>B14-SECOND!$K14</f>
        <v>0</v>
      </c>
      <c r="F14" s="73">
        <f>CREDITS!D13</f>
        <v>20</v>
      </c>
      <c r="G14" s="67">
        <f>F14+1.55</f>
        <v>21.55</v>
      </c>
      <c r="H14" s="57" t="s">
        <v>3</v>
      </c>
      <c r="I14" s="113" t="str">
        <f>IF(H14="n/p","N/P","N/C")</f>
        <v>N/P</v>
      </c>
      <c r="J14" s="35">
        <f>G14-SECOND!$D14</f>
        <v>21.55</v>
      </c>
      <c r="K14" s="58" t="s">
        <v>3</v>
      </c>
      <c r="L14" s="113" t="str">
        <f t="shared" si="16"/>
        <v>N/P</v>
      </c>
      <c r="M14" s="36">
        <f>J14-SECOND!$E14</f>
        <v>20.400000000000002</v>
      </c>
      <c r="N14" s="66" t="s">
        <v>7</v>
      </c>
      <c r="O14" s="37" t="s">
        <v>28</v>
      </c>
      <c r="P14" s="114">
        <f>M14-SECOND!$F14</f>
        <v>19.250000000000004</v>
      </c>
      <c r="Q14" s="115" t="s">
        <v>7</v>
      </c>
      <c r="R14" s="116" t="s">
        <v>28</v>
      </c>
      <c r="S14" s="137">
        <f>P14-SECOND!$G14</f>
        <v>19.250000000000004</v>
      </c>
      <c r="T14" s="110" t="s">
        <v>3</v>
      </c>
      <c r="U14" s="113" t="str">
        <f>IF(T14="n/p","N/P","N/C")</f>
        <v>N/P</v>
      </c>
      <c r="V14" s="135">
        <f>S14-SECOND!$H14</f>
        <v>18.100000000000005</v>
      </c>
      <c r="W14" s="112" t="s">
        <v>7</v>
      </c>
      <c r="X14" s="113" t="s">
        <v>26</v>
      </c>
      <c r="Y14" s="133">
        <f>V14-SECOND!$I14</f>
        <v>16.950000000000006</v>
      </c>
      <c r="Z14" s="118" t="s">
        <v>7</v>
      </c>
      <c r="AA14" s="113" t="s">
        <v>28</v>
      </c>
      <c r="AB14" s="146">
        <f>Y14-SECOND!$J14</f>
        <v>16.950000000000006</v>
      </c>
      <c r="AC14" s="119" t="s">
        <v>3</v>
      </c>
      <c r="AD14" s="113" t="str">
        <f>IF(AC14="P",AA14,IF(AC14="","",IF(AC14="N/E","N/E","N/P")))</f>
        <v>N/P</v>
      </c>
      <c r="AE14" s="147">
        <f>AB14-SECOND!$K14</f>
        <v>16.950000000000006</v>
      </c>
      <c r="AF14" s="119" t="s">
        <v>33</v>
      </c>
      <c r="AG14" s="113" t="s">
        <v>33</v>
      </c>
      <c r="AH14" s="199">
        <f>AE14-SECOND!$L14</f>
        <v>15.800000000000006</v>
      </c>
      <c r="AI14" s="119" t="s">
        <v>7</v>
      </c>
      <c r="AJ14" s="113" t="s">
        <v>28</v>
      </c>
      <c r="AK14" s="200">
        <f>AH14-SECOND!$M14</f>
        <v>15.800000000000006</v>
      </c>
      <c r="AL14" s="119" t="s">
        <v>33</v>
      </c>
      <c r="AM14" s="113" t="s">
        <v>33</v>
      </c>
      <c r="AN14" s="201">
        <f>AK14-SECOND!$N14</f>
        <v>15.800000000000006</v>
      </c>
      <c r="AO14" s="119" t="s">
        <v>33</v>
      </c>
      <c r="AP14" s="113" t="s">
        <v>33</v>
      </c>
      <c r="AQ14" s="202">
        <f>AN14-SECOND!$O14</f>
        <v>15.800000000000006</v>
      </c>
      <c r="AR14" s="119" t="s">
        <v>33</v>
      </c>
      <c r="AS14" s="113" t="str">
        <f t="shared" si="18"/>
        <v>N/E</v>
      </c>
      <c r="AT14" s="147">
        <f>AQ14-SECOND!$P14</f>
        <v>15.800000000000006</v>
      </c>
      <c r="AU14" s="119" t="s">
        <v>33</v>
      </c>
      <c r="AV14" s="113" t="s">
        <v>33</v>
      </c>
      <c r="AW14" s="147">
        <f>AT14-SECOND!$K14</f>
        <v>15.800000000000006</v>
      </c>
      <c r="AX14" s="119" t="s">
        <v>33</v>
      </c>
      <c r="AY14" s="113" t="s">
        <v>33</v>
      </c>
      <c r="AZ14" s="147">
        <f>AW14-SECOND!$K14</f>
        <v>15.800000000000006</v>
      </c>
      <c r="BA14" s="119" t="s">
        <v>33</v>
      </c>
      <c r="BB14" s="113" t="s">
        <v>33</v>
      </c>
      <c r="BC14" s="147">
        <f>AZ14-SECOND!$K14</f>
        <v>15.800000000000006</v>
      </c>
      <c r="BD14" s="119" t="s">
        <v>33</v>
      </c>
      <c r="BE14" s="113" t="s">
        <v>33</v>
      </c>
      <c r="BF14" s="147">
        <f>BC14-SECOND!$K14</f>
        <v>15.800000000000006</v>
      </c>
      <c r="BG14" s="119" t="s">
        <v>33</v>
      </c>
      <c r="BH14" s="113" t="s">
        <v>33</v>
      </c>
    </row>
    <row r="15" spans="1:78" ht="16.5" customHeight="1" thickTop="1" thickBot="1" x14ac:dyDescent="0.3">
      <c r="A15" s="19">
        <v>10</v>
      </c>
      <c r="B15" s="140" t="s">
        <v>40</v>
      </c>
      <c r="C15" s="119" t="s">
        <v>33</v>
      </c>
      <c r="D15" s="113" t="str">
        <f>IF(C15="P",A15,IF(C15="","",IF(C15="N/E","N/E","N/P")))</f>
        <v>N/E</v>
      </c>
      <c r="E15" s="147" t="e">
        <f>B15-SECOND!$K15</f>
        <v>#VALUE!</v>
      </c>
      <c r="F15" s="73">
        <f>CREDITS!D14</f>
        <v>0</v>
      </c>
      <c r="G15" s="67">
        <f>5+F15</f>
        <v>5</v>
      </c>
      <c r="H15" s="57" t="s">
        <v>7</v>
      </c>
      <c r="I15" s="68" t="s">
        <v>23</v>
      </c>
      <c r="J15" s="35">
        <f>G15-SECOND!$D15</f>
        <v>5</v>
      </c>
      <c r="K15" s="58" t="s">
        <v>3</v>
      </c>
      <c r="L15" s="113" t="str">
        <f t="shared" si="16"/>
        <v>N/P</v>
      </c>
      <c r="M15" s="36">
        <f>J15-SECOND!$E15</f>
        <v>3.95</v>
      </c>
      <c r="N15" s="66" t="s">
        <v>7</v>
      </c>
      <c r="O15" s="37" t="s">
        <v>23</v>
      </c>
      <c r="P15" s="114">
        <f>M15-SECOND!$F15</f>
        <v>2.9000000000000004</v>
      </c>
      <c r="Q15" s="115" t="s">
        <v>7</v>
      </c>
      <c r="R15" s="116" t="s">
        <v>23</v>
      </c>
      <c r="S15" s="137">
        <f>P15-SECOND!$G15</f>
        <v>2.9000000000000004</v>
      </c>
      <c r="T15" s="110" t="s">
        <v>3</v>
      </c>
      <c r="U15" s="113" t="str">
        <f>IF(T15="n/p","N/P","N/C")</f>
        <v>N/P</v>
      </c>
      <c r="V15" s="135">
        <f>S15-SECOND!$H15</f>
        <v>1.7500000000000004</v>
      </c>
      <c r="W15" s="112" t="s">
        <v>7</v>
      </c>
      <c r="X15" s="113" t="s">
        <v>28</v>
      </c>
      <c r="Y15" s="133">
        <f>V15-SECOND!$I15</f>
        <v>1.7500000000000004</v>
      </c>
      <c r="Z15" s="118" t="s">
        <v>7</v>
      </c>
      <c r="AA15" s="113" t="s">
        <v>11</v>
      </c>
      <c r="AB15" s="146">
        <f>Y15-SECOND!$J15</f>
        <v>1.7500000000000004</v>
      </c>
      <c r="AC15" s="119" t="s">
        <v>3</v>
      </c>
      <c r="AD15" s="113" t="str">
        <f>IF(AC15="P",AA15,IF(AC15="","",IF(AC15="N/E","N/E","N/P")))</f>
        <v>N/P</v>
      </c>
      <c r="AE15" s="147">
        <f>AB15-SECOND!$K15</f>
        <v>1.7500000000000004</v>
      </c>
      <c r="AF15" s="119" t="s">
        <v>33</v>
      </c>
      <c r="AG15" s="113" t="str">
        <f>IF(AF15="P",AD15,IF(AF15="","",IF(AF15="N/E","N/E","N/P")))</f>
        <v>N/E</v>
      </c>
      <c r="AH15" s="199">
        <f>AE15-SECOND!$L15</f>
        <v>1.7500000000000004</v>
      </c>
      <c r="AI15" s="119" t="s">
        <v>3</v>
      </c>
      <c r="AJ15" s="113" t="str">
        <f>IF(AI15="P",AG15,IF(AI15="","",IF(AI15="N/E","N/E","N/P")))</f>
        <v>N/P</v>
      </c>
      <c r="AK15" s="200">
        <f>AH15-SECOND!$M15</f>
        <v>1.7500000000000004</v>
      </c>
      <c r="AL15" s="119" t="s">
        <v>33</v>
      </c>
      <c r="AM15" s="113" t="str">
        <f>IF(AL15="P",AJ15,IF(AL15="","",IF(AL15="N/E","N/E","N/P")))</f>
        <v>N/E</v>
      </c>
      <c r="AN15" s="201">
        <f>AK15-SECOND!$N15</f>
        <v>1.7500000000000004</v>
      </c>
      <c r="AO15" s="119" t="s">
        <v>33</v>
      </c>
      <c r="AP15" s="113" t="str">
        <f>IF(AO15="P",AM15,IF(AO15="","",IF(AO15="N/E","N/E","N/P")))</f>
        <v>N/E</v>
      </c>
      <c r="AQ15" s="202">
        <f>AN15-SECOND!$O15</f>
        <v>1.7500000000000004</v>
      </c>
      <c r="AR15" s="119" t="s">
        <v>33</v>
      </c>
      <c r="AS15" s="113" t="str">
        <f t="shared" si="18"/>
        <v>N/E</v>
      </c>
      <c r="AT15" s="147">
        <f>AQ15-SECOND!$P15</f>
        <v>1.7500000000000004</v>
      </c>
      <c r="AU15" s="119" t="s">
        <v>33</v>
      </c>
      <c r="AV15" s="113" t="s">
        <v>33</v>
      </c>
      <c r="AW15" s="147">
        <f>AT15-SECOND!$K15</f>
        <v>1.7500000000000004</v>
      </c>
      <c r="AX15" s="119" t="s">
        <v>33</v>
      </c>
      <c r="AY15" s="113" t="str">
        <f>IF(AX15="P",AV15,IF(AX15="","",IF(AX15="N/E","N/E","N/P")))</f>
        <v>N/E</v>
      </c>
      <c r="AZ15" s="147">
        <f>AW15-SECOND!$K15</f>
        <v>1.7500000000000004</v>
      </c>
      <c r="BA15" s="119" t="s">
        <v>33</v>
      </c>
      <c r="BB15" s="113" t="str">
        <f>IF(BA15="P",AY15,IF(BA15="","",IF(BA15="N/E","N/E","N/P")))</f>
        <v>N/E</v>
      </c>
      <c r="BC15" s="147">
        <f>AZ15-SECOND!$K15</f>
        <v>1.7500000000000004</v>
      </c>
      <c r="BD15" s="119" t="s">
        <v>33</v>
      </c>
      <c r="BE15" s="113" t="str">
        <f>IF(BD15="P",BB15,IF(BD15="","",IF(BD15="N/E","N/E","N/P")))</f>
        <v>N/E</v>
      </c>
      <c r="BF15" s="147">
        <f>BC15-SECOND!$K15</f>
        <v>1.7500000000000004</v>
      </c>
      <c r="BG15" s="119" t="s">
        <v>33</v>
      </c>
      <c r="BH15" s="113" t="str">
        <f>IF(BG15="P",BE15,IF(BG15="","",IF(BG15="N/E","N/E","N/P")))</f>
        <v>N/E</v>
      </c>
    </row>
    <row r="16" spans="1:78" ht="16.5" customHeight="1" thickTop="1" thickBot="1" x14ac:dyDescent="0.3">
      <c r="A16" s="19">
        <v>0</v>
      </c>
      <c r="B16" s="140"/>
      <c r="C16" s="119" t="s">
        <v>33</v>
      </c>
      <c r="D16" s="113" t="str">
        <f>IF(C16="P",A16,IF(C16="","",IF(C16="N/E","N/E","N/P")))</f>
        <v>N/E</v>
      </c>
      <c r="E16" s="147">
        <f>B16-SECOND!$K16</f>
        <v>0</v>
      </c>
      <c r="F16" s="73">
        <f>CREDITS!D15</f>
        <v>10</v>
      </c>
      <c r="G16" s="67">
        <f>F16-1.25</f>
        <v>8.75</v>
      </c>
      <c r="H16" s="57" t="s">
        <v>7</v>
      </c>
      <c r="I16" s="68" t="s">
        <v>23</v>
      </c>
      <c r="J16" s="35">
        <f>G16-SECOND!$D16</f>
        <v>8.75</v>
      </c>
      <c r="K16" s="58" t="s">
        <v>3</v>
      </c>
      <c r="L16" s="113" t="str">
        <f t="shared" si="16"/>
        <v>N/P</v>
      </c>
      <c r="M16" s="36">
        <f>J16-SECOND!$E16</f>
        <v>7.7</v>
      </c>
      <c r="N16" s="66" t="s">
        <v>7</v>
      </c>
      <c r="O16" s="37" t="s">
        <v>23</v>
      </c>
      <c r="P16" s="114">
        <f>M16-SECOND!$F16</f>
        <v>6.65</v>
      </c>
      <c r="Q16" s="115" t="s">
        <v>7</v>
      </c>
      <c r="R16" s="116" t="s">
        <v>23</v>
      </c>
      <c r="S16" s="137">
        <f>P16-SECOND!$G16</f>
        <v>5.6000000000000005</v>
      </c>
      <c r="T16" s="110" t="s">
        <v>7</v>
      </c>
      <c r="U16" s="111" t="s">
        <v>23</v>
      </c>
      <c r="V16" s="135">
        <f>S16-SECOND!$H16</f>
        <v>5.6000000000000005</v>
      </c>
      <c r="W16" s="112" t="s">
        <v>3</v>
      </c>
      <c r="X16" s="113" t="str">
        <f>IF(W16="n/p","N/P","N/C")</f>
        <v>N/P</v>
      </c>
      <c r="Y16" s="133">
        <f>V16-SECOND!$I16</f>
        <v>5.6000000000000005</v>
      </c>
      <c r="Z16" s="118" t="s">
        <v>3</v>
      </c>
      <c r="AA16" s="113" t="str">
        <f>IF(Z16="n/p","N/P","N/C")</f>
        <v>N/P</v>
      </c>
      <c r="AB16" s="146">
        <f>Y16-SECOND!$J16</f>
        <v>5.6000000000000005</v>
      </c>
      <c r="AC16" s="119" t="s">
        <v>3</v>
      </c>
      <c r="AD16" s="113" t="str">
        <f>IF(AC16="P",AA16,IF(AC16="","",IF(AC16="N/E","N/E","N/P")))</f>
        <v>N/P</v>
      </c>
      <c r="AE16" s="147">
        <f>AB16-SECOND!$K16</f>
        <v>5.6000000000000005</v>
      </c>
      <c r="AF16" s="119" t="s">
        <v>33</v>
      </c>
      <c r="AG16" s="113" t="str">
        <f>IF(AF16="P",AD16,IF(AF16="","",IF(AF16="N/E","N/E","N/P")))</f>
        <v>N/E</v>
      </c>
      <c r="AH16" s="199">
        <f>AE16-SECOND!$L16</f>
        <v>5.6000000000000005</v>
      </c>
      <c r="AI16" s="119" t="s">
        <v>7</v>
      </c>
      <c r="AJ16" s="113" t="s">
        <v>11</v>
      </c>
      <c r="AK16" s="200">
        <f>AH16-SECOND!$M16</f>
        <v>5.6000000000000005</v>
      </c>
      <c r="AL16" s="119" t="s">
        <v>33</v>
      </c>
      <c r="AM16" s="113" t="str">
        <f>IF(AL16="P",AJ16,IF(AL16="","",IF(AL16="N/E","N/E","N/P")))</f>
        <v>N/E</v>
      </c>
      <c r="AN16" s="201">
        <f>AK16-SECOND!$N16</f>
        <v>5.6000000000000005</v>
      </c>
      <c r="AO16" s="119" t="s">
        <v>33</v>
      </c>
      <c r="AP16" s="113" t="str">
        <f>IF(AO16="P",AM16,IF(AO16="","",IF(AO16="N/E","N/E","N/P")))</f>
        <v>N/E</v>
      </c>
      <c r="AQ16" s="202">
        <f>AN16-SECOND!$O16</f>
        <v>5.6000000000000005</v>
      </c>
      <c r="AR16" s="119" t="s">
        <v>33</v>
      </c>
      <c r="AS16" s="113" t="str">
        <f t="shared" si="18"/>
        <v>N/E</v>
      </c>
      <c r="AT16" s="147">
        <f>AQ16-SECOND!$P16</f>
        <v>5.6000000000000005</v>
      </c>
      <c r="AU16" s="119" t="s">
        <v>33</v>
      </c>
      <c r="AV16" s="113" t="s">
        <v>33</v>
      </c>
      <c r="AW16" s="147">
        <f>AT16-SECOND!$K16</f>
        <v>5.6000000000000005</v>
      </c>
      <c r="AX16" s="119" t="s">
        <v>33</v>
      </c>
      <c r="AY16" s="113" t="str">
        <f>IF(AX16="P",AV16,IF(AX16="","",IF(AX16="N/E","N/E","N/P")))</f>
        <v>N/E</v>
      </c>
      <c r="AZ16" s="147">
        <f>AW16-SECOND!$K16</f>
        <v>5.6000000000000005</v>
      </c>
      <c r="BA16" s="119" t="s">
        <v>33</v>
      </c>
      <c r="BB16" s="113" t="str">
        <f>IF(BA16="P",AY16,IF(BA16="","",IF(BA16="N/E","N/E","N/P")))</f>
        <v>N/E</v>
      </c>
      <c r="BC16" s="147">
        <f>AZ16-SECOND!$K16</f>
        <v>5.6000000000000005</v>
      </c>
      <c r="BD16" s="119" t="s">
        <v>33</v>
      </c>
      <c r="BE16" s="113" t="str">
        <f>IF(BD16="P",BB16,IF(BD16="","",IF(BD16="N/E","N/E","N/P")))</f>
        <v>N/E</v>
      </c>
      <c r="BF16" s="147">
        <f>BC16-SECOND!$K16</f>
        <v>5.6000000000000005</v>
      </c>
      <c r="BG16" s="119" t="s">
        <v>33</v>
      </c>
      <c r="BH16" s="113" t="str">
        <f>IF(BG16="P",BE16,IF(BG16="","",IF(BG16="N/E","N/E","N/P")))</f>
        <v>N/E</v>
      </c>
    </row>
    <row r="17" spans="1:60" ht="16.5" customHeight="1" thickTop="1" thickBot="1" x14ac:dyDescent="0.3">
      <c r="A17" s="19">
        <v>5</v>
      </c>
      <c r="B17" s="140"/>
      <c r="C17" s="119" t="s">
        <v>33</v>
      </c>
      <c r="D17" s="113" t="str">
        <f>IF(C17="P",A17,IF(C17="","",IF(C17="N/E","N/E","N/P")))</f>
        <v>N/E</v>
      </c>
      <c r="E17" s="147">
        <f>B17-SECOND!$K17</f>
        <v>0</v>
      </c>
      <c r="F17" s="73">
        <f>CREDITS!D16</f>
        <v>10</v>
      </c>
      <c r="G17" s="67">
        <f>F17+1.85</f>
        <v>11.85</v>
      </c>
      <c r="H17" s="57" t="s">
        <v>7</v>
      </c>
      <c r="I17" s="68" t="s">
        <v>23</v>
      </c>
      <c r="J17" s="35">
        <f>G17-SECOND!$D17</f>
        <v>11.85</v>
      </c>
      <c r="K17" s="58" t="s">
        <v>3</v>
      </c>
      <c r="L17" s="113" t="str">
        <f t="shared" si="16"/>
        <v>N/P</v>
      </c>
      <c r="M17" s="36">
        <f>J17-SECOND!$E17</f>
        <v>10.799999999999999</v>
      </c>
      <c r="N17" s="66" t="s">
        <v>7</v>
      </c>
      <c r="O17" s="37" t="s">
        <v>23</v>
      </c>
      <c r="P17" s="114">
        <f>M17-SECOND!$F17</f>
        <v>9.7499999999999982</v>
      </c>
      <c r="Q17" s="115" t="s">
        <v>7</v>
      </c>
      <c r="R17" s="116" t="s">
        <v>23</v>
      </c>
      <c r="S17" s="137">
        <f>P17-SECOND!$G17</f>
        <v>9.7499999999999982</v>
      </c>
      <c r="T17" s="110" t="s">
        <v>3</v>
      </c>
      <c r="U17" s="113" t="str">
        <f>IF(T17="n/p","N/P","N/C")</f>
        <v>N/P</v>
      </c>
      <c r="V17" s="135">
        <f>S17-SECOND!$H17</f>
        <v>9.7499999999999982</v>
      </c>
      <c r="W17" s="112" t="s">
        <v>3</v>
      </c>
      <c r="X17" s="113" t="str">
        <f>IF(W17="n/p","N/P","N/C")</f>
        <v>N/P</v>
      </c>
      <c r="Y17" s="133">
        <f>V17-SECOND!$I17</f>
        <v>8.6999999999999975</v>
      </c>
      <c r="Z17" s="118" t="s">
        <v>7</v>
      </c>
      <c r="AA17" s="113" t="s">
        <v>23</v>
      </c>
      <c r="AB17" s="146">
        <f>Y17-SECOND!$J17</f>
        <v>7.5499999999999972</v>
      </c>
      <c r="AC17" s="119" t="s">
        <v>7</v>
      </c>
      <c r="AD17" s="113" t="s">
        <v>28</v>
      </c>
      <c r="AE17" s="147">
        <f>AB17-SECOND!$K17</f>
        <v>7.5499999999999972</v>
      </c>
      <c r="AF17" s="119" t="s">
        <v>33</v>
      </c>
      <c r="AG17" s="113" t="str">
        <f>IF(AF17="P",AD17,IF(AF17="","",IF(AF17="N/E","N/E","N/P")))</f>
        <v>N/E</v>
      </c>
      <c r="AH17" s="199">
        <f>AE17-SECOND!$L17</f>
        <v>6.3999999999999968</v>
      </c>
      <c r="AI17" s="119" t="s">
        <v>7</v>
      </c>
      <c r="AJ17" s="113" t="s">
        <v>28</v>
      </c>
      <c r="AK17" s="200">
        <f>AH17-SECOND!$M17</f>
        <v>6.3999999999999968</v>
      </c>
      <c r="AL17" s="119" t="s">
        <v>33</v>
      </c>
      <c r="AM17" s="113" t="str">
        <f>IF(AL17="P",AJ17,IF(AL17="","",IF(AL17="N/E","N/E","N/P")))</f>
        <v>N/E</v>
      </c>
      <c r="AN17" s="201">
        <f>AK17-SECOND!$N17</f>
        <v>6.3999999999999968</v>
      </c>
      <c r="AO17" s="119" t="s">
        <v>33</v>
      </c>
      <c r="AP17" s="113" t="str">
        <f>IF(AO17="P",AM17,IF(AO17="","",IF(AO17="N/E","N/E","N/P")))</f>
        <v>N/E</v>
      </c>
      <c r="AQ17" s="202">
        <f>AN17-SECOND!$O17</f>
        <v>6.3999999999999968</v>
      </c>
      <c r="AR17" s="119" t="s">
        <v>33</v>
      </c>
      <c r="AS17" s="113" t="str">
        <f t="shared" si="18"/>
        <v>N/E</v>
      </c>
      <c r="AT17" s="147">
        <f>AQ17-SECOND!$P17</f>
        <v>6.3999999999999968</v>
      </c>
      <c r="AU17" s="119" t="s">
        <v>33</v>
      </c>
      <c r="AV17" s="113" t="s">
        <v>33</v>
      </c>
      <c r="AW17" s="147">
        <f>AT17-SECOND!$K17</f>
        <v>6.3999999999999968</v>
      </c>
      <c r="AX17" s="119" t="s">
        <v>33</v>
      </c>
      <c r="AY17" s="113" t="str">
        <f>IF(AX17="P",AV17,IF(AX17="","",IF(AX17="N/E","N/E","N/P")))</f>
        <v>N/E</v>
      </c>
      <c r="AZ17" s="147">
        <f>AW17-SECOND!$K17</f>
        <v>6.3999999999999968</v>
      </c>
      <c r="BA17" s="119" t="s">
        <v>33</v>
      </c>
      <c r="BB17" s="113" t="str">
        <f>IF(BA17="P",AY17,IF(BA17="","",IF(BA17="N/E","N/E","N/P")))</f>
        <v>N/E</v>
      </c>
      <c r="BC17" s="147">
        <f>AZ17-SECOND!$K17</f>
        <v>6.3999999999999968</v>
      </c>
      <c r="BD17" s="119" t="s">
        <v>33</v>
      </c>
      <c r="BE17" s="113" t="str">
        <f>IF(BD17="P",BB17,IF(BD17="","",IF(BD17="N/E","N/E","N/P")))</f>
        <v>N/E</v>
      </c>
      <c r="BF17" s="147">
        <f>BC17-SECOND!$K17</f>
        <v>6.3999999999999968</v>
      </c>
      <c r="BG17" s="119" t="s">
        <v>33</v>
      </c>
      <c r="BH17" s="113" t="str">
        <f>IF(BG17="P",BE17,IF(BG17="","",IF(BG17="N/E","N/E","N/P")))</f>
        <v>N/E</v>
      </c>
    </row>
    <row r="18" spans="1:60" ht="16.5" customHeight="1" thickTop="1" thickBot="1" x14ac:dyDescent="0.3">
      <c r="A18" s="19" t="e">
        <f>#REF!</f>
        <v>#REF!</v>
      </c>
      <c r="B18" s="140"/>
      <c r="C18" s="119" t="s">
        <v>33</v>
      </c>
      <c r="D18" s="113" t="str">
        <f>IF(C18="P",A18,IF(C18="","",IF(C18="N/E","N/E","N/P")))</f>
        <v>N/E</v>
      </c>
      <c r="E18" s="147">
        <f>B18-SECOND!$K18</f>
        <v>0</v>
      </c>
      <c r="F18" s="73">
        <f>CREDITS!D17</f>
        <v>10</v>
      </c>
      <c r="G18" s="67">
        <f>F18</f>
        <v>10</v>
      </c>
      <c r="H18" s="57" t="s">
        <v>3</v>
      </c>
      <c r="I18" s="113" t="str">
        <f>IF(H18="n/p","N/P","N/C")</f>
        <v>N/P</v>
      </c>
      <c r="J18" s="35">
        <f>G18-SECOND!$D18</f>
        <v>10</v>
      </c>
      <c r="K18" s="58" t="s">
        <v>3</v>
      </c>
      <c r="L18" s="113" t="str">
        <f t="shared" si="16"/>
        <v>N/P</v>
      </c>
      <c r="M18" s="36">
        <f>J18-SECOND!$E18</f>
        <v>10</v>
      </c>
      <c r="N18" s="66" t="s">
        <v>3</v>
      </c>
      <c r="O18" s="113" t="str">
        <f>IF(N18="n/p","N/P","N/C")</f>
        <v>N/P</v>
      </c>
      <c r="P18" s="114">
        <f>M18-SECOND!$F18</f>
        <v>8.9499999999999993</v>
      </c>
      <c r="Q18" s="115" t="s">
        <v>7</v>
      </c>
      <c r="R18" s="116" t="s">
        <v>23</v>
      </c>
      <c r="S18" s="137">
        <f>P18-SECOND!$G18</f>
        <v>8.9499999999999993</v>
      </c>
      <c r="T18" s="110" t="s">
        <v>3</v>
      </c>
      <c r="U18" s="113" t="str">
        <f>IF(T18="n/p","N/P","N/C")</f>
        <v>N/P</v>
      </c>
      <c r="V18" s="135">
        <f>S18-SECOND!$H18</f>
        <v>7.6999999999999993</v>
      </c>
      <c r="W18" s="112" t="s">
        <v>7</v>
      </c>
      <c r="X18" s="113" t="s">
        <v>30</v>
      </c>
      <c r="Y18" s="133">
        <f>V18-SECOND!$I18</f>
        <v>7.6999999999999993</v>
      </c>
      <c r="Z18" s="118" t="s">
        <v>7</v>
      </c>
      <c r="AA18" s="113" t="s">
        <v>11</v>
      </c>
      <c r="AB18" s="146">
        <f>Y18-SECOND!$J18</f>
        <v>7.6999999999999993</v>
      </c>
      <c r="AC18" s="119" t="s">
        <v>3</v>
      </c>
      <c r="AD18" s="113" t="str">
        <f>IF(AC18="P",AA18,IF(AC18="","",IF(AC18="N/E","N/E","N/P")))</f>
        <v>N/P</v>
      </c>
      <c r="AE18" s="147">
        <f>AB18-SECOND!$K18</f>
        <v>7.6999999999999993</v>
      </c>
      <c r="AF18" s="119" t="s">
        <v>33</v>
      </c>
      <c r="AG18" s="113" t="str">
        <f>IF(AF18="P",AD18,IF(AF18="","",IF(AF18="N/E","N/E","N/P")))</f>
        <v>N/E</v>
      </c>
      <c r="AH18" s="199">
        <f>AE18-SECOND!$L18</f>
        <v>7.6999999999999993</v>
      </c>
      <c r="AI18" s="119" t="s">
        <v>3</v>
      </c>
      <c r="AJ18" s="113" t="str">
        <f>IF(AI18="P",AG18,IF(AI18="","",IF(AI18="N/E","N/E","N/P")))</f>
        <v>N/P</v>
      </c>
      <c r="AK18" s="200">
        <f>AH18-SECOND!$M18</f>
        <v>7.6999999999999993</v>
      </c>
      <c r="AL18" s="119" t="s">
        <v>33</v>
      </c>
      <c r="AM18" s="113" t="str">
        <f>IF(AL18="P",AJ18,IF(AL18="","",IF(AL18="N/E","N/E","N/P")))</f>
        <v>N/E</v>
      </c>
      <c r="AN18" s="201">
        <f>AK18-SECOND!$N18</f>
        <v>7.6999999999999993</v>
      </c>
      <c r="AO18" s="119" t="s">
        <v>33</v>
      </c>
      <c r="AP18" s="113" t="str">
        <f>IF(AO18="P",AM18,IF(AO18="","",IF(AO18="N/E","N/E","N/P")))</f>
        <v>N/E</v>
      </c>
      <c r="AQ18" s="202">
        <f>AN18-SECOND!$O18</f>
        <v>7.6999999999999993</v>
      </c>
      <c r="AR18" s="119" t="s">
        <v>33</v>
      </c>
      <c r="AS18" s="113" t="str">
        <f t="shared" si="18"/>
        <v>N/E</v>
      </c>
      <c r="AT18" s="147">
        <f>AQ18-SECOND!$P18</f>
        <v>7.6999999999999993</v>
      </c>
      <c r="AU18" s="119" t="s">
        <v>33</v>
      </c>
      <c r="AV18" s="113" t="str">
        <f>IF(AU18="P",AS18,IF(AU18="","",IF(AU18="N/E","N/E","N/P")))</f>
        <v>N/E</v>
      </c>
      <c r="AW18" s="147">
        <f>AT18-SECOND!$K18</f>
        <v>7.6999999999999993</v>
      </c>
      <c r="AX18" s="119" t="s">
        <v>33</v>
      </c>
      <c r="AY18" s="113" t="str">
        <f>IF(AX18="P",AV18,IF(AX18="","",IF(AX18="N/E","N/E","N/P")))</f>
        <v>N/E</v>
      </c>
      <c r="AZ18" s="147">
        <f>AW18-SECOND!$K18</f>
        <v>7.6999999999999993</v>
      </c>
      <c r="BA18" s="119" t="s">
        <v>33</v>
      </c>
      <c r="BB18" s="113" t="str">
        <f>IF(BA18="P",AY18,IF(BA18="","",IF(BA18="N/E","N/E","N/P")))</f>
        <v>N/E</v>
      </c>
      <c r="BC18" s="147">
        <f>AZ18-SECOND!$K18</f>
        <v>7.6999999999999993</v>
      </c>
      <c r="BD18" s="119" t="s">
        <v>33</v>
      </c>
      <c r="BE18" s="113" t="str">
        <f>IF(BD18="P",BB18,IF(BD18="","",IF(BD18="N/E","N/E","N/P")))</f>
        <v>N/E</v>
      </c>
      <c r="BF18" s="147">
        <f>BC18-SECOND!$K18</f>
        <v>7.6999999999999993</v>
      </c>
      <c r="BG18" s="119" t="s">
        <v>33</v>
      </c>
      <c r="BH18" s="113" t="str">
        <f>IF(BG18="P",BE18,IF(BG18="","",IF(BG18="N/E","N/E","N/P")))</f>
        <v>N/E</v>
      </c>
    </row>
    <row r="19" spans="1:60" ht="16.5" customHeight="1" thickTop="1" thickBot="1" x14ac:dyDescent="0.3">
      <c r="A19" s="19" t="e">
        <f>#REF!</f>
        <v>#REF!</v>
      </c>
      <c r="B19" s="140" t="s">
        <v>41</v>
      </c>
      <c r="C19" s="119" t="s">
        <v>33</v>
      </c>
      <c r="D19" s="113" t="str">
        <f>IF(C19="P",A19,IF(C19="","",IF(C19="N/E","N/E","N/P")))</f>
        <v>N/E</v>
      </c>
      <c r="E19" s="147" t="e">
        <f>B19-SECOND!$K19</f>
        <v>#VALUE!</v>
      </c>
      <c r="F19" s="73">
        <f>CREDITS!D18</f>
        <v>5</v>
      </c>
      <c r="G19" s="67">
        <f>0.5+F19</f>
        <v>5.5</v>
      </c>
      <c r="H19" s="57" t="s">
        <v>7</v>
      </c>
      <c r="I19" s="68" t="s">
        <v>23</v>
      </c>
      <c r="J19" s="35">
        <f>G19-SECOND!$D19</f>
        <v>5.5</v>
      </c>
      <c r="K19" s="58" t="s">
        <v>3</v>
      </c>
      <c r="L19" s="113" t="str">
        <f t="shared" si="16"/>
        <v>N/P</v>
      </c>
      <c r="M19" s="36">
        <f>J19-SECOND!$E19</f>
        <v>4.3499999999999996</v>
      </c>
      <c r="N19" s="66" t="s">
        <v>7</v>
      </c>
      <c r="O19" s="37" t="s">
        <v>28</v>
      </c>
      <c r="P19" s="114">
        <f>M19-SECOND!$F19</f>
        <v>4.3499999999999996</v>
      </c>
      <c r="Q19" s="115" t="s">
        <v>3</v>
      </c>
      <c r="R19" s="113" t="str">
        <f>IF(Q19="n/p","N/P","N/C")</f>
        <v>N/P</v>
      </c>
      <c r="S19" s="137">
        <f>P19-SECOND!$G19</f>
        <v>4.3499999999999996</v>
      </c>
      <c r="T19" s="110" t="s">
        <v>3</v>
      </c>
      <c r="U19" s="113" t="str">
        <f>IF(T19="n/p","N/P","N/C")</f>
        <v>N/P</v>
      </c>
      <c r="V19" s="135">
        <f>S19-SECOND!$H19</f>
        <v>4.3499999999999996</v>
      </c>
      <c r="W19" s="112" t="s">
        <v>3</v>
      </c>
      <c r="X19" s="113" t="str">
        <f>IF(W19="n/p","N/P","N/C")</f>
        <v>N/P</v>
      </c>
      <c r="Y19" s="133">
        <f>V19-SECOND!$I19</f>
        <v>4.3499999999999996</v>
      </c>
      <c r="Z19" s="118" t="s">
        <v>3</v>
      </c>
      <c r="AA19" s="113" t="str">
        <f>IF(Z19="n/p","N/P","N/C")</f>
        <v>N/P</v>
      </c>
      <c r="AB19" s="146">
        <f>Y19-SECOND!$J19</f>
        <v>4.3499999999999996</v>
      </c>
      <c r="AC19" s="119" t="s">
        <v>3</v>
      </c>
      <c r="AD19" s="113" t="str">
        <f>IF(AC19="P",AA19,IF(AC19="","",IF(AC19="N/E","N/E","N/P")))</f>
        <v>N/P</v>
      </c>
      <c r="AE19" s="147">
        <f>AB19-SECOND!$K19</f>
        <v>4.3499999999999996</v>
      </c>
      <c r="AF19" s="119" t="s">
        <v>33</v>
      </c>
      <c r="AG19" s="113" t="str">
        <f>IF(AF19="P",AD19,IF(AF19="","",IF(AF19="N/E","N/E","N/P")))</f>
        <v>N/E</v>
      </c>
      <c r="AH19" s="199">
        <f>AE19-SECOND!$L19</f>
        <v>4.3499999999999996</v>
      </c>
      <c r="AI19" s="119" t="s">
        <v>3</v>
      </c>
      <c r="AJ19" s="113" t="str">
        <f>IF(AI19="P",AG19,IF(AI19="","",IF(AI19="N/E","N/E","N/P")))</f>
        <v>N/P</v>
      </c>
      <c r="AK19" s="200">
        <f>AH19-SECOND!$M19</f>
        <v>4.3499999999999996</v>
      </c>
      <c r="AL19" s="119" t="s">
        <v>33</v>
      </c>
      <c r="AM19" s="113" t="str">
        <f>IF(AL19="P",AJ19,IF(AL19="","",IF(AL19="N/E","N/E","N/P")))</f>
        <v>N/E</v>
      </c>
      <c r="AN19" s="201">
        <f>AK19-SECOND!$N19</f>
        <v>4.3499999999999996</v>
      </c>
      <c r="AO19" s="119" t="s">
        <v>33</v>
      </c>
      <c r="AP19" s="113" t="str">
        <f>IF(AO19="P",AM19,IF(AO19="","",IF(AO19="N/E","N/E","N/P")))</f>
        <v>N/E</v>
      </c>
      <c r="AQ19" s="202">
        <f>AN19-SECOND!$O19</f>
        <v>4.3499999999999996</v>
      </c>
      <c r="AR19" s="119" t="s">
        <v>33</v>
      </c>
      <c r="AS19" s="113" t="str">
        <f t="shared" si="18"/>
        <v>N/E</v>
      </c>
      <c r="AT19" s="147">
        <f>AQ19-SECOND!$P19</f>
        <v>4.3499999999999996</v>
      </c>
      <c r="AU19" s="119" t="s">
        <v>33</v>
      </c>
      <c r="AV19" s="113" t="str">
        <f>IF(AU19="P",AS19,IF(AU19="","",IF(AU19="N/E","N/E","N/P")))</f>
        <v>N/E</v>
      </c>
      <c r="AW19" s="147">
        <f>AT19-SECOND!$K19</f>
        <v>4.3499999999999996</v>
      </c>
      <c r="AX19" s="119" t="s">
        <v>33</v>
      </c>
      <c r="AY19" s="113" t="str">
        <f>IF(AX19="P",AV19,IF(AX19="","",IF(AX19="N/E","N/E","N/P")))</f>
        <v>N/E</v>
      </c>
      <c r="AZ19" s="147">
        <f>AW19-SECOND!$K19</f>
        <v>4.3499999999999996</v>
      </c>
      <c r="BA19" s="119" t="s">
        <v>33</v>
      </c>
      <c r="BB19" s="113" t="str">
        <f>IF(BA19="P",AY19,IF(BA19="","",IF(BA19="N/E","N/E","N/P")))</f>
        <v>N/E</v>
      </c>
      <c r="BC19" s="147">
        <f>AZ19-SECOND!$K19</f>
        <v>4.3499999999999996</v>
      </c>
      <c r="BD19" s="119" t="s">
        <v>33</v>
      </c>
      <c r="BE19" s="113" t="str">
        <f>IF(BD19="P",BB19,IF(BD19="","",IF(BD19="N/E","N/E","N/P")))</f>
        <v>N/E</v>
      </c>
      <c r="BF19" s="147">
        <f>BC19-SECOND!$K19</f>
        <v>4.3499999999999996</v>
      </c>
      <c r="BG19" s="119" t="s">
        <v>33</v>
      </c>
      <c r="BH19" s="113" t="str">
        <f>IF(BG19="P",BE19,IF(BG19="","",IF(BG19="N/E","N/E","N/P")))</f>
        <v>N/E</v>
      </c>
    </row>
    <row r="20" spans="1:60" ht="16.5" customHeight="1" thickTop="1" thickBot="1" x14ac:dyDescent="0.3">
      <c r="A20" s="19">
        <v>0</v>
      </c>
      <c r="B20" s="140"/>
      <c r="C20" s="58" t="s">
        <v>33</v>
      </c>
      <c r="D20" s="113" t="s">
        <v>33</v>
      </c>
      <c r="E20" s="147">
        <f>B20-SECOND!$K20</f>
        <v>0</v>
      </c>
      <c r="F20" s="73">
        <f>CREDITS!D19</f>
        <v>0</v>
      </c>
      <c r="G20" s="67"/>
      <c r="H20" s="57" t="s">
        <v>7</v>
      </c>
      <c r="I20" s="68" t="s">
        <v>28</v>
      </c>
      <c r="J20" s="35">
        <f>G20-SECOND!$D20</f>
        <v>0</v>
      </c>
      <c r="K20" s="58" t="s">
        <v>33</v>
      </c>
      <c r="L20" s="113" t="s">
        <v>33</v>
      </c>
      <c r="M20" s="36"/>
      <c r="N20" s="58" t="s">
        <v>33</v>
      </c>
      <c r="O20" s="113" t="s">
        <v>33</v>
      </c>
      <c r="P20" s="114"/>
      <c r="Q20" s="58" t="s">
        <v>33</v>
      </c>
      <c r="R20" s="113" t="s">
        <v>33</v>
      </c>
      <c r="S20" s="137"/>
      <c r="T20" s="58" t="s">
        <v>33</v>
      </c>
      <c r="U20" s="113" t="s">
        <v>33</v>
      </c>
      <c r="V20" s="135"/>
      <c r="W20" s="58" t="s">
        <v>33</v>
      </c>
      <c r="X20" s="113" t="s">
        <v>33</v>
      </c>
      <c r="Y20" s="133"/>
      <c r="Z20" s="58" t="s">
        <v>33</v>
      </c>
      <c r="AA20" s="113" t="s">
        <v>33</v>
      </c>
      <c r="AB20" s="146">
        <f>Y20-SECOND!$J20</f>
        <v>0</v>
      </c>
      <c r="AC20" s="58" t="s">
        <v>33</v>
      </c>
      <c r="AD20" s="113" t="s">
        <v>33</v>
      </c>
      <c r="AE20" s="147">
        <f>AB20-SECOND!$K20</f>
        <v>0</v>
      </c>
      <c r="AF20" s="58" t="s">
        <v>33</v>
      </c>
      <c r="AG20" s="113" t="s">
        <v>33</v>
      </c>
      <c r="AH20" s="199">
        <f>AE20-SECOND!$L20</f>
        <v>0</v>
      </c>
      <c r="AI20" s="58" t="s">
        <v>33</v>
      </c>
      <c r="AJ20" s="113" t="s">
        <v>33</v>
      </c>
      <c r="AK20" s="200">
        <f>AH20-SECOND!$M20</f>
        <v>0</v>
      </c>
      <c r="AL20" s="58" t="s">
        <v>33</v>
      </c>
      <c r="AM20" s="113" t="s">
        <v>33</v>
      </c>
      <c r="AN20" s="201">
        <f>AK20-SECOND!$N20</f>
        <v>0</v>
      </c>
      <c r="AO20" s="58" t="s">
        <v>33</v>
      </c>
      <c r="AP20" s="113" t="s">
        <v>33</v>
      </c>
      <c r="AQ20" s="202">
        <f>AN20-SECOND!$O20</f>
        <v>0</v>
      </c>
      <c r="AR20" s="119" t="s">
        <v>33</v>
      </c>
      <c r="AS20" s="113" t="str">
        <f t="shared" si="18"/>
        <v>N/E</v>
      </c>
      <c r="AT20" s="147">
        <f>AQ20-SECOND!$P20</f>
        <v>0</v>
      </c>
      <c r="AU20" s="58" t="s">
        <v>33</v>
      </c>
      <c r="AV20" s="113" t="s">
        <v>33</v>
      </c>
      <c r="AW20" s="147">
        <f>AT20-SECOND!$K20</f>
        <v>0</v>
      </c>
      <c r="AX20" s="58" t="s">
        <v>33</v>
      </c>
      <c r="AY20" s="113" t="s">
        <v>33</v>
      </c>
      <c r="AZ20" s="147">
        <f>AW20-SECOND!$K20</f>
        <v>0</v>
      </c>
      <c r="BA20" s="58" t="s">
        <v>33</v>
      </c>
      <c r="BB20" s="113" t="s">
        <v>33</v>
      </c>
      <c r="BC20" s="147">
        <f>AZ20-SECOND!$K20</f>
        <v>0</v>
      </c>
      <c r="BD20" s="58" t="s">
        <v>33</v>
      </c>
      <c r="BE20" s="113" t="s">
        <v>33</v>
      </c>
      <c r="BF20" s="147">
        <f>BC20-SECOND!$K20</f>
        <v>0</v>
      </c>
      <c r="BG20" s="58" t="s">
        <v>33</v>
      </c>
      <c r="BH20" s="113" t="s">
        <v>33</v>
      </c>
    </row>
    <row r="21" spans="1:60" ht="16.5" customHeight="1" thickTop="1" thickBot="1" x14ac:dyDescent="0.3">
      <c r="A21" s="19">
        <v>5</v>
      </c>
      <c r="B21" s="140"/>
      <c r="C21" s="119" t="s">
        <v>33</v>
      </c>
      <c r="D21" s="113" t="str">
        <f>IF(C21="P",A21,IF(C21="","",IF(C21="N/E","N/E","N/P")))</f>
        <v>N/E</v>
      </c>
      <c r="E21" s="147">
        <f>B21-SECOND!$K21</f>
        <v>0</v>
      </c>
      <c r="F21" s="73">
        <f>CREDITS!D20</f>
        <v>0</v>
      </c>
      <c r="G21" s="67">
        <f>3.85+F21</f>
        <v>3.85</v>
      </c>
      <c r="H21" s="57" t="s">
        <v>3</v>
      </c>
      <c r="I21" s="113" t="str">
        <f>IF(H21="n/p","N/P","N/C")</f>
        <v>N/P</v>
      </c>
      <c r="J21" s="35">
        <f>G21-SECOND!$D21</f>
        <v>3.85</v>
      </c>
      <c r="K21" s="58" t="s">
        <v>3</v>
      </c>
      <c r="L21" s="113" t="str">
        <f t="shared" ref="L21:L27" si="19">IF(K21="n/p","N/P","N/C")</f>
        <v>N/P</v>
      </c>
      <c r="M21" s="36">
        <f>J21-SECOND!$E21</f>
        <v>3.85</v>
      </c>
      <c r="N21" s="66" t="s">
        <v>3</v>
      </c>
      <c r="O21" s="113" t="str">
        <f>IF(N21="n/p","N/P","N/C")</f>
        <v>N/P</v>
      </c>
      <c r="P21" s="114">
        <f>M21-SECOND!$F21</f>
        <v>3.85</v>
      </c>
      <c r="Q21" s="115" t="s">
        <v>3</v>
      </c>
      <c r="R21" s="113" t="str">
        <f>IF(Q21="n/p","N/P","N/C")</f>
        <v>N/P</v>
      </c>
      <c r="S21" s="137">
        <f>P21-SECOND!$G21</f>
        <v>3.85</v>
      </c>
      <c r="T21" s="110" t="s">
        <v>3</v>
      </c>
      <c r="U21" s="113" t="str">
        <f>IF(T21="n/p","N/P","N/C")</f>
        <v>N/P</v>
      </c>
      <c r="V21" s="135">
        <f>S21-SECOND!$H21</f>
        <v>3.85</v>
      </c>
      <c r="W21" s="112" t="s">
        <v>3</v>
      </c>
      <c r="X21" s="113" t="str">
        <f>IF(W21="n/p","N/P","N/C")</f>
        <v>N/P</v>
      </c>
      <c r="Y21" s="133">
        <f>V21-SECOND!$I21</f>
        <v>3.85</v>
      </c>
      <c r="Z21" s="118" t="s">
        <v>3</v>
      </c>
      <c r="AA21" s="113" t="str">
        <f>IF(Z21="n/p","N/P","N/C")</f>
        <v>N/P</v>
      </c>
      <c r="AB21" s="146">
        <f>Y21-SECOND!$J21</f>
        <v>3.85</v>
      </c>
      <c r="AC21" s="119" t="s">
        <v>3</v>
      </c>
      <c r="AD21" s="113" t="str">
        <f>IF(AC21="P",AA21,IF(AC21="","",IF(AC21="N/E","N/E","N/P")))</f>
        <v>N/P</v>
      </c>
      <c r="AE21" s="147">
        <f>AB21-SECOND!$K21</f>
        <v>3.85</v>
      </c>
      <c r="AF21" s="119" t="s">
        <v>33</v>
      </c>
      <c r="AG21" s="113" t="str">
        <f>IF(AF21="P",AD21,IF(AF21="","",IF(AF21="N/E","N/E","N/P")))</f>
        <v>N/E</v>
      </c>
      <c r="AH21" s="199">
        <f>AE21-SECOND!$L21</f>
        <v>2.7</v>
      </c>
      <c r="AI21" s="119" t="s">
        <v>7</v>
      </c>
      <c r="AJ21" s="113" t="s">
        <v>28</v>
      </c>
      <c r="AK21" s="200">
        <f>AH21-SECOND!$M21</f>
        <v>2.7</v>
      </c>
      <c r="AL21" s="119" t="s">
        <v>33</v>
      </c>
      <c r="AM21" s="113" t="str">
        <f>IF(AL21="P",AJ21,IF(AL21="","",IF(AL21="N/E","N/E","N/P")))</f>
        <v>N/E</v>
      </c>
      <c r="AN21" s="201">
        <f>AK21-SECOND!$N21</f>
        <v>2.7</v>
      </c>
      <c r="AO21" s="119" t="s">
        <v>33</v>
      </c>
      <c r="AP21" s="113" t="str">
        <f>IF(AO21="P",AM21,IF(AO21="","",IF(AO21="N/E","N/E","N/P")))</f>
        <v>N/E</v>
      </c>
      <c r="AQ21" s="202">
        <f>AN21-SECOND!$O21</f>
        <v>2.7</v>
      </c>
      <c r="AR21" s="119" t="s">
        <v>33</v>
      </c>
      <c r="AS21" s="113" t="str">
        <f t="shared" si="18"/>
        <v>N/E</v>
      </c>
      <c r="AT21" s="147">
        <f>AQ21-SECOND!$P21</f>
        <v>2.7</v>
      </c>
      <c r="AU21" s="119" t="s">
        <v>33</v>
      </c>
      <c r="AV21" s="113" t="str">
        <f>IF(AU21="P",AS21,IF(AU21="","",IF(AU21="N/E","N/E","N/P")))</f>
        <v>N/E</v>
      </c>
      <c r="AW21" s="147">
        <f>AT21-SECOND!$K21</f>
        <v>2.7</v>
      </c>
      <c r="AX21" s="119" t="s">
        <v>33</v>
      </c>
      <c r="AY21" s="113" t="str">
        <f>IF(AX21="P",AV21,IF(AX21="","",IF(AX21="N/E","N/E","N/P")))</f>
        <v>N/E</v>
      </c>
      <c r="AZ21" s="147">
        <f>AW21-SECOND!$K21</f>
        <v>2.7</v>
      </c>
      <c r="BA21" s="119" t="s">
        <v>33</v>
      </c>
      <c r="BB21" s="113" t="str">
        <f>IF(BA21="P",AY21,IF(BA21="","",IF(BA21="N/E","N/E","N/P")))</f>
        <v>N/E</v>
      </c>
      <c r="BC21" s="147">
        <f>AZ21-SECOND!$K21</f>
        <v>2.7</v>
      </c>
      <c r="BD21" s="119" t="s">
        <v>33</v>
      </c>
      <c r="BE21" s="113" t="str">
        <f>IF(BD21="P",BB21,IF(BD21="","",IF(BD21="N/E","N/E","N/P")))</f>
        <v>N/E</v>
      </c>
      <c r="BF21" s="147">
        <f>BC21-SECOND!$K21</f>
        <v>2.7</v>
      </c>
      <c r="BG21" s="119" t="s">
        <v>33</v>
      </c>
      <c r="BH21" s="113" t="str">
        <f>IF(BG21="P",BE21,IF(BG21="","",IF(BG21="N/E","N/E","N/P")))</f>
        <v>N/E</v>
      </c>
    </row>
    <row r="22" spans="1:60" ht="16.5" customHeight="1" thickTop="1" thickBot="1" x14ac:dyDescent="0.3">
      <c r="A22" s="19" t="e">
        <f>#REF!</f>
        <v>#REF!</v>
      </c>
      <c r="B22" s="140"/>
      <c r="C22" s="119" t="s">
        <v>33</v>
      </c>
      <c r="D22" s="113" t="str">
        <f>IF(C22="P",A22,IF(C22="","",IF(C22="N/E","N/E","N/P")))</f>
        <v>N/E</v>
      </c>
      <c r="E22" s="147">
        <f>B22-SECOND!$K22</f>
        <v>0</v>
      </c>
      <c r="F22" s="73">
        <f>CREDITS!D21</f>
        <v>10</v>
      </c>
      <c r="G22" s="67">
        <f>F22-1.15</f>
        <v>8.85</v>
      </c>
      <c r="H22" s="57" t="s">
        <v>7</v>
      </c>
      <c r="I22" s="68" t="s">
        <v>28</v>
      </c>
      <c r="J22" s="35">
        <f>G22-SECOND!$D22</f>
        <v>8.85</v>
      </c>
      <c r="K22" s="58" t="s">
        <v>3</v>
      </c>
      <c r="L22" s="113" t="str">
        <f t="shared" si="19"/>
        <v>N/P</v>
      </c>
      <c r="M22" s="36">
        <f>J22-SECOND!$E22</f>
        <v>7.6999999999999993</v>
      </c>
      <c r="N22" s="66" t="s">
        <v>7</v>
      </c>
      <c r="O22" s="37" t="s">
        <v>28</v>
      </c>
      <c r="P22" s="114">
        <f>M22-SECOND!$F22</f>
        <v>6.5499999999999989</v>
      </c>
      <c r="Q22" s="115" t="s">
        <v>7</v>
      </c>
      <c r="R22" s="116" t="s">
        <v>28</v>
      </c>
      <c r="S22" s="137">
        <f>P22-SECOND!$G22</f>
        <v>6.5499999999999989</v>
      </c>
      <c r="T22" s="110" t="s">
        <v>3</v>
      </c>
      <c r="U22" s="113" t="str">
        <f>IF(T22="n/p","N/P","N/C")</f>
        <v>N/P</v>
      </c>
      <c r="V22" s="135">
        <f>S22-SECOND!$H22</f>
        <v>5.2999999999999989</v>
      </c>
      <c r="W22" s="112" t="s">
        <v>7</v>
      </c>
      <c r="X22" s="113" t="s">
        <v>27</v>
      </c>
      <c r="Y22" s="133">
        <f>V22-SECOND!$I22</f>
        <v>3.9999999999999991</v>
      </c>
      <c r="Z22" s="118" t="s">
        <v>7</v>
      </c>
      <c r="AA22" s="113" t="s">
        <v>24</v>
      </c>
      <c r="AB22" s="146">
        <f>Y22-SECOND!$J22</f>
        <v>2.6999999999999993</v>
      </c>
      <c r="AC22" s="119" t="s">
        <v>7</v>
      </c>
      <c r="AD22" s="113" t="str">
        <f>IF(AC22="P",AA22,IF(AC22="","",IF(AC22="N/E","N/E","N/P")))</f>
        <v>CROI NUTELLA</v>
      </c>
      <c r="AE22" s="147">
        <f>AB22-SECOND!$K22</f>
        <v>2.6999999999999993</v>
      </c>
      <c r="AF22" s="119" t="s">
        <v>33</v>
      </c>
      <c r="AG22" s="113" t="str">
        <f>IF(AF22="P",AD22,IF(AF22="","",IF(AF22="N/E","N/E","N/P")))</f>
        <v>N/E</v>
      </c>
      <c r="AH22" s="199">
        <f>AE22-SECOND!$L22</f>
        <v>1.3999999999999992</v>
      </c>
      <c r="AI22" s="119" t="s">
        <v>7</v>
      </c>
      <c r="AJ22" s="113" t="s">
        <v>25</v>
      </c>
      <c r="AK22" s="200">
        <f>AH22-SECOND!$M22</f>
        <v>1.3999999999999992</v>
      </c>
      <c r="AL22" s="119" t="s">
        <v>33</v>
      </c>
      <c r="AM22" s="113" t="str">
        <f>IF(AL22="P",AJ22,IF(AL22="","",IF(AL22="N/E","N/E","N/P")))</f>
        <v>N/E</v>
      </c>
      <c r="AN22" s="201">
        <f>AK22-SECOND!$N22</f>
        <v>1.3999999999999992</v>
      </c>
      <c r="AO22" s="119" t="s">
        <v>33</v>
      </c>
      <c r="AP22" s="113" t="str">
        <f>IF(AO22="P",AM22,IF(AO22="","",IF(AO22="N/E","N/E","N/P")))</f>
        <v>N/E</v>
      </c>
      <c r="AQ22" s="202">
        <f>AN22-SECOND!$O22</f>
        <v>1.3999999999999992</v>
      </c>
      <c r="AR22" s="119" t="s">
        <v>33</v>
      </c>
      <c r="AS22" s="113" t="str">
        <f t="shared" si="18"/>
        <v>N/E</v>
      </c>
      <c r="AT22" s="147">
        <f>AQ22-SECOND!$P22</f>
        <v>1.3999999999999992</v>
      </c>
      <c r="AU22" s="119" t="s">
        <v>33</v>
      </c>
      <c r="AV22" s="113" t="str">
        <f>IF(AU22="P",AS22,IF(AU22="","",IF(AU22="N/E","N/E","N/P")))</f>
        <v>N/E</v>
      </c>
      <c r="AW22" s="147">
        <f>AT22-SECOND!$K22</f>
        <v>1.3999999999999992</v>
      </c>
      <c r="AX22" s="119" t="s">
        <v>33</v>
      </c>
      <c r="AY22" s="113" t="str">
        <f>IF(AX22="P",AV22,IF(AX22="","",IF(AX22="N/E","N/E","N/P")))</f>
        <v>N/E</v>
      </c>
      <c r="AZ22" s="147">
        <f>AW22-SECOND!$K22</f>
        <v>1.3999999999999992</v>
      </c>
      <c r="BA22" s="119" t="s">
        <v>33</v>
      </c>
      <c r="BB22" s="113" t="str">
        <f>IF(BA22="P",AY22,IF(BA22="","",IF(BA22="N/E","N/E","N/P")))</f>
        <v>N/E</v>
      </c>
      <c r="BC22" s="147">
        <f>AZ22-SECOND!$K22</f>
        <v>1.3999999999999992</v>
      </c>
      <c r="BD22" s="119" t="s">
        <v>33</v>
      </c>
      <c r="BE22" s="113" t="str">
        <f>IF(BD22="P",BB22,IF(BD22="","",IF(BD22="N/E","N/E","N/P")))</f>
        <v>N/E</v>
      </c>
      <c r="BF22" s="147">
        <f>BC22-SECOND!$K22</f>
        <v>1.3999999999999992</v>
      </c>
      <c r="BG22" s="119" t="s">
        <v>33</v>
      </c>
      <c r="BH22" s="113" t="str">
        <f>IF(BG22="P",BE22,IF(BG22="","",IF(BG22="N/E","N/E","N/P")))</f>
        <v>N/E</v>
      </c>
    </row>
    <row r="23" spans="1:60" ht="16.5" customHeight="1" thickTop="1" thickBot="1" x14ac:dyDescent="0.3">
      <c r="A23" s="19" t="e">
        <f>#REF!</f>
        <v>#REF!</v>
      </c>
      <c r="B23" s="140"/>
      <c r="C23" s="119" t="s">
        <v>33</v>
      </c>
      <c r="D23" s="113" t="str">
        <f>IF(C23="P",A23,IF(C23="","",IF(C23="N/E","N/E","N/P")))</f>
        <v>N/E</v>
      </c>
      <c r="E23" s="147">
        <f>B23-SECOND!$K23</f>
        <v>0</v>
      </c>
      <c r="F23" s="73">
        <f>CREDITS!D22</f>
        <v>10</v>
      </c>
      <c r="G23" s="67">
        <f>0.4+F23</f>
        <v>10.4</v>
      </c>
      <c r="H23" s="57" t="s">
        <v>7</v>
      </c>
      <c r="I23" s="68" t="s">
        <v>28</v>
      </c>
      <c r="J23" s="35">
        <f>G23-SECOND!$D23</f>
        <v>10.4</v>
      </c>
      <c r="K23" s="58" t="s">
        <v>3</v>
      </c>
      <c r="L23" s="113" t="str">
        <f t="shared" si="19"/>
        <v>N/P</v>
      </c>
      <c r="M23" s="36">
        <f>J23-SECOND!$E23</f>
        <v>9.25</v>
      </c>
      <c r="N23" s="66" t="s">
        <v>7</v>
      </c>
      <c r="O23" s="37" t="s">
        <v>28</v>
      </c>
      <c r="P23" s="114">
        <f>M23-SECOND!$F23</f>
        <v>9.25</v>
      </c>
      <c r="Q23" s="115" t="s">
        <v>3</v>
      </c>
      <c r="R23" s="113" t="str">
        <f>IF(Q23="n/p","N/P","N/C")</f>
        <v>N/P</v>
      </c>
      <c r="S23" s="137">
        <f>P23-SECOND!$G23</f>
        <v>9.25</v>
      </c>
      <c r="T23" s="110" t="s">
        <v>3</v>
      </c>
      <c r="U23" s="113" t="str">
        <f>IF(T23="n/p","N/P","N/C")</f>
        <v>N/P</v>
      </c>
      <c r="V23" s="135">
        <f>S23-SECOND!$H23</f>
        <v>8.1</v>
      </c>
      <c r="W23" s="112" t="s">
        <v>7</v>
      </c>
      <c r="X23" s="113" t="s">
        <v>28</v>
      </c>
      <c r="Y23" s="133">
        <f>V23-SECOND!$I23</f>
        <v>6.9499999999999993</v>
      </c>
      <c r="Z23" s="118" t="s">
        <v>7</v>
      </c>
      <c r="AA23" s="113" t="s">
        <v>28</v>
      </c>
      <c r="AB23" s="146">
        <f>Y23-SECOND!$J23</f>
        <v>5.7999999999999989</v>
      </c>
      <c r="AC23" s="119" t="s">
        <v>7</v>
      </c>
      <c r="AD23" s="113" t="str">
        <f>IF(AC23="P",AA23,IF(AC23="","",IF(AC23="N/E","N/E","N/P")))</f>
        <v>PAIN CHOCOLAT</v>
      </c>
      <c r="AE23" s="147">
        <f>AB23-SECOND!$K23</f>
        <v>5.7999999999999989</v>
      </c>
      <c r="AF23" s="119" t="s">
        <v>33</v>
      </c>
      <c r="AG23" s="113" t="str">
        <f>IF(AF23="P",AD23,IF(AF23="","",IF(AF23="N/E","N/E","N/P")))</f>
        <v>N/E</v>
      </c>
      <c r="AH23" s="199">
        <f>AE23-SECOND!$L23</f>
        <v>4.6499999999999986</v>
      </c>
      <c r="AI23" s="119" t="s">
        <v>7</v>
      </c>
      <c r="AJ23" s="113" t="s">
        <v>28</v>
      </c>
      <c r="AK23" s="200">
        <f>AH23-SECOND!$M23</f>
        <v>4.6499999999999986</v>
      </c>
      <c r="AL23" s="119" t="s">
        <v>33</v>
      </c>
      <c r="AM23" s="113" t="str">
        <f>IF(AL23="P",AJ23,IF(AL23="","",IF(AL23="N/E","N/E","N/P")))</f>
        <v>N/E</v>
      </c>
      <c r="AN23" s="201">
        <f>AK23-SECOND!$N23</f>
        <v>4.6499999999999986</v>
      </c>
      <c r="AO23" s="119" t="s">
        <v>33</v>
      </c>
      <c r="AP23" s="113" t="str">
        <f>IF(AO23="P",AM23,IF(AO23="","",IF(AO23="N/E","N/E","N/P")))</f>
        <v>N/E</v>
      </c>
      <c r="AQ23" s="202">
        <f>AN23-SECOND!$O23</f>
        <v>4.6499999999999986</v>
      </c>
      <c r="AR23" s="119" t="s">
        <v>33</v>
      </c>
      <c r="AS23" s="113" t="str">
        <f t="shared" si="18"/>
        <v>N/E</v>
      </c>
      <c r="AT23" s="147">
        <f>AQ23-SECOND!$P23</f>
        <v>4.6499999999999986</v>
      </c>
      <c r="AU23" s="119" t="s">
        <v>33</v>
      </c>
      <c r="AV23" s="113" t="str">
        <f>IF(AU23="P",AS23,IF(AU23="","",IF(AU23="N/E","N/E","N/P")))</f>
        <v>N/E</v>
      </c>
      <c r="AW23" s="147">
        <f>AT23-SECOND!$K23</f>
        <v>4.6499999999999986</v>
      </c>
      <c r="AX23" s="119" t="s">
        <v>33</v>
      </c>
      <c r="AY23" s="113" t="str">
        <f>IF(AX23="P",AV23,IF(AX23="","",IF(AX23="N/E","N/E","N/P")))</f>
        <v>N/E</v>
      </c>
      <c r="AZ23" s="147">
        <f>AW23-SECOND!$K23</f>
        <v>4.6499999999999986</v>
      </c>
      <c r="BA23" s="119" t="s">
        <v>33</v>
      </c>
      <c r="BB23" s="113" t="str">
        <f>IF(BA23="P",AY23,IF(BA23="","",IF(BA23="N/E","N/E","N/P")))</f>
        <v>N/E</v>
      </c>
      <c r="BC23" s="147">
        <f>AZ23-SECOND!$K23</f>
        <v>4.6499999999999986</v>
      </c>
      <c r="BD23" s="119" t="s">
        <v>33</v>
      </c>
      <c r="BE23" s="113" t="str">
        <f>IF(BD23="P",BB23,IF(BD23="","",IF(BD23="N/E","N/E","N/P")))</f>
        <v>N/E</v>
      </c>
      <c r="BF23" s="147">
        <f>BC23-SECOND!$K23</f>
        <v>4.6499999999999986</v>
      </c>
      <c r="BG23" s="119" t="s">
        <v>33</v>
      </c>
      <c r="BH23" s="113" t="str">
        <f>IF(BG23="P",BE23,IF(BG23="","",IF(BG23="N/E","N/E","N/P")))</f>
        <v>N/E</v>
      </c>
    </row>
    <row r="24" spans="1:60" s="8" customFormat="1" ht="16.5" customHeight="1" thickTop="1" thickBot="1" x14ac:dyDescent="0.3">
      <c r="A24" s="19" t="e">
        <f>#REF!</f>
        <v>#REF!</v>
      </c>
      <c r="B24" s="140"/>
      <c r="C24" s="119" t="s">
        <v>33</v>
      </c>
      <c r="D24" s="113" t="s">
        <v>33</v>
      </c>
      <c r="E24" s="147">
        <f>B24-SECOND!$K24</f>
        <v>0</v>
      </c>
      <c r="F24" s="73">
        <f>CREDITS!D23</f>
        <v>20</v>
      </c>
      <c r="G24" s="67">
        <f>0.7+F24</f>
        <v>20.7</v>
      </c>
      <c r="H24" s="57" t="s">
        <v>7</v>
      </c>
      <c r="I24" s="68" t="s">
        <v>28</v>
      </c>
      <c r="J24" s="35">
        <f>G24-SECOND!$D24</f>
        <v>20.7</v>
      </c>
      <c r="K24" s="58" t="s">
        <v>3</v>
      </c>
      <c r="L24" s="113" t="str">
        <f t="shared" si="19"/>
        <v>N/P</v>
      </c>
      <c r="M24" s="36">
        <f>J24-SECOND!$E24</f>
        <v>19.55</v>
      </c>
      <c r="N24" s="66" t="s">
        <v>7</v>
      </c>
      <c r="O24" s="37" t="s">
        <v>28</v>
      </c>
      <c r="P24" s="114">
        <f>M24-SECOND!$F24</f>
        <v>18.400000000000002</v>
      </c>
      <c r="Q24" s="115" t="s">
        <v>7</v>
      </c>
      <c r="R24" s="116" t="s">
        <v>28</v>
      </c>
      <c r="S24" s="137">
        <f>P24-SECOND!$G24</f>
        <v>15.750000000000002</v>
      </c>
      <c r="T24" s="110" t="s">
        <v>7</v>
      </c>
      <c r="U24" s="111" t="s">
        <v>2</v>
      </c>
      <c r="V24" s="135">
        <f>S24-SECOND!$H24</f>
        <v>14.450000000000001</v>
      </c>
      <c r="W24" s="112" t="s">
        <v>7</v>
      </c>
      <c r="X24" s="113" t="s">
        <v>24</v>
      </c>
      <c r="Y24" s="133">
        <f>V24-SECOND!$I24</f>
        <v>13.15</v>
      </c>
      <c r="Z24" s="118" t="s">
        <v>7</v>
      </c>
      <c r="AA24" s="113" t="s">
        <v>25</v>
      </c>
      <c r="AB24" s="146">
        <f>Y24-SECOND!$J24</f>
        <v>10.5</v>
      </c>
      <c r="AC24" s="119" t="s">
        <v>7</v>
      </c>
      <c r="AD24" s="113" t="s">
        <v>29</v>
      </c>
      <c r="AE24" s="147">
        <f>AB24-SECOND!$K24</f>
        <v>10.5</v>
      </c>
      <c r="AF24" s="119" t="s">
        <v>33</v>
      </c>
      <c r="AG24" s="113" t="s">
        <v>33</v>
      </c>
      <c r="AH24" s="199">
        <f>AE24-SECOND!$L24</f>
        <v>9.25</v>
      </c>
      <c r="AI24" s="119" t="s">
        <v>7</v>
      </c>
      <c r="AJ24" s="113" t="s">
        <v>30</v>
      </c>
      <c r="AK24" s="200">
        <f>AH24-SECOND!$M24</f>
        <v>7.95</v>
      </c>
      <c r="AL24" s="119" t="s">
        <v>7</v>
      </c>
      <c r="AM24" s="113" t="s">
        <v>24</v>
      </c>
      <c r="AN24" s="201">
        <f>AK24-SECOND!$N24</f>
        <v>7.95</v>
      </c>
      <c r="AO24" s="119" t="s">
        <v>33</v>
      </c>
      <c r="AP24" s="113" t="s">
        <v>33</v>
      </c>
      <c r="AQ24" s="202">
        <f>AN24-SECOND!$O24</f>
        <v>7.95</v>
      </c>
      <c r="AR24" s="119" t="s">
        <v>33</v>
      </c>
      <c r="AS24" s="113" t="s">
        <v>33</v>
      </c>
      <c r="AT24" s="147">
        <f>AQ24-SECOND!$P24</f>
        <v>7.95</v>
      </c>
      <c r="AU24" s="119" t="s">
        <v>33</v>
      </c>
      <c r="AV24" s="113" t="s">
        <v>33</v>
      </c>
      <c r="AW24" s="147">
        <f>AT24-SECOND!$K24</f>
        <v>7.95</v>
      </c>
      <c r="AX24" s="119" t="s">
        <v>33</v>
      </c>
      <c r="AY24" s="113" t="s">
        <v>33</v>
      </c>
      <c r="AZ24" s="147">
        <f>AW24-SECOND!$K24</f>
        <v>7.95</v>
      </c>
      <c r="BA24" s="119" t="s">
        <v>33</v>
      </c>
      <c r="BB24" s="113" t="s">
        <v>33</v>
      </c>
      <c r="BC24" s="147">
        <f>AZ24-SECOND!$K24</f>
        <v>7.95</v>
      </c>
      <c r="BD24" s="119" t="s">
        <v>33</v>
      </c>
      <c r="BE24" s="113" t="s">
        <v>33</v>
      </c>
      <c r="BF24" s="147">
        <f>BC24-SECOND!$K24</f>
        <v>7.95</v>
      </c>
      <c r="BG24" s="119" t="s">
        <v>33</v>
      </c>
      <c r="BH24" s="113" t="s">
        <v>33</v>
      </c>
    </row>
    <row r="25" spans="1:60" s="8" customFormat="1" ht="16.5" customHeight="1" thickTop="1" thickBot="1" x14ac:dyDescent="0.3">
      <c r="A25" s="19" t="e">
        <f>#REF!</f>
        <v>#REF!</v>
      </c>
      <c r="B25" s="140"/>
      <c r="C25" s="119" t="s">
        <v>33</v>
      </c>
      <c r="D25" s="113" t="str">
        <f t="shared" ref="D25:D31" si="20">IF(C25="P",A25,IF(C25="","",IF(C25="N/E","N/E","N/P")))</f>
        <v>N/E</v>
      </c>
      <c r="E25" s="147">
        <f>B25-SECOND!$K25</f>
        <v>0</v>
      </c>
      <c r="F25" s="73">
        <f>CREDITS!D24</f>
        <v>20</v>
      </c>
      <c r="G25" s="67">
        <f>F25-1.05</f>
        <v>18.95</v>
      </c>
      <c r="H25" s="57" t="s">
        <v>7</v>
      </c>
      <c r="I25" s="68" t="s">
        <v>23</v>
      </c>
      <c r="J25" s="35">
        <f>G25-SECOND!$D25</f>
        <v>18.95</v>
      </c>
      <c r="K25" s="58" t="s">
        <v>3</v>
      </c>
      <c r="L25" s="113" t="str">
        <f t="shared" si="19"/>
        <v>N/P</v>
      </c>
      <c r="M25" s="36">
        <f>J25-SECOND!$E25</f>
        <v>17.8</v>
      </c>
      <c r="N25" s="66" t="s">
        <v>7</v>
      </c>
      <c r="O25" s="37" t="s">
        <v>28</v>
      </c>
      <c r="P25" s="114">
        <f>M25-SECOND!$F25</f>
        <v>16.650000000000002</v>
      </c>
      <c r="Q25" s="115" t="s">
        <v>7</v>
      </c>
      <c r="R25" s="116" t="s">
        <v>28</v>
      </c>
      <c r="S25" s="137">
        <f>P25-SECOND!$G25</f>
        <v>16.650000000000002</v>
      </c>
      <c r="T25" s="110" t="s">
        <v>3</v>
      </c>
      <c r="U25" s="113" t="str">
        <f>IF(T25="n/p","N/P","N/C")</f>
        <v>N/P</v>
      </c>
      <c r="V25" s="135">
        <f>S25-SECOND!$H25</f>
        <v>15.600000000000001</v>
      </c>
      <c r="W25" s="112" t="s">
        <v>7</v>
      </c>
      <c r="X25" s="113" t="s">
        <v>23</v>
      </c>
      <c r="Y25" s="133">
        <f>V25-SECOND!$I25</f>
        <v>14.450000000000001</v>
      </c>
      <c r="Z25" s="118" t="s">
        <v>7</v>
      </c>
      <c r="AA25" s="113" t="s">
        <v>28</v>
      </c>
      <c r="AB25" s="146">
        <f>Y25-SECOND!$J25</f>
        <v>13.4</v>
      </c>
      <c r="AC25" s="119" t="s">
        <v>7</v>
      </c>
      <c r="AD25" s="113" t="s">
        <v>23</v>
      </c>
      <c r="AE25" s="147">
        <f>AB25-SECOND!$K25</f>
        <v>13.4</v>
      </c>
      <c r="AF25" s="119" t="s">
        <v>33</v>
      </c>
      <c r="AG25" s="113" t="str">
        <f t="shared" ref="AG25:AG31" si="21">IF(AF25="P",AD25,IF(AF25="","",IF(AF25="N/E","N/E","N/P")))</f>
        <v>N/E</v>
      </c>
      <c r="AH25" s="199">
        <f>AE25-SECOND!$L25</f>
        <v>12.25</v>
      </c>
      <c r="AI25" s="119" t="s">
        <v>7</v>
      </c>
      <c r="AJ25" s="113" t="s">
        <v>28</v>
      </c>
      <c r="AK25" s="200">
        <f>AH25-SECOND!$M25</f>
        <v>12.25</v>
      </c>
      <c r="AL25" s="119" t="s">
        <v>33</v>
      </c>
      <c r="AM25" s="113" t="str">
        <f t="shared" ref="AM25:AM31" si="22">IF(AL25="P",AJ25,IF(AL25="","",IF(AL25="N/E","N/E","N/P")))</f>
        <v>N/E</v>
      </c>
      <c r="AN25" s="201">
        <f>AK25-SECOND!$N25</f>
        <v>12.25</v>
      </c>
      <c r="AO25" s="119" t="s">
        <v>33</v>
      </c>
      <c r="AP25" s="113" t="str">
        <f t="shared" ref="AP25:AP31" si="23">IF(AO25="P",AM25,IF(AO25="","",IF(AO25="N/E","N/E","N/P")))</f>
        <v>N/E</v>
      </c>
      <c r="AQ25" s="202">
        <f>AN25-SECOND!$O25</f>
        <v>12.25</v>
      </c>
      <c r="AR25" s="119" t="s">
        <v>33</v>
      </c>
      <c r="AS25" s="113" t="str">
        <f t="shared" ref="AS25:AS31" si="24">IF(AR25="P",AP25,IF(AR25="","",IF(AR25="N/E","N/E","N/P")))</f>
        <v>N/E</v>
      </c>
      <c r="AT25" s="147">
        <f>AQ25-SECOND!$P25</f>
        <v>12.25</v>
      </c>
      <c r="AU25" s="119" t="s">
        <v>33</v>
      </c>
      <c r="AV25" s="113" t="str">
        <f t="shared" ref="AV25:AV31" si="25">IF(AU25="P",AS25,IF(AU25="","",IF(AU25="N/E","N/E","N/P")))</f>
        <v>N/E</v>
      </c>
      <c r="AW25" s="147">
        <f>AT25-SECOND!$K25</f>
        <v>12.25</v>
      </c>
      <c r="AX25" s="119" t="s">
        <v>33</v>
      </c>
      <c r="AY25" s="113" t="str">
        <f t="shared" ref="AY25:AY31" si="26">IF(AX25="P",AV25,IF(AX25="","",IF(AX25="N/E","N/E","N/P")))</f>
        <v>N/E</v>
      </c>
      <c r="AZ25" s="147">
        <f>AW25-SECOND!$K25</f>
        <v>12.25</v>
      </c>
      <c r="BA25" s="119" t="s">
        <v>33</v>
      </c>
      <c r="BB25" s="113" t="str">
        <f t="shared" ref="BB25:BB31" si="27">IF(BA25="P",AY25,IF(BA25="","",IF(BA25="N/E","N/E","N/P")))</f>
        <v>N/E</v>
      </c>
      <c r="BC25" s="147">
        <f>AZ25-SECOND!$K25</f>
        <v>12.25</v>
      </c>
      <c r="BD25" s="119" t="s">
        <v>33</v>
      </c>
      <c r="BE25" s="113" t="str">
        <f t="shared" ref="BE25:BE31" si="28">IF(BD25="P",BB25,IF(BD25="","",IF(BD25="N/E","N/E","N/P")))</f>
        <v>N/E</v>
      </c>
      <c r="BF25" s="147">
        <f>BC25-SECOND!$K25</f>
        <v>12.25</v>
      </c>
      <c r="BG25" s="119" t="s">
        <v>33</v>
      </c>
      <c r="BH25" s="113" t="str">
        <f t="shared" ref="BH25:BH31" si="29">IF(BG25="P",BE25,IF(BG25="","",IF(BG25="N/E","N/E","N/P")))</f>
        <v>N/E</v>
      </c>
    </row>
    <row r="26" spans="1:60" s="8" customFormat="1" ht="16.5" customHeight="1" thickTop="1" thickBot="1" x14ac:dyDescent="0.3">
      <c r="A26" s="19" t="e">
        <f>#REF!</f>
        <v>#REF!</v>
      </c>
      <c r="B26" s="140"/>
      <c r="C26" s="119" t="s">
        <v>33</v>
      </c>
      <c r="D26" s="113" t="str">
        <f t="shared" si="20"/>
        <v>N/E</v>
      </c>
      <c r="E26" s="147">
        <f>B26-SECOND!$K26</f>
        <v>0</v>
      </c>
      <c r="F26" s="73">
        <f>CREDITS!D25</f>
        <v>10</v>
      </c>
      <c r="G26" s="67">
        <f>F26</f>
        <v>10</v>
      </c>
      <c r="H26" s="57" t="s">
        <v>3</v>
      </c>
      <c r="I26" s="113" t="str">
        <f>IF(H26="n/p","N/P","N/C")</f>
        <v>N/P</v>
      </c>
      <c r="J26" s="35">
        <f>G26-SECOND!$D26</f>
        <v>10</v>
      </c>
      <c r="K26" s="58" t="s">
        <v>3</v>
      </c>
      <c r="L26" s="113" t="str">
        <f t="shared" si="19"/>
        <v>N/P</v>
      </c>
      <c r="M26" s="36">
        <f>J26-SECOND!$E26</f>
        <v>10</v>
      </c>
      <c r="N26" s="66" t="s">
        <v>3</v>
      </c>
      <c r="O26" s="113" t="str">
        <f>IF(N26="n/p","N/P","N/C")</f>
        <v>N/P</v>
      </c>
      <c r="P26" s="114">
        <f>M26-SECOND!$F26</f>
        <v>8.9499999999999993</v>
      </c>
      <c r="Q26" s="115" t="s">
        <v>7</v>
      </c>
      <c r="R26" s="116" t="s">
        <v>23</v>
      </c>
      <c r="S26" s="137">
        <f>P26-SECOND!$G26</f>
        <v>8.9499999999999993</v>
      </c>
      <c r="T26" s="110" t="s">
        <v>3</v>
      </c>
      <c r="U26" s="113" t="str">
        <f>IF(T26="n/p","N/P","N/C")</f>
        <v>N/P</v>
      </c>
      <c r="V26" s="135">
        <f>S26-SECOND!$H26</f>
        <v>7.8999999999999995</v>
      </c>
      <c r="W26" s="112" t="s">
        <v>7</v>
      </c>
      <c r="X26" s="113" t="s">
        <v>23</v>
      </c>
      <c r="Y26" s="133">
        <f>V26-SECOND!$I26</f>
        <v>6.85</v>
      </c>
      <c r="Z26" s="118" t="s">
        <v>7</v>
      </c>
      <c r="AA26" s="113" t="s">
        <v>23</v>
      </c>
      <c r="AB26" s="146">
        <f>Y26-SECOND!$J26</f>
        <v>5.8</v>
      </c>
      <c r="AC26" s="119" t="s">
        <v>7</v>
      </c>
      <c r="AD26" s="113" t="s">
        <v>23</v>
      </c>
      <c r="AE26" s="147">
        <f>AB26-SECOND!$K26</f>
        <v>5.8</v>
      </c>
      <c r="AF26" s="119" t="s">
        <v>33</v>
      </c>
      <c r="AG26" s="113" t="str">
        <f t="shared" si="21"/>
        <v>N/E</v>
      </c>
      <c r="AH26" s="199">
        <f>AE26-SECOND!$L26</f>
        <v>4.75</v>
      </c>
      <c r="AI26" s="119" t="s">
        <v>7</v>
      </c>
      <c r="AJ26" s="113" t="s">
        <v>23</v>
      </c>
      <c r="AK26" s="200">
        <f>AH26-SECOND!$M26</f>
        <v>4.75</v>
      </c>
      <c r="AL26" s="119" t="s">
        <v>33</v>
      </c>
      <c r="AM26" s="113" t="str">
        <f t="shared" si="22"/>
        <v>N/E</v>
      </c>
      <c r="AN26" s="201">
        <f>AK26-SECOND!$N26</f>
        <v>4.75</v>
      </c>
      <c r="AO26" s="119" t="s">
        <v>33</v>
      </c>
      <c r="AP26" s="113" t="str">
        <f t="shared" si="23"/>
        <v>N/E</v>
      </c>
      <c r="AQ26" s="202">
        <f>AN26-SECOND!$O26</f>
        <v>4.75</v>
      </c>
      <c r="AR26" s="119" t="s">
        <v>33</v>
      </c>
      <c r="AS26" s="113" t="str">
        <f t="shared" si="24"/>
        <v>N/E</v>
      </c>
      <c r="AT26" s="147">
        <f>AQ26-SECOND!$P26</f>
        <v>4.75</v>
      </c>
      <c r="AU26" s="119" t="s">
        <v>33</v>
      </c>
      <c r="AV26" s="113" t="str">
        <f t="shared" si="25"/>
        <v>N/E</v>
      </c>
      <c r="AW26" s="147">
        <f>AT26-SECOND!$K26</f>
        <v>4.75</v>
      </c>
      <c r="AX26" s="119" t="s">
        <v>33</v>
      </c>
      <c r="AY26" s="113" t="str">
        <f t="shared" si="26"/>
        <v>N/E</v>
      </c>
      <c r="AZ26" s="147">
        <f>AW26-SECOND!$K26</f>
        <v>4.75</v>
      </c>
      <c r="BA26" s="119" t="s">
        <v>33</v>
      </c>
      <c r="BB26" s="113" t="str">
        <f t="shared" si="27"/>
        <v>N/E</v>
      </c>
      <c r="BC26" s="147">
        <f>AZ26-SECOND!$K26</f>
        <v>4.75</v>
      </c>
      <c r="BD26" s="119" t="s">
        <v>33</v>
      </c>
      <c r="BE26" s="113" t="str">
        <f t="shared" si="28"/>
        <v>N/E</v>
      </c>
      <c r="BF26" s="147">
        <f>BC26-SECOND!$K26</f>
        <v>4.75</v>
      </c>
      <c r="BG26" s="119" t="s">
        <v>33</v>
      </c>
      <c r="BH26" s="113" t="str">
        <f t="shared" si="29"/>
        <v>N/E</v>
      </c>
    </row>
    <row r="27" spans="1:60" s="8" customFormat="1" ht="16.5" customHeight="1" thickTop="1" thickBot="1" x14ac:dyDescent="0.3">
      <c r="A27" s="19" t="e">
        <f>#REF!</f>
        <v>#REF!</v>
      </c>
      <c r="B27" s="140"/>
      <c r="C27" s="119" t="s">
        <v>33</v>
      </c>
      <c r="D27" s="113" t="str">
        <f t="shared" si="20"/>
        <v>N/E</v>
      </c>
      <c r="E27" s="147">
        <f>B27-SECOND!$K27</f>
        <v>0</v>
      </c>
      <c r="F27" s="73">
        <f>CREDITS!D26</f>
        <v>20</v>
      </c>
      <c r="G27" s="67">
        <f>F27</f>
        <v>20</v>
      </c>
      <c r="H27" s="57" t="s">
        <v>3</v>
      </c>
      <c r="I27" s="113" t="str">
        <f>IF(H27="n/p","N/P","N/C")</f>
        <v>N/P</v>
      </c>
      <c r="J27" s="35">
        <f>G27-SECOND!$D27</f>
        <v>20</v>
      </c>
      <c r="K27" s="58" t="s">
        <v>3</v>
      </c>
      <c r="L27" s="113" t="str">
        <f t="shared" si="19"/>
        <v>N/P</v>
      </c>
      <c r="M27" s="36">
        <f>J27-SECOND!$E27</f>
        <v>20</v>
      </c>
      <c r="N27" s="66" t="s">
        <v>3</v>
      </c>
      <c r="O27" s="113" t="str">
        <f>IF(N27="n/p","N/P","N/C")</f>
        <v>N/P</v>
      </c>
      <c r="P27" s="114">
        <f>M27-SECOND!$F27</f>
        <v>18.850000000000001</v>
      </c>
      <c r="Q27" s="115" t="s">
        <v>7</v>
      </c>
      <c r="R27" s="116" t="s">
        <v>28</v>
      </c>
      <c r="S27" s="137">
        <f>P27-SECOND!$G27</f>
        <v>18.850000000000001</v>
      </c>
      <c r="T27" s="110" t="s">
        <v>3</v>
      </c>
      <c r="U27" s="113" t="str">
        <f>IF(T27="n/p","N/P","N/C")</f>
        <v>N/P</v>
      </c>
      <c r="V27" s="135">
        <f>S27-SECOND!$H27</f>
        <v>17.55</v>
      </c>
      <c r="W27" s="112" t="s">
        <v>7</v>
      </c>
      <c r="X27" s="113" t="s">
        <v>24</v>
      </c>
      <c r="Y27" s="133">
        <f>V27-SECOND!$I27</f>
        <v>16.25</v>
      </c>
      <c r="Z27" s="118" t="s">
        <v>7</v>
      </c>
      <c r="AA27" s="113" t="s">
        <v>24</v>
      </c>
      <c r="AB27" s="146">
        <f>Y27-SECOND!$J27</f>
        <v>14.95</v>
      </c>
      <c r="AC27" s="119" t="s">
        <v>7</v>
      </c>
      <c r="AD27" s="113" t="s">
        <v>25</v>
      </c>
      <c r="AE27" s="147">
        <f>AB27-SECOND!$K27</f>
        <v>14.95</v>
      </c>
      <c r="AF27" s="119" t="s">
        <v>33</v>
      </c>
      <c r="AG27" s="113" t="str">
        <f t="shared" si="21"/>
        <v>N/E</v>
      </c>
      <c r="AH27" s="199">
        <f>AE27-SECOND!$L27</f>
        <v>13.649999999999999</v>
      </c>
      <c r="AI27" s="119" t="s">
        <v>7</v>
      </c>
      <c r="AJ27" s="113" t="s">
        <v>25</v>
      </c>
      <c r="AK27" s="200">
        <f>AH27-SECOND!$M27</f>
        <v>13.649999999999999</v>
      </c>
      <c r="AL27" s="119" t="s">
        <v>33</v>
      </c>
      <c r="AM27" s="113" t="str">
        <f t="shared" si="22"/>
        <v>N/E</v>
      </c>
      <c r="AN27" s="201">
        <f>AK27-SECOND!$N27</f>
        <v>13.649999999999999</v>
      </c>
      <c r="AO27" s="119" t="s">
        <v>33</v>
      </c>
      <c r="AP27" s="113" t="str">
        <f t="shared" si="23"/>
        <v>N/E</v>
      </c>
      <c r="AQ27" s="202">
        <f>AN27-SECOND!$O27</f>
        <v>13.649999999999999</v>
      </c>
      <c r="AR27" s="119" t="s">
        <v>33</v>
      </c>
      <c r="AS27" s="113" t="str">
        <f t="shared" si="24"/>
        <v>N/E</v>
      </c>
      <c r="AT27" s="147">
        <f>AQ27-SECOND!$P27</f>
        <v>13.649999999999999</v>
      </c>
      <c r="AU27" s="119" t="s">
        <v>33</v>
      </c>
      <c r="AV27" s="113" t="str">
        <f t="shared" si="25"/>
        <v>N/E</v>
      </c>
      <c r="AW27" s="147">
        <f>AT27-SECOND!$K27</f>
        <v>13.649999999999999</v>
      </c>
      <c r="AX27" s="119" t="s">
        <v>33</v>
      </c>
      <c r="AY27" s="113" t="str">
        <f t="shared" si="26"/>
        <v>N/E</v>
      </c>
      <c r="AZ27" s="147">
        <f>AW27-SECOND!$K27</f>
        <v>13.649999999999999</v>
      </c>
      <c r="BA27" s="119" t="s">
        <v>33</v>
      </c>
      <c r="BB27" s="113" t="str">
        <f t="shared" si="27"/>
        <v>N/E</v>
      </c>
      <c r="BC27" s="147">
        <f>AZ27-SECOND!$K27</f>
        <v>13.649999999999999</v>
      </c>
      <c r="BD27" s="119" t="s">
        <v>33</v>
      </c>
      <c r="BE27" s="113" t="str">
        <f t="shared" si="28"/>
        <v>N/E</v>
      </c>
      <c r="BF27" s="147">
        <f>BC27-SECOND!$K27</f>
        <v>13.649999999999999</v>
      </c>
      <c r="BG27" s="119" t="s">
        <v>33</v>
      </c>
      <c r="BH27" s="113" t="str">
        <f t="shared" si="29"/>
        <v>N/E</v>
      </c>
    </row>
    <row r="28" spans="1:60" ht="16.5" customHeight="1" thickTop="1" thickBot="1" x14ac:dyDescent="0.3">
      <c r="A28" s="19" t="e">
        <f>#REF!</f>
        <v>#REF!</v>
      </c>
      <c r="B28" s="140"/>
      <c r="C28" s="119" t="s">
        <v>33</v>
      </c>
      <c r="D28" s="113" t="str">
        <f t="shared" si="20"/>
        <v>N/E</v>
      </c>
      <c r="E28" s="147">
        <f>B28-SECOND!$K28</f>
        <v>0</v>
      </c>
      <c r="F28" s="73">
        <f>CREDITS!D27</f>
        <v>0</v>
      </c>
      <c r="G28" s="67"/>
      <c r="H28" s="119" t="s">
        <v>33</v>
      </c>
      <c r="I28" s="113" t="str">
        <f>IF(H28="P",C28,IF(H28="","",IF(H28="N/E","N/E","N/P")))</f>
        <v>N/E</v>
      </c>
      <c r="J28" s="35">
        <f>G28-SECOND!$D28</f>
        <v>0</v>
      </c>
      <c r="K28" s="119" t="s">
        <v>33</v>
      </c>
      <c r="L28" s="113" t="str">
        <f>IF(K28="P",I28,IF(K28="","",IF(K28="N/E","N/E","N/P")))</f>
        <v>N/E</v>
      </c>
      <c r="M28" s="36"/>
      <c r="N28" s="119" t="s">
        <v>33</v>
      </c>
      <c r="O28" s="113" t="str">
        <f>IF(N28="P",L28,IF(N28="","",IF(N28="N/E","N/E","N/P")))</f>
        <v>N/E</v>
      </c>
      <c r="P28" s="114"/>
      <c r="Q28" s="119" t="s">
        <v>33</v>
      </c>
      <c r="R28" s="113" t="str">
        <f>IF(Q28="P",O28,IF(Q28="","",IF(Q28="N/E","N/E","N/P")))</f>
        <v>N/E</v>
      </c>
      <c r="S28" s="137">
        <f>P28-SECOND!$L28</f>
        <v>0</v>
      </c>
      <c r="T28" s="119" t="s">
        <v>33</v>
      </c>
      <c r="U28" s="113" t="str">
        <f>IF(T28="P",R28,IF(T28="","",IF(T28="N/E","N/E","N/P")))</f>
        <v>N/E</v>
      </c>
      <c r="V28" s="119"/>
      <c r="W28" s="119" t="s">
        <v>33</v>
      </c>
      <c r="X28" s="113" t="str">
        <f>IF(W28="P",U28,IF(W28="","",IF(W28="N/E","N/E","N/P")))</f>
        <v>N/E</v>
      </c>
      <c r="Y28" s="133"/>
      <c r="Z28" s="119" t="s">
        <v>33</v>
      </c>
      <c r="AA28" s="113" t="str">
        <f>IF(Z28="P",X28,IF(Z28="","",IF(Z28="N/E","N/E","N/P")))</f>
        <v>N/E</v>
      </c>
      <c r="AB28" s="146"/>
      <c r="AC28" s="119" t="s">
        <v>33</v>
      </c>
      <c r="AD28" s="113" t="str">
        <f>IF(AC28="P",AA28,IF(AC28="","",IF(AC28="N/E","N/E","N/P")))</f>
        <v>N/E</v>
      </c>
      <c r="AE28" s="147">
        <f>AB28-SECOND!$K28</f>
        <v>0</v>
      </c>
      <c r="AF28" s="119" t="s">
        <v>33</v>
      </c>
      <c r="AG28" s="113" t="str">
        <f t="shared" si="21"/>
        <v>N/E</v>
      </c>
      <c r="AH28" s="199">
        <f>AE28-SECOND!$L28</f>
        <v>0</v>
      </c>
      <c r="AI28" s="119" t="s">
        <v>33</v>
      </c>
      <c r="AJ28" s="113" t="str">
        <f>IF(AI28="P",AG28,IF(AI28="","",IF(AI28="N/E","N/E","N/P")))</f>
        <v>N/E</v>
      </c>
      <c r="AK28" s="200">
        <f>AH28-SECOND!$M28</f>
        <v>0</v>
      </c>
      <c r="AL28" s="119" t="s">
        <v>33</v>
      </c>
      <c r="AM28" s="113" t="str">
        <f t="shared" si="22"/>
        <v>N/E</v>
      </c>
      <c r="AN28" s="201">
        <f>AK28-SECOND!$N28</f>
        <v>0</v>
      </c>
      <c r="AO28" s="119" t="s">
        <v>33</v>
      </c>
      <c r="AP28" s="113" t="str">
        <f t="shared" si="23"/>
        <v>N/E</v>
      </c>
      <c r="AQ28" s="202">
        <f>AN28-SECOND!$O28</f>
        <v>0</v>
      </c>
      <c r="AR28" s="119" t="s">
        <v>33</v>
      </c>
      <c r="AS28" s="113" t="str">
        <f t="shared" si="24"/>
        <v>N/E</v>
      </c>
      <c r="AT28" s="147">
        <f>AQ28-SECOND!$P28</f>
        <v>0</v>
      </c>
      <c r="AU28" s="119" t="s">
        <v>33</v>
      </c>
      <c r="AV28" s="113" t="str">
        <f t="shared" si="25"/>
        <v>N/E</v>
      </c>
      <c r="AW28" s="147">
        <f>AT28-SECOND!$K28</f>
        <v>0</v>
      </c>
      <c r="AX28" s="119" t="s">
        <v>33</v>
      </c>
      <c r="AY28" s="113" t="str">
        <f t="shared" si="26"/>
        <v>N/E</v>
      </c>
      <c r="AZ28" s="147">
        <f>AW28-SECOND!$K28</f>
        <v>0</v>
      </c>
      <c r="BA28" s="119" t="s">
        <v>33</v>
      </c>
      <c r="BB28" s="113" t="str">
        <f t="shared" si="27"/>
        <v>N/E</v>
      </c>
      <c r="BC28" s="147">
        <f>AZ28-SECOND!$K28</f>
        <v>0</v>
      </c>
      <c r="BD28" s="119" t="s">
        <v>33</v>
      </c>
      <c r="BE28" s="113" t="str">
        <f t="shared" si="28"/>
        <v>N/E</v>
      </c>
      <c r="BF28" s="147">
        <f>BC28-SECOND!$K28</f>
        <v>0</v>
      </c>
      <c r="BG28" s="119" t="s">
        <v>33</v>
      </c>
      <c r="BH28" s="113" t="str">
        <f t="shared" si="29"/>
        <v>N/E</v>
      </c>
    </row>
    <row r="29" spans="1:60" ht="16.5" customHeight="1" thickTop="1" thickBot="1" x14ac:dyDescent="0.3">
      <c r="A29" s="19" t="e">
        <f>#REF!</f>
        <v>#REF!</v>
      </c>
      <c r="B29" s="140"/>
      <c r="C29" s="119" t="s">
        <v>33</v>
      </c>
      <c r="D29" s="113" t="str">
        <f t="shared" si="20"/>
        <v>N/E</v>
      </c>
      <c r="E29" s="147">
        <f>B29-SECOND!$K29</f>
        <v>0</v>
      </c>
      <c r="F29" s="73">
        <f>CREDITS!D28</f>
        <v>0</v>
      </c>
      <c r="G29" s="67"/>
      <c r="H29" s="119" t="s">
        <v>33</v>
      </c>
      <c r="I29" s="113" t="str">
        <f>IF(H29="P",C29,IF(H29="","",IF(H29="N/E","N/E","N/P")))</f>
        <v>N/E</v>
      </c>
      <c r="J29" s="35">
        <f>G29-SECOND!$D29</f>
        <v>0</v>
      </c>
      <c r="K29" s="119" t="s">
        <v>33</v>
      </c>
      <c r="L29" s="113" t="str">
        <f>IF(K29="P",I29,IF(K29="","",IF(K29="N/E","N/E","N/P")))</f>
        <v>N/E</v>
      </c>
      <c r="M29" s="36"/>
      <c r="N29" s="119" t="s">
        <v>33</v>
      </c>
      <c r="O29" s="113" t="str">
        <f>IF(N29="P",L29,IF(N29="","",IF(N29="N/E","N/E","N/P")))</f>
        <v>N/E</v>
      </c>
      <c r="P29" s="114"/>
      <c r="Q29" s="119" t="s">
        <v>33</v>
      </c>
      <c r="R29" s="113" t="str">
        <f>IF(Q29="P",O29,IF(Q29="","",IF(Q29="N/E","N/E","N/P")))</f>
        <v>N/E</v>
      </c>
      <c r="S29" s="137">
        <f>P29-SECOND!$L29</f>
        <v>0</v>
      </c>
      <c r="T29" s="119" t="s">
        <v>33</v>
      </c>
      <c r="U29" s="113" t="str">
        <f>IF(T29="P",R29,IF(T29="","",IF(T29="N/E","N/E","N/P")))</f>
        <v>N/E</v>
      </c>
      <c r="V29" s="135"/>
      <c r="W29" s="119" t="s">
        <v>33</v>
      </c>
      <c r="X29" s="113" t="str">
        <f>IF(W29="P",U29,IF(W29="","",IF(W29="N/E","N/E","N/P")))</f>
        <v>N/E</v>
      </c>
      <c r="Y29" s="133"/>
      <c r="Z29" s="119" t="s">
        <v>33</v>
      </c>
      <c r="AA29" s="113" t="str">
        <f>IF(Z29="P",X29,IF(Z29="","",IF(Z29="N/E","N/E","N/P")))</f>
        <v>N/E</v>
      </c>
      <c r="AB29" s="146"/>
      <c r="AC29" s="119" t="s">
        <v>33</v>
      </c>
      <c r="AD29" s="113" t="str">
        <f>IF(AC29="P",AA29,IF(AC29="","",IF(AC29="N/E","N/E","N/P")))</f>
        <v>N/E</v>
      </c>
      <c r="AE29" s="147">
        <f>AB29-SECOND!$K29</f>
        <v>0</v>
      </c>
      <c r="AF29" s="119" t="s">
        <v>33</v>
      </c>
      <c r="AG29" s="113" t="str">
        <f t="shared" si="21"/>
        <v>N/E</v>
      </c>
      <c r="AH29" s="199">
        <f>AE29-SECOND!$L29</f>
        <v>0</v>
      </c>
      <c r="AI29" s="119" t="s">
        <v>33</v>
      </c>
      <c r="AJ29" s="113" t="str">
        <f>IF(AI29="P",AG29,IF(AI29="","",IF(AI29="N/E","N/E","N/P")))</f>
        <v>N/E</v>
      </c>
      <c r="AK29" s="200">
        <f>AH29-SECOND!$M29</f>
        <v>0</v>
      </c>
      <c r="AL29" s="119" t="s">
        <v>33</v>
      </c>
      <c r="AM29" s="113" t="str">
        <f t="shared" si="22"/>
        <v>N/E</v>
      </c>
      <c r="AN29" s="201">
        <f>AK29-SECOND!$N29</f>
        <v>0</v>
      </c>
      <c r="AO29" s="119" t="s">
        <v>33</v>
      </c>
      <c r="AP29" s="113" t="str">
        <f t="shared" si="23"/>
        <v>N/E</v>
      </c>
      <c r="AQ29" s="202">
        <f>AN29-SECOND!$O29</f>
        <v>0</v>
      </c>
      <c r="AR29" s="119" t="s">
        <v>33</v>
      </c>
      <c r="AS29" s="113" t="str">
        <f t="shared" si="24"/>
        <v>N/E</v>
      </c>
      <c r="AT29" s="147">
        <f>AQ29-SECOND!$P29</f>
        <v>0</v>
      </c>
      <c r="AU29" s="119" t="s">
        <v>33</v>
      </c>
      <c r="AV29" s="113" t="str">
        <f t="shared" si="25"/>
        <v>N/E</v>
      </c>
      <c r="AW29" s="147">
        <f>AT29-SECOND!$K29</f>
        <v>0</v>
      </c>
      <c r="AX29" s="119" t="s">
        <v>33</v>
      </c>
      <c r="AY29" s="113" t="str">
        <f t="shared" si="26"/>
        <v>N/E</v>
      </c>
      <c r="AZ29" s="147">
        <f>AW29-SECOND!$K29</f>
        <v>0</v>
      </c>
      <c r="BA29" s="119" t="s">
        <v>33</v>
      </c>
      <c r="BB29" s="113" t="str">
        <f t="shared" si="27"/>
        <v>N/E</v>
      </c>
      <c r="BC29" s="147">
        <f>AZ29-SECOND!$K29</f>
        <v>0</v>
      </c>
      <c r="BD29" s="119" t="s">
        <v>33</v>
      </c>
      <c r="BE29" s="113" t="str">
        <f t="shared" si="28"/>
        <v>N/E</v>
      </c>
      <c r="BF29" s="147">
        <f>BC29-SECOND!$K29</f>
        <v>0</v>
      </c>
      <c r="BG29" s="119" t="s">
        <v>33</v>
      </c>
      <c r="BH29" s="113" t="str">
        <f t="shared" si="29"/>
        <v>N/E</v>
      </c>
    </row>
    <row r="30" spans="1:60" ht="16.5" customHeight="1" thickTop="1" thickBot="1" x14ac:dyDescent="0.3">
      <c r="A30" s="19" t="e">
        <f>#REF!</f>
        <v>#REF!</v>
      </c>
      <c r="B30" s="140"/>
      <c r="C30" s="119" t="s">
        <v>33</v>
      </c>
      <c r="D30" s="113" t="str">
        <f t="shared" si="20"/>
        <v>N/E</v>
      </c>
      <c r="E30" s="147">
        <f>B30-SECOND!$K30</f>
        <v>0</v>
      </c>
      <c r="F30" s="73">
        <f>CREDITS!D29</f>
        <v>0</v>
      </c>
      <c r="G30" s="67"/>
      <c r="H30" s="119" t="s">
        <v>33</v>
      </c>
      <c r="I30" s="113" t="str">
        <f>IF(H30="P",C30,IF(H30="","",IF(H30="N/E","N/E","N/P")))</f>
        <v>N/E</v>
      </c>
      <c r="J30" s="35">
        <f>G30-SECOND!$D30</f>
        <v>0</v>
      </c>
      <c r="K30" s="119" t="s">
        <v>33</v>
      </c>
      <c r="L30" s="113" t="str">
        <f>IF(K30="P",I30,IF(K30="","",IF(K30="N/E","N/E","N/P")))</f>
        <v>N/E</v>
      </c>
      <c r="M30" s="36"/>
      <c r="N30" s="119" t="s">
        <v>33</v>
      </c>
      <c r="O30" s="113" t="str">
        <f>IF(N30="P",L30,IF(N30="","",IF(N30="N/E","N/E","N/P")))</f>
        <v>N/E</v>
      </c>
      <c r="P30" s="114"/>
      <c r="Q30" s="119" t="s">
        <v>33</v>
      </c>
      <c r="R30" s="113" t="str">
        <f>IF(Q30="P",O30,IF(Q30="","",IF(Q30="N/E","N/E","N/P")))</f>
        <v>N/E</v>
      </c>
      <c r="S30" s="137">
        <f>P30-SECOND!$L30</f>
        <v>0</v>
      </c>
      <c r="T30" s="119" t="s">
        <v>33</v>
      </c>
      <c r="U30" s="113" t="str">
        <f>IF(T30="P",R30,IF(T30="","",IF(T30="N/E","N/E","N/P")))</f>
        <v>N/E</v>
      </c>
      <c r="V30" s="135"/>
      <c r="W30" s="119" t="s">
        <v>33</v>
      </c>
      <c r="X30" s="113" t="str">
        <f>IF(W30="P",U30,IF(W30="","",IF(W30="N/E","N/E","N/P")))</f>
        <v>N/E</v>
      </c>
      <c r="Y30" s="133"/>
      <c r="Z30" s="119" t="s">
        <v>33</v>
      </c>
      <c r="AA30" s="113" t="str">
        <f>IF(Z30="P",X30,IF(Z30="","",IF(Z30="N/E","N/E","N/P")))</f>
        <v>N/E</v>
      </c>
      <c r="AB30" s="146"/>
      <c r="AC30" s="119" t="s">
        <v>33</v>
      </c>
      <c r="AD30" s="113" t="str">
        <f>IF(AC30="P",AA30,IF(AC30="","",IF(AC30="N/E","N/E","N/P")))</f>
        <v>N/E</v>
      </c>
      <c r="AE30" s="147">
        <f>AB30-SECOND!$K30</f>
        <v>0</v>
      </c>
      <c r="AF30" s="119" t="s">
        <v>33</v>
      </c>
      <c r="AG30" s="113" t="str">
        <f t="shared" si="21"/>
        <v>N/E</v>
      </c>
      <c r="AH30" s="199">
        <f>AE30-SECOND!$L30</f>
        <v>0</v>
      </c>
      <c r="AI30" s="119" t="s">
        <v>33</v>
      </c>
      <c r="AJ30" s="113" t="str">
        <f>IF(AI30="P",AG30,IF(AI30="","",IF(AI30="N/E","N/E","N/P")))</f>
        <v>N/E</v>
      </c>
      <c r="AK30" s="200">
        <f>AH30-SECOND!$M30</f>
        <v>0</v>
      </c>
      <c r="AL30" s="119" t="s">
        <v>33</v>
      </c>
      <c r="AM30" s="113" t="str">
        <f t="shared" si="22"/>
        <v>N/E</v>
      </c>
      <c r="AN30" s="201">
        <f>AK30-SECOND!$N30</f>
        <v>0</v>
      </c>
      <c r="AO30" s="119" t="s">
        <v>33</v>
      </c>
      <c r="AP30" s="113" t="str">
        <f t="shared" si="23"/>
        <v>N/E</v>
      </c>
      <c r="AQ30" s="202">
        <f>AN30-SECOND!$O30</f>
        <v>0</v>
      </c>
      <c r="AR30" s="119" t="s">
        <v>33</v>
      </c>
      <c r="AS30" s="113" t="str">
        <f t="shared" si="24"/>
        <v>N/E</v>
      </c>
      <c r="AT30" s="147">
        <f>AQ30-SECOND!$P30</f>
        <v>0</v>
      </c>
      <c r="AU30" s="119" t="s">
        <v>33</v>
      </c>
      <c r="AV30" s="113" t="str">
        <f t="shared" si="25"/>
        <v>N/E</v>
      </c>
      <c r="AW30" s="147">
        <f>AT30-SECOND!$K30</f>
        <v>0</v>
      </c>
      <c r="AX30" s="119" t="s">
        <v>33</v>
      </c>
      <c r="AY30" s="113" t="str">
        <f t="shared" si="26"/>
        <v>N/E</v>
      </c>
      <c r="AZ30" s="147">
        <f>AW30-SECOND!$K30</f>
        <v>0</v>
      </c>
      <c r="BA30" s="119" t="s">
        <v>33</v>
      </c>
      <c r="BB30" s="113" t="str">
        <f t="shared" si="27"/>
        <v>N/E</v>
      </c>
      <c r="BC30" s="147">
        <f>AZ30-SECOND!$K30</f>
        <v>0</v>
      </c>
      <c r="BD30" s="119" t="s">
        <v>33</v>
      </c>
      <c r="BE30" s="113" t="str">
        <f t="shared" si="28"/>
        <v>N/E</v>
      </c>
      <c r="BF30" s="147">
        <f>BC30-SECOND!$K30</f>
        <v>0</v>
      </c>
      <c r="BG30" s="119" t="s">
        <v>33</v>
      </c>
      <c r="BH30" s="113" t="str">
        <f t="shared" si="29"/>
        <v>N/E</v>
      </c>
    </row>
    <row r="31" spans="1:60" ht="16.5" customHeight="1" thickTop="1" thickBot="1" x14ac:dyDescent="0.3">
      <c r="A31" s="19" t="e">
        <f>#REF!</f>
        <v>#REF!</v>
      </c>
      <c r="B31" s="140"/>
      <c r="C31" s="119" t="s">
        <v>33</v>
      </c>
      <c r="D31" s="113" t="str">
        <f t="shared" si="20"/>
        <v>N/E</v>
      </c>
      <c r="E31" s="147">
        <f>B31-SECOND!$K31</f>
        <v>0</v>
      </c>
      <c r="F31" s="73">
        <f>CREDITS!D30</f>
        <v>0</v>
      </c>
      <c r="G31" s="67"/>
      <c r="H31" s="119" t="s">
        <v>33</v>
      </c>
      <c r="I31" s="113" t="str">
        <f>IF(H31="P",C31,IF(H31="","",IF(H31="N/E","N/E","N/P")))</f>
        <v>N/E</v>
      </c>
      <c r="J31" s="35">
        <f>G31-SECOND!$D31</f>
        <v>0</v>
      </c>
      <c r="K31" s="119" t="s">
        <v>33</v>
      </c>
      <c r="L31" s="113" t="str">
        <f>IF(K31="P",I31,IF(K31="","",IF(K31="N/E","N/E","N/P")))</f>
        <v>N/E</v>
      </c>
      <c r="M31" s="36"/>
      <c r="N31" s="119" t="s">
        <v>33</v>
      </c>
      <c r="O31" s="113" t="str">
        <f>IF(N31="P",L31,IF(N31="","",IF(N31="N/E","N/E","N/P")))</f>
        <v>N/E</v>
      </c>
      <c r="P31" s="114"/>
      <c r="Q31" s="119" t="s">
        <v>33</v>
      </c>
      <c r="R31" s="113" t="str">
        <f>IF(Q31="P",O31,IF(Q31="","",IF(Q31="N/E","N/E","N/P")))</f>
        <v>N/E</v>
      </c>
      <c r="S31" s="137">
        <f>P31-SECOND!$L31</f>
        <v>0</v>
      </c>
      <c r="T31" s="119" t="s">
        <v>33</v>
      </c>
      <c r="U31" s="113" t="str">
        <f>IF(T31="P",R31,IF(T31="","",IF(T31="N/E","N/E","N/P")))</f>
        <v>N/E</v>
      </c>
      <c r="V31" s="135"/>
      <c r="W31" s="119" t="s">
        <v>33</v>
      </c>
      <c r="X31" s="113" t="str">
        <f>IF(W31="P",U31,IF(W31="","",IF(W31="N/E","N/E","N/P")))</f>
        <v>N/E</v>
      </c>
      <c r="Y31" s="133"/>
      <c r="Z31" s="119" t="s">
        <v>33</v>
      </c>
      <c r="AA31" s="113" t="str">
        <f>IF(Z31="P",X31,IF(Z31="","",IF(Z31="N/E","N/E","N/P")))</f>
        <v>N/E</v>
      </c>
      <c r="AB31" s="146"/>
      <c r="AC31" s="119" t="s">
        <v>33</v>
      </c>
      <c r="AD31" s="113" t="str">
        <f>IF(AC31="P",AA31,IF(AC31="","",IF(AC31="N/E","N/E","N/P")))</f>
        <v>N/E</v>
      </c>
      <c r="AE31" s="147">
        <f>AB31-SECOND!$K31</f>
        <v>0</v>
      </c>
      <c r="AF31" s="119" t="s">
        <v>33</v>
      </c>
      <c r="AG31" s="113" t="str">
        <f t="shared" si="21"/>
        <v>N/E</v>
      </c>
      <c r="AH31" s="199">
        <f>AE31-SECOND!$L31</f>
        <v>0</v>
      </c>
      <c r="AI31" s="119" t="s">
        <v>33</v>
      </c>
      <c r="AJ31" s="113" t="str">
        <f>IF(AI31="P",AG31,IF(AI31="","",IF(AI31="N/E","N/E","N/P")))</f>
        <v>N/E</v>
      </c>
      <c r="AK31" s="200">
        <f>AH31-SECOND!$M31</f>
        <v>0</v>
      </c>
      <c r="AL31" s="119" t="s">
        <v>33</v>
      </c>
      <c r="AM31" s="113" t="str">
        <f t="shared" si="22"/>
        <v>N/E</v>
      </c>
      <c r="AN31" s="201">
        <f>AK31-SECOND!$N31</f>
        <v>0</v>
      </c>
      <c r="AO31" s="119" t="s">
        <v>33</v>
      </c>
      <c r="AP31" s="113" t="str">
        <f t="shared" si="23"/>
        <v>N/E</v>
      </c>
      <c r="AQ31" s="202">
        <f>AN31-SECOND!$O31</f>
        <v>0</v>
      </c>
      <c r="AR31" s="119" t="s">
        <v>33</v>
      </c>
      <c r="AS31" s="113" t="str">
        <f t="shared" si="24"/>
        <v>N/E</v>
      </c>
      <c r="AT31" s="147">
        <f>AQ31-SECOND!$P31</f>
        <v>0</v>
      </c>
      <c r="AU31" s="119" t="s">
        <v>33</v>
      </c>
      <c r="AV31" s="113" t="str">
        <f t="shared" si="25"/>
        <v>N/E</v>
      </c>
      <c r="AW31" s="147">
        <f>AT31-SECOND!$K31</f>
        <v>0</v>
      </c>
      <c r="AX31" s="119" t="s">
        <v>33</v>
      </c>
      <c r="AY31" s="113" t="str">
        <f t="shared" si="26"/>
        <v>N/E</v>
      </c>
      <c r="AZ31" s="147">
        <f>AW31-SECOND!$K31</f>
        <v>0</v>
      </c>
      <c r="BA31" s="119" t="s">
        <v>33</v>
      </c>
      <c r="BB31" s="113" t="str">
        <f t="shared" si="27"/>
        <v>N/E</v>
      </c>
      <c r="BC31" s="147">
        <f>AZ31-SECOND!$K31</f>
        <v>0</v>
      </c>
      <c r="BD31" s="119" t="s">
        <v>33</v>
      </c>
      <c r="BE31" s="113" t="str">
        <f t="shared" si="28"/>
        <v>N/E</v>
      </c>
      <c r="BF31" s="147">
        <f>BC31-SECOND!$K31</f>
        <v>0</v>
      </c>
      <c r="BG31" s="119" t="s">
        <v>33</v>
      </c>
      <c r="BH31" s="113" t="str">
        <f t="shared" si="29"/>
        <v>N/E</v>
      </c>
    </row>
    <row r="32" spans="1:60" ht="16.5" customHeight="1" thickTop="1" thickBot="1" x14ac:dyDescent="0.3">
      <c r="A32" s="19" t="e">
        <f>#REF!</f>
        <v>#REF!</v>
      </c>
      <c r="B32" s="140"/>
      <c r="C32" s="119" t="s">
        <v>33</v>
      </c>
      <c r="D32" s="113" t="str">
        <f t="shared" ref="D32" si="30">IF(C32="P",A32,IF(C32="","",IF(C32="N/E","N/E","N/P")))</f>
        <v>N/E</v>
      </c>
      <c r="E32" s="148">
        <f>B32-SECOND!$K32</f>
        <v>0</v>
      </c>
      <c r="F32" s="74">
        <f>CREDITS!D31</f>
        <v>0</v>
      </c>
      <c r="G32" s="67"/>
      <c r="H32" s="119" t="s">
        <v>33</v>
      </c>
      <c r="I32" s="113" t="str">
        <f>IF(H32="P",C32,IF(H32="","",IF(H32="N/E","N/E","N/P")))</f>
        <v>N/E</v>
      </c>
      <c r="J32" s="35">
        <f>G32-SECOND!$D32</f>
        <v>0</v>
      </c>
      <c r="K32" s="119" t="s">
        <v>33</v>
      </c>
      <c r="L32" s="113" t="str">
        <f t="shared" ref="L32" si="31">IF(K32="P",I32,IF(K32="","",IF(K32="N/E","N/E","N/P")))</f>
        <v>N/E</v>
      </c>
      <c r="M32" s="38"/>
      <c r="N32" s="119" t="s">
        <v>33</v>
      </c>
      <c r="O32" s="113" t="str">
        <f t="shared" ref="O32" si="32">IF(N32="P",L32,IF(N32="","",IF(N32="N/E","N/E","N/P")))</f>
        <v>N/E</v>
      </c>
      <c r="P32" s="117"/>
      <c r="Q32" s="119" t="s">
        <v>33</v>
      </c>
      <c r="R32" s="113" t="str">
        <f t="shared" ref="R32" si="33">IF(Q32="P",O32,IF(Q32="","",IF(Q32="N/E","N/E","N/P")))</f>
        <v>N/E</v>
      </c>
      <c r="S32" s="138">
        <f>P32-SECOND!$L32</f>
        <v>0</v>
      </c>
      <c r="T32" s="119" t="s">
        <v>33</v>
      </c>
      <c r="U32" s="113" t="str">
        <f t="shared" ref="U32" si="34">IF(T32="P",R32,IF(T32="","",IF(T32="N/E","N/E","N/P")))</f>
        <v>N/E</v>
      </c>
      <c r="V32" s="136"/>
      <c r="W32" s="119" t="s">
        <v>33</v>
      </c>
      <c r="X32" s="113" t="str">
        <f t="shared" ref="X32" si="35">IF(W32="P",U32,IF(W32="","",IF(W32="N/E","N/E","N/P")))</f>
        <v>N/E</v>
      </c>
      <c r="Y32" s="134"/>
      <c r="Z32" s="119" t="s">
        <v>33</v>
      </c>
      <c r="AA32" s="113" t="str">
        <f t="shared" ref="AA32" si="36">IF(Z32="P",X32,IF(Z32="","",IF(Z32="N/E","N/E","N/P")))</f>
        <v>N/E</v>
      </c>
      <c r="AB32" s="146"/>
      <c r="AC32" s="119" t="s">
        <v>33</v>
      </c>
      <c r="AD32" s="113" t="str">
        <f t="shared" ref="AD32" si="37">IF(AC32="P",AA32,IF(AC32="","",IF(AC32="N/E","N/E","N/P")))</f>
        <v>N/E</v>
      </c>
      <c r="AE32" s="148">
        <f>AB32-SECOND!$K32</f>
        <v>0</v>
      </c>
      <c r="AF32" s="119" t="s">
        <v>33</v>
      </c>
      <c r="AG32" s="113" t="str">
        <f t="shared" ref="AG32" si="38">IF(AF32="P",AD32,IF(AF32="","",IF(AF32="N/E","N/E","N/P")))</f>
        <v>N/E</v>
      </c>
      <c r="AH32" s="199">
        <f>AE32-SECOND!$L32</f>
        <v>0</v>
      </c>
      <c r="AI32" s="119" t="s">
        <v>33</v>
      </c>
      <c r="AJ32" s="113" t="str">
        <f t="shared" ref="AJ32" si="39">IF(AI32="P",AG32,IF(AI32="","",IF(AI32="N/E","N/E","N/P")))</f>
        <v>N/E</v>
      </c>
      <c r="AK32" s="200">
        <f>AH32-SECOND!$M32</f>
        <v>0</v>
      </c>
      <c r="AL32" s="119" t="s">
        <v>33</v>
      </c>
      <c r="AM32" s="113" t="str">
        <f t="shared" ref="AM32" si="40">IF(AL32="P",AJ32,IF(AL32="","",IF(AL32="N/E","N/E","N/P")))</f>
        <v>N/E</v>
      </c>
      <c r="AN32" s="201">
        <f>AK32-SECOND!$N32</f>
        <v>0</v>
      </c>
      <c r="AO32" s="119" t="s">
        <v>33</v>
      </c>
      <c r="AP32" s="113" t="str">
        <f t="shared" ref="AP32" si="41">IF(AO32="P",AM32,IF(AO32="","",IF(AO32="N/E","N/E","N/P")))</f>
        <v>N/E</v>
      </c>
      <c r="AQ32" s="202">
        <f>AN32-SECOND!$O32</f>
        <v>0</v>
      </c>
      <c r="AR32" s="119" t="s">
        <v>33</v>
      </c>
      <c r="AS32" s="113" t="str">
        <f t="shared" ref="AS32" si="42">IF(AR32="P",AP32,IF(AR32="","",IF(AR32="N/E","N/E","N/P")))</f>
        <v>N/E</v>
      </c>
      <c r="AT32" s="147">
        <f>AQ32-SECOND!$P32</f>
        <v>0</v>
      </c>
      <c r="AU32" s="119" t="s">
        <v>33</v>
      </c>
      <c r="AV32" s="113" t="str">
        <f t="shared" ref="AV32" si="43">IF(AU32="P",AS32,IF(AU32="","",IF(AU32="N/E","N/E","N/P")))</f>
        <v>N/E</v>
      </c>
      <c r="AW32" s="148">
        <f>AT32-SECOND!$K32</f>
        <v>0</v>
      </c>
      <c r="AX32" s="119" t="s">
        <v>33</v>
      </c>
      <c r="AY32" s="113" t="str">
        <f t="shared" ref="AY32" si="44">IF(AX32="P",AV32,IF(AX32="","",IF(AX32="N/E","N/E","N/P")))</f>
        <v>N/E</v>
      </c>
      <c r="AZ32" s="148">
        <f>AW32-SECOND!$K32</f>
        <v>0</v>
      </c>
      <c r="BA32" s="119" t="s">
        <v>33</v>
      </c>
      <c r="BB32" s="113" t="str">
        <f t="shared" ref="BB32" si="45">IF(BA32="P",AY32,IF(BA32="","",IF(BA32="N/E","N/E","N/P")))</f>
        <v>N/E</v>
      </c>
      <c r="BC32" s="148">
        <f>AZ32-SECOND!$K32</f>
        <v>0</v>
      </c>
      <c r="BD32" s="119" t="s">
        <v>33</v>
      </c>
      <c r="BE32" s="113" t="str">
        <f t="shared" ref="BE32" si="46">IF(BD32="P",BB32,IF(BD32="","",IF(BD32="N/E","N/E","N/P")))</f>
        <v>N/E</v>
      </c>
      <c r="BF32" s="148">
        <f>BC32-SECOND!$K32</f>
        <v>0</v>
      </c>
      <c r="BG32" s="119" t="s">
        <v>33</v>
      </c>
      <c r="BH32" s="113" t="str">
        <f t="shared" ref="BH32" si="47">IF(BG32="P",BE32,IF(BG32="","",IF(BG32="N/E","N/E","N/P")))</f>
        <v>N/E</v>
      </c>
    </row>
    <row r="33" spans="1:60" s="124" customFormat="1" ht="27" thickBot="1" x14ac:dyDescent="0.45">
      <c r="A33" s="44"/>
      <c r="B33" s="44"/>
      <c r="C33" s="188"/>
      <c r="D33" s="44"/>
      <c r="E33" s="44"/>
      <c r="F33" s="53"/>
      <c r="G33" s="44"/>
      <c r="H33" s="44"/>
      <c r="I33" s="130" t="str">
        <f>IF(OR(H34&lt;I44,H34&gt;I44),"ERREUR","OK")</f>
        <v>OK</v>
      </c>
      <c r="J33" s="44"/>
      <c r="K33" s="44"/>
      <c r="L33" s="130" t="str">
        <f>IF(OR(K34&lt;L44,K34&gt;L44),"ERREUR","OK")</f>
        <v>OK</v>
      </c>
      <c r="M33" s="44"/>
      <c r="N33" s="44"/>
      <c r="O33" s="130" t="str">
        <f>IF(OR(N34&lt;O44,N34&gt;O44),"ERREUR","OK")</f>
        <v>OK</v>
      </c>
      <c r="P33" s="44"/>
      <c r="Q33" s="44"/>
      <c r="R33" s="130" t="str">
        <f>IF(OR(Q34&lt;R44,Q34&gt;R44),"ERREUR","OK")</f>
        <v>OK</v>
      </c>
      <c r="S33" s="44"/>
      <c r="T33" s="44"/>
      <c r="U33" s="130" t="str">
        <f>IF(OR(T34&lt;U44,T34&gt;U44),"ERREUR","OK")</f>
        <v>OK</v>
      </c>
      <c r="V33" s="44"/>
      <c r="W33" s="44"/>
      <c r="X33" s="130" t="str">
        <f>IF(OR(W34&lt;X44,W34&gt;X44),"ERREUR","OK")</f>
        <v>OK</v>
      </c>
      <c r="Y33" s="44"/>
      <c r="Z33" s="44"/>
      <c r="AA33" s="130" t="str">
        <f>IF(OR(Z34&lt;AA44,Z34&gt;AA44),"ERREUR","OK")</f>
        <v>OK</v>
      </c>
      <c r="AB33" s="44"/>
      <c r="AC33" s="44"/>
      <c r="AD33" s="131" t="str">
        <f>IF(OR(AC34&lt;AD44,AC34&gt;AD44),"ERREUR","OK")</f>
        <v>OK</v>
      </c>
      <c r="AE33" s="44"/>
      <c r="AF33" s="44"/>
      <c r="AG33" s="132" t="str">
        <f>IF(OR(AF34&lt;AG44,AF34&gt;AG44),"ERREUR","OK")</f>
        <v>OK</v>
      </c>
      <c r="AH33" s="44"/>
      <c r="AI33" s="44"/>
      <c r="AJ33" s="132" t="str">
        <f>IF(OR(AI34&lt;AJ44,AI34&gt;AJ44),"ERREUR","OK")</f>
        <v>OK</v>
      </c>
      <c r="AK33" s="44"/>
      <c r="AL33" s="44"/>
      <c r="AM33" s="132" t="str">
        <f>IF(OR(AL34&lt;AM44,AL34&gt;AM44),"ERREUR","OK")</f>
        <v>OK</v>
      </c>
      <c r="AN33" s="44"/>
      <c r="AO33" s="44"/>
      <c r="AP33" s="132" t="str">
        <f>IF(OR(AO34&lt;AP44,AO34&gt;AP44),"ERREUR","OK")</f>
        <v>OK</v>
      </c>
      <c r="AQ33" s="44"/>
      <c r="AR33" s="44"/>
      <c r="AS33" s="132" t="str">
        <f>IF(OR(AR34&lt;AS44,AR34&gt;AS44),"ERREUR","OK")</f>
        <v>OK</v>
      </c>
      <c r="AT33" s="44"/>
      <c r="AU33" s="44"/>
      <c r="AV33" s="132" t="str">
        <f>IF(OR(AU34&lt;AV44,AU34&gt;AV44),"ERREUR","OK")</f>
        <v>OK</v>
      </c>
      <c r="AW33" s="44"/>
      <c r="AX33" s="44"/>
      <c r="AY33" s="132" t="str">
        <f>IF(OR(AX34&lt;AY44,AX34&gt;AY44),"ERREUR","OK")</f>
        <v>OK</v>
      </c>
      <c r="AZ33" s="44"/>
      <c r="BA33" s="44"/>
      <c r="BB33" s="132" t="str">
        <f>IF(OR(BA34&lt;BB44,BA34&gt;BB44),"ERREUR","OK")</f>
        <v>OK</v>
      </c>
      <c r="BC33" s="44"/>
      <c r="BD33" s="44"/>
      <c r="BE33" s="132" t="str">
        <f>IF(OR(BD34&lt;BE44,BD34&gt;BE44),"ERREUR","OK")</f>
        <v>OK</v>
      </c>
      <c r="BF33" s="44"/>
      <c r="BG33" s="44"/>
      <c r="BH33" s="132" t="str">
        <f>IF(OR(BG34&lt;BH44,BG34&gt;BH44),"ERREUR","OK")</f>
        <v>OK</v>
      </c>
    </row>
    <row r="34" spans="1:60" s="25" customFormat="1" ht="27.75" thickTop="1" thickBot="1" x14ac:dyDescent="0.45">
      <c r="A34" s="20" t="e">
        <f>SUM(A4:A32)</f>
        <v>#REF!</v>
      </c>
      <c r="B34" s="176"/>
      <c r="C34" s="192"/>
      <c r="D34" s="101"/>
      <c r="E34" s="27"/>
      <c r="F34" s="71">
        <f>SUM(F4:F32)</f>
        <v>255</v>
      </c>
      <c r="G34" s="122">
        <f>SECOND!C36</f>
        <v>272.38</v>
      </c>
      <c r="H34" s="88">
        <f>COUNTIF(H4:H32,"p")</f>
        <v>16</v>
      </c>
      <c r="I34" s="91">
        <f>COUNTIF(I4:I32,"PATES LORRAIN")</f>
        <v>0</v>
      </c>
      <c r="J34" s="121">
        <f>SECOND!D36</f>
        <v>272.38</v>
      </c>
      <c r="K34" s="88">
        <f>COUNTIF(K4:K32,"p")</f>
        <v>0</v>
      </c>
      <c r="L34" s="91">
        <f>COUNTIF(L4:L32,"PATES LORRAIN")</f>
        <v>0</v>
      </c>
      <c r="M34" s="121">
        <f>SECOND!E36</f>
        <v>256.27</v>
      </c>
      <c r="N34" s="88">
        <f>COUNTIF(N4:N32,"p")</f>
        <v>16</v>
      </c>
      <c r="O34" s="91">
        <f>COUNTIF(O4:O32,"PATES LORRAIN")</f>
        <v>0</v>
      </c>
      <c r="P34" s="121">
        <f>SECOND!F36</f>
        <v>238.26999999999998</v>
      </c>
      <c r="Q34" s="30">
        <f>COUNTIF(Q4:Q32,"p")</f>
        <v>18</v>
      </c>
      <c r="R34" s="91">
        <f>COUNTIF(R4:R32,"PATES LORRAIN")</f>
        <v>0</v>
      </c>
      <c r="S34" s="121">
        <f>SECOND!G36</f>
        <v>227.55999999999997</v>
      </c>
      <c r="T34" s="30">
        <f>COUNTIF(T4:T32,"p")</f>
        <v>8</v>
      </c>
      <c r="U34" s="91">
        <f>COUNTIF(U4:U32,"PATES LORRAIN")</f>
        <v>2</v>
      </c>
      <c r="V34" s="121">
        <f>SECOND!H36</f>
        <v>206.63499999999996</v>
      </c>
      <c r="W34" s="30">
        <f>COUNTIF(W4:W32,"p")</f>
        <v>18</v>
      </c>
      <c r="X34" s="91">
        <f>COUNTIF(X4:X32,"PATES LORRAIN")</f>
        <v>2</v>
      </c>
      <c r="Y34" s="121">
        <f>SECOND!I36</f>
        <v>190.34499999999997</v>
      </c>
      <c r="Z34" s="30">
        <f>COUNTIF(Z4:Z32,"p")</f>
        <v>19</v>
      </c>
      <c r="AA34" s="91">
        <f>COUNTIF(AA4:AA32,"PATES LORRAIN")</f>
        <v>1</v>
      </c>
      <c r="AB34" s="121">
        <f>SECOND!J36</f>
        <v>172.70499999999996</v>
      </c>
      <c r="AC34" s="30">
        <f>COUNTIF(AC4:AC32,"p")</f>
        <v>16</v>
      </c>
      <c r="AD34" s="91">
        <f>COUNTIF(AD4:AD32,"PATES LORRAIN")</f>
        <v>1</v>
      </c>
      <c r="AE34" s="121">
        <f>SECOND!K36</f>
        <v>172.70499999999996</v>
      </c>
      <c r="AF34" s="30">
        <f>COUNTIF(AF4:AF32,"p")</f>
        <v>0</v>
      </c>
      <c r="AG34" s="91">
        <f>COUNTIF(AG4:AG32,"PATES LORRAIN")</f>
        <v>0</v>
      </c>
      <c r="AH34" s="121">
        <f>SECOND!L36</f>
        <v>155.15499999999994</v>
      </c>
      <c r="AI34" s="30">
        <f>COUNTIF(AI4:AI32,"p")</f>
        <v>17</v>
      </c>
      <c r="AJ34" s="91">
        <f>COUNTIF(AJ4:AJ32,"PATES LORRAIN")</f>
        <v>1</v>
      </c>
      <c r="AK34" s="121">
        <f>SECOND!M36</f>
        <v>153.98499999999996</v>
      </c>
      <c r="AL34" s="30">
        <f>COUNTIF(AL4:AL32,"p")</f>
        <v>1</v>
      </c>
      <c r="AM34" s="91">
        <f>COUNTIF(AM4:AM32,"PATES LORRAIN")</f>
        <v>0</v>
      </c>
      <c r="AN34" s="121">
        <f>SECOND!N36</f>
        <v>153.98499999999996</v>
      </c>
      <c r="AO34" s="30">
        <f>COUNTIF(AO4:AO32,"p")</f>
        <v>0</v>
      </c>
      <c r="AP34" s="91">
        <f>COUNTIF(AP4:AP32,"PATES LORRAIN")</f>
        <v>0</v>
      </c>
      <c r="AQ34" s="121">
        <f>SECOND!W36</f>
        <v>0</v>
      </c>
      <c r="AR34" s="30">
        <f>COUNTIF(AR4:AR32,"p")</f>
        <v>0</v>
      </c>
      <c r="AS34" s="91">
        <f>COUNTIF(AS4:AS32,"PATES LORRAIN")</f>
        <v>0</v>
      </c>
      <c r="AT34" s="121">
        <f>SECOND!Z36</f>
        <v>0</v>
      </c>
      <c r="AU34" s="30">
        <f>COUNTIF(AU4:AU32,"p")</f>
        <v>0</v>
      </c>
      <c r="AV34" s="91">
        <f>COUNTIF(AV4:AV32,"PATES LORRAIN")</f>
        <v>0</v>
      </c>
      <c r="AW34" s="121">
        <f>SECOND!AC36</f>
        <v>0</v>
      </c>
      <c r="AX34" s="30">
        <f>COUNTIF(AX4:AX32,"p")</f>
        <v>0</v>
      </c>
      <c r="AY34" s="91">
        <f>COUNTIF(AY4:AY32,"PATES LORRAIN")</f>
        <v>0</v>
      </c>
      <c r="AZ34" s="121">
        <f>SECOND!AF36</f>
        <v>0</v>
      </c>
      <c r="BA34" s="30">
        <f>COUNTIF(BA4:BA32,"p")</f>
        <v>0</v>
      </c>
      <c r="BB34" s="91">
        <f>COUNTIF(BB4:BB32,"PATES LORRAIN")</f>
        <v>0</v>
      </c>
      <c r="BC34" s="121">
        <f>SECOND!AI36</f>
        <v>0</v>
      </c>
      <c r="BD34" s="30">
        <f>COUNTIF(BD4:BD32,"p")</f>
        <v>0</v>
      </c>
      <c r="BE34" s="91">
        <f>COUNTIF(BE4:BE32,"PATES LORRAIN")</f>
        <v>0</v>
      </c>
      <c r="BF34" s="121">
        <f>SECOND!AL36</f>
        <v>0</v>
      </c>
      <c r="BG34" s="30">
        <f>COUNTIF(BG4:BG32,"p")</f>
        <v>0</v>
      </c>
      <c r="BH34" s="91">
        <f>COUNTIF(BH4:BH32,"PATES LORRAIN")</f>
        <v>0</v>
      </c>
    </row>
    <row r="35" spans="1:60" s="22" customFormat="1" ht="23.25" customHeight="1" thickTop="1" thickBot="1" x14ac:dyDescent="0.45">
      <c r="A35" s="24"/>
      <c r="B35" s="177"/>
      <c r="C35" s="193"/>
      <c r="D35" s="102"/>
      <c r="E35" s="52"/>
      <c r="F35" s="20"/>
      <c r="G35" s="55">
        <f>SUM(G4:G32)</f>
        <v>278.09999999999997</v>
      </c>
      <c r="H35" s="89">
        <f>COUNTIF(H5:H32,"n/p")</f>
        <v>8</v>
      </c>
      <c r="I35" s="92">
        <f>COUNTIF(I4:I32,"PATES  POULET")</f>
        <v>0</v>
      </c>
      <c r="J35" s="21">
        <f>SUM(J4:J32)</f>
        <v>278.09999999999997</v>
      </c>
      <c r="K35" s="89">
        <f>COUNTIF(K5:K32,"n/p")</f>
        <v>22</v>
      </c>
      <c r="L35" s="92">
        <f>COUNTIF(L4:L32,"PATES  POULET")</f>
        <v>0</v>
      </c>
      <c r="M35" s="21">
        <f>SUM(M4:M32)</f>
        <v>260.2</v>
      </c>
      <c r="N35" s="89">
        <f>COUNTIF(N5:N32,"n/p")</f>
        <v>7</v>
      </c>
      <c r="O35" s="92">
        <f>COUNTIF(O4:O32,"PATES  POULET")</f>
        <v>0</v>
      </c>
      <c r="P35" s="21">
        <f>SUM(P4:P32)</f>
        <v>240.2</v>
      </c>
      <c r="Q35" s="31">
        <f>COUNTIF(Q5:Q32,"n/p")</f>
        <v>5</v>
      </c>
      <c r="R35" s="92">
        <f>COUNTIF(R4:R32,"PATES  POULET")</f>
        <v>0</v>
      </c>
      <c r="S35" s="21">
        <f>SUM(S4:S32)</f>
        <v>228.29999999999995</v>
      </c>
      <c r="T35" s="31">
        <f>COUNTIF(T5:T32,"n/p")</f>
        <v>15</v>
      </c>
      <c r="U35" s="92">
        <f>COUNTIF(U4:U32,"PATES  POULET")</f>
        <v>0</v>
      </c>
      <c r="V35" s="21">
        <f>SUM(V4:V32)</f>
        <v>205.05</v>
      </c>
      <c r="W35" s="31">
        <f>COUNTIF(W4:W32,"n/p")</f>
        <v>5</v>
      </c>
      <c r="X35" s="92">
        <f>COUNTIF(X4:X32,"PATES  POULET")</f>
        <v>0</v>
      </c>
      <c r="Y35" s="21">
        <f>SUM(Y4:Y32)</f>
        <v>186.94999999999996</v>
      </c>
      <c r="Z35" s="31">
        <f>COUNTIF(Z5:Z32,"n/p")</f>
        <v>4</v>
      </c>
      <c r="AA35" s="92">
        <f>COUNTIF(AA4:AA32,"PATES  POULET")</f>
        <v>0</v>
      </c>
      <c r="AB35" s="21">
        <f>SUM(AB4:AB32)</f>
        <v>167.35</v>
      </c>
      <c r="AC35" s="31">
        <f>COUNTIF(AC5:AC32,"n/p")</f>
        <v>7</v>
      </c>
      <c r="AD35" s="92">
        <f>COUNTIF(AD4:AD32,"PATES  POULET")</f>
        <v>1</v>
      </c>
      <c r="AE35" s="21">
        <f>SUM(AE4:AE32)</f>
        <v>167.35</v>
      </c>
      <c r="AF35" s="31">
        <f>COUNTIF(AF5:AF32,"n/p")</f>
        <v>0</v>
      </c>
      <c r="AG35" s="92">
        <f>COUNTIF(AG4:AG32,"PATES  POULET")</f>
        <v>0</v>
      </c>
      <c r="AH35" s="21">
        <f>SUM(AH4:AH32)</f>
        <v>147.85000000000002</v>
      </c>
      <c r="AI35" s="31">
        <f>COUNTIF(AI5:AI32,"n/p")</f>
        <v>5</v>
      </c>
      <c r="AJ35" s="92">
        <f>COUNTIF(AJ4:AJ32,"PATES  POULET")</f>
        <v>0</v>
      </c>
      <c r="AK35" s="21">
        <f>SUM(AK4:AK32)</f>
        <v>146.55000000000004</v>
      </c>
      <c r="AL35" s="31">
        <f>COUNTIF(AL5:AL32,"n/p")</f>
        <v>0</v>
      </c>
      <c r="AM35" s="92">
        <f>COUNTIF(AM4:AM32,"PATES  POULET")</f>
        <v>0</v>
      </c>
      <c r="AN35" s="21">
        <f>SUM(AN4:AN32)</f>
        <v>146.55000000000004</v>
      </c>
      <c r="AO35" s="31">
        <f>COUNTIF(AO5:AO32,"n/p")</f>
        <v>0</v>
      </c>
      <c r="AP35" s="92">
        <f>COUNTIF(AP4:AP32,"PATES  POULET")</f>
        <v>0</v>
      </c>
      <c r="AQ35" s="21">
        <f>SUM(AQ4:AQ32)</f>
        <v>146.55000000000004</v>
      </c>
      <c r="AR35" s="31">
        <f>COUNTIF(AR5:AR32,"n/p")</f>
        <v>0</v>
      </c>
      <c r="AS35" s="92">
        <f>COUNTIF(AS4:AS32,"PATES  POULET")</f>
        <v>0</v>
      </c>
      <c r="AT35" s="21">
        <f>SUM(AT4:AT32)</f>
        <v>146.55000000000004</v>
      </c>
      <c r="AU35" s="31">
        <f>COUNTIF(AU5:AU32,"n/p")</f>
        <v>0</v>
      </c>
      <c r="AV35" s="92">
        <f>COUNTIF(AV4:AV32,"PATES  POULET")</f>
        <v>0</v>
      </c>
      <c r="AW35" s="21">
        <f>SUM(AW4:AW32)</f>
        <v>146.55000000000004</v>
      </c>
      <c r="AX35" s="31">
        <f>COUNTIF(AX5:AX32,"n/p")</f>
        <v>0</v>
      </c>
      <c r="AY35" s="92">
        <f>COUNTIF(AY4:AY32,"PATES  POULET")</f>
        <v>0</v>
      </c>
      <c r="AZ35" s="21">
        <f>SUM(AZ4:AZ32)</f>
        <v>146.55000000000004</v>
      </c>
      <c r="BA35" s="31">
        <f>COUNTIF(BA5:BA32,"n/p")</f>
        <v>0</v>
      </c>
      <c r="BB35" s="92">
        <f>COUNTIF(BB4:BB32,"PATES  POULET")</f>
        <v>0</v>
      </c>
      <c r="BC35" s="21">
        <f>SUM(BC4:BC32)</f>
        <v>146.55000000000004</v>
      </c>
      <c r="BD35" s="31">
        <f>COUNTIF(BD5:BD32,"n/p")</f>
        <v>0</v>
      </c>
      <c r="BE35" s="92">
        <f>COUNTIF(BE4:BE32,"PATES  POULET")</f>
        <v>0</v>
      </c>
      <c r="BF35" s="21">
        <f>SUM(BF4:BF32)</f>
        <v>146.55000000000004</v>
      </c>
      <c r="BG35" s="31">
        <f>COUNTIF(BG5:BG32,"n/p")</f>
        <v>0</v>
      </c>
      <c r="BH35" s="92">
        <f>COUNTIF(BH4:BH32,"PATES  POULET")</f>
        <v>0</v>
      </c>
    </row>
    <row r="36" spans="1:60" ht="27" thickBot="1" x14ac:dyDescent="0.45">
      <c r="A36" s="4"/>
      <c r="B36" s="178"/>
      <c r="C36" s="193"/>
      <c r="D36" s="102"/>
      <c r="E36" s="52"/>
      <c r="F36" s="72"/>
      <c r="G36" s="55">
        <f>G34-G35</f>
        <v>-5.7199999999999704</v>
      </c>
      <c r="H36" s="108"/>
      <c r="I36" s="93">
        <f>COUNTIF(I4:I32,"PAIN CHOCOLAT")</f>
        <v>10</v>
      </c>
      <c r="J36" s="21">
        <f>J34-J35</f>
        <v>-5.7199999999999704</v>
      </c>
      <c r="K36" s="109"/>
      <c r="L36" s="93">
        <f>COUNTIF(L4:L32,"PAIN CHOCOLAT")</f>
        <v>0</v>
      </c>
      <c r="M36" s="21">
        <f>M34-M35</f>
        <v>-3.9300000000000068</v>
      </c>
      <c r="N36" s="90"/>
      <c r="O36" s="93">
        <f>COUNTIF(O4:O32,"PAIN CHOCOLAT")</f>
        <v>11</v>
      </c>
      <c r="P36" s="21">
        <f>P34-P35</f>
        <v>-1.9300000000000068</v>
      </c>
      <c r="Q36" s="31">
        <f>COUNTIF(Q6:Q34,"n/C")</f>
        <v>0</v>
      </c>
      <c r="R36" s="93">
        <f>COUNTIF(R4:R32,"PAIN CHOCOLAT")</f>
        <v>11</v>
      </c>
      <c r="S36" s="21">
        <f>S34-S35</f>
        <v>-0.73999999999998067</v>
      </c>
      <c r="T36" s="31">
        <f>COUNTIF(T6:T34,"n/C")</f>
        <v>0</v>
      </c>
      <c r="U36" s="93">
        <f>COUNTIF(U4:U32,"PAIN CHOCOLAT")</f>
        <v>3</v>
      </c>
      <c r="V36" s="21">
        <f>V34-V35</f>
        <v>1.5849999999999511</v>
      </c>
      <c r="W36" s="31">
        <f>COUNTIF(W6:W34,"n/C")</f>
        <v>0</v>
      </c>
      <c r="X36" s="93">
        <f>COUNTIF(X4:X32,"PAIN CHOCOLAT")</f>
        <v>3</v>
      </c>
      <c r="Y36" s="21">
        <f>Y34-Y35</f>
        <v>3.3950000000000102</v>
      </c>
      <c r="Z36" s="31">
        <f>COUNTIF(Z6:Z34,"n/C")</f>
        <v>0</v>
      </c>
      <c r="AA36" s="93">
        <f>COUNTIF(AA4:AA32,"PAIN CHOCOLAT")</f>
        <v>3</v>
      </c>
      <c r="AB36" s="21">
        <f>AB34-AB35</f>
        <v>5.3549999999999613</v>
      </c>
      <c r="AC36" s="31">
        <f>COUNTIF(AC6:AC34,"n/C")</f>
        <v>0</v>
      </c>
      <c r="AD36" s="93">
        <f>COUNTIF(AD4:AD32,"PAIN CHOCOLAT")</f>
        <v>2</v>
      </c>
      <c r="AE36" s="21">
        <f>AE34-AE35</f>
        <v>5.3549999999999613</v>
      </c>
      <c r="AF36" s="31">
        <f>COUNTIF(AF6:AF34,"n/C")</f>
        <v>0</v>
      </c>
      <c r="AG36" s="93">
        <f>COUNTIF(AG4:AG32,"PAIN CHOCOLAT")</f>
        <v>0</v>
      </c>
      <c r="AH36" s="21">
        <f>AH34-AH35</f>
        <v>7.3049999999999216</v>
      </c>
      <c r="AI36" s="31">
        <f>COUNTIF(AI6:AI34,"n/C")</f>
        <v>0</v>
      </c>
      <c r="AJ36" s="93">
        <f>COUNTIF(AJ4:AJ32,"PAIN CHOCOLAT")</f>
        <v>5</v>
      </c>
      <c r="AK36" s="21">
        <f>AK34-AK35</f>
        <v>7.434999999999917</v>
      </c>
      <c r="AL36" s="31">
        <f>COUNTIF(AL6:AL34,"n/C")</f>
        <v>0</v>
      </c>
      <c r="AM36" s="93">
        <f>COUNTIF(AM4:AM32,"PAIN CHOCOLAT")</f>
        <v>0</v>
      </c>
      <c r="AN36" s="21">
        <f>AN34-AN35</f>
        <v>7.434999999999917</v>
      </c>
      <c r="AO36" s="31">
        <f>COUNTIF(AO6:AO34,"n/C")</f>
        <v>0</v>
      </c>
      <c r="AP36" s="93">
        <f>COUNTIF(AP4:AP32,"PAIN CHOCOLAT")</f>
        <v>0</v>
      </c>
      <c r="AQ36" s="21">
        <f>AQ34-AQ35</f>
        <v>-146.55000000000004</v>
      </c>
      <c r="AR36" s="31">
        <f>COUNTIF(AR6:AR34,"n/C")</f>
        <v>0</v>
      </c>
      <c r="AS36" s="93">
        <f>COUNTIF(AS4:AS32,"PAIN CHOCOLAT")</f>
        <v>0</v>
      </c>
      <c r="AT36" s="21">
        <f>AT34-AT35</f>
        <v>-146.55000000000004</v>
      </c>
      <c r="AU36" s="31">
        <f>COUNTIF(AU6:AU34,"n/C")</f>
        <v>0</v>
      </c>
      <c r="AV36" s="93">
        <f>COUNTIF(AV4:AV32,"PAIN CHOCOLAT")</f>
        <v>0</v>
      </c>
      <c r="AW36" s="21">
        <f>AW34-AW35</f>
        <v>-146.55000000000004</v>
      </c>
      <c r="AX36" s="31">
        <f>COUNTIF(AX6:AX34,"n/C")</f>
        <v>0</v>
      </c>
      <c r="AY36" s="93">
        <f>COUNTIF(AY4:AY32,"PAIN CHOCOLAT")</f>
        <v>0</v>
      </c>
      <c r="AZ36" s="21">
        <f>AZ34-AZ35</f>
        <v>-146.55000000000004</v>
      </c>
      <c r="BA36" s="31">
        <f>COUNTIF(BA6:BA34,"n/C")</f>
        <v>0</v>
      </c>
      <c r="BB36" s="93">
        <f>COUNTIF(BB4:BB32,"PAIN CHOCOLAT")</f>
        <v>0</v>
      </c>
      <c r="BC36" s="21">
        <f>BC34-BC35</f>
        <v>-146.55000000000004</v>
      </c>
      <c r="BD36" s="31">
        <f>COUNTIF(BD6:BD34,"n/C")</f>
        <v>0</v>
      </c>
      <c r="BE36" s="93">
        <f>COUNTIF(BE4:BE32,"PAIN CHOCOLAT")</f>
        <v>0</v>
      </c>
      <c r="BF36" s="21">
        <f>BF34-BF35</f>
        <v>-146.55000000000004</v>
      </c>
      <c r="BG36" s="31">
        <f>COUNTIF(BG6:BG34,"n/C")</f>
        <v>0</v>
      </c>
      <c r="BH36" s="93">
        <f>COUNTIF(BH4:BH32,"PAIN CHOCOLAT")</f>
        <v>0</v>
      </c>
    </row>
    <row r="37" spans="1:60" s="70" customFormat="1" ht="25.5" customHeight="1" thickTop="1" thickBot="1" x14ac:dyDescent="0.45">
      <c r="A37" s="125"/>
      <c r="B37" s="179"/>
      <c r="C37" s="194"/>
      <c r="D37" s="33"/>
      <c r="E37" s="33"/>
      <c r="F37" s="33"/>
      <c r="G37" s="120">
        <f>SECOND!C35</f>
        <v>16.020000000000003</v>
      </c>
      <c r="H37" s="33"/>
      <c r="I37" s="94">
        <f>COUNTIF(I4:I32,"ESCA CHOCOLAT")</f>
        <v>0</v>
      </c>
      <c r="J37" s="120">
        <f>SECOND!D35</f>
        <v>0</v>
      </c>
      <c r="K37" s="33"/>
      <c r="L37" s="94">
        <f>COUNTIF(L4:L32,"ESCA CHOCOLAT")</f>
        <v>0</v>
      </c>
      <c r="M37" s="120">
        <f>SECOND!E35</f>
        <v>16.110000000000003</v>
      </c>
      <c r="N37" s="33"/>
      <c r="O37" s="94">
        <f>COUNTIF(O4:O32,"ESCA CHOCOLAT")</f>
        <v>0</v>
      </c>
      <c r="P37" s="120">
        <f>SECOND!F35</f>
        <v>18.000000000000004</v>
      </c>
      <c r="Q37" s="33"/>
      <c r="R37" s="94">
        <f>COUNTIF(R4:R32,"ESCA CHOCOLAT")</f>
        <v>0</v>
      </c>
      <c r="S37" s="120">
        <f>SECOND!G35</f>
        <v>10.71</v>
      </c>
      <c r="T37" s="33"/>
      <c r="U37" s="94">
        <f>COUNTIF(U4:U32,"ESCA CHOCOLAT")</f>
        <v>0</v>
      </c>
      <c r="V37" s="120">
        <f>SECOND!H35</f>
        <v>20.925000000000001</v>
      </c>
      <c r="W37" s="87"/>
      <c r="X37" s="94">
        <f>COUNTIF(X4:X32,"ESCA CHOCOLAT")</f>
        <v>2</v>
      </c>
      <c r="Y37" s="120">
        <f>SECOND!I35</f>
        <v>16.290000000000006</v>
      </c>
      <c r="Z37" s="33"/>
      <c r="AA37" s="94">
        <f>COUNTIF(AA4:AA32,"ESCA CHOCOLAT")</f>
        <v>0</v>
      </c>
      <c r="AB37" s="120">
        <f>SECOND!J35</f>
        <v>17.640000000000004</v>
      </c>
      <c r="AC37" s="103"/>
      <c r="AD37" s="104">
        <f>COUNTIF(AD4:AD32,"ESCA CHOCOLAT")</f>
        <v>0</v>
      </c>
      <c r="AE37" s="120">
        <f>SECOND!K35</f>
        <v>0</v>
      </c>
      <c r="AF37" s="33"/>
      <c r="AG37" s="94">
        <f>COUNTIF(AG4:AG32,"ESCA CHOCOLAT")</f>
        <v>0</v>
      </c>
      <c r="AH37" s="120">
        <f>SECOND!L35</f>
        <v>17.55</v>
      </c>
      <c r="AI37" s="33"/>
      <c r="AJ37" s="94">
        <f>COUNTIF(AJ4:AJ32,"ESCA CHOCOLAT")</f>
        <v>0</v>
      </c>
      <c r="AK37" s="120">
        <f>SECOND!Q35</f>
        <v>0</v>
      </c>
      <c r="AL37" s="33"/>
      <c r="AM37" s="94">
        <f>COUNTIF(AM4:AM32,"ESCA CHOCOLAT")</f>
        <v>0</v>
      </c>
      <c r="AN37" s="120">
        <f>SECOND!T35</f>
        <v>0</v>
      </c>
      <c r="AO37" s="33"/>
      <c r="AP37" s="94">
        <f>COUNTIF(AP4:AP32,"ESCA CHOCOLAT")</f>
        <v>0</v>
      </c>
      <c r="AQ37" s="120">
        <f>SECOND!W35</f>
        <v>0</v>
      </c>
      <c r="AR37" s="33"/>
      <c r="AS37" s="94">
        <f>COUNTIF(AS4:AS32,"ESCA CHOCOLAT")</f>
        <v>0</v>
      </c>
      <c r="AT37" s="120">
        <f>SECOND!Z35</f>
        <v>0</v>
      </c>
      <c r="AU37" s="33"/>
      <c r="AV37" s="94">
        <f>COUNTIF(AV4:AV32,"ESCA CHOCOLAT")</f>
        <v>0</v>
      </c>
      <c r="AW37" s="120">
        <f>SECOND!AC35</f>
        <v>0</v>
      </c>
      <c r="AX37" s="33"/>
      <c r="AY37" s="94">
        <f>COUNTIF(AY4:AY32,"ESCA CHOCOLAT")</f>
        <v>0</v>
      </c>
      <c r="AZ37" s="120">
        <f>SECOND!AF35</f>
        <v>0</v>
      </c>
      <c r="BA37" s="33"/>
      <c r="BB37" s="94">
        <f>COUNTIF(BB4:BB32,"ESCA CHOCOLAT")</f>
        <v>0</v>
      </c>
      <c r="BC37" s="120">
        <f>SECOND!AI35</f>
        <v>0</v>
      </c>
      <c r="BD37" s="33"/>
      <c r="BE37" s="94">
        <f>COUNTIF(BE4:BE32,"ESCA CHOCOLAT")</f>
        <v>0</v>
      </c>
      <c r="BF37" s="120">
        <f>SECOND!AL35</f>
        <v>0</v>
      </c>
      <c r="BG37" s="33"/>
      <c r="BH37" s="94">
        <f>COUNTIF(BH4:BH32,"ESCA CHOCOLAT")</f>
        <v>0</v>
      </c>
    </row>
    <row r="38" spans="1:60" s="45" customFormat="1" ht="27.75" thickTop="1" thickBot="1" x14ac:dyDescent="0.45">
      <c r="A38" s="123"/>
      <c r="B38" s="180"/>
      <c r="C38" s="195"/>
      <c r="D38" s="44"/>
      <c r="E38" s="43"/>
      <c r="F38" s="43"/>
      <c r="G38" s="46"/>
      <c r="H38" s="86"/>
      <c r="I38" s="95">
        <f>COUNTIF(I4:I32,"CROI BEURRE")</f>
        <v>6</v>
      </c>
      <c r="J38" s="46"/>
      <c r="K38" s="86"/>
      <c r="L38" s="95">
        <f>COUNTIF(L4:L32,"CROI BEURRE")</f>
        <v>0</v>
      </c>
      <c r="M38" s="46"/>
      <c r="N38" s="43"/>
      <c r="O38" s="95">
        <f>COUNTIF(O4:O32,"CROI BEURRE")</f>
        <v>5</v>
      </c>
      <c r="P38" s="46"/>
      <c r="Q38" s="43"/>
      <c r="R38" s="95">
        <f>COUNTIF(R4:R32,"CROI BEURRE")</f>
        <v>7</v>
      </c>
      <c r="S38" s="46"/>
      <c r="T38" s="43"/>
      <c r="U38" s="95">
        <f>COUNTIF(U4:U32,"CROI BEURRE")</f>
        <v>3</v>
      </c>
      <c r="V38" s="46"/>
      <c r="W38" s="43"/>
      <c r="X38" s="95">
        <f>COUNTIF(X4:X32,"CROI BEURRE")</f>
        <v>3</v>
      </c>
      <c r="Y38" s="46"/>
      <c r="Z38" s="43"/>
      <c r="AA38" s="95">
        <f>COUNTIF(AA4:AA32,"CROI BEURRE")</f>
        <v>4</v>
      </c>
      <c r="AB38" s="43"/>
      <c r="AC38" s="103"/>
      <c r="AD38" s="95">
        <f>COUNTIF(AD4:AD32,"CROI BEURRE")</f>
        <v>4</v>
      </c>
      <c r="AE38" s="43"/>
      <c r="AF38" s="43"/>
      <c r="AG38" s="95">
        <f>COUNTIF(AG4:AG32,"CROI BEURRE")</f>
        <v>0</v>
      </c>
      <c r="AH38" s="43"/>
      <c r="AI38" s="43"/>
      <c r="AJ38" s="95">
        <f>COUNTIF(AJ4:AJ32,"CROI BEURRE")</f>
        <v>2</v>
      </c>
      <c r="AK38" s="43"/>
      <c r="AL38" s="43"/>
      <c r="AM38" s="95">
        <f>COUNTIF(AM4:AM32,"CROI BEURRE")</f>
        <v>0</v>
      </c>
      <c r="AN38" s="43"/>
      <c r="AO38" s="43"/>
      <c r="AP38" s="95">
        <f>COUNTIF(AP4:AP32,"CROI BEURRE")</f>
        <v>0</v>
      </c>
      <c r="AQ38" s="43"/>
      <c r="AR38" s="43"/>
      <c r="AS38" s="95">
        <f>COUNTIF(AS4:AS32,"CROI BEURRE")</f>
        <v>0</v>
      </c>
      <c r="AT38" s="43"/>
      <c r="AU38" s="43"/>
      <c r="AV38" s="95">
        <f>COUNTIF(AV4:AV32,"CROI BEURRE")</f>
        <v>0</v>
      </c>
      <c r="AW38" s="43"/>
      <c r="AX38" s="43"/>
      <c r="AY38" s="95">
        <f>COUNTIF(AY4:AY32,"CROI BEURRE")</f>
        <v>0</v>
      </c>
      <c r="AZ38" s="43"/>
      <c r="BA38" s="43"/>
      <c r="BB38" s="95">
        <f>COUNTIF(BB4:BB32,"CROI BEURRE")</f>
        <v>0</v>
      </c>
      <c r="BC38" s="43"/>
      <c r="BD38" s="43"/>
      <c r="BE38" s="95">
        <f>COUNTIF(BE4:BE32,"CROI BEURRE")</f>
        <v>0</v>
      </c>
      <c r="BF38" s="43"/>
      <c r="BG38" s="43"/>
      <c r="BH38" s="95">
        <f>COUNTIF(BH4:BH32,"CROI BEURRE")</f>
        <v>0</v>
      </c>
    </row>
    <row r="39" spans="1:60" s="45" customFormat="1" ht="27.75" thickTop="1" thickBot="1" x14ac:dyDescent="0.45">
      <c r="A39" s="123"/>
      <c r="B39" s="181"/>
      <c r="C39" s="196"/>
      <c r="D39" s="44"/>
      <c r="E39" s="43"/>
      <c r="F39" s="43"/>
      <c r="G39" s="47"/>
      <c r="H39" s="86"/>
      <c r="I39" s="96">
        <f>COUNTIF(I4:I32,"CROI NUTELLA")</f>
        <v>0</v>
      </c>
      <c r="J39" s="47"/>
      <c r="K39" s="86"/>
      <c r="L39" s="96">
        <f>COUNTIF(L4:L32,"CROI NUTELLA")</f>
        <v>0</v>
      </c>
      <c r="M39" s="47"/>
      <c r="N39" s="43"/>
      <c r="O39" s="96">
        <f>COUNTIF(O4:O32,"CROI NUTELLA")</f>
        <v>0</v>
      </c>
      <c r="P39" s="47"/>
      <c r="Q39" s="43"/>
      <c r="R39" s="96">
        <f>COUNTIF(R4:R32,"CROI NUTELLA")</f>
        <v>0</v>
      </c>
      <c r="S39" s="47"/>
      <c r="T39" s="43"/>
      <c r="U39" s="96">
        <f>COUNTIF(U4:U32,"CROI NUTELLA")</f>
        <v>0</v>
      </c>
      <c r="V39" s="47"/>
      <c r="W39" s="43"/>
      <c r="X39" s="96">
        <f>COUNTIF(X4:X32,"CROI NUTELLA")</f>
        <v>4</v>
      </c>
      <c r="Y39" s="47"/>
      <c r="Z39" s="43"/>
      <c r="AA39" s="96">
        <f>COUNTIF(AA4:AA32,"CROI NUTELLA")</f>
        <v>5</v>
      </c>
      <c r="AB39" s="43"/>
      <c r="AC39" s="103"/>
      <c r="AD39" s="96">
        <f>COUNTIF(AD4:AD32,"CROI NUTELLA")</f>
        <v>5</v>
      </c>
      <c r="AE39" s="43"/>
      <c r="AF39" s="43"/>
      <c r="AG39" s="96">
        <f>COUNTIF(AG4:AG32,"CROI NUTELLA")</f>
        <v>0</v>
      </c>
      <c r="AH39" s="43"/>
      <c r="AI39" s="43"/>
      <c r="AJ39" s="96">
        <f>COUNTIF(AJ4:AJ32,"CROI NUTELLA")</f>
        <v>3</v>
      </c>
      <c r="AK39" s="43"/>
      <c r="AL39" s="43"/>
      <c r="AM39" s="96">
        <f>COUNTIF(AM4:AM32,"CROI NUTELLA")</f>
        <v>1</v>
      </c>
      <c r="AN39" s="43"/>
      <c r="AO39" s="43"/>
      <c r="AP39" s="96">
        <f>COUNTIF(AP4:AP32,"CROI NUTELLA")</f>
        <v>0</v>
      </c>
      <c r="AQ39" s="43"/>
      <c r="AR39" s="43"/>
      <c r="AS39" s="96">
        <f>COUNTIF(AS4:AS32,"CROI NUTELLA")</f>
        <v>0</v>
      </c>
      <c r="AT39" s="43"/>
      <c r="AU39" s="43"/>
      <c r="AV39" s="96">
        <f>COUNTIF(AV4:AV32,"CROI NUTELLA")</f>
        <v>0</v>
      </c>
      <c r="AW39" s="43"/>
      <c r="AX39" s="43"/>
      <c r="AY39" s="96">
        <f>COUNTIF(AY4:AY32,"CROI NUTELLA")</f>
        <v>0</v>
      </c>
      <c r="AZ39" s="43"/>
      <c r="BA39" s="43"/>
      <c r="BB39" s="96">
        <f>COUNTIF(BB4:BB32,"CROI NUTELLA")</f>
        <v>0</v>
      </c>
      <c r="BC39" s="43"/>
      <c r="BD39" s="43"/>
      <c r="BE39" s="96">
        <f>COUNTIF(BE4:BE32,"CROI NUTELLA")</f>
        <v>0</v>
      </c>
      <c r="BF39" s="43"/>
      <c r="BG39" s="43"/>
      <c r="BH39" s="96">
        <f>COUNTIF(BH4:BH32,"CROI NUTELLA")</f>
        <v>0</v>
      </c>
    </row>
    <row r="40" spans="1:60" s="45" customFormat="1" ht="27.75" thickTop="1" thickBot="1" x14ac:dyDescent="0.45">
      <c r="A40" s="43"/>
      <c r="B40" s="182"/>
      <c r="C40" s="188"/>
      <c r="D40" s="44"/>
      <c r="E40" s="43"/>
      <c r="F40" s="43"/>
      <c r="G40" s="43"/>
      <c r="H40" s="43"/>
      <c r="I40" s="97">
        <f>COUNTIF(I4:I32,"CROI FRAMBOISES")</f>
        <v>0</v>
      </c>
      <c r="J40" s="43"/>
      <c r="K40" s="43"/>
      <c r="L40" s="97">
        <f>COUNTIF(L4:L32,"CROI FRAMBOISES")</f>
        <v>0</v>
      </c>
      <c r="M40" s="43"/>
      <c r="N40" s="86"/>
      <c r="O40" s="97">
        <f>COUNTIF(O4:O32,"CROI FRAMBOISES")</f>
        <v>0</v>
      </c>
      <c r="P40" s="48"/>
      <c r="Q40" s="43"/>
      <c r="R40" s="97">
        <f>COUNTIF(R4:R32,"CROI FRAMBOISES")</f>
        <v>0</v>
      </c>
      <c r="S40" s="43"/>
      <c r="T40" s="43"/>
      <c r="U40" s="97">
        <f>COUNTIF(U4:U32,"CROI FRAMBOISES")</f>
        <v>0</v>
      </c>
      <c r="V40" s="43"/>
      <c r="W40" s="43"/>
      <c r="X40" s="97">
        <f>COUNTIF(X4:X32,"CROI FRAMBOISES")</f>
        <v>0</v>
      </c>
      <c r="Y40" s="43"/>
      <c r="Z40" s="43"/>
      <c r="AA40" s="97">
        <f>COUNTIF(AA4:AA32,"CROI FRAMBOISES")</f>
        <v>1</v>
      </c>
      <c r="AB40" s="43"/>
      <c r="AC40" s="103"/>
      <c r="AD40" s="97">
        <f>COUNTIF(AD4:AD32,"CROI FRAMBOISES")</f>
        <v>1</v>
      </c>
      <c r="AE40" s="43"/>
      <c r="AF40" s="43"/>
      <c r="AG40" s="97">
        <f>COUNTIF(AG4:AG32,"CROI FRAMBOISES")</f>
        <v>0</v>
      </c>
      <c r="AH40" s="43"/>
      <c r="AI40" s="43"/>
      <c r="AJ40" s="97">
        <f>COUNTIF(AJ4:AJ32,"CROI FRAMBOISES")</f>
        <v>2</v>
      </c>
      <c r="AK40" s="43"/>
      <c r="AL40" s="43"/>
      <c r="AM40" s="97">
        <f>COUNTIF(AM4:AM32,"CROI FRAMBOISES")</f>
        <v>0</v>
      </c>
      <c r="AN40" s="43"/>
      <c r="AO40" s="43"/>
      <c r="AP40" s="97">
        <f>COUNTIF(AP4:AP32,"CROI FRAMBOISES")</f>
        <v>0</v>
      </c>
      <c r="AQ40" s="43"/>
      <c r="AR40" s="43"/>
      <c r="AS40" s="97">
        <f>COUNTIF(AS4:AS32,"CROI FRAMBOISES")</f>
        <v>0</v>
      </c>
      <c r="AT40" s="43"/>
      <c r="AU40" s="43"/>
      <c r="AV40" s="97">
        <f>COUNTIF(AV4:AV32,"CROI FRAMBOISES")</f>
        <v>0</v>
      </c>
      <c r="AW40" s="43"/>
      <c r="AX40" s="43"/>
      <c r="AY40" s="97">
        <f>COUNTIF(AY4:AY32,"CROI FRAMBOISES")</f>
        <v>0</v>
      </c>
      <c r="AZ40" s="43"/>
      <c r="BA40" s="43"/>
      <c r="BB40" s="97">
        <f>COUNTIF(BB4:BB32,"CROI FRAMBOISES")</f>
        <v>0</v>
      </c>
      <c r="BC40" s="43"/>
      <c r="BD40" s="43"/>
      <c r="BE40" s="97">
        <f>COUNTIF(BE4:BE32,"CROI FRAMBOISES")</f>
        <v>0</v>
      </c>
      <c r="BF40" s="43"/>
      <c r="BG40" s="43"/>
      <c r="BH40" s="97">
        <f>COUNTIF(BH4:BH32,"CROI FRAMBOISES")</f>
        <v>0</v>
      </c>
    </row>
    <row r="41" spans="1:60" s="45" customFormat="1" ht="27.75" thickTop="1" thickBot="1" x14ac:dyDescent="0.45">
      <c r="A41" s="123"/>
      <c r="B41" s="183"/>
      <c r="C41" s="188"/>
      <c r="D41" s="44"/>
      <c r="E41" s="43"/>
      <c r="F41" s="43"/>
      <c r="G41" s="43"/>
      <c r="H41" s="43"/>
      <c r="I41" s="98">
        <f>COUNTIF(I4:I32,"CROI AMANDES")</f>
        <v>0</v>
      </c>
      <c r="J41" s="43"/>
      <c r="K41" s="43"/>
      <c r="L41" s="98">
        <f>COUNTIF(L4:L32,"CROI AMANDES")</f>
        <v>0</v>
      </c>
      <c r="M41" s="43"/>
      <c r="N41" s="43"/>
      <c r="O41" s="98">
        <f>COUNTIF(O4:O32,"CROI AMANDES")</f>
        <v>0</v>
      </c>
      <c r="P41" s="49"/>
      <c r="Q41" s="43"/>
      <c r="R41" s="98">
        <f>COUNTIF(R4:R32,"CROI AMANDES")</f>
        <v>0</v>
      </c>
      <c r="S41" s="43"/>
      <c r="T41" s="43"/>
      <c r="U41" s="98">
        <f>COUNTIF(U4:U32,"CROI AMANDES")</f>
        <v>0</v>
      </c>
      <c r="V41" s="43"/>
      <c r="W41" s="43"/>
      <c r="X41" s="98">
        <f>COUNTIF(X4:X32,"CROI AMANDES")</f>
        <v>2</v>
      </c>
      <c r="Y41" s="43"/>
      <c r="Z41" s="43"/>
      <c r="AA41" s="98">
        <f>COUNTIF(AA4:AA32,"CROI AMANDES")</f>
        <v>0</v>
      </c>
      <c r="AB41" s="43"/>
      <c r="AC41" s="103"/>
      <c r="AD41" s="98">
        <f>COUNTIF(AD4:AD32,"CROI AMANDES")</f>
        <v>0</v>
      </c>
      <c r="AE41" s="43"/>
      <c r="AF41" s="43"/>
      <c r="AG41" s="98">
        <f>COUNTIF(AG4:AG32,"CROI AMANDES")</f>
        <v>0</v>
      </c>
      <c r="AH41" s="43"/>
      <c r="AI41" s="43"/>
      <c r="AJ41" s="98">
        <f>COUNTIF(AJ4:AJ32,"CROI AMANDES")</f>
        <v>2</v>
      </c>
      <c r="AK41" s="43"/>
      <c r="AL41" s="43"/>
      <c r="AM41" s="98">
        <f>COUNTIF(AM4:AM32,"CROI AMANDES")</f>
        <v>0</v>
      </c>
      <c r="AN41" s="43"/>
      <c r="AO41" s="43"/>
      <c r="AP41" s="98">
        <f>COUNTIF(AP4:AP32,"CROI AMANDES")</f>
        <v>0</v>
      </c>
      <c r="AQ41" s="43"/>
      <c r="AR41" s="43"/>
      <c r="AS41" s="98">
        <f>COUNTIF(AS4:AS32,"CROI AMANDES")</f>
        <v>0</v>
      </c>
      <c r="AT41" s="43"/>
      <c r="AU41" s="43"/>
      <c r="AV41" s="98">
        <f>COUNTIF(AV4:AV32,"CROI AMANDES")</f>
        <v>0</v>
      </c>
      <c r="AW41" s="43"/>
      <c r="AX41" s="43"/>
      <c r="AY41" s="98">
        <f>COUNTIF(AY4:AY32,"CROI AMANDES")</f>
        <v>0</v>
      </c>
      <c r="AZ41" s="43"/>
      <c r="BA41" s="43"/>
      <c r="BB41" s="98">
        <f>COUNTIF(BB4:BB32,"CROI AMANDES")</f>
        <v>0</v>
      </c>
      <c r="BC41" s="43"/>
      <c r="BD41" s="43"/>
      <c r="BE41" s="98">
        <f>COUNTIF(BE4:BE32,"CROI AMANDES")</f>
        <v>0</v>
      </c>
      <c r="BF41" s="43"/>
      <c r="BG41" s="43"/>
      <c r="BH41" s="98">
        <f>COUNTIF(BH4:BH32,"CROI AMANDES")</f>
        <v>0</v>
      </c>
    </row>
    <row r="42" spans="1:60" s="45" customFormat="1" ht="27.75" thickTop="1" thickBot="1" x14ac:dyDescent="0.45">
      <c r="A42" s="123"/>
      <c r="B42" s="184"/>
      <c r="C42" s="188"/>
      <c r="D42" s="44"/>
      <c r="E42" s="43"/>
      <c r="F42" s="43"/>
      <c r="G42" s="43"/>
      <c r="H42" s="43"/>
      <c r="I42" s="99">
        <f>COUNTIF(I4:I32,"CROI CHOCOLAT")</f>
        <v>0</v>
      </c>
      <c r="J42" s="86"/>
      <c r="K42" s="43"/>
      <c r="L42" s="99">
        <f>COUNTIF(L4:L32,"CROI CHOCOLAT")</f>
        <v>0</v>
      </c>
      <c r="M42" s="43"/>
      <c r="N42" s="43"/>
      <c r="O42" s="99">
        <f>COUNTIF(O4:O32,"CROI CHOCOLAT")</f>
        <v>0</v>
      </c>
      <c r="P42" s="50"/>
      <c r="Q42" s="43"/>
      <c r="R42" s="99">
        <f>COUNTIF(R4:R32,"CROI CHOCOLAT")</f>
        <v>0</v>
      </c>
      <c r="S42" s="43"/>
      <c r="T42" s="43"/>
      <c r="U42" s="99">
        <f>COUNTIF(U4:U32,"CROI CHOCOLAT")</f>
        <v>0</v>
      </c>
      <c r="V42" s="43"/>
      <c r="W42" s="43"/>
      <c r="X42" s="99">
        <f>COUNTIF(X4:X32,"CROI CHOCOLAT")</f>
        <v>1</v>
      </c>
      <c r="Y42" s="43"/>
      <c r="Z42" s="105"/>
      <c r="AA42" s="99">
        <f>COUNTIF(AA4:AA32,"CROI CHOCOLAT")</f>
        <v>0</v>
      </c>
      <c r="AB42" s="43"/>
      <c r="AC42" s="103"/>
      <c r="AD42" s="99">
        <f>COUNTIF(AD4:AD32,"CROI CHOCOLAT")</f>
        <v>0</v>
      </c>
      <c r="AE42" s="43"/>
      <c r="AF42" s="43"/>
      <c r="AG42" s="99">
        <f>COUNTIF(AG4:AG32,"CROI CHOCOLAT")</f>
        <v>0</v>
      </c>
      <c r="AH42" s="43"/>
      <c r="AI42" s="43"/>
      <c r="AJ42" s="99">
        <f>COUNTIF(AJ4:AJ32,"CROI CHOCOLAT")</f>
        <v>0</v>
      </c>
      <c r="AK42" s="43"/>
      <c r="AL42" s="43"/>
      <c r="AM42" s="99">
        <f>COUNTIF(AM4:AM32,"CROI CHOCOLAT")</f>
        <v>0</v>
      </c>
      <c r="AN42" s="43"/>
      <c r="AO42" s="43"/>
      <c r="AP42" s="99">
        <f>COUNTIF(AP4:AP32,"CROI CHOCOLAT")</f>
        <v>0</v>
      </c>
      <c r="AQ42" s="43"/>
      <c r="AR42" s="43"/>
      <c r="AS42" s="99">
        <f>COUNTIF(AS4:AS32,"CROI CHOCOLAT")</f>
        <v>0</v>
      </c>
      <c r="AT42" s="43"/>
      <c r="AU42" s="43"/>
      <c r="AV42" s="99">
        <f>COUNTIF(AV4:AV32,"CROI CHOCOLAT")</f>
        <v>0</v>
      </c>
      <c r="AW42" s="43"/>
      <c r="AX42" s="43"/>
      <c r="AY42" s="99">
        <f>COUNTIF(AY4:AY32,"CROI CHOCOLAT")</f>
        <v>0</v>
      </c>
      <c r="AZ42" s="43"/>
      <c r="BA42" s="43"/>
      <c r="BB42" s="99">
        <f>COUNTIF(BB4:BB32,"CROI CHOCOLAT")</f>
        <v>0</v>
      </c>
      <c r="BC42" s="43"/>
      <c r="BD42" s="43"/>
      <c r="BE42" s="99">
        <f>COUNTIF(BE4:BE32,"CROI CHOCOLAT")</f>
        <v>0</v>
      </c>
      <c r="BF42" s="43"/>
      <c r="BG42" s="43"/>
      <c r="BH42" s="99">
        <f>COUNTIF(BH4:BH32,"CROI CHOCOLAT")</f>
        <v>0</v>
      </c>
    </row>
    <row r="43" spans="1:60" s="123" customFormat="1" ht="27.75" thickTop="1" thickBot="1" x14ac:dyDescent="0.45">
      <c r="B43" s="185"/>
      <c r="C43" s="188"/>
      <c r="D43" s="44"/>
      <c r="E43" s="43"/>
      <c r="F43" s="43"/>
      <c r="G43" s="43"/>
      <c r="H43" s="43"/>
      <c r="I43" s="129">
        <f>COUNTIF(I4:I32,"N/C")</f>
        <v>0</v>
      </c>
      <c r="K43" s="43"/>
      <c r="L43" s="129">
        <f>COUNTIF(L4:L32,"N/C")</f>
        <v>0</v>
      </c>
      <c r="M43" s="43"/>
      <c r="N43" s="43"/>
      <c r="O43" s="129">
        <f>COUNTIF(O4:O32,"N/C")</f>
        <v>0</v>
      </c>
      <c r="P43" s="50"/>
      <c r="Q43" s="43"/>
      <c r="R43" s="129">
        <f>COUNTIF(R4:R32,"N/C")</f>
        <v>0</v>
      </c>
      <c r="S43" s="43"/>
      <c r="T43" s="43"/>
      <c r="U43" s="129">
        <f>COUNTIF(U4:U32,"N/C")</f>
        <v>0</v>
      </c>
      <c r="V43" s="43"/>
      <c r="W43" s="43"/>
      <c r="X43" s="129">
        <f>COUNTIF(X4:X32,"N/C")</f>
        <v>1</v>
      </c>
      <c r="Y43" s="43"/>
      <c r="Z43" s="105"/>
      <c r="AA43" s="129">
        <f>COUNTIF(AA4:AA32,"N/C")</f>
        <v>5</v>
      </c>
      <c r="AB43" s="43"/>
      <c r="AC43" s="103"/>
      <c r="AD43" s="129">
        <f>COUNTIF(AD4:AD32,"N/C")</f>
        <v>2</v>
      </c>
      <c r="AE43" s="43"/>
      <c r="AF43" s="43"/>
      <c r="AG43" s="129">
        <f>COUNTIF(AG4:AG32,"N/C")</f>
        <v>0</v>
      </c>
      <c r="AH43" s="43"/>
      <c r="AI43" s="43"/>
      <c r="AJ43" s="129">
        <f>COUNTIF(AJ4:AJ32,"N/C")</f>
        <v>2</v>
      </c>
      <c r="AK43" s="43"/>
      <c r="AL43" s="43"/>
      <c r="AM43" s="129">
        <f>COUNTIF(AM4:AM32,"N/C")</f>
        <v>0</v>
      </c>
      <c r="AN43" s="43"/>
      <c r="AO43" s="43"/>
      <c r="AP43" s="129">
        <f>COUNTIF(AP4:AP32,"N/C")</f>
        <v>0</v>
      </c>
      <c r="AQ43" s="43"/>
      <c r="AR43" s="43"/>
      <c r="AS43" s="129">
        <f>COUNTIF(AS4:AS32,"N/C")</f>
        <v>0</v>
      </c>
      <c r="AT43" s="43"/>
      <c r="AU43" s="43"/>
      <c r="AV43" s="129">
        <f>COUNTIF(AV4:AV32,"N/C")</f>
        <v>0</v>
      </c>
      <c r="AW43" s="43"/>
      <c r="AX43" s="43"/>
      <c r="AY43" s="129">
        <f>COUNTIF(AY4:AY32,"N/C")</f>
        <v>0</v>
      </c>
      <c r="AZ43" s="43"/>
      <c r="BA43" s="43"/>
      <c r="BB43" s="129">
        <f>COUNTIF(BB4:BB32,"N/C")</f>
        <v>0</v>
      </c>
      <c r="BC43" s="43"/>
      <c r="BD43" s="43"/>
      <c r="BE43" s="129">
        <f>COUNTIF(BE4:BE32,"N/C")</f>
        <v>0</v>
      </c>
      <c r="BF43" s="43"/>
      <c r="BG43" s="43"/>
      <c r="BH43" s="129">
        <f>COUNTIF(BH4:BH32,"N/C")</f>
        <v>0</v>
      </c>
    </row>
    <row r="44" spans="1:60" s="51" customFormat="1" ht="27.75" thickTop="1" thickBot="1" x14ac:dyDescent="0.45">
      <c r="A44" s="44"/>
      <c r="B44" s="186"/>
      <c r="C44" s="188"/>
      <c r="D44" s="44"/>
      <c r="E44" s="44"/>
      <c r="F44" s="44"/>
      <c r="G44" s="44"/>
      <c r="H44" s="44"/>
      <c r="I44" s="100">
        <f>SUM(I34:I43)</f>
        <v>16</v>
      </c>
      <c r="J44" s="44"/>
      <c r="K44" s="44"/>
      <c r="L44" s="100">
        <f>SUM(L34:L43)</f>
        <v>0</v>
      </c>
      <c r="M44" s="44"/>
      <c r="N44" s="44"/>
      <c r="O44" s="100">
        <f>SUM(O34:O43)</f>
        <v>16</v>
      </c>
      <c r="P44" s="44"/>
      <c r="Q44" s="44"/>
      <c r="R44" s="100">
        <f>SUM(R34:R43)</f>
        <v>18</v>
      </c>
      <c r="S44" s="44"/>
      <c r="T44" s="44"/>
      <c r="U44" s="100">
        <f>SUM(U34:U43)</f>
        <v>8</v>
      </c>
      <c r="V44" s="44"/>
      <c r="W44" s="44"/>
      <c r="X44" s="100">
        <f>SUM(X34:X43)</f>
        <v>18</v>
      </c>
      <c r="Y44" s="44"/>
      <c r="Z44" s="105"/>
      <c r="AA44" s="100">
        <f>SUM(AA34:AA43)</f>
        <v>19</v>
      </c>
      <c r="AB44" s="44"/>
      <c r="AC44" s="103"/>
      <c r="AD44" s="100">
        <f>SUM(AD34:AD43)</f>
        <v>16</v>
      </c>
      <c r="AE44" s="44"/>
      <c r="AF44" s="44"/>
      <c r="AG44" s="100">
        <f>SUM(AG34:AG43)</f>
        <v>0</v>
      </c>
      <c r="AH44" s="44"/>
      <c r="AI44" s="44"/>
      <c r="AJ44" s="100">
        <f>SUM(AJ34:AJ43)</f>
        <v>17</v>
      </c>
      <c r="AK44" s="44"/>
      <c r="AL44" s="44"/>
      <c r="AM44" s="100">
        <f>SUM(AM34:AM43)</f>
        <v>1</v>
      </c>
      <c r="AN44" s="44"/>
      <c r="AO44" s="44"/>
      <c r="AP44" s="100">
        <f>SUM(AP34:AP43)</f>
        <v>0</v>
      </c>
      <c r="AQ44" s="44"/>
      <c r="AR44" s="44"/>
      <c r="AS44" s="100">
        <f>SUM(AS34:AS43)</f>
        <v>0</v>
      </c>
      <c r="AT44" s="44"/>
      <c r="AU44" s="44"/>
      <c r="AV44" s="100">
        <f>SUM(AV34:AV43)</f>
        <v>0</v>
      </c>
      <c r="AW44" s="44"/>
      <c r="AX44" s="44"/>
      <c r="AY44" s="100">
        <f>SUM(AY34:AY43)</f>
        <v>0</v>
      </c>
      <c r="AZ44" s="44"/>
      <c r="BA44" s="44"/>
      <c r="BB44" s="100">
        <f>SUM(BB34:BB43)</f>
        <v>0</v>
      </c>
      <c r="BC44" s="44"/>
      <c r="BD44" s="44"/>
      <c r="BE44" s="100">
        <f>SUM(BE34:BE43)</f>
        <v>0</v>
      </c>
      <c r="BF44" s="44"/>
      <c r="BG44" s="44"/>
      <c r="BH44" s="100">
        <f>SUM(BH34:BH43)</f>
        <v>0</v>
      </c>
    </row>
    <row r="45" spans="1:60" thickTop="1" thickBot="1" x14ac:dyDescent="0.3">
      <c r="B45" s="166"/>
    </row>
    <row r="46" spans="1:60" s="124" customFormat="1" ht="27.75" thickTop="1" thickBot="1" x14ac:dyDescent="0.45">
      <c r="A46" s="44"/>
      <c r="B46" s="166"/>
      <c r="C46" s="188"/>
      <c r="D46" s="44"/>
      <c r="E46" s="44"/>
      <c r="F46" s="44"/>
      <c r="G46" s="44"/>
      <c r="H46" s="44"/>
      <c r="I46" s="44"/>
      <c r="J46" s="44"/>
      <c r="K46" s="44"/>
      <c r="L46" s="44"/>
      <c r="M46" s="44"/>
      <c r="N46" s="44"/>
      <c r="O46" s="44"/>
      <c r="P46" s="44"/>
      <c r="Q46" s="44"/>
      <c r="R46" s="44"/>
      <c r="S46" s="44"/>
      <c r="T46" s="44"/>
      <c r="U46" s="44"/>
      <c r="V46" s="44"/>
      <c r="W46" s="44"/>
      <c r="X46" s="44"/>
      <c r="Y46" s="44"/>
      <c r="Z46" s="44"/>
      <c r="AA46" s="103"/>
      <c r="AB46" s="44"/>
      <c r="AC46" s="44"/>
      <c r="AD46" s="44"/>
      <c r="AE46" s="44"/>
      <c r="AF46" s="44"/>
      <c r="AG46" s="44"/>
      <c r="AH46" s="44"/>
      <c r="AI46" s="44"/>
      <c r="AJ46" s="44"/>
      <c r="AK46" s="44"/>
      <c r="AL46" s="44"/>
      <c r="AM46" s="44"/>
    </row>
    <row r="47" spans="1:60" s="124" customFormat="1" ht="27.75" thickTop="1" thickBot="1" x14ac:dyDescent="0.45">
      <c r="A47" s="44"/>
      <c r="B47" s="44"/>
      <c r="C47" s="188"/>
      <c r="D47" s="44"/>
      <c r="E47" s="44"/>
      <c r="F47" s="44"/>
      <c r="G47" s="44"/>
      <c r="H47" s="44"/>
      <c r="I47" s="44"/>
      <c r="J47" s="44"/>
      <c r="K47" s="44"/>
      <c r="L47" s="44"/>
      <c r="M47" s="44"/>
      <c r="N47" s="44"/>
      <c r="O47" s="44"/>
      <c r="P47" s="44"/>
      <c r="Q47" s="44"/>
      <c r="R47" s="44"/>
      <c r="S47" s="44"/>
      <c r="T47" s="44"/>
      <c r="U47" s="44"/>
      <c r="V47" s="44"/>
      <c r="W47" s="44"/>
      <c r="X47" s="44"/>
      <c r="Y47" s="44"/>
      <c r="Z47" s="44"/>
      <c r="AA47" s="103"/>
      <c r="AB47" s="44"/>
      <c r="AC47" s="44"/>
      <c r="AD47" s="44"/>
      <c r="AE47" s="44"/>
      <c r="AF47" s="44"/>
      <c r="AG47" s="44"/>
      <c r="AH47" s="44"/>
      <c r="AI47" s="44"/>
      <c r="AJ47" s="44"/>
      <c r="AK47" s="44"/>
      <c r="AL47" s="44"/>
      <c r="AM47" s="44"/>
    </row>
    <row r="48" spans="1:60" s="124" customFormat="1" ht="27.75" thickTop="1" thickBot="1" x14ac:dyDescent="0.45">
      <c r="A48" s="44"/>
      <c r="B48" s="44"/>
      <c r="C48" s="188"/>
      <c r="D48" s="44"/>
      <c r="E48" s="44"/>
      <c r="F48" s="44"/>
      <c r="G48" s="44"/>
      <c r="H48" s="44"/>
      <c r="I48" s="44"/>
      <c r="J48" s="44"/>
      <c r="K48" s="44"/>
      <c r="L48" s="44"/>
      <c r="M48" s="44"/>
      <c r="N48" s="44"/>
      <c r="O48" s="44"/>
      <c r="P48" s="44"/>
      <c r="Q48" s="44"/>
      <c r="R48" s="44"/>
      <c r="S48" s="44"/>
      <c r="T48" s="44"/>
      <c r="U48" s="44"/>
      <c r="V48" s="44"/>
      <c r="W48" s="44"/>
      <c r="X48" s="44"/>
      <c r="Y48" s="44"/>
      <c r="Z48" s="44"/>
      <c r="AA48" s="103"/>
      <c r="AB48" s="44"/>
      <c r="AC48" s="44"/>
      <c r="AD48" s="44"/>
      <c r="AE48" s="44"/>
      <c r="AF48" s="44"/>
      <c r="AG48" s="44"/>
      <c r="AH48" s="44"/>
      <c r="AI48" s="44"/>
      <c r="AJ48" s="44"/>
      <c r="AK48" s="44"/>
      <c r="AL48" s="44"/>
      <c r="AM48" s="44"/>
    </row>
    <row r="49" spans="1:39" thickTop="1" thickBot="1" x14ac:dyDescent="0.3">
      <c r="A49" s="4"/>
      <c r="B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  <c r="AK49" s="4"/>
      <c r="AL49" s="4"/>
      <c r="AM49" s="4"/>
    </row>
    <row r="50" spans="1:39" thickTop="1" thickBot="1" x14ac:dyDescent="0.3">
      <c r="A50" s="4"/>
      <c r="B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</row>
    <row r="51" spans="1:39" thickTop="1" thickBot="1" x14ac:dyDescent="0.3">
      <c r="A51" s="4"/>
      <c r="B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  <c r="AK51" s="4"/>
      <c r="AL51" s="4"/>
      <c r="AM51" s="4"/>
    </row>
    <row r="52" spans="1:39" thickTop="1" thickBot="1" x14ac:dyDescent="0.3">
      <c r="A52" s="4"/>
      <c r="B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  <c r="AK52" s="4"/>
      <c r="AL52" s="4"/>
      <c r="AM52" s="4"/>
    </row>
    <row r="53" spans="1:39" thickTop="1" thickBot="1" x14ac:dyDescent="0.3">
      <c r="A53" s="4"/>
      <c r="B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  <c r="AK53" s="4"/>
      <c r="AL53" s="4"/>
      <c r="AM53" s="4"/>
    </row>
    <row r="54" spans="1:39" thickTop="1" thickBot="1" x14ac:dyDescent="0.3">
      <c r="A54" s="4"/>
      <c r="B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  <c r="AK54" s="4"/>
      <c r="AL54" s="4"/>
      <c r="AM54" s="4"/>
    </row>
    <row r="55" spans="1:39" thickTop="1" thickBot="1" x14ac:dyDescent="0.3">
      <c r="A55" s="4"/>
      <c r="B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  <c r="AK55" s="4"/>
      <c r="AL55" s="4"/>
      <c r="AM55" s="4"/>
    </row>
    <row r="56" spans="1:39" thickTop="1" thickBot="1" x14ac:dyDescent="0.3">
      <c r="A56" s="4"/>
      <c r="B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  <c r="AK56" s="4"/>
      <c r="AL56" s="4"/>
      <c r="AM56" s="4"/>
    </row>
    <row r="57" spans="1:39" thickTop="1" thickBot="1" x14ac:dyDescent="0.3">
      <c r="A57" s="4"/>
      <c r="B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  <c r="AK57" s="4"/>
      <c r="AL57" s="4"/>
      <c r="AM57" s="4"/>
    </row>
    <row r="58" spans="1:39" thickTop="1" thickBot="1" x14ac:dyDescent="0.3">
      <c r="A58" s="4"/>
      <c r="B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  <c r="AK58" s="4"/>
      <c r="AL58" s="4"/>
      <c r="AM58" s="4"/>
    </row>
    <row r="59" spans="1:39" thickTop="1" thickBot="1" x14ac:dyDescent="0.3">
      <c r="A59" s="4"/>
      <c r="B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  <c r="AK59" s="4"/>
      <c r="AL59" s="4"/>
      <c r="AM59" s="4"/>
    </row>
    <row r="60" spans="1:39" thickTop="1" thickBot="1" x14ac:dyDescent="0.3">
      <c r="A60" s="4"/>
      <c r="B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  <c r="AK60" s="4"/>
      <c r="AL60" s="4"/>
      <c r="AM60" s="4"/>
    </row>
    <row r="61" spans="1:39" thickTop="1" thickBot="1" x14ac:dyDescent="0.3">
      <c r="A61" s="4"/>
      <c r="B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  <c r="AK61" s="4"/>
      <c r="AL61" s="4"/>
      <c r="AM61" s="4"/>
    </row>
    <row r="62" spans="1:39" thickTop="1" thickBot="1" x14ac:dyDescent="0.3">
      <c r="A62" s="4"/>
      <c r="B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  <c r="AK62" s="4"/>
      <c r="AL62" s="4"/>
      <c r="AM62" s="4"/>
    </row>
    <row r="63" spans="1:39" thickTop="1" thickBot="1" x14ac:dyDescent="0.3">
      <c r="A63" s="4"/>
      <c r="B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  <c r="AK63" s="4"/>
      <c r="AL63" s="4"/>
      <c r="AM63" s="4"/>
    </row>
    <row r="64" spans="1:39" thickTop="1" thickBot="1" x14ac:dyDescent="0.3">
      <c r="A64" s="4"/>
      <c r="B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  <c r="AK64" s="4"/>
      <c r="AL64" s="4"/>
      <c r="AM64" s="4"/>
    </row>
    <row r="65" spans="1:39" thickTop="1" thickBot="1" x14ac:dyDescent="0.3">
      <c r="A65" s="4"/>
      <c r="B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  <c r="AK65" s="4"/>
      <c r="AL65" s="4"/>
      <c r="AM65" s="4"/>
    </row>
    <row r="66" spans="1:39" thickTop="1" thickBot="1" x14ac:dyDescent="0.3">
      <c r="A66" s="4"/>
      <c r="B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  <c r="AK66" s="4"/>
      <c r="AL66" s="4"/>
      <c r="AM66" s="4"/>
    </row>
    <row r="67" spans="1:39" thickTop="1" thickBot="1" x14ac:dyDescent="0.3">
      <c r="A67" s="4"/>
      <c r="B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</row>
    <row r="68" spans="1:39" thickTop="1" thickBot="1" x14ac:dyDescent="0.3">
      <c r="A68" s="4"/>
      <c r="B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  <c r="AK68" s="4"/>
      <c r="AL68" s="4"/>
      <c r="AM68" s="4"/>
    </row>
    <row r="69" spans="1:39" thickTop="1" thickBot="1" x14ac:dyDescent="0.3">
      <c r="A69" s="4"/>
      <c r="B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  <c r="AK69" s="4"/>
      <c r="AL69" s="4"/>
      <c r="AM69" s="4"/>
    </row>
    <row r="70" spans="1:39" thickTop="1" thickBot="1" x14ac:dyDescent="0.3">
      <c r="A70" s="4"/>
      <c r="B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  <c r="AK70" s="4"/>
      <c r="AL70" s="4"/>
      <c r="AM70" s="4"/>
    </row>
    <row r="71" spans="1:39" thickTop="1" thickBot="1" x14ac:dyDescent="0.3">
      <c r="A71" s="4"/>
      <c r="B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  <c r="AK71" s="4"/>
      <c r="AL71" s="4"/>
      <c r="AM71" s="4"/>
    </row>
    <row r="72" spans="1:39" thickTop="1" thickBot="1" x14ac:dyDescent="0.3">
      <c r="A72" s="4"/>
      <c r="B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  <c r="AK72" s="4"/>
      <c r="AL72" s="4"/>
      <c r="AM72" s="4"/>
    </row>
    <row r="73" spans="1:39" thickTop="1" thickBot="1" x14ac:dyDescent="0.3">
      <c r="A73" s="4"/>
      <c r="B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  <c r="AK73" s="4"/>
      <c r="AL73" s="4"/>
      <c r="AM73" s="4"/>
    </row>
    <row r="74" spans="1:39" thickTop="1" thickBot="1" x14ac:dyDescent="0.3">
      <c r="A74" s="4"/>
      <c r="B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  <c r="AK74" s="4"/>
      <c r="AL74" s="4"/>
      <c r="AM74" s="4"/>
    </row>
    <row r="75" spans="1:39" thickTop="1" thickBot="1" x14ac:dyDescent="0.3">
      <c r="A75" s="4"/>
      <c r="B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  <c r="AK75" s="4"/>
      <c r="AL75" s="4"/>
      <c r="AM75" s="4"/>
    </row>
    <row r="76" spans="1:39" thickTop="1" thickBot="1" x14ac:dyDescent="0.3">
      <c r="A76" s="4"/>
      <c r="B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  <c r="AK76" s="4"/>
      <c r="AL76" s="4"/>
      <c r="AM76" s="4"/>
    </row>
    <row r="77" spans="1:39" thickTop="1" thickBot="1" x14ac:dyDescent="0.3">
      <c r="A77" s="4"/>
      <c r="B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  <c r="AK77" s="4"/>
      <c r="AL77" s="4"/>
      <c r="AM77" s="4"/>
    </row>
    <row r="78" spans="1:39" thickTop="1" thickBot="1" x14ac:dyDescent="0.3">
      <c r="A78" s="4"/>
      <c r="B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  <c r="AK78" s="4"/>
      <c r="AL78" s="4"/>
      <c r="AM78" s="4"/>
    </row>
    <row r="79" spans="1:39" thickTop="1" thickBot="1" x14ac:dyDescent="0.3">
      <c r="A79" s="4"/>
      <c r="B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  <c r="AK79" s="4"/>
      <c r="AL79" s="4"/>
      <c r="AM79" s="4"/>
    </row>
    <row r="80" spans="1:39" thickTop="1" thickBot="1" x14ac:dyDescent="0.3">
      <c r="A80" s="4"/>
      <c r="B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  <c r="AK80" s="4"/>
      <c r="AL80" s="4"/>
      <c r="AM80" s="4"/>
    </row>
    <row r="81" spans="1:39" thickTop="1" thickBot="1" x14ac:dyDescent="0.3">
      <c r="A81" s="4"/>
      <c r="B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  <c r="AK81" s="4"/>
      <c r="AL81" s="4"/>
      <c r="AM81" s="4"/>
    </row>
    <row r="82" spans="1:39" thickTop="1" thickBot="1" x14ac:dyDescent="0.3">
      <c r="A82" s="4"/>
      <c r="B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  <c r="AK82" s="4"/>
      <c r="AL82" s="4"/>
      <c r="AM82" s="4"/>
    </row>
    <row r="83" spans="1:39" thickTop="1" thickBot="1" x14ac:dyDescent="0.3">
      <c r="A83" s="4"/>
      <c r="B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  <c r="AK83" s="4"/>
      <c r="AL83" s="4"/>
      <c r="AM83" s="4"/>
    </row>
    <row r="84" spans="1:39" thickTop="1" thickBot="1" x14ac:dyDescent="0.3">
      <c r="A84" s="4"/>
      <c r="B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  <c r="AK84" s="4"/>
      <c r="AL84" s="4"/>
      <c r="AM84" s="4"/>
    </row>
    <row r="85" spans="1:39" thickTop="1" thickBot="1" x14ac:dyDescent="0.3">
      <c r="A85" s="4"/>
      <c r="B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  <c r="AK85" s="4"/>
      <c r="AL85" s="4"/>
      <c r="AM85" s="4"/>
    </row>
    <row r="86" spans="1:39" thickTop="1" thickBot="1" x14ac:dyDescent="0.3">
      <c r="A86" s="4"/>
      <c r="B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  <c r="AK86" s="4"/>
      <c r="AL86" s="4"/>
      <c r="AM86" s="4"/>
    </row>
    <row r="87" spans="1:39" thickTop="1" thickBot="1" x14ac:dyDescent="0.3">
      <c r="A87" s="4"/>
      <c r="B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  <c r="AK87" s="4"/>
      <c r="AL87" s="4"/>
      <c r="AM87" s="4"/>
    </row>
    <row r="88" spans="1:39" thickTop="1" thickBot="1" x14ac:dyDescent="0.3">
      <c r="A88" s="4"/>
      <c r="B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  <c r="AK88" s="4"/>
      <c r="AL88" s="4"/>
      <c r="AM88" s="4"/>
    </row>
    <row r="89" spans="1:39" thickTop="1" thickBot="1" x14ac:dyDescent="0.3">
      <c r="A89" s="4"/>
      <c r="B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  <c r="AK89" s="4"/>
      <c r="AL89" s="4"/>
      <c r="AM89" s="4"/>
    </row>
    <row r="90" spans="1:39" thickTop="1" thickBot="1" x14ac:dyDescent="0.3">
      <c r="A90" s="4"/>
      <c r="B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  <c r="AK90" s="4"/>
      <c r="AL90" s="4"/>
      <c r="AM90" s="4"/>
    </row>
    <row r="91" spans="1:39" thickTop="1" thickBot="1" x14ac:dyDescent="0.3">
      <c r="A91" s="4"/>
      <c r="B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  <c r="AK91" s="4"/>
      <c r="AL91" s="4"/>
      <c r="AM91" s="4"/>
    </row>
    <row r="92" spans="1:39" thickTop="1" thickBot="1" x14ac:dyDescent="0.3">
      <c r="A92" s="4"/>
      <c r="B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  <c r="AK92" s="4"/>
      <c r="AL92" s="4"/>
      <c r="AM92" s="4"/>
    </row>
    <row r="93" spans="1:39" thickTop="1" thickBot="1" x14ac:dyDescent="0.3">
      <c r="A93" s="4"/>
      <c r="B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  <c r="AK93" s="4"/>
      <c r="AL93" s="4"/>
      <c r="AM93" s="4"/>
    </row>
    <row r="94" spans="1:39" thickTop="1" thickBot="1" x14ac:dyDescent="0.3">
      <c r="A94" s="4"/>
      <c r="B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  <c r="AK94" s="4"/>
      <c r="AL94" s="4"/>
      <c r="AM94" s="4"/>
    </row>
    <row r="95" spans="1:39" thickTop="1" thickBot="1" x14ac:dyDescent="0.3">
      <c r="A95" s="4"/>
      <c r="B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  <c r="AK95" s="4"/>
      <c r="AL95" s="4"/>
      <c r="AM95" s="4"/>
    </row>
    <row r="96" spans="1:39" thickTop="1" thickBot="1" x14ac:dyDescent="0.3">
      <c r="A96" s="4"/>
      <c r="B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  <c r="AK96" s="4"/>
      <c r="AL96" s="4"/>
      <c r="AM96" s="4"/>
    </row>
    <row r="97" spans="1:39" thickTop="1" thickBot="1" x14ac:dyDescent="0.3">
      <c r="A97" s="4"/>
      <c r="B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  <c r="AK97" s="4"/>
      <c r="AL97" s="4"/>
      <c r="AM97" s="4"/>
    </row>
    <row r="98" spans="1:39" thickTop="1" thickBot="1" x14ac:dyDescent="0.3">
      <c r="A98" s="4"/>
      <c r="B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  <c r="AK98" s="4"/>
      <c r="AL98" s="4"/>
      <c r="AM98" s="4"/>
    </row>
    <row r="99" spans="1:39" thickTop="1" thickBot="1" x14ac:dyDescent="0.3">
      <c r="A99" s="4"/>
      <c r="B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  <c r="AK99" s="4"/>
      <c r="AL99" s="4"/>
      <c r="AM99" s="4"/>
    </row>
    <row r="100" spans="1:39" thickTop="1" thickBot="1" x14ac:dyDescent="0.3">
      <c r="A100" s="4"/>
      <c r="B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  <c r="AK100" s="4"/>
      <c r="AL100" s="4"/>
      <c r="AM100" s="4"/>
    </row>
    <row r="101" spans="1:39" thickTop="1" thickBot="1" x14ac:dyDescent="0.3">
      <c r="A101" s="4"/>
      <c r="B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  <c r="AK101" s="4"/>
      <c r="AL101" s="4"/>
      <c r="AM101" s="4"/>
    </row>
    <row r="102" spans="1:39" thickTop="1" thickBot="1" x14ac:dyDescent="0.3">
      <c r="A102" s="4"/>
      <c r="B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  <c r="AK102" s="4"/>
      <c r="AL102" s="4"/>
      <c r="AM102" s="4"/>
    </row>
    <row r="103" spans="1:39" thickTop="1" thickBot="1" x14ac:dyDescent="0.3">
      <c r="A103" s="4"/>
      <c r="B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  <c r="AK103" s="4"/>
      <c r="AL103" s="4"/>
      <c r="AM103" s="4"/>
    </row>
    <row r="104" spans="1:39" thickTop="1" thickBot="1" x14ac:dyDescent="0.3">
      <c r="A104" s="4"/>
      <c r="B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  <c r="AK104" s="4"/>
      <c r="AL104" s="4"/>
      <c r="AM104" s="4"/>
    </row>
    <row r="105" spans="1:39" thickTop="1" thickBot="1" x14ac:dyDescent="0.3">
      <c r="A105" s="4"/>
      <c r="B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  <c r="AK105" s="4"/>
      <c r="AL105" s="4"/>
      <c r="AM105" s="4"/>
    </row>
    <row r="106" spans="1:39" thickTop="1" thickBot="1" x14ac:dyDescent="0.3">
      <c r="A106" s="4"/>
      <c r="B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  <c r="AK106" s="4"/>
      <c r="AL106" s="4"/>
      <c r="AM106" s="4"/>
    </row>
    <row r="107" spans="1:39" thickTop="1" thickBot="1" x14ac:dyDescent="0.3">
      <c r="A107" s="4"/>
      <c r="B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  <c r="AK107" s="4"/>
      <c r="AL107" s="4"/>
      <c r="AM107" s="4"/>
    </row>
    <row r="108" spans="1:39" thickTop="1" thickBot="1" x14ac:dyDescent="0.3">
      <c r="A108" s="4"/>
      <c r="B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  <c r="AK108" s="4"/>
      <c r="AL108" s="4"/>
      <c r="AM108" s="4"/>
    </row>
    <row r="109" spans="1:39" thickTop="1" thickBot="1" x14ac:dyDescent="0.3">
      <c r="A109" s="4"/>
      <c r="B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  <c r="AK109" s="4"/>
      <c r="AL109" s="4"/>
      <c r="AM109" s="4"/>
    </row>
    <row r="110" spans="1:39" thickTop="1" thickBot="1" x14ac:dyDescent="0.3">
      <c r="A110" s="4"/>
      <c r="B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  <c r="AK110" s="4"/>
      <c r="AL110" s="4"/>
      <c r="AM110" s="4"/>
    </row>
    <row r="111" spans="1:39" thickTop="1" thickBot="1" x14ac:dyDescent="0.3">
      <c r="A111" s="4"/>
      <c r="B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  <c r="AK111" s="4"/>
      <c r="AL111" s="4"/>
      <c r="AM111" s="4"/>
    </row>
    <row r="112" spans="1:39" thickTop="1" thickBot="1" x14ac:dyDescent="0.3">
      <c r="A112" s="4"/>
      <c r="B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  <c r="AK112" s="4"/>
      <c r="AL112" s="4"/>
      <c r="AM112" s="4"/>
    </row>
    <row r="113" spans="1:39" thickTop="1" thickBot="1" x14ac:dyDescent="0.3">
      <c r="A113" s="4"/>
      <c r="B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  <c r="AK113" s="4"/>
      <c r="AL113" s="4"/>
      <c r="AM113" s="4"/>
    </row>
    <row r="114" spans="1:39" thickTop="1" thickBot="1" x14ac:dyDescent="0.3">
      <c r="A114" s="4"/>
      <c r="B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  <c r="AK114" s="4"/>
      <c r="AL114" s="4"/>
      <c r="AM114" s="4"/>
    </row>
    <row r="115" spans="1:39" thickTop="1" thickBot="1" x14ac:dyDescent="0.3">
      <c r="A115" s="4"/>
      <c r="B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  <c r="AK115" s="4"/>
      <c r="AL115" s="4"/>
      <c r="AM115" s="4"/>
    </row>
    <row r="116" spans="1:39" thickTop="1" thickBot="1" x14ac:dyDescent="0.3">
      <c r="A116" s="4"/>
      <c r="B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  <c r="AK116" s="4"/>
      <c r="AL116" s="4"/>
      <c r="AM116" s="4"/>
    </row>
    <row r="117" spans="1:39" thickTop="1" thickBot="1" x14ac:dyDescent="0.3">
      <c r="A117" s="4"/>
      <c r="B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  <c r="AK117" s="4"/>
      <c r="AL117" s="4"/>
      <c r="AM117" s="4"/>
    </row>
    <row r="118" spans="1:39" thickTop="1" thickBot="1" x14ac:dyDescent="0.3">
      <c r="A118" s="4"/>
      <c r="B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  <c r="AK118" s="4"/>
      <c r="AL118" s="4"/>
      <c r="AM118" s="4"/>
    </row>
    <row r="119" spans="1:39" thickTop="1" thickBot="1" x14ac:dyDescent="0.3">
      <c r="A119" s="4"/>
      <c r="B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  <c r="AK119" s="4"/>
      <c r="AL119" s="4"/>
      <c r="AM119" s="4"/>
    </row>
    <row r="120" spans="1:39" thickTop="1" thickBot="1" x14ac:dyDescent="0.3">
      <c r="A120" s="4"/>
      <c r="B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  <c r="AK120" s="4"/>
      <c r="AL120" s="4"/>
      <c r="AM120" s="4"/>
    </row>
    <row r="121" spans="1:39" thickTop="1" thickBot="1" x14ac:dyDescent="0.3">
      <c r="A121" s="4"/>
      <c r="B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  <c r="AK121" s="4"/>
      <c r="AL121" s="4"/>
      <c r="AM121" s="4"/>
    </row>
    <row r="122" spans="1:39" thickTop="1" thickBot="1" x14ac:dyDescent="0.3">
      <c r="A122" s="4"/>
      <c r="B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  <c r="AK122" s="4"/>
      <c r="AL122" s="4"/>
      <c r="AM122" s="4"/>
    </row>
    <row r="123" spans="1:39" thickTop="1" thickBot="1" x14ac:dyDescent="0.3">
      <c r="A123" s="4"/>
      <c r="B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  <c r="AK123" s="4"/>
      <c r="AL123" s="4"/>
      <c r="AM123" s="4"/>
    </row>
    <row r="124" spans="1:39" thickTop="1" thickBot="1" x14ac:dyDescent="0.3">
      <c r="A124" s="4"/>
      <c r="B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  <c r="AK124" s="4"/>
      <c r="AL124" s="4"/>
      <c r="AM124" s="4"/>
    </row>
    <row r="125" spans="1:39" thickTop="1" thickBot="1" x14ac:dyDescent="0.3">
      <c r="A125" s="4"/>
      <c r="B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  <c r="AK125" s="4"/>
      <c r="AL125" s="4"/>
      <c r="AM125" s="4"/>
    </row>
    <row r="126" spans="1:39" thickTop="1" thickBot="1" x14ac:dyDescent="0.3">
      <c r="A126" s="4"/>
      <c r="B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  <c r="AK126" s="4"/>
      <c r="AL126" s="4"/>
      <c r="AM126" s="4"/>
    </row>
    <row r="127" spans="1:39" thickTop="1" thickBot="1" x14ac:dyDescent="0.3">
      <c r="A127" s="4"/>
      <c r="B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  <c r="AK127" s="4"/>
      <c r="AL127" s="4"/>
      <c r="AM127" s="4"/>
    </row>
    <row r="128" spans="1:39" thickTop="1" thickBot="1" x14ac:dyDescent="0.3">
      <c r="A128" s="4"/>
      <c r="B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  <c r="AK128" s="4"/>
      <c r="AL128" s="4"/>
      <c r="AM128" s="4"/>
    </row>
    <row r="129" spans="1:39" thickTop="1" thickBot="1" x14ac:dyDescent="0.3">
      <c r="A129" s="4"/>
      <c r="B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  <c r="AK129" s="4"/>
      <c r="AL129" s="4"/>
      <c r="AM129" s="4"/>
    </row>
    <row r="130" spans="1:39" thickTop="1" thickBot="1" x14ac:dyDescent="0.3">
      <c r="A130" s="4"/>
      <c r="B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  <c r="AK130" s="4"/>
      <c r="AL130" s="4"/>
      <c r="AM130" s="4"/>
    </row>
    <row r="131" spans="1:39" thickTop="1" thickBot="1" x14ac:dyDescent="0.3">
      <c r="A131" s="4"/>
      <c r="B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  <c r="AK131" s="4"/>
      <c r="AL131" s="4"/>
      <c r="AM131" s="4"/>
    </row>
    <row r="132" spans="1:39" thickTop="1" thickBot="1" x14ac:dyDescent="0.3">
      <c r="A132" s="4"/>
      <c r="B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  <c r="AK132" s="4"/>
      <c r="AL132" s="4"/>
      <c r="AM132" s="4"/>
    </row>
    <row r="133" spans="1:39" thickTop="1" thickBot="1" x14ac:dyDescent="0.3">
      <c r="A133" s="4"/>
      <c r="B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  <c r="AK133" s="4"/>
      <c r="AL133" s="4"/>
      <c r="AM133" s="4"/>
    </row>
    <row r="134" spans="1:39" thickTop="1" thickBot="1" x14ac:dyDescent="0.3">
      <c r="A134" s="4"/>
      <c r="B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  <c r="AK134" s="4"/>
      <c r="AL134" s="4"/>
      <c r="AM134" s="4"/>
    </row>
    <row r="135" spans="1:39" thickTop="1" thickBot="1" x14ac:dyDescent="0.3">
      <c r="A135" s="4"/>
      <c r="B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  <c r="AK135" s="4"/>
      <c r="AL135" s="4"/>
      <c r="AM135" s="4"/>
    </row>
    <row r="136" spans="1:39" thickTop="1" thickBot="1" x14ac:dyDescent="0.3">
      <c r="A136" s="4"/>
      <c r="B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  <c r="AK136" s="4"/>
      <c r="AL136" s="4"/>
      <c r="AM136" s="4"/>
    </row>
    <row r="137" spans="1:39" thickTop="1" thickBot="1" x14ac:dyDescent="0.3">
      <c r="A137" s="4"/>
      <c r="B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  <c r="AK137" s="4"/>
      <c r="AL137" s="4"/>
      <c r="AM137" s="4"/>
    </row>
    <row r="138" spans="1:39" thickTop="1" thickBot="1" x14ac:dyDescent="0.3">
      <c r="A138" s="4"/>
      <c r="B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  <c r="AK138" s="4"/>
      <c r="AL138" s="4"/>
      <c r="AM138" s="4"/>
    </row>
    <row r="139" spans="1:39" thickTop="1" thickBot="1" x14ac:dyDescent="0.3">
      <c r="A139" s="4"/>
      <c r="B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  <c r="AK139" s="4"/>
      <c r="AL139" s="4"/>
      <c r="AM139" s="4"/>
    </row>
    <row r="140" spans="1:39" thickTop="1" thickBot="1" x14ac:dyDescent="0.3">
      <c r="A140" s="4"/>
      <c r="B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  <c r="AK140" s="4"/>
      <c r="AL140" s="4"/>
      <c r="AM140" s="4"/>
    </row>
    <row r="141" spans="1:39" thickTop="1" thickBot="1" x14ac:dyDescent="0.3">
      <c r="A141" s="4"/>
      <c r="B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  <c r="AK141" s="4"/>
      <c r="AL141" s="4"/>
      <c r="AM141" s="4"/>
    </row>
    <row r="142" spans="1:39" thickTop="1" thickBot="1" x14ac:dyDescent="0.3">
      <c r="A142" s="4"/>
      <c r="B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  <c r="AK142" s="4"/>
      <c r="AL142" s="4"/>
      <c r="AM142" s="4"/>
    </row>
    <row r="143" spans="1:39" thickTop="1" thickBot="1" x14ac:dyDescent="0.3">
      <c r="A143" s="4"/>
      <c r="B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  <c r="AK143" s="4"/>
      <c r="AL143" s="4"/>
      <c r="AM143" s="4"/>
    </row>
    <row r="144" spans="1:39" thickTop="1" thickBot="1" x14ac:dyDescent="0.3">
      <c r="A144" s="4"/>
      <c r="B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  <c r="AK144" s="4"/>
      <c r="AL144" s="4"/>
      <c r="AM144" s="4"/>
    </row>
    <row r="145" spans="1:39" thickTop="1" thickBot="1" x14ac:dyDescent="0.3">
      <c r="A145" s="4"/>
      <c r="B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  <c r="AK145" s="4"/>
      <c r="AL145" s="4"/>
      <c r="AM145" s="4"/>
    </row>
    <row r="146" spans="1:39" thickTop="1" thickBot="1" x14ac:dyDescent="0.3">
      <c r="A146" s="4"/>
      <c r="B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  <c r="AK146" s="4"/>
      <c r="AL146" s="4"/>
      <c r="AM146" s="4"/>
    </row>
    <row r="147" spans="1:39" thickTop="1" thickBot="1" x14ac:dyDescent="0.3">
      <c r="A147" s="4"/>
      <c r="B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  <c r="AK147" s="4"/>
      <c r="AL147" s="4"/>
      <c r="AM147" s="4"/>
    </row>
    <row r="148" spans="1:39" thickTop="1" thickBot="1" x14ac:dyDescent="0.3">
      <c r="A148" s="4"/>
      <c r="B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  <c r="AK148" s="4"/>
      <c r="AL148" s="4"/>
      <c r="AM148" s="4"/>
    </row>
    <row r="149" spans="1:39" thickTop="1" thickBot="1" x14ac:dyDescent="0.3">
      <c r="A149" s="4"/>
      <c r="B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  <c r="AK149" s="4"/>
      <c r="AL149" s="4"/>
      <c r="AM149" s="4"/>
    </row>
    <row r="150" spans="1:39" thickTop="1" thickBot="1" x14ac:dyDescent="0.3">
      <c r="A150" s="4"/>
      <c r="B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  <c r="AK150" s="4"/>
      <c r="AL150" s="4"/>
      <c r="AM150" s="4"/>
    </row>
    <row r="151" spans="1:39" thickTop="1" thickBot="1" x14ac:dyDescent="0.3">
      <c r="A151" s="4"/>
      <c r="B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  <c r="AK151" s="4"/>
      <c r="AL151" s="4"/>
      <c r="AM151" s="4"/>
    </row>
    <row r="152" spans="1:39" thickTop="1" thickBot="1" x14ac:dyDescent="0.3">
      <c r="A152" s="4"/>
      <c r="B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  <c r="AK152" s="4"/>
      <c r="AL152" s="4"/>
      <c r="AM152" s="4"/>
    </row>
    <row r="153" spans="1:39" thickTop="1" thickBot="1" x14ac:dyDescent="0.3">
      <c r="A153" s="4"/>
      <c r="B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  <c r="AK153" s="4"/>
      <c r="AL153" s="4"/>
      <c r="AM153" s="4"/>
    </row>
    <row r="154" spans="1:39" thickTop="1" thickBot="1" x14ac:dyDescent="0.3">
      <c r="A154" s="4"/>
      <c r="B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  <c r="AK154" s="4"/>
      <c r="AL154" s="4"/>
      <c r="AM154" s="4"/>
    </row>
    <row r="155" spans="1:39" thickTop="1" thickBot="1" x14ac:dyDescent="0.3">
      <c r="A155" s="4"/>
      <c r="B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  <c r="AK155" s="4"/>
      <c r="AL155" s="4"/>
      <c r="AM155" s="4"/>
    </row>
    <row r="156" spans="1:39" thickTop="1" thickBot="1" x14ac:dyDescent="0.3">
      <c r="A156" s="4"/>
      <c r="B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  <c r="AK156" s="4"/>
      <c r="AL156" s="4"/>
      <c r="AM156" s="4"/>
    </row>
    <row r="157" spans="1:39" thickTop="1" thickBot="1" x14ac:dyDescent="0.3">
      <c r="A157" s="4"/>
      <c r="B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  <c r="AK157" s="4"/>
      <c r="AL157" s="4"/>
      <c r="AM157" s="4"/>
    </row>
    <row r="158" spans="1:39" thickTop="1" thickBot="1" x14ac:dyDescent="0.3">
      <c r="A158" s="4"/>
      <c r="B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  <c r="AK158" s="4"/>
      <c r="AL158" s="4"/>
      <c r="AM158" s="4"/>
    </row>
    <row r="159" spans="1:39" thickTop="1" thickBot="1" x14ac:dyDescent="0.3">
      <c r="A159" s="4"/>
      <c r="B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  <c r="AK159" s="4"/>
      <c r="AL159" s="4"/>
      <c r="AM159" s="4"/>
    </row>
    <row r="160" spans="1:39" thickTop="1" thickBot="1" x14ac:dyDescent="0.3">
      <c r="A160" s="4"/>
      <c r="B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  <c r="AK160" s="4"/>
      <c r="AL160" s="4"/>
      <c r="AM160" s="4"/>
    </row>
    <row r="161" spans="1:39" thickTop="1" thickBot="1" x14ac:dyDescent="0.3">
      <c r="A161" s="4"/>
      <c r="B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  <c r="AK161" s="4"/>
      <c r="AL161" s="4"/>
      <c r="AM161" s="4"/>
    </row>
    <row r="162" spans="1:39" thickTop="1" thickBot="1" x14ac:dyDescent="0.3">
      <c r="A162" s="4"/>
      <c r="B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  <c r="AK162" s="4"/>
      <c r="AL162" s="4"/>
      <c r="AM162" s="4"/>
    </row>
    <row r="163" spans="1:39" thickTop="1" thickBot="1" x14ac:dyDescent="0.3">
      <c r="A163" s="4"/>
      <c r="B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  <c r="AK163" s="4"/>
      <c r="AL163" s="4"/>
      <c r="AM163" s="4"/>
    </row>
    <row r="164" spans="1:39" thickTop="1" thickBot="1" x14ac:dyDescent="0.3">
      <c r="A164" s="4"/>
      <c r="B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  <c r="AK164" s="4"/>
      <c r="AL164" s="4"/>
      <c r="AM164" s="4"/>
    </row>
    <row r="165" spans="1:39" thickTop="1" thickBot="1" x14ac:dyDescent="0.3">
      <c r="A165" s="4"/>
      <c r="B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  <c r="AK165" s="4"/>
      <c r="AL165" s="4"/>
      <c r="AM165" s="4"/>
    </row>
    <row r="166" spans="1:39" thickTop="1" thickBot="1" x14ac:dyDescent="0.3">
      <c r="A166" s="4"/>
      <c r="B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  <c r="AK166" s="4"/>
      <c r="AL166" s="4"/>
      <c r="AM166" s="4"/>
    </row>
    <row r="167" spans="1:39" thickTop="1" thickBot="1" x14ac:dyDescent="0.3">
      <c r="A167" s="4"/>
      <c r="B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  <c r="AK167" s="4"/>
      <c r="AL167" s="4"/>
      <c r="AM167" s="4"/>
    </row>
    <row r="168" spans="1:39" thickTop="1" thickBot="1" x14ac:dyDescent="0.3">
      <c r="A168" s="4"/>
      <c r="B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  <c r="AK168" s="4"/>
      <c r="AL168" s="4"/>
      <c r="AM168" s="4"/>
    </row>
    <row r="169" spans="1:39" thickTop="1" thickBot="1" x14ac:dyDescent="0.3">
      <c r="A169" s="4"/>
      <c r="B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  <c r="AK169" s="4"/>
      <c r="AL169" s="4"/>
      <c r="AM169" s="4"/>
    </row>
    <row r="170" spans="1:39" thickTop="1" thickBot="1" x14ac:dyDescent="0.3">
      <c r="A170" s="4"/>
      <c r="B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  <c r="AK170" s="4"/>
      <c r="AL170" s="4"/>
      <c r="AM170" s="4"/>
    </row>
    <row r="171" spans="1:39" thickTop="1" thickBot="1" x14ac:dyDescent="0.3">
      <c r="A171" s="4"/>
      <c r="B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  <c r="AK171" s="4"/>
      <c r="AL171" s="4"/>
      <c r="AM171" s="4"/>
    </row>
    <row r="172" spans="1:39" thickTop="1" thickBot="1" x14ac:dyDescent="0.3">
      <c r="A172" s="4"/>
      <c r="B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  <c r="AK172" s="4"/>
      <c r="AL172" s="4"/>
      <c r="AM172" s="4"/>
    </row>
    <row r="173" spans="1:39" thickTop="1" thickBot="1" x14ac:dyDescent="0.3">
      <c r="A173" s="4"/>
      <c r="B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  <c r="AK173" s="4"/>
      <c r="AL173" s="4"/>
      <c r="AM173" s="4"/>
    </row>
    <row r="174" spans="1:39" thickTop="1" thickBot="1" x14ac:dyDescent="0.3">
      <c r="A174" s="4"/>
      <c r="B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  <c r="AK174" s="4"/>
      <c r="AL174" s="4"/>
      <c r="AM174" s="4"/>
    </row>
    <row r="175" spans="1:39" thickTop="1" thickBot="1" x14ac:dyDescent="0.3">
      <c r="A175" s="4"/>
      <c r="B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  <c r="AK175" s="4"/>
      <c r="AL175" s="4"/>
      <c r="AM175" s="4"/>
    </row>
    <row r="176" spans="1:39" thickTop="1" thickBot="1" x14ac:dyDescent="0.3">
      <c r="A176" s="4"/>
      <c r="B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  <c r="AK176" s="4"/>
      <c r="AL176" s="4"/>
      <c r="AM176" s="4"/>
    </row>
    <row r="177" spans="1:39" thickTop="1" thickBot="1" x14ac:dyDescent="0.3">
      <c r="A177" s="4"/>
      <c r="B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  <c r="AK177" s="4"/>
      <c r="AL177" s="4"/>
      <c r="AM177" s="4"/>
    </row>
    <row r="178" spans="1:39" thickTop="1" thickBot="1" x14ac:dyDescent="0.3">
      <c r="A178" s="4"/>
      <c r="B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  <c r="AK178" s="4"/>
      <c r="AL178" s="4"/>
      <c r="AM178" s="4"/>
    </row>
    <row r="179" spans="1:39" thickTop="1" thickBot="1" x14ac:dyDescent="0.3">
      <c r="A179" s="4"/>
      <c r="B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  <c r="AK179" s="4"/>
      <c r="AL179" s="4"/>
      <c r="AM179" s="4"/>
    </row>
    <row r="180" spans="1:39" thickTop="1" thickBot="1" x14ac:dyDescent="0.3">
      <c r="A180" s="4"/>
      <c r="B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  <c r="AK180" s="4"/>
      <c r="AL180" s="4"/>
      <c r="AM180" s="4"/>
    </row>
    <row r="181" spans="1:39" thickTop="1" thickBot="1" x14ac:dyDescent="0.3">
      <c r="A181" s="4"/>
      <c r="B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  <c r="AK181" s="4"/>
      <c r="AL181" s="4"/>
      <c r="AM181" s="4"/>
    </row>
    <row r="182" spans="1:39" thickTop="1" thickBot="1" x14ac:dyDescent="0.3">
      <c r="A182" s="4"/>
      <c r="B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  <c r="AK182" s="4"/>
      <c r="AL182" s="4"/>
      <c r="AM182" s="4"/>
    </row>
    <row r="183" spans="1:39" thickTop="1" thickBot="1" x14ac:dyDescent="0.3">
      <c r="A183" s="4"/>
      <c r="B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  <c r="AK183" s="4"/>
      <c r="AL183" s="4"/>
      <c r="AM183" s="4"/>
    </row>
    <row r="184" spans="1:39" thickTop="1" thickBot="1" x14ac:dyDescent="0.3">
      <c r="A184" s="4"/>
      <c r="B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  <c r="AK184" s="4"/>
      <c r="AL184" s="4"/>
      <c r="AM184" s="4"/>
    </row>
    <row r="185" spans="1:39" thickTop="1" thickBot="1" x14ac:dyDescent="0.3">
      <c r="A185" s="4"/>
      <c r="B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  <c r="AK185" s="4"/>
      <c r="AL185" s="4"/>
      <c r="AM185" s="4"/>
    </row>
    <row r="186" spans="1:39" thickTop="1" thickBot="1" x14ac:dyDescent="0.3">
      <c r="A186" s="4"/>
      <c r="B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  <c r="AK186" s="4"/>
      <c r="AL186" s="4"/>
      <c r="AM186" s="4"/>
    </row>
    <row r="187" spans="1:39" thickTop="1" thickBot="1" x14ac:dyDescent="0.3">
      <c r="A187" s="4"/>
      <c r="B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  <c r="AK187" s="4"/>
      <c r="AL187" s="4"/>
      <c r="AM187" s="4"/>
    </row>
    <row r="188" spans="1:39" thickTop="1" thickBot="1" x14ac:dyDescent="0.3">
      <c r="A188" s="4"/>
      <c r="B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  <c r="AK188" s="4"/>
      <c r="AL188" s="4"/>
      <c r="AM188" s="4"/>
    </row>
    <row r="189" spans="1:39" thickTop="1" thickBot="1" x14ac:dyDescent="0.3">
      <c r="A189" s="4"/>
      <c r="B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  <c r="AK189" s="4"/>
      <c r="AL189" s="4"/>
      <c r="AM189" s="4"/>
    </row>
    <row r="190" spans="1:39" thickTop="1" thickBot="1" x14ac:dyDescent="0.3">
      <c r="A190" s="4"/>
      <c r="B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  <c r="AK190" s="4"/>
      <c r="AL190" s="4"/>
      <c r="AM190" s="4"/>
    </row>
    <row r="191" spans="1:39" thickTop="1" thickBot="1" x14ac:dyDescent="0.3">
      <c r="A191" s="4"/>
      <c r="B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  <c r="AK191" s="4"/>
      <c r="AL191" s="4"/>
      <c r="AM191" s="4"/>
    </row>
    <row r="192" spans="1:39" thickTop="1" thickBot="1" x14ac:dyDescent="0.3">
      <c r="A192" s="4"/>
      <c r="B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  <c r="AK192" s="4"/>
      <c r="AL192" s="4"/>
      <c r="AM192" s="4"/>
    </row>
    <row r="193" spans="1:39" thickTop="1" thickBot="1" x14ac:dyDescent="0.3">
      <c r="A193" s="4"/>
      <c r="B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  <c r="AK193" s="4"/>
      <c r="AL193" s="4"/>
      <c r="AM193" s="4"/>
    </row>
    <row r="194" spans="1:39" thickTop="1" thickBot="1" x14ac:dyDescent="0.3">
      <c r="A194" s="4"/>
      <c r="B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  <c r="AK194" s="4"/>
      <c r="AL194" s="4"/>
      <c r="AM194" s="4"/>
    </row>
    <row r="195" spans="1:39" thickTop="1" thickBot="1" x14ac:dyDescent="0.3">
      <c r="A195" s="4"/>
      <c r="B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  <c r="AK195" s="4"/>
      <c r="AL195" s="4"/>
      <c r="AM195" s="4"/>
    </row>
    <row r="196" spans="1:39" thickTop="1" thickBot="1" x14ac:dyDescent="0.3">
      <c r="A196" s="4"/>
      <c r="B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  <c r="AK196" s="4"/>
      <c r="AL196" s="4"/>
      <c r="AM196" s="4"/>
    </row>
    <row r="197" spans="1:39" thickTop="1" thickBot="1" x14ac:dyDescent="0.3">
      <c r="A197" s="4"/>
      <c r="B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  <c r="AK197" s="4"/>
      <c r="AL197" s="4"/>
      <c r="AM197" s="4"/>
    </row>
    <row r="198" spans="1:39" thickTop="1" thickBot="1" x14ac:dyDescent="0.3">
      <c r="A198" s="4"/>
      <c r="B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  <c r="AK198" s="4"/>
      <c r="AL198" s="4"/>
      <c r="AM198" s="4"/>
    </row>
    <row r="199" spans="1:39" thickTop="1" thickBot="1" x14ac:dyDescent="0.3">
      <c r="A199" s="4"/>
      <c r="B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  <c r="AK199" s="4"/>
      <c r="AL199" s="4"/>
      <c r="AM199" s="4"/>
    </row>
    <row r="200" spans="1:39" thickTop="1" thickBot="1" x14ac:dyDescent="0.3">
      <c r="A200" s="4"/>
      <c r="B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  <c r="AK200" s="4"/>
      <c r="AL200" s="4"/>
      <c r="AM200" s="4"/>
    </row>
    <row r="201" spans="1:39" thickTop="1" thickBot="1" x14ac:dyDescent="0.3">
      <c r="A201" s="4"/>
      <c r="B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  <c r="AK201" s="4"/>
      <c r="AL201" s="4"/>
      <c r="AM201" s="4"/>
    </row>
    <row r="202" spans="1:39" thickTop="1" thickBot="1" x14ac:dyDescent="0.3">
      <c r="A202" s="4"/>
      <c r="B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  <c r="AK202" s="4"/>
      <c r="AL202" s="4"/>
      <c r="AM202" s="4"/>
    </row>
    <row r="203" spans="1:39" thickTop="1" thickBot="1" x14ac:dyDescent="0.3">
      <c r="A203" s="4"/>
      <c r="B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  <c r="AK203" s="4"/>
      <c r="AL203" s="4"/>
      <c r="AM203" s="4"/>
    </row>
    <row r="204" spans="1:39" thickTop="1" thickBot="1" x14ac:dyDescent="0.3">
      <c r="A204" s="4"/>
      <c r="B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  <c r="AK204" s="4"/>
      <c r="AL204" s="4"/>
      <c r="AM204" s="4"/>
    </row>
    <row r="205" spans="1:39" thickTop="1" thickBot="1" x14ac:dyDescent="0.3">
      <c r="A205" s="4"/>
      <c r="B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  <c r="AK205" s="4"/>
      <c r="AL205" s="4"/>
      <c r="AM205" s="4"/>
    </row>
    <row r="206" spans="1:39" thickTop="1" thickBot="1" x14ac:dyDescent="0.3">
      <c r="A206" s="4"/>
      <c r="B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  <c r="AK206" s="4"/>
      <c r="AL206" s="4"/>
      <c r="AM206" s="4"/>
    </row>
    <row r="207" spans="1:39" thickTop="1" thickBot="1" x14ac:dyDescent="0.3">
      <c r="A207" s="4"/>
      <c r="B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  <c r="AK207" s="4"/>
      <c r="AL207" s="4"/>
      <c r="AM207" s="4"/>
    </row>
    <row r="208" spans="1:39" thickTop="1" thickBot="1" x14ac:dyDescent="0.3">
      <c r="A208" s="4"/>
      <c r="B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  <c r="AK208" s="4"/>
      <c r="AL208" s="4"/>
      <c r="AM208" s="4"/>
    </row>
    <row r="209" spans="1:39" thickTop="1" thickBot="1" x14ac:dyDescent="0.3">
      <c r="A209" s="4"/>
      <c r="B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  <c r="AK209" s="4"/>
      <c r="AL209" s="4"/>
      <c r="AM209" s="4"/>
    </row>
    <row r="210" spans="1:39" thickTop="1" thickBot="1" x14ac:dyDescent="0.3">
      <c r="A210" s="4"/>
      <c r="B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  <c r="AK210" s="4"/>
      <c r="AL210" s="4"/>
      <c r="AM210" s="4"/>
    </row>
    <row r="211" spans="1:39" thickTop="1" thickBot="1" x14ac:dyDescent="0.3">
      <c r="A211" s="4"/>
      <c r="B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  <c r="AK211" s="4"/>
      <c r="AL211" s="4"/>
      <c r="AM211" s="4"/>
    </row>
    <row r="212" spans="1:39" thickTop="1" thickBot="1" x14ac:dyDescent="0.3">
      <c r="A212" s="4"/>
      <c r="B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  <c r="AK212" s="4"/>
      <c r="AL212" s="4"/>
      <c r="AM212" s="4"/>
    </row>
    <row r="213" spans="1:39" thickTop="1" thickBot="1" x14ac:dyDescent="0.3">
      <c r="A213" s="4"/>
      <c r="B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  <c r="AK213" s="4"/>
      <c r="AL213" s="4"/>
      <c r="AM213" s="4"/>
    </row>
    <row r="214" spans="1:39" thickTop="1" thickBot="1" x14ac:dyDescent="0.3">
      <c r="A214" s="4"/>
      <c r="B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  <c r="AK214" s="4"/>
      <c r="AL214" s="4"/>
      <c r="AM214" s="4"/>
    </row>
    <row r="215" spans="1:39" thickTop="1" thickBot="1" x14ac:dyDescent="0.3">
      <c r="A215" s="4"/>
      <c r="B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  <c r="AK215" s="4"/>
      <c r="AL215" s="4"/>
      <c r="AM215" s="4"/>
    </row>
    <row r="216" spans="1:39" thickTop="1" thickBot="1" x14ac:dyDescent="0.3">
      <c r="A216" s="4"/>
      <c r="B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  <c r="AK216" s="4"/>
      <c r="AL216" s="4"/>
      <c r="AM216" s="4"/>
    </row>
    <row r="217" spans="1:39" thickTop="1" thickBot="1" x14ac:dyDescent="0.3">
      <c r="A217" s="4"/>
      <c r="B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  <c r="AK217" s="4"/>
      <c r="AL217" s="4"/>
      <c r="AM217" s="4"/>
    </row>
    <row r="218" spans="1:39" thickTop="1" thickBot="1" x14ac:dyDescent="0.3">
      <c r="A218" s="4"/>
      <c r="B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  <c r="AK218" s="4"/>
      <c r="AL218" s="4"/>
      <c r="AM218" s="4"/>
    </row>
    <row r="219" spans="1:39" thickTop="1" thickBot="1" x14ac:dyDescent="0.3">
      <c r="A219" s="4"/>
      <c r="B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  <c r="AK219" s="4"/>
      <c r="AL219" s="4"/>
      <c r="AM219" s="4"/>
    </row>
    <row r="220" spans="1:39" thickTop="1" thickBot="1" x14ac:dyDescent="0.3">
      <c r="A220" s="4"/>
      <c r="B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  <c r="AK220" s="4"/>
      <c r="AL220" s="4"/>
      <c r="AM220" s="4"/>
    </row>
    <row r="221" spans="1:39" thickTop="1" thickBot="1" x14ac:dyDescent="0.3">
      <c r="A221" s="4"/>
      <c r="B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  <c r="AK221" s="4"/>
      <c r="AL221" s="4"/>
      <c r="AM221" s="4"/>
    </row>
    <row r="222" spans="1:39" thickTop="1" thickBot="1" x14ac:dyDescent="0.3">
      <c r="A222" s="4"/>
      <c r="B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  <c r="AK222" s="4"/>
      <c r="AL222" s="4"/>
      <c r="AM222" s="4"/>
    </row>
    <row r="223" spans="1:39" thickTop="1" thickBot="1" x14ac:dyDescent="0.3">
      <c r="A223" s="4"/>
      <c r="B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  <c r="AK223" s="4"/>
      <c r="AL223" s="4"/>
      <c r="AM223" s="4"/>
    </row>
    <row r="224" spans="1:39" thickTop="1" thickBot="1" x14ac:dyDescent="0.3">
      <c r="A224" s="4"/>
      <c r="B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  <c r="AK224" s="4"/>
      <c r="AL224" s="4"/>
      <c r="AM224" s="4"/>
    </row>
    <row r="225" spans="1:39" thickTop="1" thickBot="1" x14ac:dyDescent="0.3">
      <c r="A225" s="4"/>
      <c r="B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  <c r="AK225" s="4"/>
      <c r="AL225" s="4"/>
      <c r="AM225" s="4"/>
    </row>
    <row r="226" spans="1:39" thickTop="1" thickBot="1" x14ac:dyDescent="0.3">
      <c r="A226" s="4"/>
      <c r="B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  <c r="AK226" s="4"/>
      <c r="AL226" s="4"/>
      <c r="AM226" s="4"/>
    </row>
    <row r="227" spans="1:39" thickTop="1" thickBot="1" x14ac:dyDescent="0.3">
      <c r="A227" s="4"/>
      <c r="B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  <c r="AK227" s="4"/>
      <c r="AL227" s="4"/>
      <c r="AM227" s="4"/>
    </row>
    <row r="228" spans="1:39" thickTop="1" thickBot="1" x14ac:dyDescent="0.3">
      <c r="A228" s="4"/>
      <c r="B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  <c r="AK228" s="4"/>
      <c r="AL228" s="4"/>
      <c r="AM228" s="4"/>
    </row>
    <row r="229" spans="1:39" thickTop="1" thickBot="1" x14ac:dyDescent="0.3">
      <c r="A229" s="4"/>
      <c r="B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  <c r="AK229" s="4"/>
      <c r="AL229" s="4"/>
      <c r="AM229" s="4"/>
    </row>
    <row r="230" spans="1:39" thickTop="1" thickBot="1" x14ac:dyDescent="0.3">
      <c r="A230" s="4"/>
      <c r="B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  <c r="AK230" s="4"/>
      <c r="AL230" s="4"/>
      <c r="AM230" s="4"/>
    </row>
    <row r="231" spans="1:39" thickTop="1" thickBot="1" x14ac:dyDescent="0.3">
      <c r="A231" s="4"/>
      <c r="B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  <c r="AK231" s="4"/>
      <c r="AL231" s="4"/>
      <c r="AM231" s="4"/>
    </row>
    <row r="232" spans="1:39" thickTop="1" thickBot="1" x14ac:dyDescent="0.3">
      <c r="A232" s="4"/>
      <c r="B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  <c r="AK232" s="4"/>
      <c r="AL232" s="4"/>
      <c r="AM232" s="4"/>
    </row>
    <row r="233" spans="1:39" thickTop="1" thickBot="1" x14ac:dyDescent="0.3">
      <c r="A233" s="4"/>
      <c r="B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  <c r="AK233" s="4"/>
      <c r="AL233" s="4"/>
      <c r="AM233" s="4"/>
    </row>
    <row r="234" spans="1:39" thickTop="1" thickBot="1" x14ac:dyDescent="0.3">
      <c r="A234" s="4"/>
      <c r="B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  <c r="AK234" s="4"/>
      <c r="AL234" s="4"/>
      <c r="AM234" s="4"/>
    </row>
    <row r="235" spans="1:39" thickTop="1" thickBot="1" x14ac:dyDescent="0.3">
      <c r="A235" s="4"/>
      <c r="B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  <c r="AK235" s="4"/>
      <c r="AL235" s="4"/>
      <c r="AM235" s="4"/>
    </row>
    <row r="236" spans="1:39" thickTop="1" thickBot="1" x14ac:dyDescent="0.3">
      <c r="A236" s="4"/>
      <c r="B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  <c r="AK236" s="4"/>
      <c r="AL236" s="4"/>
      <c r="AM236" s="4"/>
    </row>
    <row r="237" spans="1:39" thickTop="1" thickBot="1" x14ac:dyDescent="0.3">
      <c r="A237" s="4"/>
      <c r="B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  <c r="AK237" s="4"/>
      <c r="AL237" s="4"/>
      <c r="AM237" s="4"/>
    </row>
    <row r="238" spans="1:39" thickTop="1" thickBot="1" x14ac:dyDescent="0.3">
      <c r="A238" s="4"/>
      <c r="B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  <c r="AK238" s="4"/>
      <c r="AL238" s="4"/>
      <c r="AM238" s="4"/>
    </row>
    <row r="239" spans="1:39" thickTop="1" thickBot="1" x14ac:dyDescent="0.3">
      <c r="A239" s="4"/>
      <c r="B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  <c r="AK239" s="4"/>
      <c r="AL239" s="4"/>
      <c r="AM239" s="4"/>
    </row>
    <row r="240" spans="1:39" thickTop="1" thickBot="1" x14ac:dyDescent="0.3">
      <c r="A240" s="4"/>
      <c r="B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  <c r="AK240" s="4"/>
      <c r="AL240" s="4"/>
      <c r="AM240" s="4"/>
    </row>
    <row r="241" spans="1:39" thickTop="1" thickBot="1" x14ac:dyDescent="0.3">
      <c r="A241" s="4"/>
      <c r="B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  <c r="AK241" s="4"/>
      <c r="AL241" s="4"/>
      <c r="AM241" s="4"/>
    </row>
    <row r="242" spans="1:39" thickTop="1" thickBot="1" x14ac:dyDescent="0.3">
      <c r="A242" s="4"/>
      <c r="B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  <c r="AK242" s="4"/>
      <c r="AL242" s="4"/>
      <c r="AM242" s="4"/>
    </row>
    <row r="243" spans="1:39" thickTop="1" thickBot="1" x14ac:dyDescent="0.3">
      <c r="A243" s="4"/>
      <c r="B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  <c r="AK243" s="4"/>
      <c r="AL243" s="4"/>
      <c r="AM243" s="4"/>
    </row>
    <row r="244" spans="1:39" thickTop="1" thickBot="1" x14ac:dyDescent="0.3">
      <c r="A244" s="4"/>
      <c r="B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  <c r="AK244" s="4"/>
      <c r="AL244" s="4"/>
      <c r="AM244" s="4"/>
    </row>
    <row r="245" spans="1:39" thickTop="1" thickBot="1" x14ac:dyDescent="0.3">
      <c r="A245" s="4"/>
      <c r="B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  <c r="AK245" s="4"/>
      <c r="AL245" s="4"/>
      <c r="AM245" s="4"/>
    </row>
    <row r="246" spans="1:39" thickTop="1" thickBot="1" x14ac:dyDescent="0.3">
      <c r="A246" s="4"/>
      <c r="B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  <c r="AK246" s="4"/>
      <c r="AL246" s="4"/>
      <c r="AM246" s="4"/>
    </row>
    <row r="247" spans="1:39" thickTop="1" thickBot="1" x14ac:dyDescent="0.3">
      <c r="A247" s="4"/>
      <c r="B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  <c r="AK247" s="4"/>
      <c r="AL247" s="4"/>
      <c r="AM247" s="4"/>
    </row>
    <row r="248" spans="1:39" thickTop="1" thickBot="1" x14ac:dyDescent="0.3">
      <c r="A248" s="4"/>
      <c r="B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  <c r="AK248" s="4"/>
      <c r="AL248" s="4"/>
      <c r="AM248" s="4"/>
    </row>
    <row r="249" spans="1:39" thickTop="1" thickBot="1" x14ac:dyDescent="0.3">
      <c r="A249" s="4"/>
      <c r="B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  <c r="AK249" s="4"/>
      <c r="AL249" s="4"/>
      <c r="AM249" s="4"/>
    </row>
    <row r="250" spans="1:39" thickTop="1" thickBot="1" x14ac:dyDescent="0.3">
      <c r="A250" s="4"/>
      <c r="B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  <c r="AK250" s="4"/>
      <c r="AL250" s="4"/>
      <c r="AM250" s="4"/>
    </row>
    <row r="251" spans="1:39" thickTop="1" thickBot="1" x14ac:dyDescent="0.3">
      <c r="A251" s="4"/>
      <c r="B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  <c r="AK251" s="4"/>
      <c r="AL251" s="4"/>
      <c r="AM251" s="4"/>
    </row>
    <row r="252" spans="1:39" thickTop="1" thickBot="1" x14ac:dyDescent="0.3">
      <c r="A252" s="4"/>
      <c r="B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  <c r="AK252" s="4"/>
      <c r="AL252" s="4"/>
      <c r="AM252" s="4"/>
    </row>
    <row r="253" spans="1:39" thickTop="1" thickBot="1" x14ac:dyDescent="0.3">
      <c r="A253" s="4"/>
      <c r="B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  <c r="AK253" s="4"/>
      <c r="AL253" s="4"/>
      <c r="AM253" s="4"/>
    </row>
    <row r="254" spans="1:39" thickTop="1" thickBot="1" x14ac:dyDescent="0.3">
      <c r="A254" s="4"/>
      <c r="B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  <c r="AK254" s="4"/>
      <c r="AL254" s="4"/>
      <c r="AM254" s="4"/>
    </row>
    <row r="255" spans="1:39" thickTop="1" thickBot="1" x14ac:dyDescent="0.3">
      <c r="A255" s="4"/>
      <c r="B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  <c r="AK255" s="4"/>
      <c r="AL255" s="4"/>
      <c r="AM255" s="4"/>
    </row>
    <row r="256" spans="1:39" thickTop="1" thickBot="1" x14ac:dyDescent="0.3">
      <c r="A256" s="4"/>
      <c r="B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  <c r="AK256" s="4"/>
      <c r="AL256" s="4"/>
      <c r="AM256" s="4"/>
    </row>
    <row r="257" spans="1:39" thickTop="1" thickBot="1" x14ac:dyDescent="0.3">
      <c r="A257" s="4"/>
      <c r="B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  <c r="AK257" s="4"/>
      <c r="AL257" s="4"/>
      <c r="AM257" s="4"/>
    </row>
    <row r="258" spans="1:39" thickTop="1" thickBot="1" x14ac:dyDescent="0.3">
      <c r="A258" s="4"/>
      <c r="B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  <c r="AK258" s="4"/>
      <c r="AL258" s="4"/>
      <c r="AM258" s="4"/>
    </row>
    <row r="259" spans="1:39" thickTop="1" thickBot="1" x14ac:dyDescent="0.3">
      <c r="A259" s="4"/>
      <c r="B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  <c r="AK259" s="4"/>
      <c r="AL259" s="4"/>
      <c r="AM259" s="4"/>
    </row>
    <row r="260" spans="1:39" thickTop="1" thickBot="1" x14ac:dyDescent="0.3">
      <c r="A260" s="4"/>
      <c r="B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  <c r="AK260" s="4"/>
      <c r="AL260" s="4"/>
      <c r="AM260" s="4"/>
    </row>
    <row r="261" spans="1:39" thickTop="1" thickBot="1" x14ac:dyDescent="0.3">
      <c r="A261" s="4"/>
      <c r="B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  <c r="AK261" s="4"/>
      <c r="AL261" s="4"/>
      <c r="AM261" s="4"/>
    </row>
    <row r="262" spans="1:39" thickTop="1" thickBot="1" x14ac:dyDescent="0.3">
      <c r="A262" s="4"/>
      <c r="B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  <c r="AK262" s="4"/>
      <c r="AL262" s="4"/>
      <c r="AM262" s="4"/>
    </row>
    <row r="263" spans="1:39" thickTop="1" thickBot="1" x14ac:dyDescent="0.3">
      <c r="A263" s="4"/>
      <c r="B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  <c r="AK263" s="4"/>
      <c r="AL263" s="4"/>
      <c r="AM263" s="4"/>
    </row>
    <row r="264" spans="1:39" thickTop="1" thickBot="1" x14ac:dyDescent="0.3">
      <c r="A264" s="4"/>
      <c r="B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  <c r="AK264" s="4"/>
      <c r="AL264" s="4"/>
      <c r="AM264" s="4"/>
    </row>
    <row r="265" spans="1:39" thickTop="1" thickBot="1" x14ac:dyDescent="0.3">
      <c r="A265" s="4"/>
      <c r="B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  <c r="AK265" s="4"/>
      <c r="AL265" s="4"/>
      <c r="AM265" s="4"/>
    </row>
    <row r="266" spans="1:39" thickTop="1" thickBot="1" x14ac:dyDescent="0.3">
      <c r="A266" s="4"/>
      <c r="B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  <c r="AK266" s="4"/>
      <c r="AL266" s="4"/>
      <c r="AM266" s="4"/>
    </row>
    <row r="267" spans="1:39" thickTop="1" thickBot="1" x14ac:dyDescent="0.3">
      <c r="A267" s="4"/>
      <c r="B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  <c r="AK267" s="4"/>
      <c r="AL267" s="4"/>
      <c r="AM267" s="4"/>
    </row>
    <row r="268" spans="1:39" thickTop="1" thickBot="1" x14ac:dyDescent="0.3">
      <c r="A268" s="4"/>
      <c r="B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  <c r="AK268" s="4"/>
      <c r="AL268" s="4"/>
      <c r="AM268" s="4"/>
    </row>
    <row r="269" spans="1:39" thickTop="1" thickBot="1" x14ac:dyDescent="0.3">
      <c r="A269" s="4"/>
      <c r="B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  <c r="AK269" s="4"/>
      <c r="AL269" s="4"/>
      <c r="AM269" s="4"/>
    </row>
    <row r="270" spans="1:39" thickTop="1" thickBot="1" x14ac:dyDescent="0.3">
      <c r="A270" s="4"/>
      <c r="B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  <c r="AK270" s="4"/>
      <c r="AL270" s="4"/>
      <c r="AM270" s="4"/>
    </row>
    <row r="271" spans="1:39" thickTop="1" thickBot="1" x14ac:dyDescent="0.3">
      <c r="A271" s="4"/>
      <c r="B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  <c r="AK271" s="4"/>
      <c r="AL271" s="4"/>
      <c r="AM271" s="4"/>
    </row>
    <row r="272" spans="1:39" thickTop="1" thickBot="1" x14ac:dyDescent="0.3">
      <c r="A272" s="4"/>
      <c r="B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  <c r="AK272" s="4"/>
      <c r="AL272" s="4"/>
      <c r="AM272" s="4"/>
    </row>
    <row r="273" spans="1:39" thickTop="1" thickBot="1" x14ac:dyDescent="0.3">
      <c r="A273" s="4"/>
      <c r="B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  <c r="AK273" s="4"/>
      <c r="AL273" s="4"/>
      <c r="AM273" s="4"/>
    </row>
    <row r="274" spans="1:39" thickTop="1" thickBot="1" x14ac:dyDescent="0.3">
      <c r="A274" s="4"/>
      <c r="B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  <c r="AK274" s="4"/>
      <c r="AL274" s="4"/>
      <c r="AM274" s="4"/>
    </row>
    <row r="275" spans="1:39" thickTop="1" thickBot="1" x14ac:dyDescent="0.3">
      <c r="A275" s="4"/>
      <c r="B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  <c r="AK275" s="4"/>
      <c r="AL275" s="4"/>
      <c r="AM275" s="4"/>
    </row>
    <row r="276" spans="1:39" thickTop="1" thickBot="1" x14ac:dyDescent="0.3">
      <c r="A276" s="4"/>
      <c r="B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  <c r="AK276" s="4"/>
      <c r="AL276" s="4"/>
      <c r="AM276" s="4"/>
    </row>
    <row r="277" spans="1:39" thickTop="1" thickBot="1" x14ac:dyDescent="0.3">
      <c r="A277" s="4"/>
      <c r="B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  <c r="AK277" s="4"/>
      <c r="AL277" s="4"/>
      <c r="AM277" s="4"/>
    </row>
    <row r="278" spans="1:39" thickTop="1" thickBot="1" x14ac:dyDescent="0.3">
      <c r="A278" s="4"/>
      <c r="B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  <c r="AK278" s="4"/>
      <c r="AL278" s="4"/>
      <c r="AM278" s="4"/>
    </row>
    <row r="279" spans="1:39" thickTop="1" thickBot="1" x14ac:dyDescent="0.3">
      <c r="A279" s="4"/>
      <c r="B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  <c r="AK279" s="4"/>
      <c r="AL279" s="4"/>
      <c r="AM279" s="4"/>
    </row>
    <row r="280" spans="1:39" thickTop="1" thickBot="1" x14ac:dyDescent="0.3">
      <c r="A280" s="4"/>
      <c r="B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  <c r="AJ280" s="4"/>
      <c r="AK280" s="4"/>
      <c r="AL280" s="4"/>
      <c r="AM280" s="4"/>
    </row>
    <row r="281" spans="1:39" thickTop="1" thickBot="1" x14ac:dyDescent="0.3">
      <c r="A281" s="4"/>
      <c r="B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  <c r="AK281" s="4"/>
      <c r="AL281" s="4"/>
      <c r="AM281" s="4"/>
    </row>
    <row r="282" spans="1:39" thickTop="1" thickBot="1" x14ac:dyDescent="0.3">
      <c r="A282" s="4"/>
      <c r="B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  <c r="AK282" s="4"/>
      <c r="AL282" s="4"/>
      <c r="AM282" s="4"/>
    </row>
    <row r="283" spans="1:39" thickTop="1" thickBot="1" x14ac:dyDescent="0.3">
      <c r="A283" s="4"/>
      <c r="B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  <c r="AK283" s="4"/>
      <c r="AL283" s="4"/>
      <c r="AM283" s="4"/>
    </row>
    <row r="284" spans="1:39" thickTop="1" thickBot="1" x14ac:dyDescent="0.3">
      <c r="A284" s="4"/>
      <c r="B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  <c r="AK284" s="4"/>
      <c r="AL284" s="4"/>
      <c r="AM284" s="4"/>
    </row>
    <row r="285" spans="1:39" thickTop="1" thickBot="1" x14ac:dyDescent="0.3">
      <c r="A285" s="4"/>
      <c r="B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  <c r="AJ285" s="4"/>
      <c r="AK285" s="4"/>
      <c r="AL285" s="4"/>
      <c r="AM285" s="4"/>
    </row>
    <row r="286" spans="1:39" thickTop="1" thickBot="1" x14ac:dyDescent="0.3">
      <c r="A286" s="4"/>
      <c r="B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  <c r="AJ286" s="4"/>
      <c r="AK286" s="4"/>
      <c r="AL286" s="4"/>
      <c r="AM286" s="4"/>
    </row>
    <row r="287" spans="1:39" thickTop="1" thickBot="1" x14ac:dyDescent="0.3">
      <c r="A287" s="4"/>
      <c r="B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  <c r="AK287" s="4"/>
      <c r="AL287" s="4"/>
      <c r="AM287" s="4"/>
    </row>
    <row r="288" spans="1:39" thickTop="1" thickBot="1" x14ac:dyDescent="0.3">
      <c r="A288" s="4"/>
      <c r="B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  <c r="AK288" s="4"/>
      <c r="AL288" s="4"/>
      <c r="AM288" s="4"/>
    </row>
    <row r="289" spans="1:39" thickTop="1" thickBot="1" x14ac:dyDescent="0.3">
      <c r="A289" s="4"/>
      <c r="B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  <c r="AJ289" s="4"/>
      <c r="AK289" s="4"/>
      <c r="AL289" s="4"/>
      <c r="AM289" s="4"/>
    </row>
    <row r="290" spans="1:39" thickTop="1" thickBot="1" x14ac:dyDescent="0.3">
      <c r="A290" s="4"/>
      <c r="B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  <c r="AJ290" s="4"/>
      <c r="AK290" s="4"/>
      <c r="AL290" s="4"/>
      <c r="AM290" s="4"/>
    </row>
    <row r="291" spans="1:39" ht="17.25" x14ac:dyDescent="0.25"/>
  </sheetData>
  <sheetProtection sort="0" autoFilter="0"/>
  <protectedRanges>
    <protectedRange password="C724" sqref="N37" name="Plage1_1_2"/>
    <protectedRange password="C724" sqref="F33 AD33" name="Plage1_1_3"/>
  </protectedRanges>
  <dataConsolidate/>
  <mergeCells count="21">
    <mergeCell ref="AK3:AM3"/>
    <mergeCell ref="AN3:AP3"/>
    <mergeCell ref="AQ3:AS3"/>
    <mergeCell ref="BW1:BZ1"/>
    <mergeCell ref="G3:I3"/>
    <mergeCell ref="J3:L3"/>
    <mergeCell ref="AH3:AJ3"/>
    <mergeCell ref="BO1:BR1"/>
    <mergeCell ref="BS1:BV1"/>
    <mergeCell ref="AE3:AG3"/>
    <mergeCell ref="AB3:AD3"/>
    <mergeCell ref="M3:O3"/>
    <mergeCell ref="P3:R3"/>
    <mergeCell ref="S3:U3"/>
    <mergeCell ref="V3:X3"/>
    <mergeCell ref="Y3:AA3"/>
    <mergeCell ref="BC3:BE3"/>
    <mergeCell ref="BF3:BH3"/>
    <mergeCell ref="AT3:AV3"/>
    <mergeCell ref="AW3:AY3"/>
    <mergeCell ref="AZ3:BB3"/>
  </mergeCells>
  <conditionalFormatting sqref="A33:B33 D33:AJ33 BI33:XFD33">
    <cfRule type="cellIs" dxfId="265" priority="218" operator="equal">
      <formula>"OK"</formula>
    </cfRule>
    <cfRule type="cellIs" dxfId="264" priority="219" operator="equal">
      <formula>"ERREUR"</formula>
    </cfRule>
  </conditionalFormatting>
  <conditionalFormatting sqref="A3:B3 BI3:XFD32 D3:I3 F4:AJ32 A4:A32">
    <cfRule type="containsText" dxfId="263" priority="217" operator="containsText" text="N/P">
      <formula>NOT(ISERROR(SEARCH("N/P",A3)))</formula>
    </cfRule>
  </conditionalFormatting>
  <conditionalFormatting sqref="A4:A32 F4:AJ32 BI4:XFD32">
    <cfRule type="iconSet" priority="337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C33">
    <cfRule type="cellIs" dxfId="262" priority="202" operator="equal">
      <formula>"OK"</formula>
    </cfRule>
    <cfRule type="cellIs" dxfId="261" priority="203" operator="equal">
      <formula>"ERREUR"</formula>
    </cfRule>
  </conditionalFormatting>
  <conditionalFormatting sqref="C3">
    <cfRule type="containsText" dxfId="260" priority="201" operator="containsText" text="N/P">
      <formula>NOT(ISERROR(SEARCH("N/P",C3)))</formula>
    </cfRule>
  </conditionalFormatting>
  <conditionalFormatting sqref="H1:H1048576 K1:K1048576 N1:N1048576 Q1:Q1048576 T1:T1048576 W1:W1048576 Z1:Z1048576 AC1:AC1048576 AF1:AF1048576 AI3:AI44 AL3:AL44 AO3:AO44 AR3:AR44 AU3:AU44 AX3:AX44 BA3:BA44 BD3:BD44 BG3:BG44">
    <cfRule type="beginsWith" dxfId="259" priority="200" operator="beginsWith" text="p">
      <formula>LEFT(H1,LEN("p"))="p"</formula>
    </cfRule>
  </conditionalFormatting>
  <conditionalFormatting sqref="C34:C37">
    <cfRule type="containsText" dxfId="258" priority="184" operator="containsText" text="N/P">
      <formula>NOT(ISERROR(SEARCH("N/P",C34)))</formula>
    </cfRule>
  </conditionalFormatting>
  <conditionalFormatting sqref="C34:C37">
    <cfRule type="iconSet" priority="197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4:A32 BI4:XFD32 F4:AJ32">
    <cfRule type="containsText" dxfId="257" priority="183" operator="containsText" text="N/E">
      <formula>NOT(ISERROR(SEARCH("N/E",A4)))</formula>
    </cfRule>
  </conditionalFormatting>
  <conditionalFormatting sqref="V28">
    <cfRule type="beginsWith" dxfId="256" priority="182" operator="beginsWith" text="p">
      <formula>LEFT(V28,LEN("p"))="p"</formula>
    </cfRule>
  </conditionalFormatting>
  <conditionalFormatting sqref="AK33:AM33">
    <cfRule type="cellIs" dxfId="255" priority="163" operator="equal">
      <formula>"OK"</formula>
    </cfRule>
    <cfRule type="cellIs" dxfId="254" priority="164" operator="equal">
      <formula>"ERREUR"</formula>
    </cfRule>
  </conditionalFormatting>
  <conditionalFormatting sqref="AK4:AM32">
    <cfRule type="containsText" dxfId="253" priority="162" operator="containsText" text="N/P">
      <formula>NOT(ISERROR(SEARCH("N/P",AK4)))</formula>
    </cfRule>
  </conditionalFormatting>
  <conditionalFormatting sqref="AK4:AM32">
    <cfRule type="iconSet" priority="177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K4:AM32">
    <cfRule type="containsText" dxfId="252" priority="160" operator="containsText" text="N/E">
      <formula>NOT(ISERROR(SEARCH("N/E",AK4)))</formula>
    </cfRule>
  </conditionalFormatting>
  <conditionalFormatting sqref="AN33:AP33">
    <cfRule type="cellIs" dxfId="251" priority="145" operator="equal">
      <formula>"OK"</formula>
    </cfRule>
    <cfRule type="cellIs" dxfId="250" priority="146" operator="equal">
      <formula>"ERREUR"</formula>
    </cfRule>
  </conditionalFormatting>
  <conditionalFormatting sqref="AN4:AP32">
    <cfRule type="containsText" dxfId="249" priority="144" operator="containsText" text="N/P">
      <formula>NOT(ISERROR(SEARCH("N/P",AN4)))</formula>
    </cfRule>
  </conditionalFormatting>
  <conditionalFormatting sqref="AN4:AP32">
    <cfRule type="iconSet" priority="159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N4:AP32">
    <cfRule type="containsText" dxfId="248" priority="142" operator="containsText" text="N/E">
      <formula>NOT(ISERROR(SEARCH("N/E",AN4)))</formula>
    </cfRule>
  </conditionalFormatting>
  <conditionalFormatting sqref="AQ33:AS33">
    <cfRule type="cellIs" dxfId="247" priority="127" operator="equal">
      <formula>"OK"</formula>
    </cfRule>
    <cfRule type="cellIs" dxfId="246" priority="128" operator="equal">
      <formula>"ERREUR"</formula>
    </cfRule>
  </conditionalFormatting>
  <conditionalFormatting sqref="AQ4:AS32">
    <cfRule type="containsText" dxfId="245" priority="126" operator="containsText" text="N/P">
      <formula>NOT(ISERROR(SEARCH("N/P",AQ4)))</formula>
    </cfRule>
  </conditionalFormatting>
  <conditionalFormatting sqref="AQ4:AS32">
    <cfRule type="iconSet" priority="141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Q4:AS32">
    <cfRule type="containsText" dxfId="244" priority="124" operator="containsText" text="N/E">
      <formula>NOT(ISERROR(SEARCH("N/E",AQ4)))</formula>
    </cfRule>
  </conditionalFormatting>
  <conditionalFormatting sqref="AT33:AV33">
    <cfRule type="cellIs" dxfId="243" priority="109" operator="equal">
      <formula>"OK"</formula>
    </cfRule>
    <cfRule type="cellIs" dxfId="242" priority="110" operator="equal">
      <formula>"ERREUR"</formula>
    </cfRule>
  </conditionalFormatting>
  <conditionalFormatting sqref="AT4:AV32">
    <cfRule type="containsText" dxfId="241" priority="108" operator="containsText" text="N/P">
      <formula>NOT(ISERROR(SEARCH("N/P",AT4)))</formula>
    </cfRule>
  </conditionalFormatting>
  <conditionalFormatting sqref="AT4:AV32">
    <cfRule type="iconSet" priority="123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T4:AV32">
    <cfRule type="containsText" dxfId="240" priority="106" operator="containsText" text="N/E">
      <formula>NOT(ISERROR(SEARCH("N/E",AT4)))</formula>
    </cfRule>
  </conditionalFormatting>
  <conditionalFormatting sqref="AW33:AY33">
    <cfRule type="cellIs" dxfId="239" priority="91" operator="equal">
      <formula>"OK"</formula>
    </cfRule>
    <cfRule type="cellIs" dxfId="238" priority="92" operator="equal">
      <formula>"ERREUR"</formula>
    </cfRule>
  </conditionalFormatting>
  <conditionalFormatting sqref="AW4:AY32">
    <cfRule type="containsText" dxfId="237" priority="90" operator="containsText" text="N/P">
      <formula>NOT(ISERROR(SEARCH("N/P",AW4)))</formula>
    </cfRule>
  </conditionalFormatting>
  <conditionalFormatting sqref="AW4:AY32">
    <cfRule type="iconSet" priority="105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W4:AY32">
    <cfRule type="containsText" dxfId="236" priority="88" operator="containsText" text="N/E">
      <formula>NOT(ISERROR(SEARCH("N/E",AW4)))</formula>
    </cfRule>
  </conditionalFormatting>
  <conditionalFormatting sqref="AZ33:BE33">
    <cfRule type="cellIs" dxfId="235" priority="73" operator="equal">
      <formula>"OK"</formula>
    </cfRule>
    <cfRule type="cellIs" dxfId="234" priority="74" operator="equal">
      <formula>"ERREUR"</formula>
    </cfRule>
  </conditionalFormatting>
  <conditionalFormatting sqref="AZ4:BE32">
    <cfRule type="containsText" dxfId="233" priority="72" operator="containsText" text="N/P">
      <formula>NOT(ISERROR(SEARCH("N/P",AZ4)))</formula>
    </cfRule>
  </conditionalFormatting>
  <conditionalFormatting sqref="AZ4:BE32">
    <cfRule type="iconSet" priority="87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Z4:BE32">
    <cfRule type="containsText" dxfId="232" priority="70" operator="containsText" text="N/E">
      <formula>NOT(ISERROR(SEARCH("N/E",AZ4)))</formula>
    </cfRule>
  </conditionalFormatting>
  <conditionalFormatting sqref="BF33:BH33">
    <cfRule type="cellIs" dxfId="231" priority="55" operator="equal">
      <formula>"OK"</formula>
    </cfRule>
    <cfRule type="cellIs" dxfId="230" priority="56" operator="equal">
      <formula>"ERREUR"</formula>
    </cfRule>
  </conditionalFormatting>
  <conditionalFormatting sqref="BF4:BH32">
    <cfRule type="containsText" dxfId="229" priority="54" operator="containsText" text="N/P">
      <formula>NOT(ISERROR(SEARCH("N/P",BF4)))</formula>
    </cfRule>
  </conditionalFormatting>
  <conditionalFormatting sqref="BF4:BH32">
    <cfRule type="iconSet" priority="69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BF4:BH32">
    <cfRule type="containsText" dxfId="228" priority="52" operator="containsText" text="N/E">
      <formula>NOT(ISERROR(SEARCH("N/E",BF4)))</formula>
    </cfRule>
  </conditionalFormatting>
  <conditionalFormatting sqref="C4:D32">
    <cfRule type="containsText" dxfId="227" priority="38" operator="containsText" text="N/P">
      <formula>NOT(ISERROR(SEARCH("N/P",C4)))</formula>
    </cfRule>
  </conditionalFormatting>
  <conditionalFormatting sqref="C4:D32">
    <cfRule type="iconSet" priority="51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C4:C32">
    <cfRule type="beginsWith" dxfId="226" priority="37" operator="beginsWith" text="p">
      <formula>LEFT(C4,LEN("p"))="p"</formula>
    </cfRule>
  </conditionalFormatting>
  <conditionalFormatting sqref="C4:D32">
    <cfRule type="containsText" dxfId="225" priority="36" operator="containsText" text="N/E">
      <formula>NOT(ISERROR(SEARCH("N/E",C4)))</formula>
    </cfRule>
  </conditionalFormatting>
  <conditionalFormatting sqref="E4:E32">
    <cfRule type="containsText" dxfId="224" priority="22" operator="containsText" text="N/P">
      <formula>NOT(ISERROR(SEARCH("N/P",E4)))</formula>
    </cfRule>
  </conditionalFormatting>
  <conditionalFormatting sqref="E4:E32">
    <cfRule type="iconSet" priority="35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E4:E32">
    <cfRule type="containsText" dxfId="223" priority="21" operator="containsText" text="N/E">
      <formula>NOT(ISERROR(SEARCH("N/E",E4)))</formula>
    </cfRule>
  </conditionalFormatting>
  <conditionalFormatting sqref="B4:B32">
    <cfRule type="containsText" dxfId="222" priority="2" operator="containsText" text="N/P">
      <formula>NOT(ISERROR(SEARCH("N/P",B4)))</formula>
    </cfRule>
  </conditionalFormatting>
  <conditionalFormatting sqref="B4:B32">
    <cfRule type="containsText" dxfId="221" priority="1" operator="containsText" text="N/E">
      <formula>NOT(ISERROR(SEARCH("N/E",B4)))</formula>
    </cfRule>
  </conditionalFormatting>
  <conditionalFormatting sqref="B4:B32">
    <cfRule type="colorScale" priority="15">
      <colorScale>
        <cfvo type="min"/>
        <cfvo type="percentile" val="50"/>
        <cfvo type="max"/>
        <color rgb="FFF8696B"/>
        <color rgb="FFFFEB84"/>
        <color rgb="FF63BE7B"/>
      </colorScale>
    </cfRule>
    <cfRule type="dataBar" priority="16">
      <dataBar>
        <cfvo type="min"/>
        <cfvo type="max"/>
        <color rgb="FF008AEF"/>
      </dataBar>
      <extLst>
        <ext xmlns:x14="http://schemas.microsoft.com/office/spreadsheetml/2009/9/main" uri="{B025F937-C7B1-47D3-B67F-A62EFF666E3E}">
          <x14:id>{E6D03A2A-32FF-4BC0-9535-7808D5231B81}</x14:id>
        </ext>
      </extLst>
    </cfRule>
    <cfRule type="colorScale" priority="17">
      <colorScale>
        <cfvo type="min"/>
        <cfvo type="percentile" val="50"/>
        <cfvo type="max"/>
        <color rgb="FF92D050"/>
        <color rgb="FFFFEB84"/>
        <color rgb="FFFF0000"/>
      </colorScale>
    </cfRule>
    <cfRule type="expression" dxfId="220" priority="18">
      <formula>#REF!&lt;2.65</formula>
    </cfRule>
    <cfRule type="expression" dxfId="219" priority="19">
      <formula>#REF!&gt;10</formula>
    </cfRule>
  </conditionalFormatting>
  <conditionalFormatting sqref="B4:B32">
    <cfRule type="iconSet" priority="20">
      <iconSet iconSet="4TrafficLights">
        <cfvo type="percent" val="0"/>
        <cfvo type="num" val="0" gte="0"/>
        <cfvo type="num" val="2.65"/>
        <cfvo type="num" val="6.25"/>
      </iconSet>
    </cfRule>
  </conditionalFormatting>
  <dataValidations count="3">
    <dataValidation type="list" allowBlank="1" showInputMessage="1" showErrorMessage="1" sqref="O4:O32 I4:I32 R4:R32 L4:L32 X4:X32 AG4:AG32 U4:U32 AD4:AD32 AA4:AA32 AJ4:AJ32 BH4:BH32 AM4:AM32 AP4:AP32 AS4:AS32 AY4:AY32 BB4:BB32 BE4:BE32 AV4:AV32 D4:D32">
      <formula1>PATISSERIE</formula1>
    </dataValidation>
    <dataValidation type="list" allowBlank="1" showInputMessage="1" showErrorMessage="1" sqref="A4:A32">
      <formula1>billet</formula1>
    </dataValidation>
    <dataValidation type="list" allowBlank="1" showInputMessage="1" showErrorMessage="1" sqref="V28 AF4:AF32 K4:K32 H4:H32 N4:N32 AC4:AC32 Q4:Q32 T4:T32 Z4:Z32 W4:W32 AI4:AI32 BG4:BG32 AL4:AL32 AO4:AO32 AR4:AR32 AX4:AX32 BA4:BA32 BD4:BD32 AU4:AU32 C4:C32">
      <formula1>INVENTAIRE</formula1>
    </dataValidation>
  </dataValidations>
  <hyperlinks>
    <hyperlink ref="F5" location="CREDITS!C5" display="CREDITS!C5"/>
    <hyperlink ref="F4:F32" location="CREDITS!A1" display="CREDITS!A1"/>
  </hyperlinks>
  <pageMargins left="0.7" right="0.7" top="0.75" bottom="0.75" header="0.3" footer="0.3"/>
  <pageSetup paperSize="9" orientation="portrait" horizontalDpi="4294967293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E6D03A2A-32FF-4BC0-9535-7808D5231B81}">
            <x14:dataBar minLength="0" maxLength="100" border="1" negativeBarBorderColorSameAsPositive="0">
              <x14:cfvo type="autoMin"/>
              <x14:cfvo type="autoMax"/>
              <x14:borderColor rgb="FF008AEF"/>
              <x14:negativeFillColor rgb="FFFF0000"/>
              <x14:negativeBorderColor rgb="FFFF0000"/>
              <x14:axisColor rgb="FF000000"/>
            </x14:dataBar>
          </x14:cfRule>
          <xm:sqref>B4:B32</xm:sqref>
        </x14:conditionalFormatting>
        <x14:conditionalFormatting xmlns:xm="http://schemas.microsoft.com/office/excel/2006/main">
          <x14:cfRule type="cellIs" priority="225" operator="equal" id="{57E36673-CD3A-4A42-9F24-F985C12184DA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227" operator="equal" id="{A747E0D6-5CE2-40AE-9174-FCA2AA9F2331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230" operator="equal" id="{D2E54250-B128-4691-AC97-F0A6BF737648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231" operator="equal" id="{A91BB1AC-C30C-4BCC-A85D-5FE9350B3045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232" operator="equal" id="{0FCF7DAA-E4F7-455D-B599-D6C7784D4721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233" operator="equal" id="{C1C30B06-B80E-4A92-B49B-1AEDCFD13C3C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235" operator="equal" id="{347AFA5D-3FAE-4523-BCB2-BCE37D23F99B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237" operator="equal" id="{0064D6E6-AD3A-472D-95F1-2C8A32D95A31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238" operator="equal" id="{1E3518AD-6F91-44C7-894C-D014718272EC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239" operator="equal" id="{B2D16528-789D-4E26-87C1-4B0DE3E146F0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241" operator="equal" id="{499545C8-9083-4B93-86D2-2C0480F4F7DE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242" operator="equal" id="{DCC324D0-0683-4691-9CC0-D89BF5F160F9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A3:B3 BI3:XFD32 D3:I3 F4:AJ32 A4:A32</xm:sqref>
        </x14:conditionalFormatting>
        <x14:conditionalFormatting xmlns:xm="http://schemas.microsoft.com/office/excel/2006/main">
          <x14:cfRule type="cellIs" priority="204" operator="equal" id="{150C1C3D-C122-4815-A154-6B646DF12A82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205" operator="equal" id="{09072784-B50A-47A5-BFEA-E6DCBD734D6F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206" operator="equal" id="{BCBDD6C9-6A60-4B37-A3E4-703B59D063A2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207" operator="equal" id="{2BA46ADD-109E-4A95-95DA-2E12D7AD1210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208" operator="equal" id="{7CDF3DA8-56A4-4ED4-A1FD-2C5F891B0925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209" operator="equal" id="{EBF15915-EC0E-40D6-BDC3-EF0CDB39BF82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210" operator="equal" id="{971CBA0C-9B03-4C07-A094-9D9B3914F261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211" operator="equal" id="{91C62E7D-B1CC-4B86-849E-9A187A95A28D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212" operator="equal" id="{93E54881-1E6F-4FC7-935C-883E95D488FB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213" operator="equal" id="{44B423E0-56DB-4D1B-AFCF-F332FC430D0D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214" operator="equal" id="{170C1DFA-9168-4B8E-BCEA-407B4EC0A8D9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215" operator="equal" id="{9D5DF4FE-EB51-423B-9058-2100D0F6D15A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C3</xm:sqref>
        </x14:conditionalFormatting>
        <x14:conditionalFormatting xmlns:xm="http://schemas.microsoft.com/office/excel/2006/main">
          <x14:cfRule type="cellIs" priority="185" operator="equal" id="{38148F82-E7E9-4403-9254-E68725B7D6FF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86" operator="equal" id="{E5588FDA-48AF-4346-919B-FE975CEF7032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87" operator="equal" id="{E2C16D56-3925-4DAB-867C-47B0E69DC0FF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188" operator="equal" id="{29818BEE-0189-4B85-94B1-9B71E86E045D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89" operator="equal" id="{A2B37138-E99D-44A5-A35F-F819E68F939E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90" operator="equal" id="{8B567C5A-19B8-4DCB-846A-60873BB21753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91" operator="equal" id="{6E639F0B-1D82-4989-986F-AD3F62D62426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92" operator="equal" id="{002C4771-96F0-45F4-BE57-6547A4E16389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93" operator="equal" id="{7DF62CE3-C875-41B5-99F1-2DCDDB439A8A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94" operator="equal" id="{91E4E697-D66D-4292-93EB-5D5A23D259A7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95" operator="equal" id="{CD6EB205-DCA0-43B0-82B5-1100E75A0066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96" operator="equal" id="{79275FBB-0B7E-4C5C-9778-A8E7CAA2E22E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C34:C37</xm:sqref>
        </x14:conditionalFormatting>
        <x14:conditionalFormatting xmlns:xm="http://schemas.microsoft.com/office/excel/2006/main">
          <x14:cfRule type="cellIs" priority="165" operator="equal" id="{D0A5C9E1-ED3C-411F-99A6-39F483682D8F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66" operator="equal" id="{7B0C11C1-290F-46C8-B5AC-6AFA27580138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67" operator="equal" id="{4FECE8FA-F99B-46D6-A594-9EAB1FC17CEE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168" operator="equal" id="{5C325E4A-0D56-4543-ACC2-9A14839F9C65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69" operator="equal" id="{896E94C9-7DBE-4A00-9298-356279FC70E9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70" operator="equal" id="{308CF760-17FD-40B5-8C00-D67AC3F0879E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71" operator="equal" id="{B3336CCE-582E-4DD4-AB6A-4BB2325314B4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72" operator="equal" id="{AAB14F0B-9985-4D7B-B813-1DD0783EB29B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73" operator="equal" id="{49222D2D-B656-4862-B82C-54A949C4595E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74" operator="equal" id="{9CC6BAF0-0C2B-4C8B-9AF7-D59763EF1324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75" operator="equal" id="{5A625543-01AA-4ECF-AF42-5FF642CBDE62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76" operator="equal" id="{F245AE56-AA06-4F3E-8F13-E9DD6B7FC55D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AK4:AM32</xm:sqref>
        </x14:conditionalFormatting>
        <x14:conditionalFormatting xmlns:xm="http://schemas.microsoft.com/office/excel/2006/main">
          <x14:cfRule type="cellIs" priority="147" operator="equal" id="{284F3DAC-8517-4241-A68B-F4227EA577B8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48" operator="equal" id="{AC300EC0-AE19-42BF-808E-45C9E5890E44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49" operator="equal" id="{3AF1CA8F-8019-4684-90CD-B2596BA30DED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150" operator="equal" id="{AA4B51ED-8425-423B-A78A-AC091F3405CC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51" operator="equal" id="{AC90121A-4BB2-4340-82DA-885146148DBA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52" operator="equal" id="{071B5AA8-4ECC-4E1C-B8AC-0C862EEC9B3A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53" operator="equal" id="{B81C0253-3EFE-4D8D-BC83-31A846113612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54" operator="equal" id="{5C012FA8-93CC-4D1F-A24A-C2CE6367BDB7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55" operator="equal" id="{C95EA1AF-FF0A-4512-B8D4-F73B608B6F2F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56" operator="equal" id="{BC2FADD0-1AC6-4E43-89CC-911160B1FCCA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57" operator="equal" id="{72BE73DA-DCE9-46C4-9843-70A5573CA588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58" operator="equal" id="{F8BD3656-2DF9-4A1E-9D24-93F5939B082E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AN4:AP32</xm:sqref>
        </x14:conditionalFormatting>
        <x14:conditionalFormatting xmlns:xm="http://schemas.microsoft.com/office/excel/2006/main">
          <x14:cfRule type="cellIs" priority="129" operator="equal" id="{57061CA8-1EC4-4A0D-889A-CE7F80FA6411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30" operator="equal" id="{7EB11108-1C41-443D-8359-B63B47041F1F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31" operator="equal" id="{C7A9A4EF-C1AD-4469-A589-930EF7218CB5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132" operator="equal" id="{00A74DA1-C608-4F3F-843D-D5889A9637BC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33" operator="equal" id="{E83A3E8D-00D6-428A-AA3D-A5D192C9FA08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34" operator="equal" id="{7A09237E-216A-49B6-BCD3-6A0E757B3B15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35" operator="equal" id="{CE36F5C8-B634-4462-8445-514FE454E7D5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36" operator="equal" id="{2A1A3A68-47BC-4238-9041-21A707CE8C8E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37" operator="equal" id="{17208AB7-5365-48DD-980C-527E060564A6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38" operator="equal" id="{E85DB0C1-F436-49AB-9369-E5B73CF3697F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39" operator="equal" id="{3E6D0FF3-1607-4756-85A3-BAC5117FFF45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40" operator="equal" id="{CBADCBED-1DF0-4233-B553-D5B26D989D11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AQ4:AS32</xm:sqref>
        </x14:conditionalFormatting>
        <x14:conditionalFormatting xmlns:xm="http://schemas.microsoft.com/office/excel/2006/main">
          <x14:cfRule type="cellIs" priority="111" operator="equal" id="{0B2A4F5F-5475-4441-8DC0-900F26CC59FC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12" operator="equal" id="{A64B13D1-C728-4BF0-ADBD-DD653C570856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13" operator="equal" id="{91997F38-E593-4419-B55A-F6689707096F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114" operator="equal" id="{84480D23-F839-44B5-B5C8-203BA036FE94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115" operator="equal" id="{AD96E241-654E-485E-940C-4D0BFE12813E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116" operator="equal" id="{F60E08D4-0F4A-4119-B514-B6243EC6AF55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117" operator="equal" id="{EDEEAA4F-D84D-4E6E-8D2F-05FD1931A5C2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18" operator="equal" id="{9E8E0F8A-31CA-431D-85CF-30C2FBDCE896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19" operator="equal" id="{70685061-A3F7-4134-8633-92C20396C3F4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20" operator="equal" id="{A0FC59E0-1C4F-4922-9E55-6CDD75EC0EA8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21" operator="equal" id="{3341B384-D054-4A7A-B1B1-D836C91A6FC5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22" operator="equal" id="{0C3DB88D-060D-44D5-8A63-8427ADFEE53E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AT4:AV32</xm:sqref>
        </x14:conditionalFormatting>
        <x14:conditionalFormatting xmlns:xm="http://schemas.microsoft.com/office/excel/2006/main">
          <x14:cfRule type="cellIs" priority="93" operator="equal" id="{F6F960A7-19A5-4A5C-9FA6-F2C5569D31E8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94" operator="equal" id="{83DBEE2D-601E-4F5A-B117-EE85175BA536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95" operator="equal" id="{B7C5BCC2-8F1F-48E9-8C28-DEE468BF4649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96" operator="equal" id="{F81672EE-7687-42AA-B290-A9381B5A195F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97" operator="equal" id="{A4C9E9C8-455B-4269-8AB2-E1E437BFA3DD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98" operator="equal" id="{98A3B8EE-9C27-494D-B692-D8FFB4D330D3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99" operator="equal" id="{92E9C439-DF8A-4EEC-9977-D5CBC18D451E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00" operator="equal" id="{4B802C3B-F5A5-4153-8CAE-E26E4A669B44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01" operator="equal" id="{31E5FE13-9177-4A92-A001-82B7C4DFDED0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02" operator="equal" id="{C19D6484-08E4-4CA2-A5D2-311C77E551EE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03" operator="equal" id="{95E3C4F0-22AD-4261-996D-77391C23844E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04" operator="equal" id="{2A5E5381-5028-40DF-91D4-D62E3E79D70E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AW4:AY32</xm:sqref>
        </x14:conditionalFormatting>
        <x14:conditionalFormatting xmlns:xm="http://schemas.microsoft.com/office/excel/2006/main">
          <x14:cfRule type="cellIs" priority="75" operator="equal" id="{435D06FE-7353-4874-831A-E9244A8FA1C9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76" operator="equal" id="{FEBA4D6B-7FF1-4359-9008-A76DBFFCDB90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77" operator="equal" id="{299178F3-430F-495C-B174-47AE5DF49528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78" operator="equal" id="{569BAA93-D3BC-4BCC-A489-99AB755B6362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79" operator="equal" id="{5D8C97D3-3643-45B7-87C0-3E89D28F5B54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80" operator="equal" id="{B27C82EC-18AA-41B4-9E4D-EA56CCE23EC7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81" operator="equal" id="{DB6182C4-FF88-40F7-BD12-FD974FF8C03C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82" operator="equal" id="{020C357B-0B35-4574-A6AA-9EC4E00F403C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83" operator="equal" id="{7CD1C1CA-69DB-4786-8B2D-FF5974E5A1D3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84" operator="equal" id="{45C52CA4-EAA5-470C-873B-5C398514F7BB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85" operator="equal" id="{F1D94BDE-450A-45E4-9E35-A8994AAFCA1A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86" operator="equal" id="{E32FEC9D-54C6-4B09-89DA-B4CC0F90E3E9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AZ4:BE32</xm:sqref>
        </x14:conditionalFormatting>
        <x14:conditionalFormatting xmlns:xm="http://schemas.microsoft.com/office/excel/2006/main">
          <x14:cfRule type="cellIs" priority="57" operator="equal" id="{C192442F-ADE8-4F06-ABEA-8050545653E6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58" operator="equal" id="{A58B9EED-8DC6-44A2-9489-224172D5BA2C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59" operator="equal" id="{4EA46797-BB50-4FE7-9661-7783BCE5329E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60" operator="equal" id="{C34F3173-9AA6-476A-9515-6CE6C9F5C6B6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61" operator="equal" id="{235BA21D-CFAA-480D-AFF5-B7B7B92DBE1F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62" operator="equal" id="{0DC98031-697D-48F8-8DD2-B2B2D82FFD7A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63" operator="equal" id="{43BF1029-DB8C-4933-A636-5915986F3DC3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64" operator="equal" id="{EF819A28-E804-46CE-B6E4-6F1022C279E9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65" operator="equal" id="{3CC6AB75-3BFE-4903-BC43-7CB7F4607C08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66" operator="equal" id="{5C1AA435-A196-4B41-A64B-AF9BFC3203BF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67" operator="equal" id="{801510BC-B13E-42DE-9FF1-00B18056179F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68" operator="equal" id="{CD46346E-1B99-46CF-B641-E2F63FE900B8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BF4:BH32</xm:sqref>
        </x14:conditionalFormatting>
        <x14:conditionalFormatting xmlns:xm="http://schemas.microsoft.com/office/excel/2006/main">
          <x14:cfRule type="cellIs" priority="39" operator="equal" id="{CA86F25A-F6BD-4EAC-8225-92D39B01DA5E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40" operator="equal" id="{6A1A1A41-CE39-42C9-A14E-AADFB0F651A8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41" operator="equal" id="{2F7508FA-FF28-41BF-8EBE-72A2771A076F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42" operator="equal" id="{B3ACC684-0D6E-4B43-B7D7-17E049022864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43" operator="equal" id="{17F92DFE-AA65-4FD5-B198-FB495F61EF53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44" operator="equal" id="{BB97ADBE-5F44-4CBB-B085-AC6639C26207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45" operator="equal" id="{A8A667E3-4DE0-4F18-8E27-3BAC19E196BD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46" operator="equal" id="{4570F28A-B800-4BC1-88C4-0AEC00E87B23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47" operator="equal" id="{3F49DF39-50CA-4FD3-8580-F1905C6BDD6C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48" operator="equal" id="{E505A09E-25D4-4205-AE6E-082BD7B13EFE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49" operator="equal" id="{36381648-F455-476F-A3B0-F30BEB9E9687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50" operator="equal" id="{95C8AE54-ECCC-4A06-B597-E6ABE3B5DF1E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C4:D32</xm:sqref>
        </x14:conditionalFormatting>
        <x14:conditionalFormatting xmlns:xm="http://schemas.microsoft.com/office/excel/2006/main">
          <x14:cfRule type="cellIs" priority="23" operator="equal" id="{0B357917-796A-40CE-8937-4AE68D201345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24" operator="equal" id="{7F926B51-E94C-4908-8E1B-7F5E6A92F0D4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25" operator="equal" id="{A1AE24D8-4D47-45E2-AAA7-74238566DD8C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26" operator="equal" id="{22512BF9-DD19-4A5C-B73A-B20E812C5F81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27" operator="equal" id="{441CAE90-7F90-4D66-9782-E76FE3FC95DF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28" operator="equal" id="{6E4084AA-661F-4B7F-9529-828B9FEF5626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29" operator="equal" id="{04011139-7A05-41D9-A4FC-7B816DB23496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30" operator="equal" id="{70110445-9842-4A2D-A97E-AE336CA11511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31" operator="equal" id="{D5245D1B-5862-46FC-99A4-9E32DF93A489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32" operator="equal" id="{ECB14EDD-AE21-4ADF-900A-506CF00ABA19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33" operator="equal" id="{CA4B0851-923E-4424-BE46-B52C089E9B4C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34" operator="equal" id="{1A7685AC-A978-4C91-9BF3-F8054518D6DD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E4:E32</xm:sqref>
        </x14:conditionalFormatting>
        <x14:conditionalFormatting xmlns:xm="http://schemas.microsoft.com/office/excel/2006/main">
          <x14:cfRule type="cellIs" priority="3" operator="equal" id="{D93EE52F-73B1-48E0-AC9F-0056C8926500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4" operator="equal" id="{7C9D3990-AD82-40A9-B44E-1F1005656A64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5" operator="equal" id="{ECF6FC81-EFF7-4EE2-910E-8B4FD8B171BE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6" operator="equal" id="{972DA452-FC51-4C82-A9A6-208A74A22560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7" operator="equal" id="{E23C0D61-F36E-48D5-AA6F-B3A357DD6CBC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8" operator="equal" id="{8721CA7C-4A1F-4F1F-B9DC-2A0BF9A93AA0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9" operator="equal" id="{B0C7B38E-8946-43AF-8449-D7B09527282D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0" operator="equal" id="{238A4D3A-4EDF-4A70-83F3-D4A56E0FD7F1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1" operator="equal" id="{FD02FABE-CB86-4F1C-A9C1-27B30227F709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2" operator="equal" id="{A009AD67-4241-4805-AAF6-C9AA3BA80F15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3" operator="equal" id="{57D3E7C2-94CC-4694-9804-4FD1501C1744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4" operator="equal" id="{7CA42103-339E-4B1E-868A-2253DDCF2301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B4:B32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topLeftCell="A19"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P45"/>
  <sheetViews>
    <sheetView topLeftCell="A4" zoomScale="70" zoomScaleNormal="70" workbookViewId="0">
      <pane xSplit="1" topLeftCell="B1" activePane="topRight" state="frozen"/>
      <selection pane="topRight" activeCell="A7" sqref="A7"/>
    </sheetView>
  </sheetViews>
  <sheetFormatPr baseColWidth="10" defaultColWidth="11.42578125" defaultRowHeight="15" x14ac:dyDescent="0.25"/>
  <cols>
    <col min="1" max="1" width="23.85546875" style="6" bestFit="1" customWidth="1"/>
    <col min="2" max="2" width="6.140625" style="6" bestFit="1" customWidth="1"/>
    <col min="3" max="4" width="13.42578125" style="6" customWidth="1"/>
    <col min="5" max="5" width="13.140625" style="6" customWidth="1"/>
    <col min="6" max="6" width="14.140625" style="6" customWidth="1"/>
    <col min="7" max="12" width="13.140625" style="6" customWidth="1"/>
    <col min="13" max="16384" width="11.42578125" style="6"/>
  </cols>
  <sheetData>
    <row r="1" spans="1:16" ht="15.75" thickBot="1" x14ac:dyDescent="0.3">
      <c r="B1" s="7"/>
      <c r="C1" s="7"/>
      <c r="D1" s="7"/>
      <c r="E1" s="7"/>
    </row>
    <row r="2" spans="1:16" s="83" customFormat="1" ht="16.5" customHeight="1" thickTop="1" x14ac:dyDescent="0.25">
      <c r="A2" s="81" t="s">
        <v>0</v>
      </c>
      <c r="B2" s="82"/>
      <c r="C2" s="82">
        <v>43378</v>
      </c>
      <c r="D2" s="82">
        <f t="shared" ref="D2:P2" si="0">C2+7</f>
        <v>43385</v>
      </c>
      <c r="E2" s="82">
        <f t="shared" si="0"/>
        <v>43392</v>
      </c>
      <c r="F2" s="82">
        <f>E2+7</f>
        <v>43399</v>
      </c>
      <c r="G2" s="82">
        <f t="shared" si="0"/>
        <v>43406</v>
      </c>
      <c r="H2" s="82">
        <f t="shared" si="0"/>
        <v>43413</v>
      </c>
      <c r="I2" s="82">
        <f t="shared" si="0"/>
        <v>43420</v>
      </c>
      <c r="J2" s="82">
        <f t="shared" si="0"/>
        <v>43427</v>
      </c>
      <c r="K2" s="82">
        <f t="shared" si="0"/>
        <v>43434</v>
      </c>
      <c r="L2" s="82">
        <f t="shared" si="0"/>
        <v>43441</v>
      </c>
      <c r="M2" s="82">
        <f t="shared" si="0"/>
        <v>43448</v>
      </c>
      <c r="N2" s="82">
        <f t="shared" si="0"/>
        <v>43455</v>
      </c>
      <c r="O2" s="82">
        <f t="shared" si="0"/>
        <v>43462</v>
      </c>
      <c r="P2" s="82">
        <f t="shared" si="0"/>
        <v>43469</v>
      </c>
    </row>
    <row r="3" spans="1:16" s="82" customFormat="1" ht="16.5" customHeight="1" thickBot="1" x14ac:dyDescent="0.3">
      <c r="B3" s="139"/>
    </row>
    <row r="4" spans="1:16" ht="17.25" customHeight="1" thickTop="1" thickBot="1" x14ac:dyDescent="0.3">
      <c r="A4" s="13" t="str">
        <f>GEN!B4</f>
        <v>eg</v>
      </c>
      <c r="B4" s="218">
        <f>B2</f>
        <v>0</v>
      </c>
      <c r="C4" s="165">
        <f>VLOOKUP(GEN!I4,PATISS!$A$2:$B$14,2,FALSE)</f>
        <v>1.05</v>
      </c>
      <c r="D4" s="39">
        <f>VLOOKUP(GEN!L4,PATISS!$A$2:$B$14,2,FALSE)</f>
        <v>0</v>
      </c>
      <c r="E4" s="39">
        <f>VLOOKUP(GEN!O4,PATISS!$A$2:$B$14,2,FALSE)</f>
        <v>1.05</v>
      </c>
      <c r="F4" s="39">
        <f>VLOOKUP(GEN!R4,PATISS!$A$2:$B$14,2,FALSE)</f>
        <v>1.05</v>
      </c>
      <c r="G4" s="39">
        <f>VLOOKUP(GEN!U4,PATISS!$A$2:$B$14,2,FALSE)</f>
        <v>1.05</v>
      </c>
      <c r="H4" s="39">
        <f>VLOOKUP(GEN!X4,PATISS!$A$2:$B$14,2,FALSE)</f>
        <v>0</v>
      </c>
      <c r="I4" s="39">
        <f>VLOOKUP(GEN!AA4,PATISS!$A$2:$B$14,2,FALSE)</f>
        <v>1.05</v>
      </c>
      <c r="J4" s="39">
        <f>VLOOKUP(GEN!AD4,PATISS!$A$2:$B$14,2,FALSE)</f>
        <v>1.05</v>
      </c>
      <c r="K4" s="39">
        <f>VLOOKUP(GEN!AG4,PATISS!$A$2:$B$14,2,FALSE)</f>
        <v>0</v>
      </c>
      <c r="L4" s="39">
        <f>VLOOKUP(GEN!AJ4,PATISS!$A$2:$B$14,2,FALSE)</f>
        <v>0</v>
      </c>
      <c r="M4" s="39">
        <f>VLOOKUP(GEN!AM4,PATISS!$A$2:$B$14,2,FALSE)</f>
        <v>0</v>
      </c>
      <c r="N4" s="39">
        <f>VLOOKUP(GEN!AP4,PATISS!$A$2:$B$14,2,FALSE)</f>
        <v>0</v>
      </c>
      <c r="O4" s="39">
        <f>VLOOKUP(GEN!AS4,PATISS!$A$2:$B$14,2,FALSE)</f>
        <v>0</v>
      </c>
      <c r="P4" s="39">
        <f>VLOOKUP(GEN!AV4,PATISS!$A$2:$B$14,2,FALSE)</f>
        <v>0</v>
      </c>
    </row>
    <row r="5" spans="1:16" ht="16.5" thickTop="1" thickBot="1" x14ac:dyDescent="0.3">
      <c r="A5" s="13">
        <f>GEN!B5</f>
        <v>0</v>
      </c>
      <c r="B5" s="218"/>
      <c r="C5" s="165">
        <f>VLOOKUP(GEN!I5,PATISS!$A$2:$B$14,2,FALSE)</f>
        <v>1.1499999999999999</v>
      </c>
      <c r="D5" s="39">
        <f>VLOOKUP(GEN!L5,PATISS!$A$2:$B$14,2,FALSE)</f>
        <v>0</v>
      </c>
      <c r="E5" s="39">
        <f>VLOOKUP(GEN!O5,PATISS!$A$2:$B$14,2,FALSE)</f>
        <v>1.05</v>
      </c>
      <c r="F5" s="39">
        <f>VLOOKUP(GEN!R5,PATISS!$A$2:$B$14,2,FALSE)</f>
        <v>1.05</v>
      </c>
      <c r="G5" s="39">
        <f>VLOOKUP(GEN!U5,PATISS!$A$2:$B$14,2,FALSE)</f>
        <v>1.1499999999999999</v>
      </c>
      <c r="H5" s="39">
        <f>VLOOKUP(GEN!X5,PATISS!$A$2:$B$14,2,FALSE)</f>
        <v>0</v>
      </c>
      <c r="I5" s="39">
        <f>VLOOKUP(GEN!AA5,PATISS!$A$2:$B$14,2,FALSE)</f>
        <v>0</v>
      </c>
      <c r="J5" s="39">
        <f>VLOOKUP(GEN!AD5,PATISS!$A$2:$B$14,2,FALSE)</f>
        <v>0</v>
      </c>
      <c r="K5" s="39">
        <f>VLOOKUP(GEN!AG5,PATISS!$A$2:$B$14,2,FALSE)</f>
        <v>0</v>
      </c>
      <c r="L5" s="39">
        <f>VLOOKUP(GEN!AJ5,PATISS!$A$2:$B$14,2,FALSE)</f>
        <v>0</v>
      </c>
      <c r="M5" s="39">
        <f>VLOOKUP(GEN!AM5,PATISS!$A$2:$B$14,2,FALSE)</f>
        <v>0</v>
      </c>
      <c r="N5" s="39">
        <f>VLOOKUP(GEN!AP5,PATISS!$A$2:$B$14,2,FALSE)</f>
        <v>0</v>
      </c>
      <c r="O5" s="39">
        <f>VLOOKUP(GEN!AS5,PATISS!$A$2:$B$14,2,FALSE)</f>
        <v>0</v>
      </c>
      <c r="P5" s="39">
        <f>VLOOKUP(GEN!AV5,PATISS!$A$2:$B$14,2,FALSE)</f>
        <v>0</v>
      </c>
    </row>
    <row r="6" spans="1:16" ht="16.5" thickTop="1" thickBot="1" x14ac:dyDescent="0.3">
      <c r="A6" s="13">
        <f>GEN!B6</f>
        <v>0</v>
      </c>
      <c r="B6" s="218"/>
      <c r="C6" s="165">
        <f>VLOOKUP(GEN!I6,PATISS!$A$2:$B$14,2,FALSE)</f>
        <v>0</v>
      </c>
      <c r="D6" s="39">
        <f>VLOOKUP(GEN!L6,PATISS!$A$2:$B$14,2,FALSE)</f>
        <v>0</v>
      </c>
      <c r="E6" s="39">
        <f>VLOOKUP(GEN!O6,PATISS!$A$2:$B$14,2,FALSE)</f>
        <v>0</v>
      </c>
      <c r="F6" s="39">
        <f>VLOOKUP(GEN!R6,PATISS!$A$2:$B$14,2,FALSE)</f>
        <v>0</v>
      </c>
      <c r="G6" s="39">
        <f>VLOOKUP(GEN!U6,PATISS!$A$2:$B$14,2,FALSE)</f>
        <v>1.05</v>
      </c>
      <c r="H6" s="39">
        <f>VLOOKUP(GEN!X6,PATISS!$A$2:$B$14,2,FALSE)</f>
        <v>1.05</v>
      </c>
      <c r="I6" s="39">
        <f>VLOOKUP(GEN!AA6,PATISS!$A$2:$B$14,2,FALSE)</f>
        <v>1.05</v>
      </c>
      <c r="J6" s="39">
        <f>VLOOKUP(GEN!AD6,PATISS!$A$2:$B$14,2,FALSE)</f>
        <v>1.05</v>
      </c>
      <c r="K6" s="39">
        <f>VLOOKUP(GEN!AG6,PATISS!$A$2:$B$14,2,FALSE)</f>
        <v>0</v>
      </c>
      <c r="L6" s="39">
        <f>VLOOKUP(GEN!AJ6,PATISS!$A$2:$B$14,2,FALSE)</f>
        <v>1.05</v>
      </c>
      <c r="M6" s="39">
        <f>VLOOKUP(GEN!AM6,PATISS!$A$2:$B$14,2,FALSE)</f>
        <v>0</v>
      </c>
      <c r="N6" s="39">
        <f>VLOOKUP(GEN!AP6,PATISS!$A$2:$B$14,2,FALSE)</f>
        <v>0</v>
      </c>
      <c r="O6" s="39">
        <f>VLOOKUP(GEN!AS6,PATISS!$A$2:$B$14,2,FALSE)</f>
        <v>0</v>
      </c>
      <c r="P6" s="39">
        <f>VLOOKUP(GEN!AV6,PATISS!$A$2:$B$14,2,FALSE)</f>
        <v>0</v>
      </c>
    </row>
    <row r="7" spans="1:16" ht="16.5" customHeight="1" thickTop="1" thickBot="1" x14ac:dyDescent="0.3">
      <c r="A7" s="13">
        <f>GEN!B7</f>
        <v>0</v>
      </c>
      <c r="B7" s="218"/>
      <c r="C7" s="165">
        <f>VLOOKUP(GEN!I7,PATISS!$A$2:$B$14,2,FALSE)</f>
        <v>1.1499999999999999</v>
      </c>
      <c r="D7" s="39">
        <f>VLOOKUP(GEN!L7,PATISS!$A$2:$B$14,2,FALSE)</f>
        <v>0</v>
      </c>
      <c r="E7" s="39">
        <f>VLOOKUP(GEN!O7,PATISS!$A$2:$B$14,2,FALSE)</f>
        <v>1.1499999999999999</v>
      </c>
      <c r="F7" s="39">
        <f>VLOOKUP(GEN!R7,PATISS!$A$2:$B$14,2,FALSE)</f>
        <v>1.1499999999999999</v>
      </c>
      <c r="G7" s="39">
        <f>VLOOKUP(GEN!U7,PATISS!$A$2:$B$14,2,FALSE)</f>
        <v>0</v>
      </c>
      <c r="H7" s="39">
        <f>VLOOKUP(GEN!X7,PATISS!$A$2:$B$14,2,FALSE)</f>
        <v>1.1499999999999999</v>
      </c>
      <c r="I7" s="39">
        <f>VLOOKUP(GEN!AA7,PATISS!$A$2:$B$14,2,FALSE)</f>
        <v>1.3</v>
      </c>
      <c r="J7" s="39">
        <f>VLOOKUP(GEN!AD7,PATISS!$A$2:$B$14,2,FALSE)</f>
        <v>0</v>
      </c>
      <c r="K7" s="39">
        <f>VLOOKUP(GEN!AG7,PATISS!$A$2:$B$14,2,FALSE)</f>
        <v>0</v>
      </c>
      <c r="L7" s="39">
        <f>VLOOKUP(GEN!AJ7,PATISS!$A$2:$B$14,2,FALSE)</f>
        <v>0</v>
      </c>
      <c r="M7" s="39">
        <f>VLOOKUP(GEN!AM7,PATISS!$A$2:$B$14,2,FALSE)</f>
        <v>0</v>
      </c>
      <c r="N7" s="39">
        <f>VLOOKUP(GEN!AP7,PATISS!$A$2:$B$14,2,FALSE)</f>
        <v>0</v>
      </c>
      <c r="O7" s="39">
        <f>VLOOKUP(GEN!AS7,PATISS!$A$2:$B$14,2,FALSE)</f>
        <v>0</v>
      </c>
      <c r="P7" s="39">
        <f>VLOOKUP(GEN!AV7,PATISS!$A$2:$B$14,2,FALSE)</f>
        <v>0</v>
      </c>
    </row>
    <row r="8" spans="1:16" ht="16.5" thickTop="1" thickBot="1" x14ac:dyDescent="0.3">
      <c r="A8" s="13">
        <f>GEN!B8</f>
        <v>0</v>
      </c>
      <c r="B8" s="218"/>
      <c r="C8" s="165">
        <f>VLOOKUP(GEN!I8,PATISS!$A$2:$B$14,2,FALSE)</f>
        <v>0</v>
      </c>
      <c r="D8" s="39">
        <f>VLOOKUP(GEN!L8,PATISS!$A$2:$B$14,2,FALSE)</f>
        <v>0</v>
      </c>
      <c r="E8" s="39">
        <f>VLOOKUP(GEN!O8,PATISS!$A$2:$B$14,2,FALSE)</f>
        <v>0</v>
      </c>
      <c r="F8" s="39">
        <f>VLOOKUP(GEN!R8,PATISS!$A$2:$B$14,2,FALSE)</f>
        <v>1.1499999999999999</v>
      </c>
      <c r="G8" s="39">
        <f>VLOOKUP(GEN!U8,PATISS!$A$2:$B$14,2,FALSE)</f>
        <v>2.65</v>
      </c>
      <c r="H8" s="39">
        <f>VLOOKUP(GEN!X8,PATISS!$A$2:$B$14,2,FALSE)</f>
        <v>2.65</v>
      </c>
      <c r="I8" s="39">
        <f>VLOOKUP(GEN!AA8,PATISS!$A$2:$B$14,2,FALSE)</f>
        <v>2.65</v>
      </c>
      <c r="J8" s="39">
        <f>VLOOKUP(GEN!AD8,PATISS!$A$2:$B$14,2,FALSE)</f>
        <v>2.65</v>
      </c>
      <c r="K8" s="39">
        <f>VLOOKUP(GEN!AG8,PATISS!$A$2:$B$14,2,FALSE)</f>
        <v>0</v>
      </c>
      <c r="L8" s="39">
        <f>VLOOKUP(GEN!AJ8,PATISS!$A$2:$B$14,2,FALSE)</f>
        <v>2.65</v>
      </c>
      <c r="M8" s="39">
        <f>VLOOKUP(GEN!AM8,PATISS!$A$2:$B$14,2,FALSE)</f>
        <v>0</v>
      </c>
      <c r="N8" s="39">
        <f>VLOOKUP(GEN!AP8,PATISS!$A$2:$B$14,2,FALSE)</f>
        <v>0</v>
      </c>
      <c r="O8" s="39">
        <f>VLOOKUP(GEN!AS8,PATISS!$A$2:$B$14,2,FALSE)</f>
        <v>0</v>
      </c>
      <c r="P8" s="39">
        <f>VLOOKUP(GEN!AV8,PATISS!$A$2:$B$14,2,FALSE)</f>
        <v>0</v>
      </c>
    </row>
    <row r="9" spans="1:16" ht="16.5" thickTop="1" thickBot="1" x14ac:dyDescent="0.3">
      <c r="A9" s="13" t="str">
        <f>GEN!B9</f>
        <v>gdg</v>
      </c>
      <c r="B9" s="218"/>
      <c r="C9" s="165">
        <f>VLOOKUP(GEN!I9,PATISS!$A$2:$B$14,2,FALSE)</f>
        <v>1.1499999999999999</v>
      </c>
      <c r="D9" s="39">
        <f>VLOOKUP(GEN!L9,PATISS!$A$2:$B$14,2,FALSE)</f>
        <v>0</v>
      </c>
      <c r="E9" s="39">
        <f>VLOOKUP(GEN!O9,PATISS!$A$2:$B$14,2,FALSE)</f>
        <v>1.1499999999999999</v>
      </c>
      <c r="F9" s="39">
        <f>VLOOKUP(GEN!R9,PATISS!$A$2:$B$14,2,FALSE)</f>
        <v>1.1499999999999999</v>
      </c>
      <c r="G9" s="39">
        <f>VLOOKUP(GEN!U9,PATISS!$A$2:$B$14,2,FALSE)</f>
        <v>1.1499999999999999</v>
      </c>
      <c r="H9" s="39">
        <f>VLOOKUP(GEN!X9,PATISS!$A$2:$B$14,2,FALSE)</f>
        <v>1.3</v>
      </c>
      <c r="I9" s="39">
        <f>VLOOKUP(GEN!AA9,PATISS!$A$2:$B$14,2,FALSE)</f>
        <v>0</v>
      </c>
      <c r="J9" s="39">
        <f>VLOOKUP(GEN!AD9,PATISS!$A$2:$B$14,2,FALSE)</f>
        <v>1.3</v>
      </c>
      <c r="K9" s="39">
        <f>VLOOKUP(GEN!AG9,PATISS!$A$2:$B$14,2,FALSE)</f>
        <v>0</v>
      </c>
      <c r="L9" s="39">
        <f>VLOOKUP(GEN!AJ9,PATISS!$A$2:$B$14,2,FALSE)</f>
        <v>1.3</v>
      </c>
      <c r="M9" s="39">
        <f>VLOOKUP(GEN!AM9,PATISS!$A$2:$B$14,2,FALSE)</f>
        <v>0</v>
      </c>
      <c r="N9" s="39">
        <f>VLOOKUP(GEN!AP9,PATISS!$A$2:$B$14,2,FALSE)</f>
        <v>0</v>
      </c>
      <c r="O9" s="39">
        <f>VLOOKUP(GEN!AS9,PATISS!$A$2:$B$14,2,FALSE)</f>
        <v>0</v>
      </c>
      <c r="P9" s="39">
        <f>VLOOKUP(GEN!AV9,PATISS!$A$2:$B$14,2,FALSE)</f>
        <v>0</v>
      </c>
    </row>
    <row r="10" spans="1:16" ht="16.5" thickTop="1" thickBot="1" x14ac:dyDescent="0.3">
      <c r="A10" s="13">
        <f>GEN!B10</f>
        <v>0</v>
      </c>
      <c r="B10" s="218"/>
      <c r="C10" s="165">
        <f>VLOOKUP(GEN!I10,PATISS!$A$2:$B$14,2,FALSE)</f>
        <v>1.1499999999999999</v>
      </c>
      <c r="D10" s="39">
        <f>VLOOKUP(GEN!L10,PATISS!$A$2:$B$14,2,FALSE)</f>
        <v>0</v>
      </c>
      <c r="E10" s="39">
        <f>VLOOKUP(GEN!O10,PATISS!$A$2:$B$14,2,FALSE)</f>
        <v>1.1499999999999999</v>
      </c>
      <c r="F10" s="39">
        <f>VLOOKUP(GEN!R10,PATISS!$A$2:$B$14,2,FALSE)</f>
        <v>1.1499999999999999</v>
      </c>
      <c r="G10" s="39">
        <f>VLOOKUP(GEN!U10,PATISS!$A$2:$B$14,2,FALSE)</f>
        <v>0</v>
      </c>
      <c r="H10" s="39">
        <f>VLOOKUP(GEN!X10,PATISS!$A$2:$B$14,2,FALSE)</f>
        <v>2.65</v>
      </c>
      <c r="I10" s="39">
        <f>VLOOKUP(GEN!AA10,PATISS!$A$2:$B$14,2,FALSE)</f>
        <v>1.3</v>
      </c>
      <c r="J10" s="39">
        <f>VLOOKUP(GEN!AD10,PATISS!$A$2:$B$14,2,FALSE)</f>
        <v>1.3</v>
      </c>
      <c r="K10" s="39">
        <f>VLOOKUP(GEN!AG10,PATISS!$A$2:$B$14,2,FALSE)</f>
        <v>0</v>
      </c>
      <c r="L10" s="39">
        <f>VLOOKUP(GEN!AJ10,PATISS!$A$2:$B$14,2,FALSE)</f>
        <v>1.3</v>
      </c>
      <c r="M10" s="39">
        <f>VLOOKUP(GEN!AM10,PATISS!$A$2:$B$14,2,FALSE)</f>
        <v>0</v>
      </c>
      <c r="N10" s="39">
        <f>VLOOKUP(GEN!AP10,PATISS!$A$2:$B$14,2,FALSE)</f>
        <v>0</v>
      </c>
      <c r="O10" s="39">
        <f>VLOOKUP(GEN!AS10,PATISS!$A$2:$B$14,2,FALSE)</f>
        <v>0</v>
      </c>
      <c r="P10" s="39">
        <f>VLOOKUP(GEN!AV10,PATISS!$A$2:$B$14,2,FALSE)</f>
        <v>0</v>
      </c>
    </row>
    <row r="11" spans="1:16" ht="16.5" thickTop="1" thickBot="1" x14ac:dyDescent="0.3">
      <c r="A11" s="13">
        <f>GEN!B11</f>
        <v>0</v>
      </c>
      <c r="B11" s="218"/>
      <c r="C11" s="165">
        <f>VLOOKUP(GEN!I11,PATISS!$A$2:$B$14,2,FALSE)</f>
        <v>0</v>
      </c>
      <c r="D11" s="39">
        <f>VLOOKUP(GEN!L11,PATISS!$A$2:$B$14,2,FALSE)</f>
        <v>0</v>
      </c>
      <c r="E11" s="39">
        <f>VLOOKUP(GEN!O11,PATISS!$A$2:$B$14,2,FALSE)</f>
        <v>0</v>
      </c>
      <c r="F11" s="39">
        <f>VLOOKUP(GEN!R11,PATISS!$A$2:$B$14,2,FALSE)</f>
        <v>0</v>
      </c>
      <c r="G11" s="39">
        <f>VLOOKUP(GEN!U11,PATISS!$A$2:$B$14,2,FALSE)</f>
        <v>0</v>
      </c>
      <c r="H11" s="39">
        <f>VLOOKUP(GEN!X11,PATISS!$A$2:$B$14,2,FALSE)</f>
        <v>1.25</v>
      </c>
      <c r="I11" s="39">
        <f>VLOOKUP(GEN!AA11,PATISS!$A$2:$B$14,2,FALSE)</f>
        <v>0</v>
      </c>
      <c r="J11" s="39">
        <f>VLOOKUP(GEN!AD11,PATISS!$A$2:$B$14,2,FALSE)</f>
        <v>1.3</v>
      </c>
      <c r="K11" s="39">
        <f>VLOOKUP(GEN!AG11,PATISS!$A$2:$B$14,2,FALSE)</f>
        <v>0</v>
      </c>
      <c r="L11" s="39">
        <f>VLOOKUP(GEN!AJ11,PATISS!$A$2:$B$14,2,FALSE)</f>
        <v>1.3</v>
      </c>
      <c r="M11" s="39">
        <f>VLOOKUP(GEN!AM11,PATISS!$A$2:$B$14,2,FALSE)</f>
        <v>0</v>
      </c>
      <c r="N11" s="39">
        <f>VLOOKUP(GEN!AP11,PATISS!$A$2:$B$14,2,FALSE)</f>
        <v>0</v>
      </c>
      <c r="O11" s="39">
        <f>VLOOKUP(GEN!AS11,PATISS!$A$2:$B$14,2,FALSE)</f>
        <v>0</v>
      </c>
      <c r="P11" s="39">
        <f>VLOOKUP(GEN!AV11,PATISS!$A$2:$B$14,2,FALSE)</f>
        <v>0</v>
      </c>
    </row>
    <row r="12" spans="1:16" ht="16.5" thickTop="1" thickBot="1" x14ac:dyDescent="0.3">
      <c r="A12" s="13">
        <f>GEN!B12</f>
        <v>0</v>
      </c>
      <c r="B12" s="218"/>
      <c r="C12" s="165">
        <f>VLOOKUP(GEN!I12,PATISS!$A$2:$B$14,2,FALSE)</f>
        <v>1.1499999999999999</v>
      </c>
      <c r="D12" s="39">
        <f>VLOOKUP(GEN!L12,PATISS!$A$2:$B$14,2,FALSE)</f>
        <v>0</v>
      </c>
      <c r="E12" s="39">
        <f>VLOOKUP(GEN!O12,PATISS!$A$2:$B$14,2,FALSE)</f>
        <v>1.1499999999999999</v>
      </c>
      <c r="F12" s="39">
        <f>VLOOKUP(GEN!R12,PATISS!$A$2:$B$14,2,FALSE)</f>
        <v>1.1499999999999999</v>
      </c>
      <c r="G12" s="39">
        <f>VLOOKUP(GEN!U12,PATISS!$A$2:$B$14,2,FALSE)</f>
        <v>1.1499999999999999</v>
      </c>
      <c r="H12" s="39">
        <f>VLOOKUP(GEN!X12,PATISS!$A$2:$B$14,2,FALSE)</f>
        <v>1.3</v>
      </c>
      <c r="I12" s="39">
        <f>VLOOKUP(GEN!AA12,PATISS!$A$2:$B$14,2,FALSE)</f>
        <v>1.3</v>
      </c>
      <c r="J12" s="39">
        <f>VLOOKUP(GEN!AD12,PATISS!$A$2:$B$14,2,FALSE)</f>
        <v>1.3</v>
      </c>
      <c r="K12" s="39">
        <f>VLOOKUP(GEN!AG12,PATISS!$A$2:$B$14,2,FALSE)</f>
        <v>0</v>
      </c>
      <c r="L12" s="39">
        <f>VLOOKUP(GEN!AJ12,PATISS!$A$2:$B$14,2,FALSE)</f>
        <v>0</v>
      </c>
      <c r="M12" s="39">
        <f>VLOOKUP(GEN!AM12,PATISS!$A$2:$B$14,2,FALSE)</f>
        <v>0</v>
      </c>
      <c r="N12" s="39">
        <f>VLOOKUP(GEN!AP12,PATISS!$A$2:$B$14,2,FALSE)</f>
        <v>0</v>
      </c>
      <c r="O12" s="39">
        <f>VLOOKUP(GEN!AS12,PATISS!$A$2:$B$14,2,FALSE)</f>
        <v>0</v>
      </c>
      <c r="P12" s="39">
        <f>VLOOKUP(GEN!AV12,PATISS!$A$2:$B$14,2,FALSE)</f>
        <v>0</v>
      </c>
    </row>
    <row r="13" spans="1:16" ht="16.5" thickTop="1" thickBot="1" x14ac:dyDescent="0.3">
      <c r="A13" s="13">
        <f>GEN!B13</f>
        <v>0</v>
      </c>
      <c r="B13" s="218"/>
      <c r="C13" s="165">
        <f>VLOOKUP(GEN!I13,PATISS!$A$2:$B$14,2,FALSE)</f>
        <v>1.1499999999999999</v>
      </c>
      <c r="D13" s="39">
        <f>VLOOKUP(GEN!L13,PATISS!$A$2:$B$14,2,FALSE)</f>
        <v>0</v>
      </c>
      <c r="E13" s="39">
        <f>VLOOKUP(GEN!O13,PATISS!$A$2:$B$14,2,FALSE)</f>
        <v>1.1499999999999999</v>
      </c>
      <c r="F13" s="39">
        <f>VLOOKUP(GEN!R13,PATISS!$A$2:$B$14,2,FALSE)</f>
        <v>1.1499999999999999</v>
      </c>
      <c r="G13" s="39">
        <f>VLOOKUP(GEN!U13,PATISS!$A$2:$B$14,2,FALSE)</f>
        <v>0</v>
      </c>
      <c r="H13" s="39">
        <f>VLOOKUP(GEN!X13,PATISS!$A$2:$B$14,2,FALSE)</f>
        <v>1.25</v>
      </c>
      <c r="I13" s="39">
        <f>VLOOKUP(GEN!AA13,PATISS!$A$2:$B$14,2,FALSE)</f>
        <v>0</v>
      </c>
      <c r="J13" s="39">
        <f>VLOOKUP(GEN!AD13,PATISS!$A$2:$B$14,2,FALSE)</f>
        <v>0</v>
      </c>
      <c r="K13" s="39">
        <f>VLOOKUP(GEN!AG13,PATISS!$A$2:$B$14,2,FALSE)</f>
        <v>0</v>
      </c>
      <c r="L13" s="39">
        <f>VLOOKUP(GEN!AJ13,PATISS!$A$2:$B$14,2,FALSE)</f>
        <v>1.25</v>
      </c>
      <c r="M13" s="39">
        <f>VLOOKUP(GEN!AM13,PATISS!$A$2:$B$14,2,FALSE)</f>
        <v>0</v>
      </c>
      <c r="N13" s="39">
        <f>VLOOKUP(GEN!AP13,PATISS!$A$2:$B$14,2,FALSE)</f>
        <v>0</v>
      </c>
      <c r="O13" s="39">
        <f>VLOOKUP(GEN!AS13,PATISS!$A$2:$B$14,2,FALSE)</f>
        <v>0</v>
      </c>
      <c r="P13" s="39">
        <f>VLOOKUP(GEN!AV13,PATISS!$A$2:$B$14,2,FALSE)</f>
        <v>0</v>
      </c>
    </row>
    <row r="14" spans="1:16" ht="16.5" thickTop="1" thickBot="1" x14ac:dyDescent="0.3">
      <c r="A14" s="13">
        <f>GEN!B14</f>
        <v>0</v>
      </c>
      <c r="B14" s="218"/>
      <c r="C14" s="165">
        <f>VLOOKUP(GEN!I14,PATISS!$A$2:$B$14,2,FALSE)</f>
        <v>0</v>
      </c>
      <c r="D14" s="39">
        <f>VLOOKUP(GEN!L14,PATISS!$A$2:$B$14,2,FALSE)</f>
        <v>0</v>
      </c>
      <c r="E14" s="39">
        <f>VLOOKUP(GEN!O14,PATISS!$A$2:$B$14,2,FALSE)</f>
        <v>1.1499999999999999</v>
      </c>
      <c r="F14" s="39">
        <f>VLOOKUP(GEN!R14,PATISS!$A$2:$B$14,2,FALSE)</f>
        <v>1.1499999999999999</v>
      </c>
      <c r="G14" s="39">
        <f>VLOOKUP(GEN!U14,PATISS!$A$2:$B$14,2,FALSE)</f>
        <v>0</v>
      </c>
      <c r="H14" s="39">
        <f>VLOOKUP(GEN!X14,PATISS!$A$2:$B$14,2,FALSE)</f>
        <v>1.1499999999999999</v>
      </c>
      <c r="I14" s="39">
        <f>VLOOKUP(GEN!AA14,PATISS!$A$2:$B$14,2,FALSE)</f>
        <v>1.1499999999999999</v>
      </c>
      <c r="J14" s="39">
        <f>VLOOKUP(GEN!AD14,PATISS!$A$2:$B$14,2,FALSE)</f>
        <v>0</v>
      </c>
      <c r="K14" s="39">
        <f>VLOOKUP(GEN!AG14,PATISS!$A$2:$B$14,2,FALSE)</f>
        <v>0</v>
      </c>
      <c r="L14" s="39">
        <f>VLOOKUP(GEN!AJ14,PATISS!$A$2:$B$14,2,FALSE)</f>
        <v>1.1499999999999999</v>
      </c>
      <c r="M14" s="39">
        <f>VLOOKUP(GEN!AM14,PATISS!$A$2:$B$14,2,FALSE)</f>
        <v>0</v>
      </c>
      <c r="N14" s="39">
        <f>VLOOKUP(GEN!AP14,PATISS!$A$2:$B$14,2,FALSE)</f>
        <v>0</v>
      </c>
      <c r="O14" s="39">
        <f>VLOOKUP(GEN!AS14,PATISS!$A$2:$B$14,2,FALSE)</f>
        <v>0</v>
      </c>
      <c r="P14" s="39">
        <f>VLOOKUP(GEN!AV14,PATISS!$A$2:$B$14,2,FALSE)</f>
        <v>0</v>
      </c>
    </row>
    <row r="15" spans="1:16" ht="16.5" thickTop="1" thickBot="1" x14ac:dyDescent="0.3">
      <c r="A15" s="13" t="str">
        <f>GEN!B15</f>
        <v>dbdf</v>
      </c>
      <c r="B15" s="218"/>
      <c r="C15" s="165">
        <f>VLOOKUP(GEN!I15,PATISS!$A$2:$B$14,2,FALSE)</f>
        <v>1.05</v>
      </c>
      <c r="D15" s="39">
        <f>VLOOKUP(GEN!L15,PATISS!$A$2:$B$14,2,FALSE)</f>
        <v>0</v>
      </c>
      <c r="E15" s="39">
        <f>VLOOKUP(GEN!O15,PATISS!$A$2:$B$14,2,FALSE)</f>
        <v>1.05</v>
      </c>
      <c r="F15" s="39">
        <f>VLOOKUP(GEN!R15,PATISS!$A$2:$B$14,2,FALSE)</f>
        <v>1.05</v>
      </c>
      <c r="G15" s="39">
        <f>VLOOKUP(GEN!U15,PATISS!$A$2:$B$14,2,FALSE)</f>
        <v>0</v>
      </c>
      <c r="H15" s="39">
        <f>VLOOKUP(GEN!X15,PATISS!$A$2:$B$14,2,FALSE)</f>
        <v>1.1499999999999999</v>
      </c>
      <c r="I15" s="39">
        <f>VLOOKUP(GEN!AA15,PATISS!$A$2:$B$14,2,FALSE)</f>
        <v>0</v>
      </c>
      <c r="J15" s="39">
        <f>VLOOKUP(GEN!AD15,PATISS!$A$2:$B$14,2,FALSE)</f>
        <v>0</v>
      </c>
      <c r="K15" s="39">
        <f>VLOOKUP(GEN!AG15,PATISS!$A$2:$B$14,2,FALSE)</f>
        <v>0</v>
      </c>
      <c r="L15" s="39">
        <f>VLOOKUP(GEN!AJ15,PATISS!$A$2:$B$14,2,FALSE)</f>
        <v>0</v>
      </c>
      <c r="M15" s="39">
        <f>VLOOKUP(GEN!AM15,PATISS!$A$2:$B$14,2,FALSE)</f>
        <v>0</v>
      </c>
      <c r="N15" s="39">
        <f>VLOOKUP(GEN!AP15,PATISS!$A$2:$B$14,2,FALSE)</f>
        <v>0</v>
      </c>
      <c r="O15" s="39">
        <f>VLOOKUP(GEN!AS15,PATISS!$A$2:$B$14,2,FALSE)</f>
        <v>0</v>
      </c>
      <c r="P15" s="39">
        <f>VLOOKUP(GEN!AV15,PATISS!$A$2:$B$14,2,FALSE)</f>
        <v>0</v>
      </c>
    </row>
    <row r="16" spans="1:16" ht="16.5" thickTop="1" thickBot="1" x14ac:dyDescent="0.3">
      <c r="A16" s="13">
        <f>GEN!B16</f>
        <v>0</v>
      </c>
      <c r="B16" s="218"/>
      <c r="C16" s="165">
        <f>VLOOKUP(GEN!I16,PATISS!$A$2:$B$14,2,FALSE)</f>
        <v>1.05</v>
      </c>
      <c r="D16" s="39">
        <f>VLOOKUP(GEN!L16,PATISS!$A$2:$B$14,2,FALSE)</f>
        <v>0</v>
      </c>
      <c r="E16" s="39">
        <f>VLOOKUP(GEN!O16,PATISS!$A$2:$B$14,2,FALSE)</f>
        <v>1.05</v>
      </c>
      <c r="F16" s="39">
        <f>VLOOKUP(GEN!R16,PATISS!$A$2:$B$14,2,FALSE)</f>
        <v>1.05</v>
      </c>
      <c r="G16" s="39">
        <f>VLOOKUP(GEN!U16,PATISS!$A$2:$B$14,2,FALSE)</f>
        <v>1.05</v>
      </c>
      <c r="H16" s="39">
        <f>VLOOKUP(GEN!X16,PATISS!$A$2:$B$14,2,FALSE)</f>
        <v>0</v>
      </c>
      <c r="I16" s="39">
        <f>VLOOKUP(GEN!AA16,PATISS!$A$2:$B$14,2,FALSE)</f>
        <v>0</v>
      </c>
      <c r="J16" s="39">
        <f>VLOOKUP(GEN!AD16,PATISS!$A$2:$B$14,2,FALSE)</f>
        <v>0</v>
      </c>
      <c r="K16" s="39">
        <f>VLOOKUP(GEN!AG16,PATISS!$A$2:$B$14,2,FALSE)</f>
        <v>0</v>
      </c>
      <c r="L16" s="39">
        <f>VLOOKUP(GEN!AJ16,PATISS!$A$2:$B$14,2,FALSE)</f>
        <v>0</v>
      </c>
      <c r="M16" s="39">
        <f>VLOOKUP(GEN!AM16,PATISS!$A$2:$B$14,2,FALSE)</f>
        <v>0</v>
      </c>
      <c r="N16" s="39">
        <f>VLOOKUP(GEN!AP16,PATISS!$A$2:$B$14,2,FALSE)</f>
        <v>0</v>
      </c>
      <c r="O16" s="39">
        <f>VLOOKUP(GEN!AS16,PATISS!$A$2:$B$14,2,FALSE)</f>
        <v>0</v>
      </c>
      <c r="P16" s="39">
        <f>VLOOKUP(GEN!AV16,PATISS!$A$2:$B$14,2,FALSE)</f>
        <v>0</v>
      </c>
    </row>
    <row r="17" spans="1:16" ht="16.5" thickTop="1" thickBot="1" x14ac:dyDescent="0.3">
      <c r="A17" s="13">
        <f>GEN!B17</f>
        <v>0</v>
      </c>
      <c r="B17" s="218"/>
      <c r="C17" s="165">
        <f>VLOOKUP(GEN!I17,PATISS!$A$2:$B$14,2,FALSE)</f>
        <v>1.05</v>
      </c>
      <c r="D17" s="39">
        <f>VLOOKUP(GEN!L17,PATISS!$A$2:$B$14,2,FALSE)</f>
        <v>0</v>
      </c>
      <c r="E17" s="39">
        <f>VLOOKUP(GEN!O17,PATISS!$A$2:$B$14,2,FALSE)</f>
        <v>1.05</v>
      </c>
      <c r="F17" s="39">
        <f>VLOOKUP(GEN!R17,PATISS!$A$2:$B$14,2,FALSE)</f>
        <v>1.05</v>
      </c>
      <c r="G17" s="39">
        <f>VLOOKUP(GEN!U17,PATISS!$A$2:$B$14,2,FALSE)</f>
        <v>0</v>
      </c>
      <c r="H17" s="39">
        <f>VLOOKUP(GEN!X17,PATISS!$A$2:$B$14,2,FALSE)</f>
        <v>0</v>
      </c>
      <c r="I17" s="39">
        <f>VLOOKUP(GEN!AA17,PATISS!$A$2:$B$14,2,FALSE)</f>
        <v>1.05</v>
      </c>
      <c r="J17" s="39">
        <f>VLOOKUP(GEN!AD17,PATISS!$A$2:$B$14,2,FALSE)</f>
        <v>1.1499999999999999</v>
      </c>
      <c r="K17" s="39">
        <f>VLOOKUP(GEN!AG17,PATISS!$A$2:$B$14,2,FALSE)</f>
        <v>0</v>
      </c>
      <c r="L17" s="39">
        <f>VLOOKUP(GEN!AJ17,PATISS!$A$2:$B$14,2,FALSE)</f>
        <v>1.1499999999999999</v>
      </c>
      <c r="M17" s="39">
        <f>VLOOKUP(GEN!AM17,PATISS!$A$2:$B$14,2,FALSE)</f>
        <v>0</v>
      </c>
      <c r="N17" s="39">
        <f>VLOOKUP(GEN!AP17,PATISS!$A$2:$B$14,2,FALSE)</f>
        <v>0</v>
      </c>
      <c r="O17" s="39">
        <f>VLOOKUP(GEN!AS17,PATISS!$A$2:$B$14,2,FALSE)</f>
        <v>0</v>
      </c>
      <c r="P17" s="39">
        <f>VLOOKUP(GEN!AV17,PATISS!$A$2:$B$14,2,FALSE)</f>
        <v>0</v>
      </c>
    </row>
    <row r="18" spans="1:16" ht="16.5" thickTop="1" thickBot="1" x14ac:dyDescent="0.3">
      <c r="A18" s="13">
        <f>GEN!B18</f>
        <v>0</v>
      </c>
      <c r="B18" s="218"/>
      <c r="C18" s="165">
        <f>VLOOKUP(GEN!I18,PATISS!$A$2:$B$14,2,FALSE)</f>
        <v>0</v>
      </c>
      <c r="D18" s="39">
        <f>VLOOKUP(GEN!L18,PATISS!$A$2:$B$14,2,FALSE)</f>
        <v>0</v>
      </c>
      <c r="E18" s="39">
        <f>VLOOKUP(GEN!O18,PATISS!$A$2:$B$14,2,FALSE)</f>
        <v>0</v>
      </c>
      <c r="F18" s="39">
        <f>VLOOKUP(GEN!R18,PATISS!$A$2:$B$14,2,FALSE)</f>
        <v>1.05</v>
      </c>
      <c r="G18" s="39">
        <f>VLOOKUP(GEN!U18,PATISS!$A$2:$B$14,2,FALSE)</f>
        <v>0</v>
      </c>
      <c r="H18" s="39">
        <f>VLOOKUP(GEN!X18,PATISS!$A$2:$B$14,2,FALSE)</f>
        <v>1.25</v>
      </c>
      <c r="I18" s="39">
        <f>VLOOKUP(GEN!AA18,PATISS!$A$2:$B$14,2,FALSE)</f>
        <v>0</v>
      </c>
      <c r="J18" s="39">
        <f>VLOOKUP(GEN!AD18,PATISS!$A$2:$B$14,2,FALSE)</f>
        <v>0</v>
      </c>
      <c r="K18" s="39">
        <f>VLOOKUP(GEN!AG18,PATISS!$A$2:$B$14,2,FALSE)</f>
        <v>0</v>
      </c>
      <c r="L18" s="39">
        <f>VLOOKUP(GEN!AJ18,PATISS!$A$2:$B$14,2,FALSE)</f>
        <v>0</v>
      </c>
      <c r="M18" s="39">
        <f>VLOOKUP(GEN!AM18,PATISS!$A$2:$B$14,2,FALSE)</f>
        <v>0</v>
      </c>
      <c r="N18" s="39">
        <f>VLOOKUP(GEN!AP18,PATISS!$A$2:$B$14,2,FALSE)</f>
        <v>0</v>
      </c>
      <c r="O18" s="39">
        <f>VLOOKUP(GEN!AS18,PATISS!$A$2:$B$14,2,FALSE)</f>
        <v>0</v>
      </c>
      <c r="P18" s="39">
        <f>VLOOKUP(GEN!AV18,PATISS!$A$2:$B$14,2,FALSE)</f>
        <v>0</v>
      </c>
    </row>
    <row r="19" spans="1:16" ht="16.5" thickTop="1" thickBot="1" x14ac:dyDescent="0.3">
      <c r="A19" s="13" t="str">
        <f>GEN!B19</f>
        <v xml:space="preserve"> vg</v>
      </c>
      <c r="B19" s="218"/>
      <c r="C19" s="165">
        <f>VLOOKUP(GEN!I19,PATISS!$A$2:$B$14,2,FALSE)</f>
        <v>1.05</v>
      </c>
      <c r="D19" s="39">
        <f>VLOOKUP(GEN!L19,PATISS!$A$2:$B$14,2,FALSE)</f>
        <v>0</v>
      </c>
      <c r="E19" s="39">
        <f>VLOOKUP(GEN!O19,PATISS!$A$2:$B$14,2,FALSE)</f>
        <v>1.1499999999999999</v>
      </c>
      <c r="F19" s="39">
        <f>VLOOKUP(GEN!R19,PATISS!$A$2:$B$14,2,FALSE)</f>
        <v>0</v>
      </c>
      <c r="G19" s="39">
        <f>VLOOKUP(GEN!U19,PATISS!$A$2:$B$14,2,FALSE)</f>
        <v>0</v>
      </c>
      <c r="H19" s="39">
        <f>VLOOKUP(GEN!X19,PATISS!$A$2:$B$14,2,FALSE)</f>
        <v>0</v>
      </c>
      <c r="I19" s="39">
        <f>VLOOKUP(GEN!AA19,PATISS!$A$2:$B$14,2,FALSE)</f>
        <v>0</v>
      </c>
      <c r="J19" s="39">
        <f>VLOOKUP(GEN!AD19,PATISS!$A$2:$B$14,2,FALSE)</f>
        <v>0</v>
      </c>
      <c r="K19" s="39">
        <f>VLOOKUP(GEN!AG19,PATISS!$A$2:$B$14,2,FALSE)</f>
        <v>0</v>
      </c>
      <c r="L19" s="39">
        <f>VLOOKUP(GEN!AJ19,PATISS!$A$2:$B$14,2,FALSE)</f>
        <v>0</v>
      </c>
      <c r="M19" s="39">
        <f>VLOOKUP(GEN!AM19,PATISS!$A$2:$B$14,2,FALSE)</f>
        <v>0</v>
      </c>
      <c r="N19" s="39">
        <f>VLOOKUP(GEN!AP19,PATISS!$A$2:$B$14,2,FALSE)</f>
        <v>0</v>
      </c>
      <c r="O19" s="39">
        <f>VLOOKUP(GEN!AS19,PATISS!$A$2:$B$14,2,FALSE)</f>
        <v>0</v>
      </c>
      <c r="P19" s="39">
        <f>VLOOKUP(GEN!AV19,PATISS!$A$2:$B$14,2,FALSE)</f>
        <v>0</v>
      </c>
    </row>
    <row r="20" spans="1:16" ht="16.5" thickTop="1" thickBot="1" x14ac:dyDescent="0.3">
      <c r="A20" s="13">
        <f>GEN!B20</f>
        <v>0</v>
      </c>
      <c r="B20" s="218"/>
      <c r="C20" s="165">
        <f>VLOOKUP(GEN!I20,PATISS!$A$2:$B$14,2,FALSE)</f>
        <v>1.1499999999999999</v>
      </c>
      <c r="D20" s="39">
        <f>VLOOKUP(GEN!L20,PATISS!$A$2:$B$14,2,FALSE)</f>
        <v>0</v>
      </c>
      <c r="E20" s="39">
        <f>VLOOKUP(GEN!O20,PATISS!$A$2:$B$14,2,FALSE)</f>
        <v>0</v>
      </c>
      <c r="F20" s="39">
        <f>VLOOKUP(GEN!R20,PATISS!$A$2:$B$14,2,FALSE)</f>
        <v>0</v>
      </c>
      <c r="G20" s="39">
        <f>VLOOKUP(GEN!U20,PATISS!$A$2:$B$14,2,FALSE)</f>
        <v>0</v>
      </c>
      <c r="H20" s="39">
        <f>VLOOKUP(GEN!X20,PATISS!$A$2:$B$14,2,FALSE)</f>
        <v>0</v>
      </c>
      <c r="I20" s="39">
        <f>VLOOKUP(GEN!AA20,PATISS!$A$2:$B$14,2,FALSE)</f>
        <v>0</v>
      </c>
      <c r="J20" s="39">
        <f>VLOOKUP(GEN!AD20,PATISS!$A$2:$B$14,2,FALSE)</f>
        <v>0</v>
      </c>
      <c r="K20" s="39">
        <f>VLOOKUP(GEN!AG20,PATISS!$A$2:$B$14,2,FALSE)</f>
        <v>0</v>
      </c>
      <c r="L20" s="39">
        <f>VLOOKUP(GEN!AJ20,PATISS!$A$2:$B$14,2,FALSE)</f>
        <v>0</v>
      </c>
      <c r="M20" s="39">
        <f>VLOOKUP(GEN!AM20,PATISS!$A$2:$B$14,2,FALSE)</f>
        <v>0</v>
      </c>
      <c r="N20" s="39">
        <f>VLOOKUP(GEN!AP20,PATISS!$A$2:$B$14,2,FALSE)</f>
        <v>0</v>
      </c>
      <c r="O20" s="39">
        <f>VLOOKUP(GEN!AS20,PATISS!$A$2:$B$14,2,FALSE)</f>
        <v>0</v>
      </c>
      <c r="P20" s="39">
        <f>VLOOKUP(GEN!AV20,PATISS!$A$2:$B$14,2,FALSE)</f>
        <v>0</v>
      </c>
    </row>
    <row r="21" spans="1:16" ht="16.5" thickTop="1" thickBot="1" x14ac:dyDescent="0.3">
      <c r="A21" s="13">
        <f>GEN!B21</f>
        <v>0</v>
      </c>
      <c r="B21" s="218"/>
      <c r="C21" s="165">
        <f>VLOOKUP(GEN!I21,PATISS!$A$2:$B$14,2,FALSE)</f>
        <v>0</v>
      </c>
      <c r="D21" s="39">
        <f>VLOOKUP(GEN!L21,PATISS!$A$2:$B$14,2,FALSE)</f>
        <v>0</v>
      </c>
      <c r="E21" s="39">
        <f>VLOOKUP(GEN!O21,PATISS!$A$2:$B$14,2,FALSE)</f>
        <v>0</v>
      </c>
      <c r="F21" s="39">
        <f>VLOOKUP(GEN!R21,PATISS!$A$2:$B$14,2,FALSE)</f>
        <v>0</v>
      </c>
      <c r="G21" s="39">
        <f>VLOOKUP(GEN!U21,PATISS!$A$2:$B$14,2,FALSE)</f>
        <v>0</v>
      </c>
      <c r="H21" s="39">
        <f>VLOOKUP(GEN!X21,PATISS!$A$2:$B$14,2,FALSE)</f>
        <v>0</v>
      </c>
      <c r="I21" s="39">
        <f>VLOOKUP(GEN!AA21,PATISS!$A$2:$B$14,2,FALSE)</f>
        <v>0</v>
      </c>
      <c r="J21" s="39">
        <f>VLOOKUP(GEN!AD21,PATISS!$A$2:$B$14,2,FALSE)</f>
        <v>0</v>
      </c>
      <c r="K21" s="39">
        <f>VLOOKUP(GEN!AG21,PATISS!$A$2:$B$14,2,FALSE)</f>
        <v>0</v>
      </c>
      <c r="L21" s="39">
        <f>VLOOKUP(GEN!AJ21,PATISS!$A$2:$B$14,2,FALSE)</f>
        <v>1.1499999999999999</v>
      </c>
      <c r="M21" s="39">
        <f>VLOOKUP(GEN!AM21,PATISS!$A$2:$B$14,2,FALSE)</f>
        <v>0</v>
      </c>
      <c r="N21" s="39">
        <f>VLOOKUP(GEN!AP21,PATISS!$A$2:$B$14,2,FALSE)</f>
        <v>0</v>
      </c>
      <c r="O21" s="39">
        <f>VLOOKUP(GEN!AS21,PATISS!$A$2:$B$14,2,FALSE)</f>
        <v>0</v>
      </c>
      <c r="P21" s="39">
        <f>VLOOKUP(GEN!AV21,PATISS!$A$2:$B$14,2,FALSE)</f>
        <v>0</v>
      </c>
    </row>
    <row r="22" spans="1:16" ht="16.5" thickTop="1" thickBot="1" x14ac:dyDescent="0.3">
      <c r="A22" s="13">
        <f>GEN!B22</f>
        <v>0</v>
      </c>
      <c r="B22" s="218"/>
      <c r="C22" s="165">
        <f>VLOOKUP(GEN!I22,PATISS!$A$2:$B$14,2,FALSE)</f>
        <v>1.1499999999999999</v>
      </c>
      <c r="D22" s="39">
        <f>VLOOKUP(GEN!L22,PATISS!$A$2:$B$14,2,FALSE)</f>
        <v>0</v>
      </c>
      <c r="E22" s="39">
        <f>VLOOKUP(GEN!O22,PATISS!$A$2:$B$14,2,FALSE)</f>
        <v>1.1499999999999999</v>
      </c>
      <c r="F22" s="39">
        <f>VLOOKUP(GEN!R22,PATISS!$A$2:$B$14,2,FALSE)</f>
        <v>1.1499999999999999</v>
      </c>
      <c r="G22" s="39">
        <f>VLOOKUP(GEN!U22,PATISS!$A$2:$B$14,2,FALSE)</f>
        <v>0</v>
      </c>
      <c r="H22" s="39">
        <f>VLOOKUP(GEN!X22,PATISS!$A$2:$B$14,2,FALSE)</f>
        <v>1.25</v>
      </c>
      <c r="I22" s="39">
        <f>VLOOKUP(GEN!AA22,PATISS!$A$2:$B$14,2,FALSE)</f>
        <v>1.3</v>
      </c>
      <c r="J22" s="39">
        <f>VLOOKUP(GEN!AD22,PATISS!$A$2:$B$14,2,FALSE)</f>
        <v>1.3</v>
      </c>
      <c r="K22" s="39">
        <f>VLOOKUP(GEN!AG22,PATISS!$A$2:$B$14,2,FALSE)</f>
        <v>0</v>
      </c>
      <c r="L22" s="39">
        <f>VLOOKUP(GEN!AJ22,PATISS!$A$2:$B$14,2,FALSE)</f>
        <v>1.3</v>
      </c>
      <c r="M22" s="39">
        <f>VLOOKUP(GEN!AM22,PATISS!$A$2:$B$14,2,FALSE)</f>
        <v>0</v>
      </c>
      <c r="N22" s="39">
        <f>VLOOKUP(GEN!AP22,PATISS!$A$2:$B$14,2,FALSE)</f>
        <v>0</v>
      </c>
      <c r="O22" s="39">
        <f>VLOOKUP(GEN!AS22,PATISS!$A$2:$B$14,2,FALSE)</f>
        <v>0</v>
      </c>
      <c r="P22" s="39">
        <f>VLOOKUP(GEN!AV22,PATISS!$A$2:$B$14,2,FALSE)</f>
        <v>0</v>
      </c>
    </row>
    <row r="23" spans="1:16" ht="16.5" thickTop="1" thickBot="1" x14ac:dyDescent="0.3">
      <c r="A23" s="13">
        <f>GEN!B23</f>
        <v>0</v>
      </c>
      <c r="B23" s="218"/>
      <c r="C23" s="165">
        <f>VLOOKUP(GEN!I23,PATISS!$A$2:$B$14,2,FALSE)</f>
        <v>1.1499999999999999</v>
      </c>
      <c r="D23" s="39">
        <f>VLOOKUP(GEN!L23,PATISS!$A$2:$B$14,2,FALSE)</f>
        <v>0</v>
      </c>
      <c r="E23" s="39">
        <f>VLOOKUP(GEN!O23,PATISS!$A$2:$B$14,2,FALSE)</f>
        <v>1.1499999999999999</v>
      </c>
      <c r="F23" s="39">
        <f>VLOOKUP(GEN!R23,PATISS!$A$2:$B$14,2,FALSE)</f>
        <v>0</v>
      </c>
      <c r="G23" s="39">
        <f>VLOOKUP(GEN!U23,PATISS!$A$2:$B$14,2,FALSE)</f>
        <v>0</v>
      </c>
      <c r="H23" s="39">
        <f>VLOOKUP(GEN!X23,PATISS!$A$2:$B$14,2,FALSE)</f>
        <v>1.1499999999999999</v>
      </c>
      <c r="I23" s="39">
        <f>VLOOKUP(GEN!AA23,PATISS!$A$2:$B$14,2,FALSE)</f>
        <v>1.1499999999999999</v>
      </c>
      <c r="J23" s="39">
        <f>VLOOKUP(GEN!AD23,PATISS!$A$2:$B$14,2,FALSE)</f>
        <v>1.1499999999999999</v>
      </c>
      <c r="K23" s="39">
        <f>VLOOKUP(GEN!AG23,PATISS!$A$2:$B$14,2,FALSE)</f>
        <v>0</v>
      </c>
      <c r="L23" s="39">
        <f>VLOOKUP(GEN!AJ23,PATISS!$A$2:$B$14,2,FALSE)</f>
        <v>1.1499999999999999</v>
      </c>
      <c r="M23" s="39">
        <f>VLOOKUP(GEN!AM23,PATISS!$A$2:$B$14,2,FALSE)</f>
        <v>0</v>
      </c>
      <c r="N23" s="39">
        <f>VLOOKUP(GEN!AP23,PATISS!$A$2:$B$14,2,FALSE)</f>
        <v>0</v>
      </c>
      <c r="O23" s="39">
        <f>VLOOKUP(GEN!AS23,PATISS!$A$2:$B$14,2,FALSE)</f>
        <v>0</v>
      </c>
      <c r="P23" s="39">
        <f>VLOOKUP(GEN!AV23,PATISS!$A$2:$B$14,2,FALSE)</f>
        <v>0</v>
      </c>
    </row>
    <row r="24" spans="1:16" ht="16.5" thickTop="1" thickBot="1" x14ac:dyDescent="0.3">
      <c r="A24" s="13">
        <f>GEN!B24</f>
        <v>0</v>
      </c>
      <c r="B24" s="218"/>
      <c r="C24" s="165">
        <f>VLOOKUP(GEN!I24,PATISS!$A$2:$B$14,2,FALSE)</f>
        <v>1.1499999999999999</v>
      </c>
      <c r="D24" s="39">
        <f>VLOOKUP(GEN!L24,PATISS!$A$2:$B$14,2,FALSE)</f>
        <v>0</v>
      </c>
      <c r="E24" s="39">
        <f>VLOOKUP(GEN!O24,PATISS!$A$2:$B$14,2,FALSE)</f>
        <v>1.1499999999999999</v>
      </c>
      <c r="F24" s="39">
        <f>VLOOKUP(GEN!R24,PATISS!$A$2:$B$14,2,FALSE)</f>
        <v>1.1499999999999999</v>
      </c>
      <c r="G24" s="39">
        <f>VLOOKUP(GEN!U24,PATISS!$A$2:$B$14,2,FALSE)</f>
        <v>2.65</v>
      </c>
      <c r="H24" s="39">
        <f>VLOOKUP(GEN!X24,PATISS!$A$2:$B$14,2,FALSE)</f>
        <v>1.3</v>
      </c>
      <c r="I24" s="39">
        <f>VLOOKUP(GEN!AA24,PATISS!$A$2:$B$14,2,FALSE)</f>
        <v>1.3</v>
      </c>
      <c r="J24" s="39">
        <f>VLOOKUP(GEN!AD24,PATISS!$A$2:$B$14,2,FALSE)</f>
        <v>2.65</v>
      </c>
      <c r="K24" s="39">
        <f>VLOOKUP(GEN!AG24,PATISS!$A$2:$B$14,2,FALSE)</f>
        <v>0</v>
      </c>
      <c r="L24" s="39">
        <f>VLOOKUP(GEN!AJ24,PATISS!$A$2:$B$14,2,FALSE)</f>
        <v>1.25</v>
      </c>
      <c r="M24" s="39">
        <f>VLOOKUP(GEN!AM24,PATISS!$A$2:$B$14,2,FALSE)</f>
        <v>1.3</v>
      </c>
      <c r="N24" s="39">
        <f>VLOOKUP(GEN!AP24,PATISS!$A$2:$B$14,2,FALSE)</f>
        <v>0</v>
      </c>
      <c r="O24" s="39">
        <f>VLOOKUP(GEN!AS24,PATISS!$A$2:$B$14,2,FALSE)</f>
        <v>0</v>
      </c>
      <c r="P24" s="39">
        <f>VLOOKUP(GEN!AV24,PATISS!$A$2:$B$14,2,FALSE)</f>
        <v>0</v>
      </c>
    </row>
    <row r="25" spans="1:16" ht="16.5" thickTop="1" thickBot="1" x14ac:dyDescent="0.3">
      <c r="A25" s="13">
        <f>GEN!B25</f>
        <v>0</v>
      </c>
      <c r="B25" s="218"/>
      <c r="C25" s="165">
        <f>VLOOKUP(GEN!I25,PATISS!$A$2:$B$14,2,FALSE)</f>
        <v>1.05</v>
      </c>
      <c r="D25" s="39">
        <f>VLOOKUP(GEN!L25,PATISS!$A$2:$B$14,2,FALSE)</f>
        <v>0</v>
      </c>
      <c r="E25" s="39">
        <f>VLOOKUP(GEN!O25,PATISS!$A$2:$B$14,2,FALSE)</f>
        <v>1.1499999999999999</v>
      </c>
      <c r="F25" s="39">
        <f>VLOOKUP(GEN!R25,PATISS!$A$2:$B$14,2,FALSE)</f>
        <v>1.1499999999999999</v>
      </c>
      <c r="G25" s="39">
        <f>VLOOKUP(GEN!U25,PATISS!$A$2:$B$14,2,FALSE)</f>
        <v>0</v>
      </c>
      <c r="H25" s="39">
        <f>VLOOKUP(GEN!X25,PATISS!$A$2:$B$14,2,FALSE)</f>
        <v>1.05</v>
      </c>
      <c r="I25" s="39">
        <f>VLOOKUP(GEN!AA25,PATISS!$A$2:$B$14,2,FALSE)</f>
        <v>1.1499999999999999</v>
      </c>
      <c r="J25" s="39">
        <f>VLOOKUP(GEN!AD25,PATISS!$A$2:$B$14,2,FALSE)</f>
        <v>1.05</v>
      </c>
      <c r="K25" s="39">
        <f>VLOOKUP(GEN!AG25,PATISS!$A$2:$B$14,2,FALSE)</f>
        <v>0</v>
      </c>
      <c r="L25" s="39">
        <f>VLOOKUP(GEN!AJ25,PATISS!$A$2:$B$14,2,FALSE)</f>
        <v>1.1499999999999999</v>
      </c>
      <c r="M25" s="39">
        <f>VLOOKUP(GEN!AM25,PATISS!$A$2:$B$14,2,FALSE)</f>
        <v>0</v>
      </c>
      <c r="N25" s="39">
        <f>VLOOKUP(GEN!AP25,PATISS!$A$2:$B$14,2,FALSE)</f>
        <v>0</v>
      </c>
      <c r="O25" s="39">
        <f>VLOOKUP(GEN!AS25,PATISS!$A$2:$B$14,2,FALSE)</f>
        <v>0</v>
      </c>
      <c r="P25" s="39">
        <f>VLOOKUP(GEN!AV25,PATISS!$A$2:$B$14,2,FALSE)</f>
        <v>0</v>
      </c>
    </row>
    <row r="26" spans="1:16" ht="16.5" thickTop="1" thickBot="1" x14ac:dyDescent="0.3">
      <c r="A26" s="13">
        <f>GEN!B26</f>
        <v>0</v>
      </c>
      <c r="B26" s="218"/>
      <c r="C26" s="165">
        <f>VLOOKUP(GEN!I26,PATISS!$A$2:$B$14,2,FALSE)</f>
        <v>0</v>
      </c>
      <c r="D26" s="39">
        <f>VLOOKUP(GEN!L26,PATISS!$A$2:$B$14,2,FALSE)</f>
        <v>0</v>
      </c>
      <c r="E26" s="39">
        <f>VLOOKUP(GEN!O26,PATISS!$A$2:$B$14,2,FALSE)</f>
        <v>0</v>
      </c>
      <c r="F26" s="39">
        <f>VLOOKUP(GEN!R26,PATISS!$A$2:$B$14,2,FALSE)</f>
        <v>1.05</v>
      </c>
      <c r="G26" s="39">
        <f>VLOOKUP(GEN!U26,PATISS!$A$2:$B$14,2,FALSE)</f>
        <v>0</v>
      </c>
      <c r="H26" s="39">
        <f>VLOOKUP(GEN!X26,PATISS!$A$2:$B$14,2,FALSE)</f>
        <v>1.05</v>
      </c>
      <c r="I26" s="39">
        <f>VLOOKUP(GEN!AA26,PATISS!$A$2:$B$14,2,FALSE)</f>
        <v>1.05</v>
      </c>
      <c r="J26" s="39">
        <f>VLOOKUP(GEN!AD26,PATISS!$A$2:$B$14,2,FALSE)</f>
        <v>1.05</v>
      </c>
      <c r="K26" s="39">
        <f>VLOOKUP(GEN!AG26,PATISS!$A$2:$B$14,2,FALSE)</f>
        <v>0</v>
      </c>
      <c r="L26" s="39">
        <f>VLOOKUP(GEN!AJ26,PATISS!$A$2:$B$14,2,FALSE)</f>
        <v>1.05</v>
      </c>
      <c r="M26" s="39">
        <f>VLOOKUP(GEN!AM26,PATISS!$A$2:$B$14,2,FALSE)</f>
        <v>0</v>
      </c>
      <c r="N26" s="39">
        <f>VLOOKUP(GEN!AP26,PATISS!$A$2:$B$14,2,FALSE)</f>
        <v>0</v>
      </c>
      <c r="O26" s="39">
        <f>VLOOKUP(GEN!AS26,PATISS!$A$2:$B$14,2,FALSE)</f>
        <v>0</v>
      </c>
      <c r="P26" s="39">
        <f>VLOOKUP(GEN!AV26,PATISS!$A$2:$B$14,2,FALSE)</f>
        <v>0</v>
      </c>
    </row>
    <row r="27" spans="1:16" ht="16.5" thickTop="1" thickBot="1" x14ac:dyDescent="0.3">
      <c r="A27" s="13">
        <f>GEN!B27</f>
        <v>0</v>
      </c>
      <c r="B27" s="218"/>
      <c r="C27" s="165">
        <f>VLOOKUP(GEN!I27,PATISS!$A$2:$B$14,2,FALSE)</f>
        <v>0</v>
      </c>
      <c r="D27" s="39">
        <f>VLOOKUP(GEN!L27,PATISS!$A$2:$B$14,2,FALSE)</f>
        <v>0</v>
      </c>
      <c r="E27" s="39">
        <f>VLOOKUP(GEN!O27,PATISS!$A$2:$B$14,2,FALSE)</f>
        <v>0</v>
      </c>
      <c r="F27" s="39">
        <f>VLOOKUP(GEN!R27,PATISS!$A$2:$B$14,2,FALSE)</f>
        <v>1.1499999999999999</v>
      </c>
      <c r="G27" s="39">
        <f>VLOOKUP(GEN!U27,PATISS!$A$2:$B$14,2,FALSE)</f>
        <v>0</v>
      </c>
      <c r="H27" s="39">
        <f>VLOOKUP(GEN!X27,PATISS!$A$2:$B$14,2,FALSE)</f>
        <v>1.3</v>
      </c>
      <c r="I27" s="39">
        <f>VLOOKUP(GEN!AA27,PATISS!$A$2:$B$14,2,FALSE)</f>
        <v>1.3</v>
      </c>
      <c r="J27" s="39">
        <f>VLOOKUP(GEN!AD27,PATISS!$A$2:$B$14,2,FALSE)</f>
        <v>1.3</v>
      </c>
      <c r="K27" s="39">
        <f>VLOOKUP(GEN!AG27,PATISS!$A$2:$B$14,2,FALSE)</f>
        <v>0</v>
      </c>
      <c r="L27" s="39">
        <f>VLOOKUP(GEN!AJ27,PATISS!$A$2:$B$14,2,FALSE)</f>
        <v>1.3</v>
      </c>
      <c r="M27" s="39">
        <f>VLOOKUP(GEN!AM27,PATISS!$A$2:$B$14,2,FALSE)</f>
        <v>0</v>
      </c>
      <c r="N27" s="39">
        <f>VLOOKUP(GEN!AP27,PATISS!$A$2:$B$14,2,FALSE)</f>
        <v>0</v>
      </c>
      <c r="O27" s="39">
        <f>VLOOKUP(GEN!AS27,PATISS!$A$2:$B$14,2,FALSE)</f>
        <v>0</v>
      </c>
      <c r="P27" s="39">
        <f>VLOOKUP(GEN!AV27,PATISS!$A$2:$B$14,2,FALSE)</f>
        <v>0</v>
      </c>
    </row>
    <row r="28" spans="1:16" ht="16.5" thickTop="1" thickBot="1" x14ac:dyDescent="0.3">
      <c r="A28" s="13">
        <f>GEN!B28</f>
        <v>0</v>
      </c>
      <c r="B28" s="218"/>
      <c r="C28" s="165">
        <f>VLOOKUP(GEN!I28,PATISS!$A$2:$B$14,2,FALSE)</f>
        <v>0</v>
      </c>
      <c r="D28" s="39">
        <f>VLOOKUP(GEN!L28,PATISS!$A$2:$B$14,2,FALSE)</f>
        <v>0</v>
      </c>
      <c r="E28" s="39">
        <f>VLOOKUP(GEN!O28,PATISS!$A$2:$B$14,2,FALSE)</f>
        <v>0</v>
      </c>
      <c r="F28" s="39">
        <f>VLOOKUP(GEN!R28,PATISS!$A$2:$B$14,2,FALSE)</f>
        <v>0</v>
      </c>
      <c r="G28" s="39">
        <f>VLOOKUP(GEN!U28,PATISS!$A$2:$B$14,2,FALSE)</f>
        <v>0</v>
      </c>
      <c r="H28" s="39">
        <f>VLOOKUP(GEN!X28,PATISS!$A$2:$B$14,2,FALSE)</f>
        <v>0</v>
      </c>
      <c r="I28" s="39">
        <f>VLOOKUP(GEN!AA28,PATISS!$A$2:$B$14,2,FALSE)</f>
        <v>0</v>
      </c>
      <c r="J28" s="39">
        <f>VLOOKUP(GEN!AD28,PATISS!$A$2:$B$14,2,FALSE)</f>
        <v>0</v>
      </c>
      <c r="K28" s="39">
        <f>VLOOKUP(GEN!AG28,PATISS!$A$2:$B$14,2,FALSE)</f>
        <v>0</v>
      </c>
      <c r="L28" s="39">
        <f>VLOOKUP(GEN!AJ28,PATISS!$A$2:$B$14,2,FALSE)</f>
        <v>0</v>
      </c>
      <c r="M28" s="39">
        <f>VLOOKUP(GEN!AM28,PATISS!$A$2:$B$14,2,FALSE)</f>
        <v>0</v>
      </c>
      <c r="N28" s="39">
        <f>VLOOKUP(GEN!AP28,PATISS!$A$2:$B$14,2,FALSE)</f>
        <v>0</v>
      </c>
      <c r="O28" s="39">
        <f>VLOOKUP(GEN!AS28,PATISS!$A$2:$B$14,2,FALSE)</f>
        <v>0</v>
      </c>
      <c r="P28" s="39">
        <f>VLOOKUP(GEN!AV28,PATISS!$A$2:$B$14,2,FALSE)</f>
        <v>0</v>
      </c>
    </row>
    <row r="29" spans="1:16" ht="16.5" thickTop="1" thickBot="1" x14ac:dyDescent="0.3">
      <c r="A29" s="13">
        <f>GEN!B29</f>
        <v>0</v>
      </c>
      <c r="B29" s="218"/>
      <c r="C29" s="165">
        <f>VLOOKUP(GEN!I29,PATISS!$A$2:$B$14,2,FALSE)</f>
        <v>0</v>
      </c>
      <c r="D29" s="39">
        <f>VLOOKUP(GEN!L29,PATISS!$A$2:$B$14,2,FALSE)</f>
        <v>0</v>
      </c>
      <c r="E29" s="39">
        <f>VLOOKUP(GEN!O29,PATISS!$A$2:$B$14,2,FALSE)</f>
        <v>0</v>
      </c>
      <c r="F29" s="39">
        <f>VLOOKUP(GEN!R29,PATISS!$A$2:$B$14,2,FALSE)</f>
        <v>0</v>
      </c>
      <c r="G29" s="39">
        <f>VLOOKUP(GEN!U29,PATISS!$A$2:$B$14,2,FALSE)</f>
        <v>0</v>
      </c>
      <c r="H29" s="39">
        <f>VLOOKUP(GEN!X29,PATISS!$A$2:$B$14,2,FALSE)</f>
        <v>0</v>
      </c>
      <c r="I29" s="39">
        <f>VLOOKUP(GEN!AA29,PATISS!$A$2:$B$14,2,FALSE)</f>
        <v>0</v>
      </c>
      <c r="J29" s="39">
        <f>VLOOKUP(GEN!AD29,PATISS!$A$2:$B$14,2,FALSE)</f>
        <v>0</v>
      </c>
      <c r="K29" s="39">
        <f>VLOOKUP(GEN!AG29,PATISS!$A$2:$B$14,2,FALSE)</f>
        <v>0</v>
      </c>
      <c r="L29" s="39">
        <f>VLOOKUP(GEN!AJ29,PATISS!$A$2:$B$14,2,FALSE)</f>
        <v>0</v>
      </c>
      <c r="M29" s="39">
        <f>VLOOKUP(GEN!AM29,PATISS!$A$2:$B$14,2,FALSE)</f>
        <v>0</v>
      </c>
      <c r="N29" s="39">
        <f>VLOOKUP(GEN!AP29,PATISS!$A$2:$B$14,2,FALSE)</f>
        <v>0</v>
      </c>
      <c r="O29" s="39">
        <f>VLOOKUP(GEN!AS29,PATISS!$A$2:$B$14,2,FALSE)</f>
        <v>0</v>
      </c>
      <c r="P29" s="39">
        <f>VLOOKUP(GEN!AV29,PATISS!$A$2:$B$14,2,FALSE)</f>
        <v>0</v>
      </c>
    </row>
    <row r="30" spans="1:16" ht="16.5" thickTop="1" thickBot="1" x14ac:dyDescent="0.3">
      <c r="A30" s="13">
        <f>GEN!B30</f>
        <v>0</v>
      </c>
      <c r="B30" s="218"/>
      <c r="C30" s="165">
        <f>VLOOKUP(GEN!I30,PATISS!$A$2:$B$14,2,FALSE)</f>
        <v>0</v>
      </c>
      <c r="D30" s="39">
        <f>VLOOKUP(GEN!L30,PATISS!$A$2:$B$14,2,FALSE)</f>
        <v>0</v>
      </c>
      <c r="E30" s="39">
        <f>VLOOKUP(GEN!O30,PATISS!$A$2:$B$14,2,FALSE)</f>
        <v>0</v>
      </c>
      <c r="F30" s="39">
        <f>VLOOKUP(GEN!R30,PATISS!$A$2:$B$14,2,FALSE)</f>
        <v>0</v>
      </c>
      <c r="G30" s="39">
        <f>VLOOKUP(GEN!U30,PATISS!$A$2:$B$14,2,FALSE)</f>
        <v>0</v>
      </c>
      <c r="H30" s="39">
        <f>VLOOKUP(GEN!X30,PATISS!$A$2:$B$14,2,FALSE)</f>
        <v>0</v>
      </c>
      <c r="I30" s="39">
        <f>VLOOKUP(GEN!AA30,PATISS!$A$2:$B$14,2,FALSE)</f>
        <v>0</v>
      </c>
      <c r="J30" s="39">
        <f>VLOOKUP(GEN!AD30,PATISS!$A$2:$B$14,2,FALSE)</f>
        <v>0</v>
      </c>
      <c r="K30" s="39">
        <f>VLOOKUP(GEN!AG30,PATISS!$A$2:$B$14,2,FALSE)</f>
        <v>0</v>
      </c>
      <c r="L30" s="39">
        <f>VLOOKUP(GEN!AJ30,PATISS!$A$2:$B$14,2,FALSE)</f>
        <v>0</v>
      </c>
      <c r="M30" s="39">
        <f>VLOOKUP(GEN!AM30,PATISS!$A$2:$B$14,2,FALSE)</f>
        <v>0</v>
      </c>
      <c r="N30" s="39">
        <f>VLOOKUP(GEN!AP30,PATISS!$A$2:$B$14,2,FALSE)</f>
        <v>0</v>
      </c>
      <c r="O30" s="39">
        <f>VLOOKUP(GEN!AS30,PATISS!$A$2:$B$14,2,FALSE)</f>
        <v>0</v>
      </c>
      <c r="P30" s="39">
        <f>VLOOKUP(GEN!AV30,PATISS!$A$2:$B$14,2,FALSE)</f>
        <v>0</v>
      </c>
    </row>
    <row r="31" spans="1:16" ht="16.5" thickTop="1" thickBot="1" x14ac:dyDescent="0.3">
      <c r="A31" s="13">
        <f>GEN!B31</f>
        <v>0</v>
      </c>
      <c r="B31" s="218"/>
      <c r="C31" s="165">
        <f>VLOOKUP(GEN!I31,PATISS!$A$2:$B$14,2,FALSE)</f>
        <v>0</v>
      </c>
      <c r="D31" s="39">
        <f>VLOOKUP(GEN!L31,PATISS!$A$2:$B$14,2,FALSE)</f>
        <v>0</v>
      </c>
      <c r="E31" s="39">
        <f>VLOOKUP(GEN!O31,PATISS!$A$2:$B$14,2,FALSE)</f>
        <v>0</v>
      </c>
      <c r="F31" s="39">
        <f>VLOOKUP(GEN!R31,PATISS!$A$2:$B$14,2,FALSE)</f>
        <v>0</v>
      </c>
      <c r="G31" s="39">
        <f>VLOOKUP(GEN!U31,PATISS!$A$2:$B$14,2,FALSE)</f>
        <v>0</v>
      </c>
      <c r="H31" s="39">
        <f>VLOOKUP(GEN!X31,PATISS!$A$2:$B$14,2,FALSE)</f>
        <v>0</v>
      </c>
      <c r="I31" s="39">
        <f>VLOOKUP(GEN!AA31,PATISS!$A$2:$B$14,2,FALSE)</f>
        <v>0</v>
      </c>
      <c r="J31" s="39">
        <f>VLOOKUP(GEN!AD31,PATISS!$A$2:$B$14,2,FALSE)</f>
        <v>0</v>
      </c>
      <c r="K31" s="39">
        <f>VLOOKUP(GEN!AG31,PATISS!$A$2:$B$14,2,FALSE)</f>
        <v>0</v>
      </c>
      <c r="L31" s="39">
        <f>VLOOKUP(GEN!AJ31,PATISS!$A$2:$B$14,2,FALSE)</f>
        <v>0</v>
      </c>
      <c r="M31" s="39">
        <f>VLOOKUP(GEN!AM31,PATISS!$A$2:$B$14,2,FALSE)</f>
        <v>0</v>
      </c>
      <c r="N31" s="39">
        <f>VLOOKUP(GEN!AP31,PATISS!$A$2:$B$14,2,FALSE)</f>
        <v>0</v>
      </c>
      <c r="O31" s="39">
        <f>VLOOKUP(GEN!AS31,PATISS!$A$2:$B$14,2,FALSE)</f>
        <v>0</v>
      </c>
      <c r="P31" s="39">
        <f>VLOOKUP(GEN!AV31,PATISS!$A$2:$B$14,2,FALSE)</f>
        <v>0</v>
      </c>
    </row>
    <row r="32" spans="1:16" ht="16.5" thickTop="1" thickBot="1" x14ac:dyDescent="0.3">
      <c r="A32" s="13">
        <f>GEN!B32</f>
        <v>0</v>
      </c>
      <c r="B32" s="219"/>
      <c r="C32" s="165">
        <f>VLOOKUP(GEN!I32,PATISS!$A$2:$B$14,2,FALSE)</f>
        <v>0</v>
      </c>
      <c r="D32" s="39">
        <f>VLOOKUP(GEN!L32,PATISS!$A$2:$B$14,2,FALSE)</f>
        <v>0</v>
      </c>
      <c r="E32" s="39">
        <f>VLOOKUP(GEN!O32,PATISS!$A$2:$B$14,2,FALSE)</f>
        <v>0</v>
      </c>
      <c r="F32" s="39">
        <f>VLOOKUP(GEN!R32,PATISS!$A$2:$B$14,2,FALSE)</f>
        <v>0</v>
      </c>
      <c r="G32" s="39">
        <f>VLOOKUP(GEN!U32,PATISS!$A$2:$B$14,2,FALSE)</f>
        <v>0</v>
      </c>
      <c r="H32" s="39">
        <f>VLOOKUP(GEN!X32,PATISS!$A$2:$B$14,2,FALSE)</f>
        <v>0</v>
      </c>
      <c r="I32" s="39">
        <f>VLOOKUP(GEN!AA32,PATISS!$A$2:$B$14,2,FALSE)</f>
        <v>0</v>
      </c>
      <c r="J32" s="39">
        <f>VLOOKUP(GEN!AD32,PATISS!$A$2:$B$14,2,FALSE)</f>
        <v>0</v>
      </c>
      <c r="K32" s="39">
        <f>VLOOKUP(GEN!AG32,PATISS!$A$2:$B$14,2,FALSE)</f>
        <v>0</v>
      </c>
      <c r="L32" s="39">
        <f>VLOOKUP(GEN!AJ32,PATISS!$A$2:$B$14,2,FALSE)</f>
        <v>0</v>
      </c>
      <c r="M32" s="39">
        <f>VLOOKUP(GEN!AM32,PATISS!$A$2:$B$14,2,FALSE)</f>
        <v>0</v>
      </c>
      <c r="N32" s="39">
        <f>VLOOKUP(GEN!AP32,PATISS!$A$2:$B$14,2,FALSE)</f>
        <v>0</v>
      </c>
      <c r="O32" s="39">
        <f>VLOOKUP(GEN!AS32,PATISS!$A$2:$B$14,2,FALSE)</f>
        <v>0</v>
      </c>
      <c r="P32" s="39">
        <f>VLOOKUP(GEN!AV32,PATISS!$A$2:$B$14,2,FALSE)</f>
        <v>0</v>
      </c>
    </row>
    <row r="33" spans="1:16" s="12" customFormat="1" ht="17.25" thickTop="1" thickBot="1" x14ac:dyDescent="0.3">
      <c r="A33" s="11"/>
      <c r="B33" s="34"/>
      <c r="C33" s="69">
        <f t="shared" ref="C33:I33" si="1">SUM(C4:C32)</f>
        <v>17.800000000000004</v>
      </c>
      <c r="D33" s="69">
        <f t="shared" si="1"/>
        <v>0</v>
      </c>
      <c r="E33" s="69">
        <f t="shared" si="1"/>
        <v>17.900000000000002</v>
      </c>
      <c r="F33" s="69">
        <f t="shared" si="1"/>
        <v>20.000000000000004</v>
      </c>
      <c r="G33" s="69">
        <f t="shared" si="1"/>
        <v>11.900000000000002</v>
      </c>
      <c r="H33" s="69">
        <f t="shared" si="1"/>
        <v>23.25</v>
      </c>
      <c r="I33" s="69">
        <f t="shared" si="1"/>
        <v>18.100000000000005</v>
      </c>
      <c r="J33" s="69">
        <f t="shared" ref="J33:P33" si="2">SUM(J4:J32)</f>
        <v>19.600000000000005</v>
      </c>
      <c r="K33" s="69">
        <f t="shared" si="2"/>
        <v>0</v>
      </c>
      <c r="L33" s="69">
        <f t="shared" si="2"/>
        <v>19.5</v>
      </c>
      <c r="M33" s="69">
        <f t="shared" si="2"/>
        <v>1.3</v>
      </c>
      <c r="N33" s="69">
        <f t="shared" si="2"/>
        <v>0</v>
      </c>
      <c r="O33" s="69">
        <f t="shared" si="2"/>
        <v>0</v>
      </c>
      <c r="P33" s="69">
        <f t="shared" si="2"/>
        <v>0</v>
      </c>
    </row>
    <row r="34" spans="1:16" ht="15.75" customHeight="1" x14ac:dyDescent="0.25">
      <c r="A34" s="18"/>
      <c r="C34" s="16">
        <f t="shared" ref="C34:H34" si="3">C33-C35</f>
        <v>1.7800000000000011</v>
      </c>
      <c r="D34" s="16">
        <f t="shared" si="3"/>
        <v>0</v>
      </c>
      <c r="E34" s="16">
        <f t="shared" si="3"/>
        <v>1.7899999999999991</v>
      </c>
      <c r="F34" s="16">
        <f t="shared" si="3"/>
        <v>2</v>
      </c>
      <c r="G34" s="16">
        <f t="shared" si="3"/>
        <v>1.1900000000000013</v>
      </c>
      <c r="H34" s="16">
        <f t="shared" si="3"/>
        <v>2.3249999999999993</v>
      </c>
      <c r="I34" s="16">
        <f t="shared" ref="I34:P34" si="4">I33-I35</f>
        <v>1.8099999999999987</v>
      </c>
      <c r="J34" s="16">
        <f t="shared" si="4"/>
        <v>1.9600000000000009</v>
      </c>
      <c r="K34" s="16">
        <f t="shared" si="4"/>
        <v>0</v>
      </c>
      <c r="L34" s="16">
        <f t="shared" si="4"/>
        <v>1.9499999999999993</v>
      </c>
      <c r="M34" s="16">
        <f t="shared" si="4"/>
        <v>0.13000000000000012</v>
      </c>
      <c r="N34" s="16">
        <f t="shared" si="4"/>
        <v>0</v>
      </c>
      <c r="O34" s="16">
        <f t="shared" si="4"/>
        <v>0</v>
      </c>
      <c r="P34" s="16">
        <f t="shared" si="4"/>
        <v>0</v>
      </c>
    </row>
    <row r="35" spans="1:16" ht="15.75" customHeight="1" x14ac:dyDescent="0.25">
      <c r="A35" s="18"/>
      <c r="C35" s="17">
        <f t="shared" ref="C35:H35" si="5">C33-C33*10/100</f>
        <v>16.020000000000003</v>
      </c>
      <c r="D35" s="17">
        <f t="shared" si="5"/>
        <v>0</v>
      </c>
      <c r="E35" s="17">
        <f t="shared" si="5"/>
        <v>16.110000000000003</v>
      </c>
      <c r="F35" s="17">
        <f t="shared" si="5"/>
        <v>18.000000000000004</v>
      </c>
      <c r="G35" s="17">
        <f t="shared" si="5"/>
        <v>10.71</v>
      </c>
      <c r="H35" s="17">
        <f t="shared" si="5"/>
        <v>20.925000000000001</v>
      </c>
      <c r="I35" s="17">
        <f t="shared" ref="I35:P35" si="6">I33-I33*10/100</f>
        <v>16.290000000000006</v>
      </c>
      <c r="J35" s="17">
        <f t="shared" si="6"/>
        <v>17.640000000000004</v>
      </c>
      <c r="K35" s="17">
        <f t="shared" si="6"/>
        <v>0</v>
      </c>
      <c r="L35" s="17">
        <f t="shared" si="6"/>
        <v>17.55</v>
      </c>
      <c r="M35" s="17">
        <f t="shared" si="6"/>
        <v>1.17</v>
      </c>
      <c r="N35" s="17">
        <f t="shared" si="6"/>
        <v>0</v>
      </c>
      <c r="O35" s="17">
        <f t="shared" si="6"/>
        <v>0</v>
      </c>
      <c r="P35" s="17">
        <f t="shared" si="6"/>
        <v>0</v>
      </c>
    </row>
    <row r="36" spans="1:16" ht="18.75" x14ac:dyDescent="0.3">
      <c r="A36" s="12"/>
      <c r="C36" s="107">
        <f>+C37-C35</f>
        <v>272.38</v>
      </c>
      <c r="D36" s="107">
        <f t="shared" ref="D36:P36" si="7">+C36-D35</f>
        <v>272.38</v>
      </c>
      <c r="E36" s="107">
        <f t="shared" si="7"/>
        <v>256.27</v>
      </c>
      <c r="F36" s="107">
        <f t="shared" si="7"/>
        <v>238.26999999999998</v>
      </c>
      <c r="G36" s="107">
        <f t="shared" si="7"/>
        <v>227.55999999999997</v>
      </c>
      <c r="H36" s="107">
        <f t="shared" si="7"/>
        <v>206.63499999999996</v>
      </c>
      <c r="I36" s="107">
        <f t="shared" si="7"/>
        <v>190.34499999999997</v>
      </c>
      <c r="J36" s="107">
        <f t="shared" si="7"/>
        <v>172.70499999999996</v>
      </c>
      <c r="K36" s="107">
        <f t="shared" si="7"/>
        <v>172.70499999999996</v>
      </c>
      <c r="L36" s="107">
        <f t="shared" si="7"/>
        <v>155.15499999999994</v>
      </c>
      <c r="M36" s="107">
        <f t="shared" si="7"/>
        <v>153.98499999999996</v>
      </c>
      <c r="N36" s="107">
        <f t="shared" si="7"/>
        <v>153.98499999999996</v>
      </c>
      <c r="O36" s="107">
        <f t="shared" si="7"/>
        <v>153.98499999999996</v>
      </c>
      <c r="P36" s="107">
        <f t="shared" si="7"/>
        <v>153.98499999999996</v>
      </c>
    </row>
    <row r="37" spans="1:16" ht="23.25" x14ac:dyDescent="0.35">
      <c r="A37" s="12"/>
      <c r="C37" s="106">
        <f>GEN!F34+33.4</f>
        <v>288.39999999999998</v>
      </c>
      <c r="D37" s="7"/>
      <c r="E37" s="7"/>
    </row>
    <row r="38" spans="1:16" x14ac:dyDescent="0.25">
      <c r="A38" s="12"/>
    </row>
    <row r="39" spans="1:16" x14ac:dyDescent="0.25">
      <c r="A39" s="12"/>
    </row>
    <row r="40" spans="1:16" ht="15" customHeight="1" x14ac:dyDescent="0.25">
      <c r="A40" s="12"/>
    </row>
    <row r="41" spans="1:16" x14ac:dyDescent="0.25">
      <c r="A41" s="12"/>
    </row>
    <row r="42" spans="1:16" ht="15" customHeight="1" x14ac:dyDescent="0.25">
      <c r="A42" s="12"/>
    </row>
    <row r="43" spans="1:16" x14ac:dyDescent="0.25">
      <c r="A43" s="12"/>
    </row>
    <row r="44" spans="1:16" x14ac:dyDescent="0.25">
      <c r="A44" s="12"/>
    </row>
    <row r="45" spans="1:16" x14ac:dyDescent="0.25">
      <c r="A45" s="12"/>
    </row>
  </sheetData>
  <protectedRanges>
    <protectedRange password="C724" sqref="C37 C34:P36" name="Plage1_1"/>
  </protectedRanges>
  <mergeCells count="1">
    <mergeCell ref="B4:B32"/>
  </mergeCells>
  <conditionalFormatting sqref="A4:A32">
    <cfRule type="expression" dxfId="62" priority="179">
      <formula>#REF!="n/p"</formula>
    </cfRule>
  </conditionalFormatting>
  <conditionalFormatting sqref="A4:A32">
    <cfRule type="expression" dxfId="61" priority="181">
      <formula>#REF!="n/c"</formula>
    </cfRule>
  </conditionalFormatting>
  <pageMargins left="0.7" right="0.7" top="0.75" bottom="0.75" header="0.3" footer="0.3"/>
  <pageSetup paperSize="9" scale="10" fitToHeight="0" orientation="portrait" r:id="rId1"/>
  <ignoredErrors>
    <ignoredError sqref="A4" unlocked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G50"/>
  <sheetViews>
    <sheetView workbookViewId="0">
      <selection activeCell="I1" sqref="I1"/>
    </sheetView>
  </sheetViews>
  <sheetFormatPr baseColWidth="10" defaultColWidth="9.140625" defaultRowHeight="15" x14ac:dyDescent="0.25"/>
  <cols>
    <col min="1" max="1" width="27.28515625" bestFit="1" customWidth="1"/>
    <col min="2" max="2" width="13.42578125" bestFit="1" customWidth="1"/>
    <col min="3" max="3" width="14.5703125" bestFit="1" customWidth="1"/>
    <col min="4" max="6" width="11.42578125" customWidth="1"/>
    <col min="7" max="7" width="11.42578125" style="6" customWidth="1"/>
    <col min="8" max="256" width="11.42578125" customWidth="1"/>
  </cols>
  <sheetData>
    <row r="1" spans="1:7" s="33" customFormat="1" x14ac:dyDescent="0.25">
      <c r="A1" s="33" t="s">
        <v>22</v>
      </c>
      <c r="G1" s="6"/>
    </row>
    <row r="2" spans="1:7" x14ac:dyDescent="0.25">
      <c r="A2" s="42" t="s">
        <v>2</v>
      </c>
      <c r="B2" s="40">
        <v>2.65</v>
      </c>
      <c r="C2" s="41" t="s">
        <v>5</v>
      </c>
      <c r="D2" s="41">
        <v>2.65</v>
      </c>
      <c r="F2" t="s">
        <v>14</v>
      </c>
      <c r="G2" s="6">
        <v>0</v>
      </c>
    </row>
    <row r="3" spans="1:7" x14ac:dyDescent="0.25">
      <c r="A3" s="42" t="s">
        <v>29</v>
      </c>
      <c r="B3" s="40">
        <v>2.65</v>
      </c>
      <c r="C3" s="33"/>
      <c r="D3" s="33"/>
      <c r="G3" s="6">
        <f>G2+0.25</f>
        <v>0.25</v>
      </c>
    </row>
    <row r="4" spans="1:7" x14ac:dyDescent="0.25">
      <c r="A4" s="42" t="s">
        <v>28</v>
      </c>
      <c r="B4" s="40">
        <v>1.1499999999999999</v>
      </c>
      <c r="C4" s="41" t="s">
        <v>1</v>
      </c>
      <c r="D4" s="41">
        <v>1.1499999999999999</v>
      </c>
      <c r="G4" s="6">
        <f t="shared" ref="G4:G42" si="0">G3+0.25</f>
        <v>0.5</v>
      </c>
    </row>
    <row r="5" spans="1:7" s="33" customFormat="1" x14ac:dyDescent="0.25">
      <c r="A5" s="42" t="s">
        <v>27</v>
      </c>
      <c r="B5" s="40">
        <v>1.25</v>
      </c>
      <c r="G5" s="6">
        <f t="shared" si="0"/>
        <v>0.75</v>
      </c>
    </row>
    <row r="6" spans="1:7" s="33" customFormat="1" x14ac:dyDescent="0.25">
      <c r="A6" s="42" t="s">
        <v>23</v>
      </c>
      <c r="B6" s="40">
        <v>1.05</v>
      </c>
      <c r="C6" s="41" t="s">
        <v>4</v>
      </c>
      <c r="D6" s="41">
        <v>1.05</v>
      </c>
      <c r="G6" s="6">
        <f t="shared" si="0"/>
        <v>1</v>
      </c>
    </row>
    <row r="7" spans="1:7" s="33" customFormat="1" x14ac:dyDescent="0.25">
      <c r="A7" s="42" t="s">
        <v>24</v>
      </c>
      <c r="B7" s="40">
        <v>1.3</v>
      </c>
      <c r="G7" s="6">
        <f t="shared" si="0"/>
        <v>1.25</v>
      </c>
    </row>
    <row r="8" spans="1:7" s="33" customFormat="1" x14ac:dyDescent="0.25">
      <c r="A8" s="42" t="s">
        <v>25</v>
      </c>
      <c r="B8" s="40">
        <v>1.3</v>
      </c>
      <c r="G8" s="6">
        <f t="shared" si="0"/>
        <v>1.5</v>
      </c>
    </row>
    <row r="9" spans="1:7" s="33" customFormat="1" x14ac:dyDescent="0.25">
      <c r="A9" s="42" t="s">
        <v>30</v>
      </c>
      <c r="B9" s="40">
        <v>1.25</v>
      </c>
      <c r="G9" s="6">
        <f t="shared" si="0"/>
        <v>1.75</v>
      </c>
    </row>
    <row r="10" spans="1:7" s="33" customFormat="1" x14ac:dyDescent="0.25">
      <c r="A10" s="42" t="s">
        <v>26</v>
      </c>
      <c r="B10" s="40">
        <v>1.1499999999999999</v>
      </c>
      <c r="G10" s="6">
        <f t="shared" si="0"/>
        <v>2</v>
      </c>
    </row>
    <row r="11" spans="1:7" s="33" customFormat="1" x14ac:dyDescent="0.25">
      <c r="A11" s="42" t="s">
        <v>11</v>
      </c>
      <c r="B11" s="40">
        <v>0</v>
      </c>
      <c r="G11" s="6">
        <f t="shared" si="0"/>
        <v>2.25</v>
      </c>
    </row>
    <row r="12" spans="1:7" s="33" customFormat="1" x14ac:dyDescent="0.25">
      <c r="A12" s="42" t="s">
        <v>3</v>
      </c>
      <c r="B12" s="40">
        <v>0</v>
      </c>
      <c r="G12" s="6">
        <f t="shared" si="0"/>
        <v>2.5</v>
      </c>
    </row>
    <row r="13" spans="1:7" s="33" customFormat="1" x14ac:dyDescent="0.25">
      <c r="A13" s="42" t="s">
        <v>33</v>
      </c>
      <c r="B13" s="40">
        <v>0</v>
      </c>
      <c r="G13" s="6">
        <f t="shared" si="0"/>
        <v>2.75</v>
      </c>
    </row>
    <row r="14" spans="1:7" s="33" customFormat="1" x14ac:dyDescent="0.25">
      <c r="A14" s="42"/>
      <c r="B14" s="40"/>
      <c r="G14" s="6">
        <f t="shared" si="0"/>
        <v>3</v>
      </c>
    </row>
    <row r="15" spans="1:7" x14ac:dyDescent="0.25">
      <c r="G15" s="6">
        <f t="shared" si="0"/>
        <v>3.25</v>
      </c>
    </row>
    <row r="16" spans="1:7" x14ac:dyDescent="0.25">
      <c r="A16" t="s">
        <v>2</v>
      </c>
      <c r="B16">
        <v>10</v>
      </c>
      <c r="G16" s="6">
        <f t="shared" si="0"/>
        <v>3.5</v>
      </c>
    </row>
    <row r="17" spans="1:7" x14ac:dyDescent="0.25">
      <c r="A17" t="s">
        <v>1</v>
      </c>
      <c r="B17">
        <v>5</v>
      </c>
      <c r="G17" s="6">
        <f t="shared" si="0"/>
        <v>3.75</v>
      </c>
    </row>
    <row r="18" spans="1:7" x14ac:dyDescent="0.25">
      <c r="A18" t="s">
        <v>4</v>
      </c>
      <c r="B18">
        <v>5</v>
      </c>
      <c r="G18" s="6">
        <f t="shared" si="0"/>
        <v>4</v>
      </c>
    </row>
    <row r="19" spans="1:7" x14ac:dyDescent="0.25">
      <c r="G19" s="6">
        <f t="shared" si="0"/>
        <v>4.25</v>
      </c>
    </row>
    <row r="20" spans="1:7" x14ac:dyDescent="0.25">
      <c r="A20" t="s">
        <v>6</v>
      </c>
      <c r="B20" s="9" t="s">
        <v>7</v>
      </c>
      <c r="C20" s="9" t="s">
        <v>7</v>
      </c>
      <c r="G20" s="6">
        <f t="shared" si="0"/>
        <v>4.5</v>
      </c>
    </row>
    <row r="21" spans="1:7" x14ac:dyDescent="0.25">
      <c r="B21" s="9" t="s">
        <v>3</v>
      </c>
      <c r="C21" s="9" t="s">
        <v>3</v>
      </c>
      <c r="G21" s="6">
        <f t="shared" si="0"/>
        <v>4.75</v>
      </c>
    </row>
    <row r="22" spans="1:7" x14ac:dyDescent="0.25">
      <c r="B22" s="9" t="s">
        <v>33</v>
      </c>
      <c r="C22" s="9"/>
      <c r="G22" s="6">
        <f t="shared" si="0"/>
        <v>5</v>
      </c>
    </row>
    <row r="23" spans="1:7" x14ac:dyDescent="0.25">
      <c r="G23" s="6">
        <f t="shared" si="0"/>
        <v>5.25</v>
      </c>
    </row>
    <row r="24" spans="1:7" x14ac:dyDescent="0.25">
      <c r="A24" t="s">
        <v>8</v>
      </c>
      <c r="B24" t="s">
        <v>7</v>
      </c>
      <c r="G24" s="6">
        <f t="shared" si="0"/>
        <v>5.5</v>
      </c>
    </row>
    <row r="25" spans="1:7" x14ac:dyDescent="0.25">
      <c r="A25" t="s">
        <v>9</v>
      </c>
      <c r="B25" t="s">
        <v>3</v>
      </c>
      <c r="G25" s="6">
        <f>G24+0.25</f>
        <v>5.75</v>
      </c>
    </row>
    <row r="26" spans="1:7" x14ac:dyDescent="0.25">
      <c r="G26" s="6">
        <f t="shared" si="0"/>
        <v>6</v>
      </c>
    </row>
    <row r="27" spans="1:7" x14ac:dyDescent="0.25">
      <c r="A27" t="s">
        <v>10</v>
      </c>
      <c r="B27">
        <v>0</v>
      </c>
      <c r="G27" s="6">
        <f t="shared" si="0"/>
        <v>6.25</v>
      </c>
    </row>
    <row r="28" spans="1:7" x14ac:dyDescent="0.25">
      <c r="B28">
        <f>1+B27</f>
        <v>1</v>
      </c>
      <c r="G28" s="6">
        <f t="shared" si="0"/>
        <v>6.5</v>
      </c>
    </row>
    <row r="29" spans="1:7" x14ac:dyDescent="0.25">
      <c r="B29">
        <f t="shared" ref="B29:B49" si="1">1+B28</f>
        <v>2</v>
      </c>
      <c r="G29" s="6">
        <f t="shared" si="0"/>
        <v>6.75</v>
      </c>
    </row>
    <row r="30" spans="1:7" x14ac:dyDescent="0.25">
      <c r="B30">
        <f t="shared" si="1"/>
        <v>3</v>
      </c>
      <c r="G30" s="6">
        <f t="shared" si="0"/>
        <v>7</v>
      </c>
    </row>
    <row r="31" spans="1:7" x14ac:dyDescent="0.25">
      <c r="B31">
        <f t="shared" si="1"/>
        <v>4</v>
      </c>
      <c r="G31" s="6">
        <f t="shared" si="0"/>
        <v>7.25</v>
      </c>
    </row>
    <row r="32" spans="1:7" x14ac:dyDescent="0.25">
      <c r="B32">
        <f t="shared" si="1"/>
        <v>5</v>
      </c>
      <c r="G32" s="6">
        <f t="shared" si="0"/>
        <v>7.5</v>
      </c>
    </row>
    <row r="33" spans="2:7" x14ac:dyDescent="0.25">
      <c r="B33">
        <f t="shared" si="1"/>
        <v>6</v>
      </c>
      <c r="G33" s="6">
        <f>G32+0.25</f>
        <v>7.75</v>
      </c>
    </row>
    <row r="34" spans="2:7" x14ac:dyDescent="0.25">
      <c r="B34">
        <f t="shared" si="1"/>
        <v>7</v>
      </c>
      <c r="G34" s="6">
        <f t="shared" si="0"/>
        <v>8</v>
      </c>
    </row>
    <row r="35" spans="2:7" x14ac:dyDescent="0.25">
      <c r="B35">
        <f t="shared" si="1"/>
        <v>8</v>
      </c>
      <c r="G35" s="6">
        <f t="shared" si="0"/>
        <v>8.25</v>
      </c>
    </row>
    <row r="36" spans="2:7" x14ac:dyDescent="0.25">
      <c r="B36">
        <f t="shared" si="1"/>
        <v>9</v>
      </c>
      <c r="G36" s="6">
        <f t="shared" si="0"/>
        <v>8.5</v>
      </c>
    </row>
    <row r="37" spans="2:7" x14ac:dyDescent="0.25">
      <c r="B37">
        <f t="shared" si="1"/>
        <v>10</v>
      </c>
      <c r="G37" s="6">
        <f t="shared" si="0"/>
        <v>8.75</v>
      </c>
    </row>
    <row r="38" spans="2:7" x14ac:dyDescent="0.25">
      <c r="B38">
        <f t="shared" si="1"/>
        <v>11</v>
      </c>
      <c r="G38" s="6">
        <f t="shared" si="0"/>
        <v>9</v>
      </c>
    </row>
    <row r="39" spans="2:7" x14ac:dyDescent="0.25">
      <c r="B39">
        <f t="shared" si="1"/>
        <v>12</v>
      </c>
      <c r="G39" s="6">
        <f t="shared" si="0"/>
        <v>9.25</v>
      </c>
    </row>
    <row r="40" spans="2:7" x14ac:dyDescent="0.25">
      <c r="B40">
        <f t="shared" si="1"/>
        <v>13</v>
      </c>
      <c r="G40" s="6">
        <f t="shared" si="0"/>
        <v>9.5</v>
      </c>
    </row>
    <row r="41" spans="2:7" x14ac:dyDescent="0.25">
      <c r="B41">
        <f t="shared" si="1"/>
        <v>14</v>
      </c>
      <c r="G41" s="6">
        <f t="shared" si="0"/>
        <v>9.75</v>
      </c>
    </row>
    <row r="42" spans="2:7" x14ac:dyDescent="0.25">
      <c r="B42">
        <f t="shared" si="1"/>
        <v>15</v>
      </c>
      <c r="G42" s="6">
        <f t="shared" si="0"/>
        <v>10</v>
      </c>
    </row>
    <row r="43" spans="2:7" x14ac:dyDescent="0.25">
      <c r="B43">
        <f t="shared" si="1"/>
        <v>16</v>
      </c>
      <c r="G43" s="6">
        <f>5+G42</f>
        <v>15</v>
      </c>
    </row>
    <row r="44" spans="2:7" x14ac:dyDescent="0.25">
      <c r="B44">
        <f t="shared" si="1"/>
        <v>17</v>
      </c>
      <c r="G44" s="6">
        <f>5+G43</f>
        <v>20</v>
      </c>
    </row>
    <row r="45" spans="2:7" x14ac:dyDescent="0.25">
      <c r="B45">
        <f t="shared" si="1"/>
        <v>18</v>
      </c>
      <c r="G45" s="6">
        <f>5+G44</f>
        <v>25</v>
      </c>
    </row>
    <row r="46" spans="2:7" x14ac:dyDescent="0.25">
      <c r="B46">
        <f t="shared" si="1"/>
        <v>19</v>
      </c>
      <c r="G46" s="6">
        <f>5+G45</f>
        <v>30</v>
      </c>
    </row>
    <row r="47" spans="2:7" x14ac:dyDescent="0.25">
      <c r="B47">
        <f t="shared" si="1"/>
        <v>20</v>
      </c>
      <c r="G47" s="6">
        <f>5+G46</f>
        <v>35</v>
      </c>
    </row>
    <row r="48" spans="2:7" x14ac:dyDescent="0.25">
      <c r="B48">
        <f t="shared" si="1"/>
        <v>21</v>
      </c>
      <c r="G48" s="6">
        <f t="shared" ref="G48:G50" si="2">5+G47</f>
        <v>40</v>
      </c>
    </row>
    <row r="49" spans="2:7" x14ac:dyDescent="0.25">
      <c r="B49">
        <f t="shared" si="1"/>
        <v>22</v>
      </c>
      <c r="G49" s="6">
        <f t="shared" si="2"/>
        <v>45</v>
      </c>
    </row>
    <row r="50" spans="2:7" x14ac:dyDescent="0.25">
      <c r="G50" s="6">
        <f t="shared" si="2"/>
        <v>50</v>
      </c>
    </row>
  </sheetData>
  <autoFilter ref="A1:D10">
    <sortState ref="A2:D10">
      <sortCondition descending="1" ref="A1:A10"/>
    </sortState>
  </autoFilter>
  <conditionalFormatting sqref="A2">
    <cfRule type="cellIs" dxfId="60" priority="1" operator="equal">
      <formula>$A$2</formula>
    </cfRule>
  </conditionalFormatting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91"/>
  <sheetViews>
    <sheetView zoomScale="70" zoomScaleNormal="70" workbookViewId="0">
      <pane xSplit="2" topLeftCell="C1" activePane="topRight" state="frozen"/>
      <selection activeCell="A2" sqref="A2"/>
      <selection pane="topRight" activeCell="A3" sqref="A3"/>
    </sheetView>
  </sheetViews>
  <sheetFormatPr baseColWidth="10" defaultColWidth="10.7109375" defaultRowHeight="15" x14ac:dyDescent="0.25"/>
  <cols>
    <col min="1" max="1" width="20" bestFit="1" customWidth="1"/>
    <col min="2" max="2" width="11.5703125" style="144" bestFit="1" customWidth="1"/>
    <col min="3" max="3" width="13.42578125" style="33" customWidth="1"/>
    <col min="4" max="4" width="11.42578125" style="33"/>
  </cols>
  <sheetData>
    <row r="1" spans="1:12" x14ac:dyDescent="0.25">
      <c r="B1" s="166"/>
    </row>
    <row r="2" spans="1:12" ht="15.75" thickBot="1" x14ac:dyDescent="0.3">
      <c r="A2" s="56" t="s">
        <v>0</v>
      </c>
      <c r="B2" s="189"/>
      <c r="C2" s="56" t="s">
        <v>21</v>
      </c>
      <c r="D2" s="56" t="s">
        <v>20</v>
      </c>
      <c r="E2" s="220" t="s">
        <v>16</v>
      </c>
      <c r="F2" s="220"/>
      <c r="G2" s="220" t="s">
        <v>18</v>
      </c>
      <c r="H2" s="220"/>
      <c r="I2" s="221" t="s">
        <v>19</v>
      </c>
      <c r="J2" s="221"/>
      <c r="K2" s="221" t="s">
        <v>34</v>
      </c>
      <c r="L2" s="221"/>
    </row>
    <row r="3" spans="1:12" ht="16.5" thickBot="1" x14ac:dyDescent="0.3">
      <c r="A3" s="62" t="str">
        <f>GEN!B4</f>
        <v>eg</v>
      </c>
      <c r="B3" s="187" t="str">
        <f>GEN!C4</f>
        <v>N/E</v>
      </c>
      <c r="C3" s="59">
        <f>MAX(E3,G3,I3,K3)</f>
        <v>43412</v>
      </c>
      <c r="D3" s="63">
        <f>F3+H3</f>
        <v>10</v>
      </c>
      <c r="E3" s="207" t="s">
        <v>17</v>
      </c>
      <c r="F3" s="204">
        <v>0</v>
      </c>
      <c r="G3" s="64">
        <v>43412</v>
      </c>
      <c r="H3" s="65">
        <v>10</v>
      </c>
      <c r="I3" s="203" t="s">
        <v>17</v>
      </c>
      <c r="J3" s="204">
        <v>0</v>
      </c>
      <c r="K3" s="203" t="s">
        <v>17</v>
      </c>
      <c r="L3" s="65">
        <v>0</v>
      </c>
    </row>
    <row r="4" spans="1:12" ht="17.25" thickTop="1" thickBot="1" x14ac:dyDescent="0.3">
      <c r="A4" s="62">
        <f>GEN!B5</f>
        <v>0</v>
      </c>
      <c r="B4" s="187" t="str">
        <f>GEN!C5</f>
        <v>N/E</v>
      </c>
      <c r="C4" s="59">
        <f t="shared" ref="C4:C31" ca="1" si="0">MAX(E4,G4,I4,K4)</f>
        <v>43398</v>
      </c>
      <c r="D4" s="60">
        <f t="shared" ref="D4:D31" si="1">F4+H4</f>
        <v>5</v>
      </c>
      <c r="E4" s="207">
        <v>43398</v>
      </c>
      <c r="F4" s="205">
        <v>5</v>
      </c>
      <c r="G4" s="206" t="str">
        <f t="shared" ref="G4:G31" ca="1" si="2">IF($H4&gt;0,TODAY(),"N/D")</f>
        <v>N/D</v>
      </c>
      <c r="H4" s="61">
        <v>0</v>
      </c>
      <c r="I4" s="203" t="s">
        <v>17</v>
      </c>
      <c r="J4" s="205">
        <v>0</v>
      </c>
      <c r="K4" s="203" t="s">
        <v>17</v>
      </c>
      <c r="L4" s="61">
        <v>0</v>
      </c>
    </row>
    <row r="5" spans="1:12" ht="17.25" thickTop="1" thickBot="1" x14ac:dyDescent="0.3">
      <c r="A5" s="62">
        <f>GEN!B6</f>
        <v>0</v>
      </c>
      <c r="B5" s="187" t="str">
        <f>GEN!C6</f>
        <v>N/E</v>
      </c>
      <c r="C5" s="59">
        <f t="shared" si="0"/>
        <v>43405</v>
      </c>
      <c r="D5" s="60">
        <f t="shared" si="1"/>
        <v>10</v>
      </c>
      <c r="E5" s="207" t="s">
        <v>17</v>
      </c>
      <c r="F5" s="205">
        <v>0</v>
      </c>
      <c r="G5" s="206">
        <v>43405</v>
      </c>
      <c r="H5" s="61">
        <v>10</v>
      </c>
      <c r="I5" s="203" t="s">
        <v>17</v>
      </c>
      <c r="J5" s="205">
        <v>0</v>
      </c>
      <c r="K5" s="203" t="s">
        <v>17</v>
      </c>
      <c r="L5" s="61">
        <v>0</v>
      </c>
    </row>
    <row r="6" spans="1:12" ht="17.25" thickTop="1" thickBot="1" x14ac:dyDescent="0.3">
      <c r="A6" s="62">
        <f>GEN!B7</f>
        <v>0</v>
      </c>
      <c r="B6" s="187" t="str">
        <f>GEN!C7</f>
        <v>N/E</v>
      </c>
      <c r="C6" s="59">
        <f t="shared" ca="1" si="0"/>
        <v>43374</v>
      </c>
      <c r="D6" s="60">
        <f t="shared" si="1"/>
        <v>10</v>
      </c>
      <c r="E6" s="207">
        <v>43374</v>
      </c>
      <c r="F6" s="205">
        <v>10</v>
      </c>
      <c r="G6" s="206" t="str">
        <f t="shared" ca="1" si="2"/>
        <v>N/D</v>
      </c>
      <c r="H6" s="61">
        <v>0</v>
      </c>
      <c r="I6" s="203" t="s">
        <v>17</v>
      </c>
      <c r="J6" s="205">
        <v>0</v>
      </c>
      <c r="K6" s="203" t="s">
        <v>17</v>
      </c>
      <c r="L6" s="61">
        <v>0</v>
      </c>
    </row>
    <row r="7" spans="1:12" ht="17.25" thickTop="1" thickBot="1" x14ac:dyDescent="0.3">
      <c r="A7" s="62">
        <f>GEN!B8</f>
        <v>0</v>
      </c>
      <c r="B7" s="187" t="str">
        <f>GEN!C8</f>
        <v>N/E</v>
      </c>
      <c r="C7" s="59">
        <f t="shared" si="0"/>
        <v>43418</v>
      </c>
      <c r="D7" s="60">
        <f t="shared" si="1"/>
        <v>30</v>
      </c>
      <c r="E7" s="207">
        <v>43402</v>
      </c>
      <c r="F7" s="205">
        <v>10</v>
      </c>
      <c r="G7" s="206">
        <v>43418</v>
      </c>
      <c r="H7" s="61">
        <v>20</v>
      </c>
      <c r="I7" s="203" t="s">
        <v>17</v>
      </c>
      <c r="J7" s="205">
        <v>0</v>
      </c>
      <c r="K7" s="203" t="s">
        <v>17</v>
      </c>
      <c r="L7" s="61">
        <v>0</v>
      </c>
    </row>
    <row r="8" spans="1:12" ht="17.25" thickTop="1" thickBot="1" x14ac:dyDescent="0.3">
      <c r="A8" s="62" t="str">
        <f>GEN!B9</f>
        <v>gdg</v>
      </c>
      <c r="B8" s="187" t="str">
        <f>GEN!C9</f>
        <v>N/E</v>
      </c>
      <c r="C8" s="59">
        <f t="shared" ca="1" si="0"/>
        <v>43378</v>
      </c>
      <c r="D8" s="60">
        <f t="shared" si="1"/>
        <v>10</v>
      </c>
      <c r="E8" s="207">
        <v>43378</v>
      </c>
      <c r="F8" s="205">
        <v>10</v>
      </c>
      <c r="G8" s="206" t="str">
        <f t="shared" ca="1" si="2"/>
        <v>N/D</v>
      </c>
      <c r="H8" s="61">
        <v>0</v>
      </c>
      <c r="I8" s="203" t="s">
        <v>17</v>
      </c>
      <c r="J8" s="205">
        <v>0</v>
      </c>
      <c r="K8" s="203" t="s">
        <v>17</v>
      </c>
      <c r="L8" s="61">
        <v>0</v>
      </c>
    </row>
    <row r="9" spans="1:12" ht="17.25" thickTop="1" thickBot="1" x14ac:dyDescent="0.3">
      <c r="A9" s="62">
        <f>GEN!B10</f>
        <v>0</v>
      </c>
      <c r="B9" s="187" t="str">
        <f>GEN!C10</f>
        <v>N/E</v>
      </c>
      <c r="C9" s="59">
        <f t="shared" ca="1" si="0"/>
        <v>43383</v>
      </c>
      <c r="D9" s="60">
        <f t="shared" si="1"/>
        <v>10</v>
      </c>
      <c r="E9" s="207">
        <v>43383</v>
      </c>
      <c r="F9" s="205">
        <v>10</v>
      </c>
      <c r="G9" s="206" t="str">
        <f t="shared" ca="1" si="2"/>
        <v>N/D</v>
      </c>
      <c r="H9" s="61">
        <v>0</v>
      </c>
      <c r="I9" s="203" t="s">
        <v>17</v>
      </c>
      <c r="J9" s="205">
        <v>0</v>
      </c>
      <c r="K9" s="203" t="s">
        <v>17</v>
      </c>
      <c r="L9" s="61">
        <v>0</v>
      </c>
    </row>
    <row r="10" spans="1:12" ht="17.25" thickTop="1" thickBot="1" x14ac:dyDescent="0.3">
      <c r="A10" s="62">
        <f>GEN!B11</f>
        <v>0</v>
      </c>
      <c r="B10" s="187" t="str">
        <f>GEN!C11</f>
        <v>N/E</v>
      </c>
      <c r="C10" s="59">
        <f t="shared" si="0"/>
        <v>43408</v>
      </c>
      <c r="D10" s="60">
        <f t="shared" si="1"/>
        <v>5</v>
      </c>
      <c r="E10" s="207" t="s">
        <v>17</v>
      </c>
      <c r="F10" s="205">
        <v>0</v>
      </c>
      <c r="G10" s="206">
        <v>43408</v>
      </c>
      <c r="H10" s="61">
        <v>5</v>
      </c>
      <c r="I10" s="203" t="s">
        <v>17</v>
      </c>
      <c r="J10" s="205">
        <v>0</v>
      </c>
      <c r="K10" s="203" t="s">
        <v>17</v>
      </c>
      <c r="L10" s="61">
        <v>0</v>
      </c>
    </row>
    <row r="11" spans="1:12" ht="17.25" thickTop="1" thickBot="1" x14ac:dyDescent="0.3">
      <c r="A11" s="62">
        <f>GEN!B12</f>
        <v>0</v>
      </c>
      <c r="B11" s="187" t="str">
        <f>GEN!C12</f>
        <v>N/E</v>
      </c>
      <c r="C11" s="59">
        <f t="shared" ca="1" si="0"/>
        <v>43398</v>
      </c>
      <c r="D11" s="60">
        <f t="shared" si="1"/>
        <v>10</v>
      </c>
      <c r="E11" s="207">
        <v>43398</v>
      </c>
      <c r="F11" s="205">
        <v>10</v>
      </c>
      <c r="G11" s="206" t="str">
        <f t="shared" ca="1" si="2"/>
        <v>N/D</v>
      </c>
      <c r="H11" s="61">
        <v>0</v>
      </c>
      <c r="I11" s="203" t="s">
        <v>17</v>
      </c>
      <c r="J11" s="205">
        <v>0</v>
      </c>
      <c r="K11" s="203" t="s">
        <v>17</v>
      </c>
      <c r="L11" s="61">
        <v>0</v>
      </c>
    </row>
    <row r="12" spans="1:12" ht="17.25" thickTop="1" thickBot="1" x14ac:dyDescent="0.3">
      <c r="A12" s="62">
        <f>GEN!B13</f>
        <v>0</v>
      </c>
      <c r="B12" s="187" t="str">
        <f>GEN!C13</f>
        <v>N/E</v>
      </c>
      <c r="C12" s="59">
        <f t="shared" ca="1" si="0"/>
        <v>43392</v>
      </c>
      <c r="D12" s="60">
        <f t="shared" si="1"/>
        <v>10</v>
      </c>
      <c r="E12" s="207">
        <v>43392</v>
      </c>
      <c r="F12" s="205">
        <v>10</v>
      </c>
      <c r="G12" s="206" t="str">
        <f t="shared" ca="1" si="2"/>
        <v>N/D</v>
      </c>
      <c r="H12" s="61">
        <v>0</v>
      </c>
      <c r="I12" s="203" t="s">
        <v>17</v>
      </c>
      <c r="J12" s="205">
        <v>0</v>
      </c>
      <c r="K12" s="203" t="s">
        <v>17</v>
      </c>
      <c r="L12" s="61">
        <v>0</v>
      </c>
    </row>
    <row r="13" spans="1:12" ht="17.25" thickTop="1" thickBot="1" x14ac:dyDescent="0.3">
      <c r="A13" s="62">
        <f>GEN!B14</f>
        <v>0</v>
      </c>
      <c r="B13" s="187" t="str">
        <f>GEN!C14</f>
        <v>N/E</v>
      </c>
      <c r="C13" s="59">
        <f t="shared" ca="1" si="0"/>
        <v>43392</v>
      </c>
      <c r="D13" s="60">
        <f t="shared" si="1"/>
        <v>20</v>
      </c>
      <c r="E13" s="207">
        <v>43392</v>
      </c>
      <c r="F13" s="205">
        <v>20</v>
      </c>
      <c r="G13" s="206" t="str">
        <f t="shared" ca="1" si="2"/>
        <v>N/D</v>
      </c>
      <c r="H13" s="61">
        <v>0</v>
      </c>
      <c r="I13" s="203" t="s">
        <v>17</v>
      </c>
      <c r="J13" s="205">
        <v>0</v>
      </c>
      <c r="K13" s="203" t="s">
        <v>17</v>
      </c>
      <c r="L13" s="61">
        <v>0</v>
      </c>
    </row>
    <row r="14" spans="1:12" ht="17.25" thickTop="1" thickBot="1" x14ac:dyDescent="0.3">
      <c r="A14" s="62" t="str">
        <f>GEN!B15</f>
        <v>dbdf</v>
      </c>
      <c r="B14" s="187" t="str">
        <f>GEN!C15</f>
        <v>N/E</v>
      </c>
      <c r="C14" s="59">
        <f t="shared" ca="1" si="0"/>
        <v>0</v>
      </c>
      <c r="D14" s="60">
        <f t="shared" si="1"/>
        <v>0</v>
      </c>
      <c r="E14" s="207" t="s">
        <v>17</v>
      </c>
      <c r="F14" s="205">
        <v>0</v>
      </c>
      <c r="G14" s="206" t="str">
        <f t="shared" ca="1" si="2"/>
        <v>N/D</v>
      </c>
      <c r="H14" s="61">
        <v>0</v>
      </c>
      <c r="I14" s="203" t="s">
        <v>17</v>
      </c>
      <c r="J14" s="205">
        <v>0</v>
      </c>
      <c r="K14" s="203" t="s">
        <v>17</v>
      </c>
      <c r="L14" s="61">
        <v>0</v>
      </c>
    </row>
    <row r="15" spans="1:12" ht="17.25" thickTop="1" thickBot="1" x14ac:dyDescent="0.3">
      <c r="A15" s="62">
        <f>GEN!B16</f>
        <v>0</v>
      </c>
      <c r="B15" s="187" t="str">
        <f>GEN!C16</f>
        <v>N/E</v>
      </c>
      <c r="C15" s="59">
        <f t="shared" ca="1" si="0"/>
        <v>43378</v>
      </c>
      <c r="D15" s="60">
        <f t="shared" si="1"/>
        <v>10</v>
      </c>
      <c r="E15" s="207">
        <v>43378</v>
      </c>
      <c r="F15" s="205">
        <v>10</v>
      </c>
      <c r="G15" s="206" t="str">
        <f t="shared" ca="1" si="2"/>
        <v>N/D</v>
      </c>
      <c r="H15" s="61">
        <v>0</v>
      </c>
      <c r="I15" s="203" t="s">
        <v>17</v>
      </c>
      <c r="J15" s="205">
        <v>0</v>
      </c>
      <c r="K15" s="203" t="s">
        <v>17</v>
      </c>
      <c r="L15" s="61">
        <v>0</v>
      </c>
    </row>
    <row r="16" spans="1:12" ht="17.25" thickTop="1" thickBot="1" x14ac:dyDescent="0.3">
      <c r="A16" s="62">
        <f>GEN!B17</f>
        <v>0</v>
      </c>
      <c r="B16" s="187" t="str">
        <f>GEN!C17</f>
        <v>N/E</v>
      </c>
      <c r="C16" s="59">
        <f t="shared" ca="1" si="0"/>
        <v>43382</v>
      </c>
      <c r="D16" s="60">
        <f t="shared" si="1"/>
        <v>10</v>
      </c>
      <c r="E16" s="207">
        <v>43382</v>
      </c>
      <c r="F16" s="205">
        <v>10</v>
      </c>
      <c r="G16" s="206" t="str">
        <f t="shared" ca="1" si="2"/>
        <v>N/D</v>
      </c>
      <c r="H16" s="61">
        <v>0</v>
      </c>
      <c r="I16" s="203" t="s">
        <v>17</v>
      </c>
      <c r="J16" s="205">
        <v>0</v>
      </c>
      <c r="K16" s="203" t="s">
        <v>17</v>
      </c>
      <c r="L16" s="61">
        <v>0</v>
      </c>
    </row>
    <row r="17" spans="1:12" ht="17.25" thickTop="1" thickBot="1" x14ac:dyDescent="0.3">
      <c r="A17" s="62">
        <f>GEN!B18</f>
        <v>0</v>
      </c>
      <c r="B17" s="187" t="str">
        <f>GEN!C18</f>
        <v>N/E</v>
      </c>
      <c r="C17" s="59">
        <f t="shared" ca="1" si="0"/>
        <v>43397</v>
      </c>
      <c r="D17" s="60">
        <f t="shared" si="1"/>
        <v>10</v>
      </c>
      <c r="E17" s="207">
        <v>43397</v>
      </c>
      <c r="F17" s="205">
        <v>10</v>
      </c>
      <c r="G17" s="206" t="str">
        <f t="shared" ca="1" si="2"/>
        <v>N/D</v>
      </c>
      <c r="H17" s="61">
        <v>0</v>
      </c>
      <c r="I17" s="203" t="s">
        <v>17</v>
      </c>
      <c r="J17" s="205">
        <v>0</v>
      </c>
      <c r="K17" s="203" t="s">
        <v>17</v>
      </c>
      <c r="L17" s="61">
        <v>0</v>
      </c>
    </row>
    <row r="18" spans="1:12" ht="17.25" thickTop="1" thickBot="1" x14ac:dyDescent="0.3">
      <c r="A18" s="62" t="str">
        <f>GEN!B19</f>
        <v xml:space="preserve"> vg</v>
      </c>
      <c r="B18" s="187" t="str">
        <f>GEN!C19</f>
        <v>N/E</v>
      </c>
      <c r="C18" s="59">
        <f t="shared" ca="1" si="0"/>
        <v>43378</v>
      </c>
      <c r="D18" s="60">
        <f t="shared" si="1"/>
        <v>5</v>
      </c>
      <c r="E18" s="207">
        <v>43378</v>
      </c>
      <c r="F18" s="205">
        <v>5</v>
      </c>
      <c r="G18" s="206" t="str">
        <f t="shared" ca="1" si="2"/>
        <v>N/D</v>
      </c>
      <c r="H18" s="61">
        <v>0</v>
      </c>
      <c r="I18" s="203" t="s">
        <v>17</v>
      </c>
      <c r="J18" s="205">
        <v>0</v>
      </c>
      <c r="K18" s="203" t="s">
        <v>17</v>
      </c>
      <c r="L18" s="61">
        <v>0</v>
      </c>
    </row>
    <row r="19" spans="1:12" ht="17.25" thickTop="1" thickBot="1" x14ac:dyDescent="0.3">
      <c r="A19" s="62">
        <f>GEN!B20</f>
        <v>0</v>
      </c>
      <c r="B19" s="187" t="str">
        <f>GEN!C20</f>
        <v>N/E</v>
      </c>
      <c r="C19" s="59">
        <f t="shared" ca="1" si="0"/>
        <v>0</v>
      </c>
      <c r="D19" s="60">
        <f t="shared" si="1"/>
        <v>0</v>
      </c>
      <c r="E19" s="207" t="s">
        <v>17</v>
      </c>
      <c r="F19" s="205">
        <v>0</v>
      </c>
      <c r="G19" s="206" t="str">
        <f t="shared" ca="1" si="2"/>
        <v>N/D</v>
      </c>
      <c r="H19" s="61">
        <v>0</v>
      </c>
      <c r="I19" s="203" t="s">
        <v>17</v>
      </c>
      <c r="J19" s="205">
        <v>0</v>
      </c>
      <c r="K19" s="203" t="s">
        <v>17</v>
      </c>
      <c r="L19" s="61">
        <v>0</v>
      </c>
    </row>
    <row r="20" spans="1:12" ht="17.25" thickTop="1" thickBot="1" x14ac:dyDescent="0.3">
      <c r="A20" s="62">
        <f>GEN!B21</f>
        <v>0</v>
      </c>
      <c r="B20" s="187" t="str">
        <f>GEN!C21</f>
        <v>N/E</v>
      </c>
      <c r="C20" s="59">
        <f t="shared" ca="1" si="0"/>
        <v>0</v>
      </c>
      <c r="D20" s="60">
        <f t="shared" si="1"/>
        <v>0</v>
      </c>
      <c r="E20" s="207" t="s">
        <v>17</v>
      </c>
      <c r="F20" s="205">
        <v>0</v>
      </c>
      <c r="G20" s="206" t="str">
        <f t="shared" ca="1" si="2"/>
        <v>N/D</v>
      </c>
      <c r="H20" s="61">
        <v>0</v>
      </c>
      <c r="I20" s="203" t="s">
        <v>17</v>
      </c>
      <c r="J20" s="205">
        <v>0</v>
      </c>
      <c r="K20" s="203" t="s">
        <v>17</v>
      </c>
      <c r="L20" s="61">
        <v>0</v>
      </c>
    </row>
    <row r="21" spans="1:12" ht="17.25" thickTop="1" thickBot="1" x14ac:dyDescent="0.3">
      <c r="A21" s="62">
        <f>GEN!B22</f>
        <v>0</v>
      </c>
      <c r="B21" s="187" t="str">
        <f>GEN!C22</f>
        <v>N/E</v>
      </c>
      <c r="C21" s="59">
        <f t="shared" ca="1" si="0"/>
        <v>43381</v>
      </c>
      <c r="D21" s="60">
        <f t="shared" si="1"/>
        <v>10</v>
      </c>
      <c r="E21" s="207">
        <v>43381</v>
      </c>
      <c r="F21" s="205">
        <v>10</v>
      </c>
      <c r="G21" s="206" t="str">
        <f t="shared" ca="1" si="2"/>
        <v>N/D</v>
      </c>
      <c r="H21" s="61">
        <v>0</v>
      </c>
      <c r="I21" s="203" t="s">
        <v>17</v>
      </c>
      <c r="J21" s="205">
        <v>0</v>
      </c>
      <c r="K21" s="203" t="s">
        <v>17</v>
      </c>
      <c r="L21" s="61">
        <v>0</v>
      </c>
    </row>
    <row r="22" spans="1:12" ht="17.25" thickTop="1" thickBot="1" x14ac:dyDescent="0.3">
      <c r="A22" s="62">
        <f>GEN!B23</f>
        <v>0</v>
      </c>
      <c r="B22" s="187" t="str">
        <f>GEN!C23</f>
        <v>N/E</v>
      </c>
      <c r="C22" s="59">
        <f t="shared" ca="1" si="0"/>
        <v>43392</v>
      </c>
      <c r="D22" s="60">
        <f t="shared" si="1"/>
        <v>10</v>
      </c>
      <c r="E22" s="207">
        <v>43392</v>
      </c>
      <c r="F22" s="205">
        <v>10</v>
      </c>
      <c r="G22" s="206" t="str">
        <f t="shared" ca="1" si="2"/>
        <v>N/D</v>
      </c>
      <c r="H22" s="61">
        <v>0</v>
      </c>
      <c r="I22" s="203" t="s">
        <v>17</v>
      </c>
      <c r="J22" s="205">
        <v>0</v>
      </c>
      <c r="K22" s="203" t="s">
        <v>17</v>
      </c>
      <c r="L22" s="61">
        <v>0</v>
      </c>
    </row>
    <row r="23" spans="1:12" ht="17.25" thickTop="1" thickBot="1" x14ac:dyDescent="0.3">
      <c r="A23" s="62">
        <f>GEN!B24</f>
        <v>0</v>
      </c>
      <c r="B23" s="187" t="str">
        <f>GEN!C24</f>
        <v>N/E</v>
      </c>
      <c r="C23" s="59">
        <f t="shared" si="0"/>
        <v>43412</v>
      </c>
      <c r="D23" s="60">
        <f t="shared" si="1"/>
        <v>20</v>
      </c>
      <c r="E23" s="207">
        <v>43383</v>
      </c>
      <c r="F23" s="205">
        <v>10</v>
      </c>
      <c r="G23" s="206">
        <v>43412</v>
      </c>
      <c r="H23" s="61">
        <v>10</v>
      </c>
      <c r="I23" s="203" t="s">
        <v>17</v>
      </c>
      <c r="J23" s="205">
        <v>0</v>
      </c>
      <c r="K23" s="203" t="s">
        <v>17</v>
      </c>
      <c r="L23" s="61">
        <v>0</v>
      </c>
    </row>
    <row r="24" spans="1:12" ht="17.25" thickTop="1" thickBot="1" x14ac:dyDescent="0.3">
      <c r="A24" s="62">
        <f>GEN!B25</f>
        <v>0</v>
      </c>
      <c r="B24" s="187" t="str">
        <f>GEN!C25</f>
        <v>N/E</v>
      </c>
      <c r="C24" s="59">
        <f t="shared" ca="1" si="0"/>
        <v>43374</v>
      </c>
      <c r="D24" s="60">
        <f t="shared" si="1"/>
        <v>20</v>
      </c>
      <c r="E24" s="207">
        <v>43374</v>
      </c>
      <c r="F24" s="205">
        <v>20</v>
      </c>
      <c r="G24" s="206" t="str">
        <f t="shared" ca="1" si="2"/>
        <v>N/D</v>
      </c>
      <c r="H24" s="61">
        <v>0</v>
      </c>
      <c r="I24" s="203" t="s">
        <v>17</v>
      </c>
      <c r="J24" s="205">
        <v>0</v>
      </c>
      <c r="K24" s="203" t="s">
        <v>17</v>
      </c>
      <c r="L24" s="61">
        <v>0</v>
      </c>
    </row>
    <row r="25" spans="1:12" ht="17.25" thickTop="1" thickBot="1" x14ac:dyDescent="0.3">
      <c r="A25" s="62">
        <f>GEN!B26</f>
        <v>0</v>
      </c>
      <c r="B25" s="187" t="str">
        <f>GEN!C26</f>
        <v>N/E</v>
      </c>
      <c r="C25" s="59">
        <f t="shared" ca="1" si="0"/>
        <v>43398</v>
      </c>
      <c r="D25" s="60">
        <f t="shared" si="1"/>
        <v>10</v>
      </c>
      <c r="E25" s="207">
        <v>43398</v>
      </c>
      <c r="F25" s="205">
        <v>10</v>
      </c>
      <c r="G25" s="206" t="str">
        <f t="shared" ca="1" si="2"/>
        <v>N/D</v>
      </c>
      <c r="H25" s="61">
        <v>0</v>
      </c>
      <c r="I25" s="203" t="s">
        <v>17</v>
      </c>
      <c r="J25" s="205">
        <v>0</v>
      </c>
      <c r="K25" s="203" t="s">
        <v>17</v>
      </c>
      <c r="L25" s="61">
        <v>0</v>
      </c>
    </row>
    <row r="26" spans="1:12" ht="17.25" thickTop="1" thickBot="1" x14ac:dyDescent="0.3">
      <c r="A26" s="62">
        <f>GEN!B27</f>
        <v>0</v>
      </c>
      <c r="B26" s="187" t="str">
        <f>GEN!C27</f>
        <v>N/E</v>
      </c>
      <c r="C26" s="59">
        <f t="shared" ca="1" si="0"/>
        <v>43398</v>
      </c>
      <c r="D26" s="60">
        <f t="shared" si="1"/>
        <v>20</v>
      </c>
      <c r="E26" s="207">
        <v>43398</v>
      </c>
      <c r="F26" s="205">
        <v>20</v>
      </c>
      <c r="G26" s="206" t="str">
        <f t="shared" ca="1" si="2"/>
        <v>N/D</v>
      </c>
      <c r="H26" s="61">
        <v>0</v>
      </c>
      <c r="I26" s="203" t="s">
        <v>17</v>
      </c>
      <c r="J26" s="205">
        <v>0</v>
      </c>
      <c r="K26" s="203" t="s">
        <v>17</v>
      </c>
      <c r="L26" s="61">
        <v>0</v>
      </c>
    </row>
    <row r="27" spans="1:12" ht="17.25" thickTop="1" thickBot="1" x14ac:dyDescent="0.3">
      <c r="A27" s="62">
        <f>GEN!B28</f>
        <v>0</v>
      </c>
      <c r="B27" s="187" t="str">
        <f>GEN!C28</f>
        <v>N/E</v>
      </c>
      <c r="C27" s="59">
        <f t="shared" ca="1" si="0"/>
        <v>0</v>
      </c>
      <c r="D27" s="60">
        <f t="shared" si="1"/>
        <v>0</v>
      </c>
      <c r="E27" s="207" t="s">
        <v>17</v>
      </c>
      <c r="F27" s="205">
        <v>0</v>
      </c>
      <c r="G27" s="206" t="str">
        <f t="shared" ca="1" si="2"/>
        <v>N/D</v>
      </c>
      <c r="H27" s="61">
        <v>0</v>
      </c>
      <c r="I27" s="203" t="s">
        <v>17</v>
      </c>
      <c r="J27" s="205">
        <v>0</v>
      </c>
      <c r="K27" s="203" t="s">
        <v>17</v>
      </c>
      <c r="L27" s="61">
        <v>0</v>
      </c>
    </row>
    <row r="28" spans="1:12" ht="17.25" thickTop="1" thickBot="1" x14ac:dyDescent="0.3">
      <c r="A28" s="62">
        <f>GEN!B29</f>
        <v>0</v>
      </c>
      <c r="B28" s="187" t="str">
        <f>GEN!C29</f>
        <v>N/E</v>
      </c>
      <c r="C28" s="59">
        <f t="shared" ca="1" si="0"/>
        <v>0</v>
      </c>
      <c r="D28" s="60">
        <f t="shared" si="1"/>
        <v>0</v>
      </c>
      <c r="E28" s="207" t="s">
        <v>17</v>
      </c>
      <c r="F28" s="205">
        <v>0</v>
      </c>
      <c r="G28" s="206" t="str">
        <f t="shared" ca="1" si="2"/>
        <v>N/D</v>
      </c>
      <c r="H28" s="61">
        <v>0</v>
      </c>
      <c r="I28" s="203" t="s">
        <v>17</v>
      </c>
      <c r="J28" s="205">
        <v>0</v>
      </c>
      <c r="K28" s="203" t="s">
        <v>17</v>
      </c>
      <c r="L28" s="61">
        <v>0</v>
      </c>
    </row>
    <row r="29" spans="1:12" ht="17.25" thickTop="1" thickBot="1" x14ac:dyDescent="0.3">
      <c r="A29" s="62">
        <f>GEN!B30</f>
        <v>0</v>
      </c>
      <c r="B29" s="187" t="str">
        <f>GEN!C30</f>
        <v>N/E</v>
      </c>
      <c r="C29" s="59">
        <f t="shared" ca="1" si="0"/>
        <v>0</v>
      </c>
      <c r="D29" s="60">
        <f t="shared" si="1"/>
        <v>0</v>
      </c>
      <c r="E29" s="207" t="s">
        <v>17</v>
      </c>
      <c r="F29" s="205">
        <v>0</v>
      </c>
      <c r="G29" s="206" t="str">
        <f t="shared" ca="1" si="2"/>
        <v>N/D</v>
      </c>
      <c r="H29" s="61">
        <v>0</v>
      </c>
      <c r="I29" s="203" t="s">
        <v>17</v>
      </c>
      <c r="J29" s="205">
        <v>0</v>
      </c>
      <c r="K29" s="203" t="s">
        <v>17</v>
      </c>
      <c r="L29" s="61">
        <v>0</v>
      </c>
    </row>
    <row r="30" spans="1:12" ht="17.25" thickTop="1" thickBot="1" x14ac:dyDescent="0.3">
      <c r="A30" s="62">
        <f>GEN!B31</f>
        <v>0</v>
      </c>
      <c r="B30" s="187" t="str">
        <f>GEN!C31</f>
        <v>N/E</v>
      </c>
      <c r="C30" s="59">
        <f t="shared" ca="1" si="0"/>
        <v>0</v>
      </c>
      <c r="D30" s="60">
        <f t="shared" si="1"/>
        <v>0</v>
      </c>
      <c r="E30" s="207" t="s">
        <v>17</v>
      </c>
      <c r="F30" s="205">
        <v>0</v>
      </c>
      <c r="G30" s="206" t="str">
        <f t="shared" ca="1" si="2"/>
        <v>N/D</v>
      </c>
      <c r="H30" s="61">
        <v>0</v>
      </c>
      <c r="I30" s="203" t="s">
        <v>17</v>
      </c>
      <c r="J30" s="205">
        <v>0</v>
      </c>
      <c r="K30" s="203" t="s">
        <v>17</v>
      </c>
      <c r="L30" s="61">
        <v>0</v>
      </c>
    </row>
    <row r="31" spans="1:12" ht="17.25" thickTop="1" thickBot="1" x14ac:dyDescent="0.3">
      <c r="A31" s="62">
        <f>GEN!B32</f>
        <v>0</v>
      </c>
      <c r="B31" s="187" t="str">
        <f>GEN!C32</f>
        <v>N/E</v>
      </c>
      <c r="C31" s="59">
        <f t="shared" ca="1" si="0"/>
        <v>0</v>
      </c>
      <c r="D31" s="60">
        <f t="shared" si="1"/>
        <v>0</v>
      </c>
      <c r="E31" s="207" t="s">
        <v>17</v>
      </c>
      <c r="F31" s="205">
        <v>0</v>
      </c>
      <c r="G31" s="206" t="str">
        <f t="shared" ca="1" si="2"/>
        <v>N/D</v>
      </c>
      <c r="H31" s="61">
        <v>0</v>
      </c>
      <c r="I31" s="203" t="s">
        <v>17</v>
      </c>
      <c r="J31" s="205">
        <v>0</v>
      </c>
      <c r="K31" s="203" t="s">
        <v>17</v>
      </c>
      <c r="L31" s="61">
        <v>0</v>
      </c>
    </row>
    <row r="32" spans="1:12" ht="15.75" thickTop="1" x14ac:dyDescent="0.25">
      <c r="B32" s="168"/>
    </row>
    <row r="33" spans="2:14" x14ac:dyDescent="0.25">
      <c r="B33" s="167"/>
    </row>
    <row r="34" spans="2:14" x14ac:dyDescent="0.25">
      <c r="B34" s="44"/>
    </row>
    <row r="35" spans="2:14" ht="18.75" x14ac:dyDescent="0.25">
      <c r="B35" s="169"/>
    </row>
    <row r="36" spans="2:14" ht="18.75" x14ac:dyDescent="0.25">
      <c r="B36" s="169"/>
    </row>
    <row r="37" spans="2:14" ht="18.75" x14ac:dyDescent="0.25">
      <c r="B37" s="169"/>
    </row>
    <row r="38" spans="2:14" ht="18.75" x14ac:dyDescent="0.25">
      <c r="B38" s="169"/>
    </row>
    <row r="39" spans="2:14" ht="15.75" x14ac:dyDescent="0.25">
      <c r="B39" s="46"/>
    </row>
    <row r="40" spans="2:14" ht="15.75" x14ac:dyDescent="0.25">
      <c r="B40" s="47"/>
    </row>
    <row r="41" spans="2:14" ht="15.75" x14ac:dyDescent="0.25">
      <c r="B41" s="43"/>
      <c r="N41">
        <f>A31</f>
        <v>0</v>
      </c>
    </row>
    <row r="42" spans="2:14" ht="15.75" x14ac:dyDescent="0.25">
      <c r="B42" s="43"/>
    </row>
    <row r="43" spans="2:14" ht="15.75" x14ac:dyDescent="0.25">
      <c r="B43" s="123"/>
    </row>
    <row r="44" spans="2:14" ht="15.75" x14ac:dyDescent="0.25">
      <c r="B44" s="123"/>
    </row>
    <row r="45" spans="2:14" x14ac:dyDescent="0.25">
      <c r="B45" s="44"/>
    </row>
    <row r="47" spans="2:14" x14ac:dyDescent="0.25">
      <c r="B47" s="44"/>
    </row>
    <row r="48" spans="2:14" x14ac:dyDescent="0.25">
      <c r="B48" s="44"/>
    </row>
    <row r="49" spans="2:2" x14ac:dyDescent="0.25">
      <c r="B49" s="44"/>
    </row>
    <row r="50" spans="2:2" x14ac:dyDescent="0.25">
      <c r="B50" s="143"/>
    </row>
    <row r="51" spans="2:2" x14ac:dyDescent="0.25">
      <c r="B51" s="143"/>
    </row>
    <row r="52" spans="2:2" x14ac:dyDescent="0.25">
      <c r="B52" s="143"/>
    </row>
    <row r="53" spans="2:2" x14ac:dyDescent="0.25">
      <c r="B53" s="143"/>
    </row>
    <row r="54" spans="2:2" x14ac:dyDescent="0.25">
      <c r="B54" s="143"/>
    </row>
    <row r="55" spans="2:2" x14ac:dyDescent="0.25">
      <c r="B55" s="143"/>
    </row>
    <row r="56" spans="2:2" x14ac:dyDescent="0.25">
      <c r="B56" s="143"/>
    </row>
    <row r="57" spans="2:2" x14ac:dyDescent="0.25">
      <c r="B57" s="143"/>
    </row>
    <row r="58" spans="2:2" x14ac:dyDescent="0.25">
      <c r="B58" s="143"/>
    </row>
    <row r="59" spans="2:2" x14ac:dyDescent="0.25">
      <c r="B59" s="143"/>
    </row>
    <row r="60" spans="2:2" x14ac:dyDescent="0.25">
      <c r="B60" s="143"/>
    </row>
    <row r="61" spans="2:2" x14ac:dyDescent="0.25">
      <c r="B61" s="143"/>
    </row>
    <row r="62" spans="2:2" x14ac:dyDescent="0.25">
      <c r="B62" s="143"/>
    </row>
    <row r="63" spans="2:2" x14ac:dyDescent="0.25">
      <c r="B63" s="143"/>
    </row>
    <row r="64" spans="2:2" x14ac:dyDescent="0.25">
      <c r="B64" s="143"/>
    </row>
    <row r="65" spans="2:2" x14ac:dyDescent="0.25">
      <c r="B65" s="143"/>
    </row>
    <row r="66" spans="2:2" x14ac:dyDescent="0.25">
      <c r="B66" s="143"/>
    </row>
    <row r="67" spans="2:2" x14ac:dyDescent="0.25">
      <c r="B67" s="143"/>
    </row>
    <row r="68" spans="2:2" x14ac:dyDescent="0.25">
      <c r="B68" s="143"/>
    </row>
    <row r="69" spans="2:2" x14ac:dyDescent="0.25">
      <c r="B69" s="143"/>
    </row>
    <row r="70" spans="2:2" x14ac:dyDescent="0.25">
      <c r="B70" s="143"/>
    </row>
    <row r="71" spans="2:2" x14ac:dyDescent="0.25">
      <c r="B71" s="143"/>
    </row>
    <row r="72" spans="2:2" x14ac:dyDescent="0.25">
      <c r="B72" s="143"/>
    </row>
    <row r="73" spans="2:2" x14ac:dyDescent="0.25">
      <c r="B73" s="143"/>
    </row>
    <row r="74" spans="2:2" x14ac:dyDescent="0.25">
      <c r="B74" s="143"/>
    </row>
    <row r="75" spans="2:2" x14ac:dyDescent="0.25">
      <c r="B75" s="143"/>
    </row>
    <row r="76" spans="2:2" x14ac:dyDescent="0.25">
      <c r="B76" s="143"/>
    </row>
    <row r="77" spans="2:2" x14ac:dyDescent="0.25">
      <c r="B77" s="143"/>
    </row>
    <row r="78" spans="2:2" x14ac:dyDescent="0.25">
      <c r="B78" s="143"/>
    </row>
    <row r="79" spans="2:2" x14ac:dyDescent="0.25">
      <c r="B79" s="143"/>
    </row>
    <row r="80" spans="2:2" x14ac:dyDescent="0.25">
      <c r="B80" s="143"/>
    </row>
    <row r="81" spans="2:2" x14ac:dyDescent="0.25">
      <c r="B81" s="143"/>
    </row>
    <row r="82" spans="2:2" x14ac:dyDescent="0.25">
      <c r="B82" s="143"/>
    </row>
    <row r="83" spans="2:2" x14ac:dyDescent="0.25">
      <c r="B83" s="143"/>
    </row>
    <row r="84" spans="2:2" x14ac:dyDescent="0.25">
      <c r="B84" s="143"/>
    </row>
    <row r="85" spans="2:2" x14ac:dyDescent="0.25">
      <c r="B85" s="143"/>
    </row>
    <row r="86" spans="2:2" x14ac:dyDescent="0.25">
      <c r="B86" s="143"/>
    </row>
    <row r="87" spans="2:2" x14ac:dyDescent="0.25">
      <c r="B87" s="143"/>
    </row>
    <row r="88" spans="2:2" x14ac:dyDescent="0.25">
      <c r="B88" s="143"/>
    </row>
    <row r="89" spans="2:2" x14ac:dyDescent="0.25">
      <c r="B89" s="143"/>
    </row>
    <row r="90" spans="2:2" x14ac:dyDescent="0.25">
      <c r="B90" s="143"/>
    </row>
    <row r="91" spans="2:2" x14ac:dyDescent="0.25">
      <c r="B91" s="143"/>
    </row>
    <row r="92" spans="2:2" x14ac:dyDescent="0.25">
      <c r="B92" s="143"/>
    </row>
    <row r="93" spans="2:2" x14ac:dyDescent="0.25">
      <c r="B93" s="143"/>
    </row>
    <row r="94" spans="2:2" x14ac:dyDescent="0.25">
      <c r="B94" s="143"/>
    </row>
    <row r="95" spans="2:2" x14ac:dyDescent="0.25">
      <c r="B95" s="143"/>
    </row>
    <row r="96" spans="2:2" x14ac:dyDescent="0.25">
      <c r="B96" s="143"/>
    </row>
    <row r="97" spans="2:2" x14ac:dyDescent="0.25">
      <c r="B97" s="143"/>
    </row>
    <row r="98" spans="2:2" x14ac:dyDescent="0.25">
      <c r="B98" s="143"/>
    </row>
    <row r="99" spans="2:2" x14ac:dyDescent="0.25">
      <c r="B99" s="143"/>
    </row>
    <row r="100" spans="2:2" x14ac:dyDescent="0.25">
      <c r="B100" s="143"/>
    </row>
    <row r="101" spans="2:2" x14ac:dyDescent="0.25">
      <c r="B101" s="143"/>
    </row>
    <row r="102" spans="2:2" x14ac:dyDescent="0.25">
      <c r="B102" s="143"/>
    </row>
    <row r="103" spans="2:2" x14ac:dyDescent="0.25">
      <c r="B103" s="143"/>
    </row>
    <row r="104" spans="2:2" x14ac:dyDescent="0.25">
      <c r="B104" s="143"/>
    </row>
    <row r="105" spans="2:2" x14ac:dyDescent="0.25">
      <c r="B105" s="143"/>
    </row>
    <row r="106" spans="2:2" x14ac:dyDescent="0.25">
      <c r="B106" s="143"/>
    </row>
    <row r="107" spans="2:2" x14ac:dyDescent="0.25">
      <c r="B107" s="143"/>
    </row>
    <row r="108" spans="2:2" x14ac:dyDescent="0.25">
      <c r="B108" s="143"/>
    </row>
    <row r="109" spans="2:2" x14ac:dyDescent="0.25">
      <c r="B109" s="143"/>
    </row>
    <row r="110" spans="2:2" x14ac:dyDescent="0.25">
      <c r="B110" s="143"/>
    </row>
    <row r="111" spans="2:2" x14ac:dyDescent="0.25">
      <c r="B111" s="143"/>
    </row>
    <row r="112" spans="2:2" x14ac:dyDescent="0.25">
      <c r="B112" s="143"/>
    </row>
    <row r="113" spans="2:2" x14ac:dyDescent="0.25">
      <c r="B113" s="143"/>
    </row>
    <row r="114" spans="2:2" x14ac:dyDescent="0.25">
      <c r="B114" s="143"/>
    </row>
    <row r="115" spans="2:2" x14ac:dyDescent="0.25">
      <c r="B115" s="143"/>
    </row>
    <row r="116" spans="2:2" x14ac:dyDescent="0.25">
      <c r="B116" s="143"/>
    </row>
    <row r="117" spans="2:2" x14ac:dyDescent="0.25">
      <c r="B117" s="143"/>
    </row>
    <row r="118" spans="2:2" x14ac:dyDescent="0.25">
      <c r="B118" s="143"/>
    </row>
    <row r="119" spans="2:2" x14ac:dyDescent="0.25">
      <c r="B119" s="143"/>
    </row>
    <row r="120" spans="2:2" x14ac:dyDescent="0.25">
      <c r="B120" s="143"/>
    </row>
    <row r="121" spans="2:2" x14ac:dyDescent="0.25">
      <c r="B121" s="143"/>
    </row>
    <row r="122" spans="2:2" x14ac:dyDescent="0.25">
      <c r="B122" s="143"/>
    </row>
    <row r="123" spans="2:2" x14ac:dyDescent="0.25">
      <c r="B123" s="143"/>
    </row>
    <row r="124" spans="2:2" x14ac:dyDescent="0.25">
      <c r="B124" s="143"/>
    </row>
    <row r="125" spans="2:2" x14ac:dyDescent="0.25">
      <c r="B125" s="143"/>
    </row>
    <row r="126" spans="2:2" x14ac:dyDescent="0.25">
      <c r="B126" s="143"/>
    </row>
    <row r="127" spans="2:2" x14ac:dyDescent="0.25">
      <c r="B127" s="143"/>
    </row>
    <row r="128" spans="2:2" x14ac:dyDescent="0.25">
      <c r="B128" s="143"/>
    </row>
    <row r="129" spans="2:2" x14ac:dyDescent="0.25">
      <c r="B129" s="143"/>
    </row>
    <row r="130" spans="2:2" x14ac:dyDescent="0.25">
      <c r="B130" s="143"/>
    </row>
    <row r="131" spans="2:2" x14ac:dyDescent="0.25">
      <c r="B131" s="143"/>
    </row>
    <row r="132" spans="2:2" x14ac:dyDescent="0.25">
      <c r="B132" s="143"/>
    </row>
    <row r="133" spans="2:2" x14ac:dyDescent="0.25">
      <c r="B133" s="143"/>
    </row>
    <row r="134" spans="2:2" x14ac:dyDescent="0.25">
      <c r="B134" s="143"/>
    </row>
    <row r="135" spans="2:2" x14ac:dyDescent="0.25">
      <c r="B135" s="143"/>
    </row>
    <row r="136" spans="2:2" x14ac:dyDescent="0.25">
      <c r="B136" s="143"/>
    </row>
    <row r="137" spans="2:2" x14ac:dyDescent="0.25">
      <c r="B137" s="143"/>
    </row>
    <row r="138" spans="2:2" x14ac:dyDescent="0.25">
      <c r="B138" s="143"/>
    </row>
    <row r="139" spans="2:2" x14ac:dyDescent="0.25">
      <c r="B139" s="143"/>
    </row>
    <row r="140" spans="2:2" x14ac:dyDescent="0.25">
      <c r="B140" s="143"/>
    </row>
    <row r="141" spans="2:2" x14ac:dyDescent="0.25">
      <c r="B141" s="143"/>
    </row>
    <row r="142" spans="2:2" x14ac:dyDescent="0.25">
      <c r="B142" s="143"/>
    </row>
    <row r="143" spans="2:2" x14ac:dyDescent="0.25">
      <c r="B143" s="143"/>
    </row>
    <row r="144" spans="2:2" x14ac:dyDescent="0.25">
      <c r="B144" s="143"/>
    </row>
    <row r="145" spans="2:2" x14ac:dyDescent="0.25">
      <c r="B145" s="143"/>
    </row>
    <row r="146" spans="2:2" x14ac:dyDescent="0.25">
      <c r="B146" s="143"/>
    </row>
    <row r="147" spans="2:2" x14ac:dyDescent="0.25">
      <c r="B147" s="143"/>
    </row>
    <row r="148" spans="2:2" x14ac:dyDescent="0.25">
      <c r="B148" s="143"/>
    </row>
    <row r="149" spans="2:2" x14ac:dyDescent="0.25">
      <c r="B149" s="143"/>
    </row>
    <row r="150" spans="2:2" x14ac:dyDescent="0.25">
      <c r="B150" s="143"/>
    </row>
    <row r="151" spans="2:2" x14ac:dyDescent="0.25">
      <c r="B151" s="143"/>
    </row>
    <row r="152" spans="2:2" x14ac:dyDescent="0.25">
      <c r="B152" s="143"/>
    </row>
    <row r="153" spans="2:2" x14ac:dyDescent="0.25">
      <c r="B153" s="143"/>
    </row>
    <row r="154" spans="2:2" x14ac:dyDescent="0.25">
      <c r="B154" s="143"/>
    </row>
    <row r="155" spans="2:2" x14ac:dyDescent="0.25">
      <c r="B155" s="143"/>
    </row>
    <row r="156" spans="2:2" x14ac:dyDescent="0.25">
      <c r="B156" s="143"/>
    </row>
    <row r="157" spans="2:2" x14ac:dyDescent="0.25">
      <c r="B157" s="143"/>
    </row>
    <row r="158" spans="2:2" x14ac:dyDescent="0.25">
      <c r="B158" s="143"/>
    </row>
    <row r="159" spans="2:2" x14ac:dyDescent="0.25">
      <c r="B159" s="143"/>
    </row>
    <row r="160" spans="2:2" x14ac:dyDescent="0.25">
      <c r="B160" s="143"/>
    </row>
    <row r="161" spans="2:2" x14ac:dyDescent="0.25">
      <c r="B161" s="143"/>
    </row>
    <row r="162" spans="2:2" x14ac:dyDescent="0.25">
      <c r="B162" s="143"/>
    </row>
    <row r="163" spans="2:2" x14ac:dyDescent="0.25">
      <c r="B163" s="143"/>
    </row>
    <row r="164" spans="2:2" x14ac:dyDescent="0.25">
      <c r="B164" s="143"/>
    </row>
    <row r="165" spans="2:2" x14ac:dyDescent="0.25">
      <c r="B165" s="143"/>
    </row>
    <row r="166" spans="2:2" x14ac:dyDescent="0.25">
      <c r="B166" s="143"/>
    </row>
    <row r="167" spans="2:2" x14ac:dyDescent="0.25">
      <c r="B167" s="143"/>
    </row>
    <row r="168" spans="2:2" x14ac:dyDescent="0.25">
      <c r="B168" s="143"/>
    </row>
    <row r="169" spans="2:2" x14ac:dyDescent="0.25">
      <c r="B169" s="143"/>
    </row>
    <row r="170" spans="2:2" x14ac:dyDescent="0.25">
      <c r="B170" s="143"/>
    </row>
    <row r="171" spans="2:2" x14ac:dyDescent="0.25">
      <c r="B171" s="143"/>
    </row>
    <row r="172" spans="2:2" x14ac:dyDescent="0.25">
      <c r="B172" s="143"/>
    </row>
    <row r="173" spans="2:2" x14ac:dyDescent="0.25">
      <c r="B173" s="143"/>
    </row>
    <row r="174" spans="2:2" x14ac:dyDescent="0.25">
      <c r="B174" s="143"/>
    </row>
    <row r="175" spans="2:2" x14ac:dyDescent="0.25">
      <c r="B175" s="143"/>
    </row>
    <row r="176" spans="2:2" x14ac:dyDescent="0.25">
      <c r="B176" s="143"/>
    </row>
    <row r="177" spans="2:2" x14ac:dyDescent="0.25">
      <c r="B177" s="143"/>
    </row>
    <row r="178" spans="2:2" x14ac:dyDescent="0.25">
      <c r="B178" s="143"/>
    </row>
    <row r="179" spans="2:2" x14ac:dyDescent="0.25">
      <c r="B179" s="143"/>
    </row>
    <row r="180" spans="2:2" x14ac:dyDescent="0.25">
      <c r="B180" s="143"/>
    </row>
    <row r="181" spans="2:2" x14ac:dyDescent="0.25">
      <c r="B181" s="143"/>
    </row>
    <row r="182" spans="2:2" x14ac:dyDescent="0.25">
      <c r="B182" s="143"/>
    </row>
    <row r="183" spans="2:2" x14ac:dyDescent="0.25">
      <c r="B183" s="143"/>
    </row>
    <row r="184" spans="2:2" x14ac:dyDescent="0.25">
      <c r="B184" s="143"/>
    </row>
    <row r="185" spans="2:2" x14ac:dyDescent="0.25">
      <c r="B185" s="143"/>
    </row>
    <row r="186" spans="2:2" x14ac:dyDescent="0.25">
      <c r="B186" s="143"/>
    </row>
    <row r="187" spans="2:2" x14ac:dyDescent="0.25">
      <c r="B187" s="143"/>
    </row>
    <row r="188" spans="2:2" x14ac:dyDescent="0.25">
      <c r="B188" s="143"/>
    </row>
    <row r="189" spans="2:2" x14ac:dyDescent="0.25">
      <c r="B189" s="143"/>
    </row>
    <row r="190" spans="2:2" x14ac:dyDescent="0.25">
      <c r="B190" s="143"/>
    </row>
    <row r="191" spans="2:2" x14ac:dyDescent="0.25">
      <c r="B191" s="143"/>
    </row>
    <row r="192" spans="2:2" x14ac:dyDescent="0.25">
      <c r="B192" s="143"/>
    </row>
    <row r="193" spans="2:2" x14ac:dyDescent="0.25">
      <c r="B193" s="143"/>
    </row>
    <row r="194" spans="2:2" x14ac:dyDescent="0.25">
      <c r="B194" s="143"/>
    </row>
    <row r="195" spans="2:2" x14ac:dyDescent="0.25">
      <c r="B195" s="143"/>
    </row>
    <row r="196" spans="2:2" x14ac:dyDescent="0.25">
      <c r="B196" s="143"/>
    </row>
    <row r="197" spans="2:2" x14ac:dyDescent="0.25">
      <c r="B197" s="143"/>
    </row>
    <row r="198" spans="2:2" x14ac:dyDescent="0.25">
      <c r="B198" s="143"/>
    </row>
    <row r="199" spans="2:2" x14ac:dyDescent="0.25">
      <c r="B199" s="143"/>
    </row>
    <row r="200" spans="2:2" x14ac:dyDescent="0.25">
      <c r="B200" s="143"/>
    </row>
    <row r="201" spans="2:2" x14ac:dyDescent="0.25">
      <c r="B201" s="143"/>
    </row>
    <row r="202" spans="2:2" x14ac:dyDescent="0.25">
      <c r="B202" s="143"/>
    </row>
    <row r="203" spans="2:2" x14ac:dyDescent="0.25">
      <c r="B203" s="143"/>
    </row>
    <row r="204" spans="2:2" x14ac:dyDescent="0.25">
      <c r="B204" s="143"/>
    </row>
    <row r="205" spans="2:2" x14ac:dyDescent="0.25">
      <c r="B205" s="143"/>
    </row>
    <row r="206" spans="2:2" x14ac:dyDescent="0.25">
      <c r="B206" s="143"/>
    </row>
    <row r="207" spans="2:2" x14ac:dyDescent="0.25">
      <c r="B207" s="143"/>
    </row>
    <row r="208" spans="2:2" x14ac:dyDescent="0.25">
      <c r="B208" s="143"/>
    </row>
    <row r="209" spans="2:2" x14ac:dyDescent="0.25">
      <c r="B209" s="143"/>
    </row>
    <row r="210" spans="2:2" x14ac:dyDescent="0.25">
      <c r="B210" s="143"/>
    </row>
    <row r="211" spans="2:2" x14ac:dyDescent="0.25">
      <c r="B211" s="143"/>
    </row>
    <row r="212" spans="2:2" x14ac:dyDescent="0.25">
      <c r="B212" s="143"/>
    </row>
    <row r="213" spans="2:2" x14ac:dyDescent="0.25">
      <c r="B213" s="143"/>
    </row>
    <row r="214" spans="2:2" x14ac:dyDescent="0.25">
      <c r="B214" s="143"/>
    </row>
    <row r="215" spans="2:2" x14ac:dyDescent="0.25">
      <c r="B215" s="143"/>
    </row>
    <row r="216" spans="2:2" x14ac:dyDescent="0.25">
      <c r="B216" s="143"/>
    </row>
    <row r="217" spans="2:2" x14ac:dyDescent="0.25">
      <c r="B217" s="143"/>
    </row>
    <row r="218" spans="2:2" x14ac:dyDescent="0.25">
      <c r="B218" s="143"/>
    </row>
    <row r="219" spans="2:2" x14ac:dyDescent="0.25">
      <c r="B219" s="143"/>
    </row>
    <row r="220" spans="2:2" x14ac:dyDescent="0.25">
      <c r="B220" s="143"/>
    </row>
    <row r="221" spans="2:2" x14ac:dyDescent="0.25">
      <c r="B221" s="143"/>
    </row>
    <row r="222" spans="2:2" x14ac:dyDescent="0.25">
      <c r="B222" s="143"/>
    </row>
    <row r="223" spans="2:2" x14ac:dyDescent="0.25">
      <c r="B223" s="143"/>
    </row>
    <row r="224" spans="2:2" x14ac:dyDescent="0.25">
      <c r="B224" s="143"/>
    </row>
    <row r="225" spans="2:2" x14ac:dyDescent="0.25">
      <c r="B225" s="143"/>
    </row>
    <row r="226" spans="2:2" x14ac:dyDescent="0.25">
      <c r="B226" s="143"/>
    </row>
    <row r="227" spans="2:2" x14ac:dyDescent="0.25">
      <c r="B227" s="143"/>
    </row>
    <row r="228" spans="2:2" x14ac:dyDescent="0.25">
      <c r="B228" s="143"/>
    </row>
    <row r="229" spans="2:2" x14ac:dyDescent="0.25">
      <c r="B229" s="143"/>
    </row>
    <row r="230" spans="2:2" x14ac:dyDescent="0.25">
      <c r="B230" s="143"/>
    </row>
    <row r="231" spans="2:2" x14ac:dyDescent="0.25">
      <c r="B231" s="143"/>
    </row>
    <row r="232" spans="2:2" x14ac:dyDescent="0.25">
      <c r="B232" s="143"/>
    </row>
    <row r="233" spans="2:2" x14ac:dyDescent="0.25">
      <c r="B233" s="143"/>
    </row>
    <row r="234" spans="2:2" x14ac:dyDescent="0.25">
      <c r="B234" s="143"/>
    </row>
    <row r="235" spans="2:2" x14ac:dyDescent="0.25">
      <c r="B235" s="143"/>
    </row>
    <row r="236" spans="2:2" x14ac:dyDescent="0.25">
      <c r="B236" s="143"/>
    </row>
    <row r="237" spans="2:2" x14ac:dyDescent="0.25">
      <c r="B237" s="143"/>
    </row>
    <row r="238" spans="2:2" x14ac:dyDescent="0.25">
      <c r="B238" s="143"/>
    </row>
    <row r="239" spans="2:2" x14ac:dyDescent="0.25">
      <c r="B239" s="143"/>
    </row>
    <row r="240" spans="2:2" x14ac:dyDescent="0.25">
      <c r="B240" s="143"/>
    </row>
    <row r="241" spans="2:2" x14ac:dyDescent="0.25">
      <c r="B241" s="143"/>
    </row>
    <row r="242" spans="2:2" x14ac:dyDescent="0.25">
      <c r="B242" s="143"/>
    </row>
    <row r="243" spans="2:2" x14ac:dyDescent="0.25">
      <c r="B243" s="143"/>
    </row>
    <row r="244" spans="2:2" x14ac:dyDescent="0.25">
      <c r="B244" s="143"/>
    </row>
    <row r="245" spans="2:2" x14ac:dyDescent="0.25">
      <c r="B245" s="143"/>
    </row>
    <row r="246" spans="2:2" x14ac:dyDescent="0.25">
      <c r="B246" s="143"/>
    </row>
    <row r="247" spans="2:2" x14ac:dyDescent="0.25">
      <c r="B247" s="143"/>
    </row>
    <row r="248" spans="2:2" x14ac:dyDescent="0.25">
      <c r="B248" s="143"/>
    </row>
    <row r="249" spans="2:2" x14ac:dyDescent="0.25">
      <c r="B249" s="143"/>
    </row>
    <row r="250" spans="2:2" x14ac:dyDescent="0.25">
      <c r="B250" s="143"/>
    </row>
    <row r="251" spans="2:2" x14ac:dyDescent="0.25">
      <c r="B251" s="143"/>
    </row>
    <row r="252" spans="2:2" x14ac:dyDescent="0.25">
      <c r="B252" s="143"/>
    </row>
    <row r="253" spans="2:2" x14ac:dyDescent="0.25">
      <c r="B253" s="143"/>
    </row>
    <row r="254" spans="2:2" x14ac:dyDescent="0.25">
      <c r="B254" s="143"/>
    </row>
    <row r="255" spans="2:2" x14ac:dyDescent="0.25">
      <c r="B255" s="143"/>
    </row>
    <row r="256" spans="2:2" x14ac:dyDescent="0.25">
      <c r="B256" s="143"/>
    </row>
    <row r="257" spans="2:2" x14ac:dyDescent="0.25">
      <c r="B257" s="143"/>
    </row>
    <row r="258" spans="2:2" x14ac:dyDescent="0.25">
      <c r="B258" s="143"/>
    </row>
    <row r="259" spans="2:2" x14ac:dyDescent="0.25">
      <c r="B259" s="143"/>
    </row>
    <row r="260" spans="2:2" x14ac:dyDescent="0.25">
      <c r="B260" s="143"/>
    </row>
    <row r="261" spans="2:2" x14ac:dyDescent="0.25">
      <c r="B261" s="143"/>
    </row>
    <row r="262" spans="2:2" x14ac:dyDescent="0.25">
      <c r="B262" s="143"/>
    </row>
    <row r="263" spans="2:2" x14ac:dyDescent="0.25">
      <c r="B263" s="143"/>
    </row>
    <row r="264" spans="2:2" x14ac:dyDescent="0.25">
      <c r="B264" s="143"/>
    </row>
    <row r="265" spans="2:2" x14ac:dyDescent="0.25">
      <c r="B265" s="143"/>
    </row>
    <row r="266" spans="2:2" x14ac:dyDescent="0.25">
      <c r="B266" s="143"/>
    </row>
    <row r="267" spans="2:2" x14ac:dyDescent="0.25">
      <c r="B267" s="143"/>
    </row>
    <row r="268" spans="2:2" x14ac:dyDescent="0.25">
      <c r="B268" s="143"/>
    </row>
    <row r="269" spans="2:2" x14ac:dyDescent="0.25">
      <c r="B269" s="143"/>
    </row>
    <row r="270" spans="2:2" x14ac:dyDescent="0.25">
      <c r="B270" s="143"/>
    </row>
    <row r="271" spans="2:2" x14ac:dyDescent="0.25">
      <c r="B271" s="143"/>
    </row>
    <row r="272" spans="2:2" x14ac:dyDescent="0.25">
      <c r="B272" s="143"/>
    </row>
    <row r="273" spans="2:2" x14ac:dyDescent="0.25">
      <c r="B273" s="143"/>
    </row>
    <row r="274" spans="2:2" x14ac:dyDescent="0.25">
      <c r="B274" s="143"/>
    </row>
    <row r="275" spans="2:2" x14ac:dyDescent="0.25">
      <c r="B275" s="143"/>
    </row>
    <row r="276" spans="2:2" x14ac:dyDescent="0.25">
      <c r="B276" s="143"/>
    </row>
    <row r="277" spans="2:2" x14ac:dyDescent="0.25">
      <c r="B277" s="143"/>
    </row>
    <row r="278" spans="2:2" x14ac:dyDescent="0.25">
      <c r="B278" s="143"/>
    </row>
    <row r="279" spans="2:2" x14ac:dyDescent="0.25">
      <c r="B279" s="143"/>
    </row>
    <row r="280" spans="2:2" x14ac:dyDescent="0.25">
      <c r="B280" s="143"/>
    </row>
    <row r="281" spans="2:2" x14ac:dyDescent="0.25">
      <c r="B281" s="143"/>
    </row>
    <row r="282" spans="2:2" x14ac:dyDescent="0.25">
      <c r="B282" s="143"/>
    </row>
    <row r="283" spans="2:2" x14ac:dyDescent="0.25">
      <c r="B283" s="143"/>
    </row>
    <row r="284" spans="2:2" x14ac:dyDescent="0.25">
      <c r="B284" s="143"/>
    </row>
    <row r="285" spans="2:2" x14ac:dyDescent="0.25">
      <c r="B285" s="143"/>
    </row>
    <row r="286" spans="2:2" x14ac:dyDescent="0.25">
      <c r="B286" s="143"/>
    </row>
    <row r="287" spans="2:2" x14ac:dyDescent="0.25">
      <c r="B287" s="143"/>
    </row>
    <row r="288" spans="2:2" x14ac:dyDescent="0.25">
      <c r="B288" s="143"/>
    </row>
    <row r="289" spans="2:2" x14ac:dyDescent="0.25">
      <c r="B289" s="143"/>
    </row>
    <row r="290" spans="2:2" x14ac:dyDescent="0.25">
      <c r="B290" s="143"/>
    </row>
    <row r="291" spans="2:2" x14ac:dyDescent="0.25">
      <c r="B291" s="143"/>
    </row>
  </sheetData>
  <mergeCells count="4">
    <mergeCell ref="E2:F2"/>
    <mergeCell ref="G2:H2"/>
    <mergeCell ref="I2:J2"/>
    <mergeCell ref="K2:L2"/>
  </mergeCells>
  <conditionalFormatting sqref="A3:A31">
    <cfRule type="expression" dxfId="59" priority="47">
      <formula>D3&gt;10</formula>
    </cfRule>
    <cfRule type="expression" dxfId="58" priority="48">
      <formula>D3&lt;2.65</formula>
    </cfRule>
  </conditionalFormatting>
  <conditionalFormatting sqref="C3:C31">
    <cfRule type="containsText" dxfId="57" priority="33" operator="containsText" text="&quot;n/d&quot;">
      <formula>NOT(ISERROR(SEARCH("""n/d""",C3)))</formula>
    </cfRule>
  </conditionalFormatting>
  <conditionalFormatting sqref="C3:C31">
    <cfRule type="expression" dxfId="56" priority="32">
      <formula>$S3&gt;0</formula>
    </cfRule>
  </conditionalFormatting>
  <conditionalFormatting sqref="B34">
    <cfRule type="cellIs" dxfId="55" priority="17" operator="equal">
      <formula>"OK"</formula>
    </cfRule>
    <cfRule type="cellIs" dxfId="54" priority="18" operator="equal">
      <formula>"ERREUR"</formula>
    </cfRule>
  </conditionalFormatting>
  <conditionalFormatting sqref="B4:B32">
    <cfRule type="iconSet" priority="31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B35:B38">
    <cfRule type="iconSet" priority="15">
      <iconSet iconSet="4TrafficLights">
        <cfvo type="percent" val="0"/>
        <cfvo type="num" val="0" gte="0"/>
        <cfvo type="num" val="2.65"/>
        <cfvo type="num" val="6.25"/>
      </iconSet>
    </cfRule>
  </conditionalFormatting>
  <dataValidations count="4">
    <dataValidation type="list" allowBlank="1" showInputMessage="1" showErrorMessage="1" sqref="F3:F31 H3:H31 J3:J31 L3:L31">
      <formula1>billet</formula1>
    </dataValidation>
    <dataValidation type="list" allowBlank="1" showInputMessage="1" showErrorMessage="1" sqref="E3:E31">
      <formula1>OCTOBRE</formula1>
    </dataValidation>
    <dataValidation type="list" allowBlank="1" showInputMessage="1" showErrorMessage="1" sqref="G3:G31">
      <formula1>novembre</formula1>
    </dataValidation>
    <dataValidation type="list" allowBlank="1" showInputMessage="1" showErrorMessage="1" sqref="I3:I31 K3:K31">
      <formula1>decembre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6" operator="containsText" text="N/P" id="{9567847A-172E-4697-8953-90B42D26491C}">
            <xm:f>NOT(ISERROR(SEARCH("N/P",GEN!E34)))</xm:f>
            <x14:dxf>
              <fill>
                <patternFill patternType="darkUp">
                  <fgColor theme="5" tint="0.39994506668294322"/>
                  <bgColor rgb="FFFF0000"/>
                </patternFill>
              </fill>
            </x14:dxf>
          </x14:cfRule>
          <xm:sqref>B35:B38</xm:sqref>
        </x14:conditionalFormatting>
        <x14:conditionalFormatting xmlns:xm="http://schemas.microsoft.com/office/excel/2006/main">
          <x14:cfRule type="containsText" priority="1" operator="containsText" text="N/E" id="{969CA106-2047-4AB4-8FBE-4490E4CD6DF3}">
            <xm:f>NOT(ISERROR(SEARCH("N/E",GEN!E4)))</xm:f>
            <x14:dxf>
              <fill>
                <patternFill patternType="darkDown">
                  <fgColor theme="0" tint="-0.34998626667073579"/>
                  <bgColor theme="0" tint="-0.24994659260841701"/>
                </patternFill>
              </fill>
            </x14:dxf>
          </x14:cfRule>
          <xm:sqref>B4:B32</xm:sqref>
        </x14:conditionalFormatting>
        <x14:conditionalFormatting xmlns:xm="http://schemas.microsoft.com/office/excel/2006/main">
          <x14:cfRule type="cellIs" priority="19" operator="equal" id="{FD6CB1B1-2EA2-43AB-A2A8-002545A69E4E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20" operator="equal" id="{7B7F505D-80D0-479B-A447-5D3B8CD8F354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21" operator="equal" id="{CD89C790-6EFD-424D-A0D9-553E86CAA81F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22" operator="equal" id="{0A32A353-63C6-4A92-A989-D567A913426A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23" operator="equal" id="{E54F7C28-0D2E-480E-B1C7-79912BA35709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24" operator="equal" id="{04BB10CA-D9DD-479D-85A1-5AF3ADF822AD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25" operator="equal" id="{CD14F019-3508-49F1-A846-CFC60A863CCD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26" operator="equal" id="{9CAB4DC2-9496-4C44-B863-526950A31AFC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27" operator="equal" id="{E7C9622E-11D0-4B61-83B7-8AD28920D1CE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28" operator="equal" id="{7B615283-E7AC-40AD-91D1-C5EF1DC4BD31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29" operator="equal" id="{5BBDB652-3539-4A1A-99AF-C342C6A443D4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30" operator="equal" id="{0C241B9E-00C0-47BB-AE5D-C5F385C7B657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B3:B32</xm:sqref>
        </x14:conditionalFormatting>
        <x14:conditionalFormatting xmlns:xm="http://schemas.microsoft.com/office/excel/2006/main">
          <x14:cfRule type="cellIs" priority="3" operator="equal" id="{22477246-FF84-4A31-86A1-51B989070B21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4" operator="equal" id="{6A6A04E3-39C1-4FD8-B08D-52AAAE9C4FF0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5" operator="equal" id="{9EC0FCFE-200F-44B2-A795-4B3ADC20774C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6" operator="equal" id="{ACE46A5F-A77B-4F33-AAEE-FC012E09750A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7" operator="equal" id="{D410A8E0-5A71-42F6-ADA2-82E54753FDAD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8" operator="equal" id="{A20CC8FD-5E49-4CCD-9D64-5EB64C2ED999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9" operator="equal" id="{D8182F87-62E5-4115-B94F-7B902FD070C0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10" operator="equal" id="{0EACBC0B-0D97-4D11-BA35-6EBA8ECFCA7F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11" operator="equal" id="{968DBD06-A25A-498E-A664-28DBA54E5CC2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12" operator="equal" id="{E92956B0-4283-4C63-978D-79CDFD81E87C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13" operator="equal" id="{BBA3A754-DF45-4003-9A1C-2215FD2F9015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14" operator="equal" id="{00F79175-B253-484A-B09B-BDD26B6334CD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B35:B38</xm:sqref>
        </x14:conditionalFormatting>
        <x14:conditionalFormatting xmlns:xm="http://schemas.microsoft.com/office/excel/2006/main">
          <x14:cfRule type="containsText" priority="751" operator="containsText" text="N/P" id="{9567847A-172E-4697-8953-90B42D26491C}">
            <xm:f>NOT(ISERROR(SEARCH("N/P",GEN!E3)))</xm:f>
            <x14:dxf>
              <fill>
                <patternFill patternType="darkUp">
                  <fgColor theme="5" tint="0.39994506668294322"/>
                  <bgColor rgb="FFFF0000"/>
                </patternFill>
              </fill>
            </x14:dxf>
          </x14:cfRule>
          <xm:sqref>B3:B32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30"/>
  <sheetViews>
    <sheetView showZeros="0" zoomScale="85" zoomScaleNormal="85" workbookViewId="0">
      <selection activeCell="F9" sqref="F9"/>
    </sheetView>
  </sheetViews>
  <sheetFormatPr baseColWidth="10" defaultColWidth="10.7109375" defaultRowHeight="15" x14ac:dyDescent="0.25"/>
  <cols>
    <col min="1" max="1" width="20" style="145" bestFit="1" customWidth="1"/>
    <col min="2" max="2" width="14.42578125" style="145" bestFit="1" customWidth="1"/>
    <col min="3" max="3" width="13.5703125" style="145" bestFit="1" customWidth="1"/>
    <col min="4" max="5" width="15" style="145" bestFit="1" customWidth="1"/>
    <col min="6" max="6" width="12.28515625" style="145" bestFit="1" customWidth="1"/>
    <col min="7" max="7" width="13.140625" style="145" bestFit="1" customWidth="1"/>
    <col min="8" max="8" width="16.85546875" style="145" bestFit="1" customWidth="1"/>
    <col min="9" max="9" width="14.5703125" style="145" bestFit="1" customWidth="1"/>
    <col min="10" max="10" width="14.85546875" style="145" bestFit="1" customWidth="1"/>
    <col min="11" max="11" width="10.7109375" style="145"/>
    <col min="12" max="12" width="10.7109375" style="159"/>
    <col min="13" max="16384" width="10.7109375" style="145"/>
  </cols>
  <sheetData>
    <row r="1" spans="1:13" ht="19.5" customHeight="1" x14ac:dyDescent="0.25">
      <c r="A1" s="161"/>
      <c r="B1" s="149" t="s">
        <v>2</v>
      </c>
      <c r="C1" s="150" t="s">
        <v>29</v>
      </c>
      <c r="D1" s="151" t="s">
        <v>28</v>
      </c>
      <c r="E1" s="152" t="s">
        <v>27</v>
      </c>
      <c r="F1" s="153" t="s">
        <v>23</v>
      </c>
      <c r="G1" s="154" t="s">
        <v>24</v>
      </c>
      <c r="H1" s="155" t="s">
        <v>25</v>
      </c>
      <c r="I1" s="156" t="s">
        <v>30</v>
      </c>
      <c r="J1" s="157" t="s">
        <v>26</v>
      </c>
      <c r="K1" s="160" t="s">
        <v>11</v>
      </c>
      <c r="L1" s="158" t="s">
        <v>3</v>
      </c>
      <c r="M1" s="162" t="s">
        <v>33</v>
      </c>
    </row>
    <row r="2" spans="1:13" x14ac:dyDescent="0.25">
      <c r="A2" s="163" t="str">
        <f>GEN!B4</f>
        <v>eg</v>
      </c>
      <c r="B2" s="161">
        <f>COUNTIF(GEN!4:4,"PATES LORRAIN")</f>
        <v>0</v>
      </c>
      <c r="C2" s="161">
        <f>COUNTIF(GEN!4:4,"PATES  POULET")</f>
        <v>0</v>
      </c>
      <c r="D2" s="161">
        <f>COUNTIF(GEN!4:4,"PAIN CHOCOLAT")</f>
        <v>0</v>
      </c>
      <c r="E2" s="161">
        <f>COUNTIF(GEN!4:4,"ESCA CHOCOLAT")</f>
        <v>0</v>
      </c>
      <c r="F2" s="161">
        <f>COUNTIF(GEN!4:4,"CROI BEURRE")</f>
        <v>6</v>
      </c>
      <c r="G2" s="161">
        <f>COUNTIF(GEN!4:4,"CROI NUTELLA")</f>
        <v>0</v>
      </c>
      <c r="H2" s="161">
        <f>COUNTIF(GEN!4:4,"CROI FRAMBOISES")</f>
        <v>0</v>
      </c>
      <c r="I2" s="161">
        <f>COUNTIF(GEN!4:4,"CROI AMANDES")</f>
        <v>0</v>
      </c>
      <c r="J2" s="161">
        <f>COUNTIF(GEN!4:4,"CROI CHOCOLAT")</f>
        <v>0</v>
      </c>
      <c r="K2" s="161">
        <f>COUNTIF(GEN!4:4,"N/C")</f>
        <v>0</v>
      </c>
      <c r="L2" s="164">
        <f>COUNTIF(GEN!4:4,"N/P")/2</f>
        <v>3</v>
      </c>
      <c r="M2" s="164">
        <f>COUNTIF(GEN!4:4,"N/E")/2</f>
        <v>10</v>
      </c>
    </row>
    <row r="3" spans="1:13" x14ac:dyDescent="0.25">
      <c r="A3" s="163">
        <f>GEN!B5</f>
        <v>0</v>
      </c>
      <c r="B3" s="161">
        <f>COUNTIF(GEN!5:5,"PATES LORRAIN")</f>
        <v>0</v>
      </c>
      <c r="C3" s="161">
        <f>COUNTIF(GEN!5:5,"PATES  POULET")</f>
        <v>0</v>
      </c>
      <c r="D3" s="161">
        <f>COUNTIF(GEN!5:5,"PAIN CHOCOLAT")</f>
        <v>2</v>
      </c>
      <c r="E3" s="161">
        <f>COUNTIF(GEN!5:5,"ESCA CHOCOLAT")</f>
        <v>0</v>
      </c>
      <c r="F3" s="161">
        <f>COUNTIF(GEN!5:5,"CROI BEURRE")</f>
        <v>2</v>
      </c>
      <c r="G3" s="161">
        <f>COUNTIF(GEN!5:5,"CROI NUTELLA")</f>
        <v>0</v>
      </c>
      <c r="H3" s="161">
        <f>COUNTIF(GEN!5:5,"CROI FRAMBOISES")</f>
        <v>0</v>
      </c>
      <c r="I3" s="161">
        <f>COUNTIF(GEN!5:5,"CROI AMANDES")</f>
        <v>0</v>
      </c>
      <c r="J3" s="161">
        <f>COUNTIF(GEN!5:5,"CROI CHOCOLAT")</f>
        <v>0</v>
      </c>
      <c r="K3" s="161">
        <f>COUNTIF(GEN!5:5,"N/C")</f>
        <v>2</v>
      </c>
      <c r="L3" s="164">
        <f>COUNTIF(GEN!5:5,"N/P")/2</f>
        <v>3</v>
      </c>
      <c r="M3" s="164">
        <f>COUNTIF(GEN!5:5,"N/E")/2</f>
        <v>10</v>
      </c>
    </row>
    <row r="4" spans="1:13" x14ac:dyDescent="0.25">
      <c r="A4" s="163">
        <f>GEN!B6</f>
        <v>0</v>
      </c>
      <c r="B4" s="161">
        <f>COUNTIF(GEN!6:6,"PATES LORRAIN")</f>
        <v>0</v>
      </c>
      <c r="C4" s="161">
        <f>COUNTIF(GEN!6:6,"PATES  POULET")</f>
        <v>0</v>
      </c>
      <c r="D4" s="161">
        <f>COUNTIF(GEN!6:6,"PAIN CHOCOLAT")</f>
        <v>0</v>
      </c>
      <c r="E4" s="161">
        <f>COUNTIF(GEN!6:6,"ESCA CHOCOLAT")</f>
        <v>0</v>
      </c>
      <c r="F4" s="161">
        <f>COUNTIF(GEN!6:6,"CROI BEURRE")</f>
        <v>5</v>
      </c>
      <c r="G4" s="161">
        <f>COUNTIF(GEN!6:6,"CROI NUTELLA")</f>
        <v>0</v>
      </c>
      <c r="H4" s="161">
        <f>COUNTIF(GEN!6:6,"CROI FRAMBOISES")</f>
        <v>0</v>
      </c>
      <c r="I4" s="161">
        <f>COUNTIF(GEN!6:6,"CROI AMANDES")</f>
        <v>0</v>
      </c>
      <c r="J4" s="161">
        <f>COUNTIF(GEN!6:6,"CROI CHOCOLAT")</f>
        <v>0</v>
      </c>
      <c r="K4" s="161">
        <f>COUNTIF(GEN!6:6,"N/C")</f>
        <v>0</v>
      </c>
      <c r="L4" s="164">
        <f>COUNTIF(GEN!6:6,"N/P")/2</f>
        <v>4</v>
      </c>
      <c r="M4" s="164">
        <f>COUNTIF(GEN!6:6,"N/E")/2</f>
        <v>10</v>
      </c>
    </row>
    <row r="5" spans="1:13" x14ac:dyDescent="0.25">
      <c r="A5" s="163">
        <f>GEN!B7</f>
        <v>0</v>
      </c>
      <c r="B5" s="161">
        <f>COUNTIF(GEN!7:7,"PATES LORRAIN")</f>
        <v>0</v>
      </c>
      <c r="C5" s="161">
        <f>COUNTIF(GEN!7:7,"PATES  POULET")</f>
        <v>0</v>
      </c>
      <c r="D5" s="161">
        <f>COUNTIF(GEN!7:7,"PAIN CHOCOLAT")</f>
        <v>4</v>
      </c>
      <c r="E5" s="161">
        <f>COUNTIF(GEN!7:7,"ESCA CHOCOLAT")</f>
        <v>0</v>
      </c>
      <c r="F5" s="161">
        <f>COUNTIF(GEN!7:7,"CROI BEURRE")</f>
        <v>0</v>
      </c>
      <c r="G5" s="161">
        <f>COUNTIF(GEN!7:7,"CROI NUTELLA")</f>
        <v>1</v>
      </c>
      <c r="H5" s="161">
        <f>COUNTIF(GEN!7:7,"CROI FRAMBOISES")</f>
        <v>0</v>
      </c>
      <c r="I5" s="161">
        <f>COUNTIF(GEN!7:7,"CROI AMANDES")</f>
        <v>0</v>
      </c>
      <c r="J5" s="161">
        <f>COUNTIF(GEN!7:7,"CROI CHOCOLAT")</f>
        <v>0</v>
      </c>
      <c r="K5" s="161">
        <f>COUNTIF(GEN!7:7,"N/C")</f>
        <v>1</v>
      </c>
      <c r="L5" s="164">
        <f>COUNTIF(GEN!7:7,"N/P")/2</f>
        <v>3</v>
      </c>
      <c r="M5" s="164">
        <f>COUNTIF(GEN!7:7,"N/E")/2</f>
        <v>10</v>
      </c>
    </row>
    <row r="6" spans="1:13" x14ac:dyDescent="0.25">
      <c r="A6" s="163">
        <f>GEN!B8</f>
        <v>0</v>
      </c>
      <c r="B6" s="161">
        <f>COUNTIF(GEN!8:8,"PATES LORRAIN")</f>
        <v>5</v>
      </c>
      <c r="C6" s="161">
        <f>COUNTIF(GEN!8:8,"PATES  POULET")</f>
        <v>0</v>
      </c>
      <c r="D6" s="161">
        <f>COUNTIF(GEN!8:8,"PAIN CHOCOLAT")</f>
        <v>1</v>
      </c>
      <c r="E6" s="161">
        <f>COUNTIF(GEN!8:8,"ESCA CHOCOLAT")</f>
        <v>0</v>
      </c>
      <c r="F6" s="161">
        <f>COUNTIF(GEN!8:8,"CROI BEURRE")</f>
        <v>0</v>
      </c>
      <c r="G6" s="161">
        <f>COUNTIF(GEN!8:8,"CROI NUTELLA")</f>
        <v>0</v>
      </c>
      <c r="H6" s="161">
        <f>COUNTIF(GEN!8:8,"CROI FRAMBOISES")</f>
        <v>0</v>
      </c>
      <c r="I6" s="161">
        <f>COUNTIF(GEN!8:8,"CROI AMANDES")</f>
        <v>0</v>
      </c>
      <c r="J6" s="161">
        <f>COUNTIF(GEN!8:8,"CROI CHOCOLAT")</f>
        <v>0</v>
      </c>
      <c r="K6" s="161">
        <f>COUNTIF(GEN!8:8,"N/C")</f>
        <v>0</v>
      </c>
      <c r="L6" s="164">
        <f>COUNTIF(GEN!8:8,"N/P")/2</f>
        <v>3</v>
      </c>
      <c r="M6" s="164">
        <f>COUNTIF(GEN!8:8,"N/E")/2</f>
        <v>10</v>
      </c>
    </row>
    <row r="7" spans="1:13" x14ac:dyDescent="0.25">
      <c r="A7" s="163" t="str">
        <f>GEN!B9</f>
        <v>gdg</v>
      </c>
      <c r="B7" s="161">
        <f>COUNTIF(GEN!9:9,"PATES LORRAIN")</f>
        <v>0</v>
      </c>
      <c r="C7" s="161">
        <f>COUNTIF(GEN!9:9,"PATES  POULET")</f>
        <v>0</v>
      </c>
      <c r="D7" s="161">
        <f>COUNTIF(GEN!9:9,"PAIN CHOCOLAT")</f>
        <v>4</v>
      </c>
      <c r="E7" s="161">
        <f>COUNTIF(GEN!9:9,"ESCA CHOCOLAT")</f>
        <v>0</v>
      </c>
      <c r="F7" s="161">
        <f>COUNTIF(GEN!9:9,"CROI BEURRE")</f>
        <v>0</v>
      </c>
      <c r="G7" s="161">
        <f>COUNTIF(GEN!9:9,"CROI NUTELLA")</f>
        <v>3</v>
      </c>
      <c r="H7" s="161">
        <f>COUNTIF(GEN!9:9,"CROI FRAMBOISES")</f>
        <v>0</v>
      </c>
      <c r="I7" s="161">
        <f>COUNTIF(GEN!9:9,"CROI AMANDES")</f>
        <v>0</v>
      </c>
      <c r="J7" s="161">
        <f>COUNTIF(GEN!9:9,"CROI CHOCOLAT")</f>
        <v>0</v>
      </c>
      <c r="K7" s="161">
        <f>COUNTIF(GEN!9:9,"N/C")</f>
        <v>1</v>
      </c>
      <c r="L7" s="164">
        <f>COUNTIF(GEN!9:9,"N/P")/2</f>
        <v>1</v>
      </c>
      <c r="M7" s="164">
        <f>COUNTIF(GEN!9:9,"N/E")/2</f>
        <v>10</v>
      </c>
    </row>
    <row r="8" spans="1:13" x14ac:dyDescent="0.25">
      <c r="A8" s="163">
        <f>GEN!B10</f>
        <v>0</v>
      </c>
      <c r="B8" s="161">
        <f>COUNTIF(GEN!10:10,"PATES LORRAIN")</f>
        <v>1</v>
      </c>
      <c r="C8" s="161">
        <f>COUNTIF(GEN!10:10,"PATES  POULET")</f>
        <v>0</v>
      </c>
      <c r="D8" s="161">
        <f>COUNTIF(GEN!10:10,"PAIN CHOCOLAT")</f>
        <v>3</v>
      </c>
      <c r="E8" s="161">
        <f>COUNTIF(GEN!10:10,"ESCA CHOCOLAT")</f>
        <v>0</v>
      </c>
      <c r="F8" s="161">
        <f>COUNTIF(GEN!10:10,"CROI BEURRE")</f>
        <v>0</v>
      </c>
      <c r="G8" s="161">
        <f>COUNTIF(GEN!10:10,"CROI NUTELLA")</f>
        <v>3</v>
      </c>
      <c r="H8" s="161">
        <f>COUNTIF(GEN!10:10,"CROI FRAMBOISES")</f>
        <v>0</v>
      </c>
      <c r="I8" s="161">
        <f>COUNTIF(GEN!10:10,"CROI AMANDES")</f>
        <v>0</v>
      </c>
      <c r="J8" s="161">
        <f>COUNTIF(GEN!10:10,"CROI CHOCOLAT")</f>
        <v>0</v>
      </c>
      <c r="K8" s="161">
        <f>COUNTIF(GEN!10:10,"N/C")</f>
        <v>0</v>
      </c>
      <c r="L8" s="164">
        <f>COUNTIF(GEN!10:10,"N/P")/2</f>
        <v>2</v>
      </c>
      <c r="M8" s="164">
        <f>COUNTIF(GEN!10:10,"N/E")/2</f>
        <v>10</v>
      </c>
    </row>
    <row r="9" spans="1:13" x14ac:dyDescent="0.25">
      <c r="A9" s="163">
        <f>GEN!B11</f>
        <v>0</v>
      </c>
      <c r="B9" s="161">
        <f>COUNTIF(GEN!11:11,"PATES LORRAIN")</f>
        <v>0</v>
      </c>
      <c r="C9" s="161">
        <f>COUNTIF(GEN!11:11,"PATES  POULET")</f>
        <v>0</v>
      </c>
      <c r="D9" s="161">
        <f>COUNTIF(GEN!11:11,"PAIN CHOCOLAT")</f>
        <v>0</v>
      </c>
      <c r="E9" s="161">
        <f>COUNTIF(GEN!11:11,"ESCA CHOCOLAT")</f>
        <v>1</v>
      </c>
      <c r="F9" s="161">
        <f>COUNTIF(GEN!11:11,"CROI BEURRE")</f>
        <v>0</v>
      </c>
      <c r="G9" s="161">
        <f>COUNTIF(GEN!11:11,"CROI NUTELLA")</f>
        <v>2</v>
      </c>
      <c r="H9" s="161">
        <f>COUNTIF(GEN!11:11,"CROI FRAMBOISES")</f>
        <v>0</v>
      </c>
      <c r="I9" s="161">
        <f>COUNTIF(GEN!11:11,"CROI AMANDES")</f>
        <v>0</v>
      </c>
      <c r="J9" s="161">
        <f>COUNTIF(GEN!11:11,"CROI CHOCOLAT")</f>
        <v>0</v>
      </c>
      <c r="K9" s="161">
        <f>COUNTIF(GEN!11:11,"N/C")</f>
        <v>1</v>
      </c>
      <c r="L9" s="164">
        <f>COUNTIF(GEN!11:11,"N/P")/2</f>
        <v>5</v>
      </c>
      <c r="M9" s="164">
        <f>COUNTIF(GEN!11:11,"N/E")/2</f>
        <v>10</v>
      </c>
    </row>
    <row r="10" spans="1:13" x14ac:dyDescent="0.25">
      <c r="A10" s="163">
        <f>GEN!B12</f>
        <v>0</v>
      </c>
      <c r="B10" s="161">
        <f>COUNTIF(GEN!12:12,"PATES LORRAIN")</f>
        <v>0</v>
      </c>
      <c r="C10" s="161">
        <f>COUNTIF(GEN!12:12,"PATES  POULET")</f>
        <v>0</v>
      </c>
      <c r="D10" s="161">
        <f>COUNTIF(GEN!12:12,"PAIN CHOCOLAT")</f>
        <v>4</v>
      </c>
      <c r="E10" s="161">
        <f>COUNTIF(GEN!12:12,"ESCA CHOCOLAT")</f>
        <v>0</v>
      </c>
      <c r="F10" s="161">
        <f>COUNTIF(GEN!12:12,"CROI BEURRE")</f>
        <v>0</v>
      </c>
      <c r="G10" s="161">
        <f>COUNTIF(GEN!12:12,"CROI NUTELLA")</f>
        <v>3</v>
      </c>
      <c r="H10" s="161">
        <f>COUNTIF(GEN!12:12,"CROI FRAMBOISES")</f>
        <v>0</v>
      </c>
      <c r="I10" s="161">
        <f>COUNTIF(GEN!12:12,"CROI AMANDES")</f>
        <v>0</v>
      </c>
      <c r="J10" s="161">
        <f>COUNTIF(GEN!12:12,"CROI CHOCOLAT")</f>
        <v>0</v>
      </c>
      <c r="K10" s="161">
        <f>COUNTIF(GEN!12:12,"N/C")</f>
        <v>0</v>
      </c>
      <c r="L10" s="164">
        <f>COUNTIF(GEN!12:12,"N/P")/2</f>
        <v>2</v>
      </c>
      <c r="M10" s="164">
        <f>COUNTIF(GEN!12:12,"N/E")/2</f>
        <v>10</v>
      </c>
    </row>
    <row r="11" spans="1:13" x14ac:dyDescent="0.25">
      <c r="A11" s="163">
        <f>GEN!B13</f>
        <v>0</v>
      </c>
      <c r="B11" s="161">
        <f>COUNTIF(GEN!13:13,"PATES LORRAIN")</f>
        <v>0</v>
      </c>
      <c r="C11" s="161">
        <f>COUNTIF(GEN!13:13,"PATES  POULET")</f>
        <v>0</v>
      </c>
      <c r="D11" s="161">
        <f>COUNTIF(GEN!13:13,"PAIN CHOCOLAT")</f>
        <v>3</v>
      </c>
      <c r="E11" s="161">
        <f>COUNTIF(GEN!13:13,"ESCA CHOCOLAT")</f>
        <v>0</v>
      </c>
      <c r="F11" s="161">
        <f>COUNTIF(GEN!13:13,"CROI BEURRE")</f>
        <v>0</v>
      </c>
      <c r="G11" s="161">
        <f>COUNTIF(GEN!13:13,"CROI NUTELLA")</f>
        <v>0</v>
      </c>
      <c r="H11" s="161">
        <f>COUNTIF(GEN!13:13,"CROI FRAMBOISES")</f>
        <v>0</v>
      </c>
      <c r="I11" s="161">
        <f>COUNTIF(GEN!13:13,"CROI AMANDES")</f>
        <v>2</v>
      </c>
      <c r="J11" s="161">
        <f>COUNTIF(GEN!13:13,"CROI CHOCOLAT")</f>
        <v>0</v>
      </c>
      <c r="K11" s="161">
        <f>COUNTIF(GEN!13:13,"N/C")</f>
        <v>2</v>
      </c>
      <c r="L11" s="164">
        <f>COUNTIF(GEN!13:13,"N/P")/2</f>
        <v>2</v>
      </c>
      <c r="M11" s="164">
        <f>COUNTIF(GEN!13:13,"N/E")/2</f>
        <v>10</v>
      </c>
    </row>
    <row r="12" spans="1:13" x14ac:dyDescent="0.25">
      <c r="A12" s="163">
        <f>GEN!B14</f>
        <v>0</v>
      </c>
      <c r="B12" s="161">
        <f>COUNTIF(GEN!14:14,"PATES LORRAIN")</f>
        <v>0</v>
      </c>
      <c r="C12" s="161">
        <f>COUNTIF(GEN!14:14,"PATES  POULET")</f>
        <v>0</v>
      </c>
      <c r="D12" s="161">
        <f>COUNTIF(GEN!14:14,"PAIN CHOCOLAT")</f>
        <v>4</v>
      </c>
      <c r="E12" s="161">
        <f>COUNTIF(GEN!14:14,"ESCA CHOCOLAT")</f>
        <v>0</v>
      </c>
      <c r="F12" s="161">
        <f>COUNTIF(GEN!14:14,"CROI BEURRE")</f>
        <v>0</v>
      </c>
      <c r="G12" s="161">
        <f>COUNTIF(GEN!14:14,"CROI NUTELLA")</f>
        <v>0</v>
      </c>
      <c r="H12" s="161">
        <f>COUNTIF(GEN!14:14,"CROI FRAMBOISES")</f>
        <v>0</v>
      </c>
      <c r="I12" s="161">
        <f>COUNTIF(GEN!14:14,"CROI AMANDES")</f>
        <v>0</v>
      </c>
      <c r="J12" s="161">
        <f>COUNTIF(GEN!14:14,"CROI CHOCOLAT")</f>
        <v>1</v>
      </c>
      <c r="K12" s="161">
        <f>COUNTIF(GEN!14:14,"N/C")</f>
        <v>0</v>
      </c>
      <c r="L12" s="164">
        <f>COUNTIF(GEN!14:14,"N/P")/2</f>
        <v>4</v>
      </c>
      <c r="M12" s="164">
        <f>COUNTIF(GEN!14:14,"N/E")/2</f>
        <v>10</v>
      </c>
    </row>
    <row r="13" spans="1:13" x14ac:dyDescent="0.25">
      <c r="A13" s="163" t="str">
        <f>GEN!B15</f>
        <v>dbdf</v>
      </c>
      <c r="B13" s="161">
        <f>COUNTIF(GEN!15:15,"PATES LORRAIN")</f>
        <v>0</v>
      </c>
      <c r="C13" s="161">
        <f>COUNTIF(GEN!15:15,"PATES  POULET")</f>
        <v>0</v>
      </c>
      <c r="D13" s="161">
        <f>COUNTIF(GEN!15:15,"PAIN CHOCOLAT")</f>
        <v>1</v>
      </c>
      <c r="E13" s="161">
        <f>COUNTIF(GEN!15:15,"ESCA CHOCOLAT")</f>
        <v>0</v>
      </c>
      <c r="F13" s="161">
        <f>COUNTIF(GEN!15:15,"CROI BEURRE")</f>
        <v>3</v>
      </c>
      <c r="G13" s="161">
        <f>COUNTIF(GEN!15:15,"CROI NUTELLA")</f>
        <v>0</v>
      </c>
      <c r="H13" s="161">
        <f>COUNTIF(GEN!15:15,"CROI FRAMBOISES")</f>
        <v>0</v>
      </c>
      <c r="I13" s="161">
        <f>COUNTIF(GEN!15:15,"CROI AMANDES")</f>
        <v>0</v>
      </c>
      <c r="J13" s="161">
        <f>COUNTIF(GEN!15:15,"CROI CHOCOLAT")</f>
        <v>0</v>
      </c>
      <c r="K13" s="161">
        <f>COUNTIF(GEN!15:15,"N/C")</f>
        <v>1</v>
      </c>
      <c r="L13" s="164">
        <f>COUNTIF(GEN!15:15,"N/P")/2</f>
        <v>4</v>
      </c>
      <c r="M13" s="164">
        <f>COUNTIF(GEN!15:15,"N/E")/2</f>
        <v>10</v>
      </c>
    </row>
    <row r="14" spans="1:13" x14ac:dyDescent="0.25">
      <c r="A14" s="163">
        <f>GEN!B16</f>
        <v>0</v>
      </c>
      <c r="B14" s="161">
        <f>COUNTIF(GEN!16:16,"PATES LORRAIN")</f>
        <v>0</v>
      </c>
      <c r="C14" s="161">
        <f>COUNTIF(GEN!16:16,"PATES  POULET")</f>
        <v>0</v>
      </c>
      <c r="D14" s="161">
        <f>COUNTIF(GEN!16:16,"PAIN CHOCOLAT")</f>
        <v>0</v>
      </c>
      <c r="E14" s="161">
        <f>COUNTIF(GEN!16:16,"ESCA CHOCOLAT")</f>
        <v>0</v>
      </c>
      <c r="F14" s="161">
        <f>COUNTIF(GEN!16:16,"CROI BEURRE")</f>
        <v>4</v>
      </c>
      <c r="G14" s="161">
        <f>COUNTIF(GEN!16:16,"CROI NUTELLA")</f>
        <v>0</v>
      </c>
      <c r="H14" s="161">
        <f>COUNTIF(GEN!16:16,"CROI FRAMBOISES")</f>
        <v>0</v>
      </c>
      <c r="I14" s="161">
        <f>COUNTIF(GEN!16:16,"CROI AMANDES")</f>
        <v>0</v>
      </c>
      <c r="J14" s="161">
        <f>COUNTIF(GEN!16:16,"CROI CHOCOLAT")</f>
        <v>0</v>
      </c>
      <c r="K14" s="161">
        <f>COUNTIF(GEN!16:16,"N/C")</f>
        <v>1</v>
      </c>
      <c r="L14" s="164">
        <f>COUNTIF(GEN!16:16,"N/P")/2</f>
        <v>4</v>
      </c>
      <c r="M14" s="164">
        <f>COUNTIF(GEN!16:16,"N/E")/2</f>
        <v>10</v>
      </c>
    </row>
    <row r="15" spans="1:13" x14ac:dyDescent="0.25">
      <c r="A15" s="163">
        <f>GEN!B17</f>
        <v>0</v>
      </c>
      <c r="B15" s="161">
        <f>COUNTIF(GEN!17:17,"PATES LORRAIN")</f>
        <v>0</v>
      </c>
      <c r="C15" s="161">
        <f>COUNTIF(GEN!17:17,"PATES  POULET")</f>
        <v>0</v>
      </c>
      <c r="D15" s="161">
        <f>COUNTIF(GEN!17:17,"PAIN CHOCOLAT")</f>
        <v>2</v>
      </c>
      <c r="E15" s="161">
        <f>COUNTIF(GEN!17:17,"ESCA CHOCOLAT")</f>
        <v>0</v>
      </c>
      <c r="F15" s="161">
        <f>COUNTIF(GEN!17:17,"CROI BEURRE")</f>
        <v>4</v>
      </c>
      <c r="G15" s="161">
        <f>COUNTIF(GEN!17:17,"CROI NUTELLA")</f>
        <v>0</v>
      </c>
      <c r="H15" s="161">
        <f>COUNTIF(GEN!17:17,"CROI FRAMBOISES")</f>
        <v>0</v>
      </c>
      <c r="I15" s="161">
        <f>COUNTIF(GEN!17:17,"CROI AMANDES")</f>
        <v>0</v>
      </c>
      <c r="J15" s="161">
        <f>COUNTIF(GEN!17:17,"CROI CHOCOLAT")</f>
        <v>0</v>
      </c>
      <c r="K15" s="161">
        <f>COUNTIF(GEN!17:17,"N/C")</f>
        <v>0</v>
      </c>
      <c r="L15" s="164">
        <f>COUNTIF(GEN!17:17,"N/P")/2</f>
        <v>3</v>
      </c>
      <c r="M15" s="164">
        <f>COUNTIF(GEN!17:17,"N/E")/2</f>
        <v>10</v>
      </c>
    </row>
    <row r="16" spans="1:13" x14ac:dyDescent="0.25">
      <c r="A16" s="163">
        <f>GEN!B18</f>
        <v>0</v>
      </c>
      <c r="B16" s="161">
        <f>COUNTIF(GEN!18:18,"PATES LORRAIN")</f>
        <v>0</v>
      </c>
      <c r="C16" s="161">
        <f>COUNTIF(GEN!18:18,"PATES  POULET")</f>
        <v>0</v>
      </c>
      <c r="D16" s="161">
        <f>COUNTIF(GEN!18:18,"PAIN CHOCOLAT")</f>
        <v>0</v>
      </c>
      <c r="E16" s="161">
        <f>COUNTIF(GEN!18:18,"ESCA CHOCOLAT")</f>
        <v>0</v>
      </c>
      <c r="F16" s="161">
        <f>COUNTIF(GEN!18:18,"CROI BEURRE")</f>
        <v>1</v>
      </c>
      <c r="G16" s="161">
        <f>COUNTIF(GEN!18:18,"CROI NUTELLA")</f>
        <v>0</v>
      </c>
      <c r="H16" s="161">
        <f>COUNTIF(GEN!18:18,"CROI FRAMBOISES")</f>
        <v>0</v>
      </c>
      <c r="I16" s="161">
        <f>COUNTIF(GEN!18:18,"CROI AMANDES")</f>
        <v>1</v>
      </c>
      <c r="J16" s="161">
        <f>COUNTIF(GEN!18:18,"CROI CHOCOLAT")</f>
        <v>0</v>
      </c>
      <c r="K16" s="161">
        <f>COUNTIF(GEN!18:18,"N/C")</f>
        <v>1</v>
      </c>
      <c r="L16" s="164">
        <f>COUNTIF(GEN!18:18,"N/P")/2</f>
        <v>6</v>
      </c>
      <c r="M16" s="164">
        <f>COUNTIF(GEN!18:18,"N/E")/2</f>
        <v>10</v>
      </c>
    </row>
    <row r="17" spans="1:13" x14ac:dyDescent="0.25">
      <c r="A17" s="163" t="str">
        <f>GEN!B19</f>
        <v xml:space="preserve"> vg</v>
      </c>
      <c r="B17" s="161">
        <f>COUNTIF(GEN!19:19,"PATES LORRAIN")</f>
        <v>0</v>
      </c>
      <c r="C17" s="161">
        <f>COUNTIF(GEN!19:19,"PATES  POULET")</f>
        <v>0</v>
      </c>
      <c r="D17" s="161">
        <f>COUNTIF(GEN!19:19,"PAIN CHOCOLAT")</f>
        <v>1</v>
      </c>
      <c r="E17" s="161">
        <f>COUNTIF(GEN!19:19,"ESCA CHOCOLAT")</f>
        <v>0</v>
      </c>
      <c r="F17" s="161">
        <f>COUNTIF(GEN!19:19,"CROI BEURRE")</f>
        <v>1</v>
      </c>
      <c r="G17" s="161">
        <f>COUNTIF(GEN!19:19,"CROI NUTELLA")</f>
        <v>0</v>
      </c>
      <c r="H17" s="161">
        <f>COUNTIF(GEN!19:19,"CROI FRAMBOISES")</f>
        <v>0</v>
      </c>
      <c r="I17" s="161">
        <f>COUNTIF(GEN!19:19,"CROI AMANDES")</f>
        <v>0</v>
      </c>
      <c r="J17" s="161">
        <f>COUNTIF(GEN!19:19,"CROI CHOCOLAT")</f>
        <v>0</v>
      </c>
      <c r="K17" s="161">
        <f>COUNTIF(GEN!19:19,"N/C")</f>
        <v>0</v>
      </c>
      <c r="L17" s="164">
        <f>COUNTIF(GEN!19:19,"N/P")/2</f>
        <v>7</v>
      </c>
      <c r="M17" s="164">
        <f>COUNTIF(GEN!19:19,"N/E")/2</f>
        <v>10</v>
      </c>
    </row>
    <row r="18" spans="1:13" x14ac:dyDescent="0.25">
      <c r="A18" s="163">
        <f>GEN!B20</f>
        <v>0</v>
      </c>
      <c r="B18" s="161">
        <f>COUNTIF(GEN!20:20,"PATES LORRAIN")</f>
        <v>0</v>
      </c>
      <c r="C18" s="161">
        <f>COUNTIF(GEN!20:20,"PATES  POULET")</f>
        <v>0</v>
      </c>
      <c r="D18" s="161">
        <f>COUNTIF(GEN!20:20,"PAIN CHOCOLAT")</f>
        <v>1</v>
      </c>
      <c r="E18" s="161">
        <f>COUNTIF(GEN!20:20,"ESCA CHOCOLAT")</f>
        <v>0</v>
      </c>
      <c r="F18" s="161">
        <f>COUNTIF(GEN!20:20,"CROI BEURRE")</f>
        <v>0</v>
      </c>
      <c r="G18" s="161">
        <f>COUNTIF(GEN!20:20,"CROI NUTELLA")</f>
        <v>0</v>
      </c>
      <c r="H18" s="161">
        <f>COUNTIF(GEN!20:20,"CROI FRAMBOISES")</f>
        <v>0</v>
      </c>
      <c r="I18" s="161">
        <f>COUNTIF(GEN!20:20,"CROI AMANDES")</f>
        <v>0</v>
      </c>
      <c r="J18" s="161">
        <f>COUNTIF(GEN!20:20,"CROI CHOCOLAT")</f>
        <v>0</v>
      </c>
      <c r="K18" s="161">
        <f>COUNTIF(GEN!20:20,"N/C")</f>
        <v>0</v>
      </c>
      <c r="L18" s="164">
        <f>COUNTIF(GEN!20:20,"N/P")/2</f>
        <v>0</v>
      </c>
      <c r="M18" s="164">
        <f>COUNTIF(GEN!20:20,"N/E")/2</f>
        <v>18</v>
      </c>
    </row>
    <row r="19" spans="1:13" x14ac:dyDescent="0.25">
      <c r="A19" s="163">
        <f>GEN!B21</f>
        <v>0</v>
      </c>
      <c r="B19" s="161">
        <f>COUNTIF(GEN!21:21,"PATES LORRAIN")</f>
        <v>0</v>
      </c>
      <c r="C19" s="161">
        <f>COUNTIF(GEN!21:21,"PATES  POULET")</f>
        <v>0</v>
      </c>
      <c r="D19" s="161">
        <f>COUNTIF(GEN!21:21,"PAIN CHOCOLAT")</f>
        <v>1</v>
      </c>
      <c r="E19" s="161">
        <f>COUNTIF(GEN!21:21,"ESCA CHOCOLAT")</f>
        <v>0</v>
      </c>
      <c r="F19" s="161">
        <f>COUNTIF(GEN!21:21,"CROI BEURRE")</f>
        <v>0</v>
      </c>
      <c r="G19" s="161">
        <f>COUNTIF(GEN!21:21,"CROI NUTELLA")</f>
        <v>0</v>
      </c>
      <c r="H19" s="161">
        <f>COUNTIF(GEN!21:21,"CROI FRAMBOISES")</f>
        <v>0</v>
      </c>
      <c r="I19" s="161">
        <f>COUNTIF(GEN!21:21,"CROI AMANDES")</f>
        <v>0</v>
      </c>
      <c r="J19" s="161">
        <f>COUNTIF(GEN!21:21,"CROI CHOCOLAT")</f>
        <v>0</v>
      </c>
      <c r="K19" s="161">
        <f>COUNTIF(GEN!21:21,"N/C")</f>
        <v>0</v>
      </c>
      <c r="L19" s="164">
        <f>COUNTIF(GEN!21:21,"N/P")/2</f>
        <v>8</v>
      </c>
      <c r="M19" s="164">
        <f>COUNTIF(GEN!21:21,"N/E")/2</f>
        <v>10</v>
      </c>
    </row>
    <row r="20" spans="1:13" x14ac:dyDescent="0.25">
      <c r="A20" s="163">
        <f>GEN!B22</f>
        <v>0</v>
      </c>
      <c r="B20" s="161">
        <f>COUNTIF(GEN!22:22,"PATES LORRAIN")</f>
        <v>0</v>
      </c>
      <c r="C20" s="161">
        <f>COUNTIF(GEN!22:22,"PATES  POULET")</f>
        <v>0</v>
      </c>
      <c r="D20" s="161">
        <f>COUNTIF(GEN!22:22,"PAIN CHOCOLAT")</f>
        <v>3</v>
      </c>
      <c r="E20" s="161">
        <f>COUNTIF(GEN!22:22,"ESCA CHOCOLAT")</f>
        <v>1</v>
      </c>
      <c r="F20" s="161">
        <f>COUNTIF(GEN!22:22,"CROI BEURRE")</f>
        <v>0</v>
      </c>
      <c r="G20" s="161">
        <f>COUNTIF(GEN!22:22,"CROI NUTELLA")</f>
        <v>2</v>
      </c>
      <c r="H20" s="161">
        <f>COUNTIF(GEN!22:22,"CROI FRAMBOISES")</f>
        <v>1</v>
      </c>
      <c r="I20" s="161">
        <f>COUNTIF(GEN!22:22,"CROI AMANDES")</f>
        <v>0</v>
      </c>
      <c r="J20" s="161">
        <f>COUNTIF(GEN!22:22,"CROI CHOCOLAT")</f>
        <v>0</v>
      </c>
      <c r="K20" s="161">
        <f>COUNTIF(GEN!22:22,"N/C")</f>
        <v>0</v>
      </c>
      <c r="L20" s="164">
        <f>COUNTIF(GEN!22:22,"N/P")/2</f>
        <v>2</v>
      </c>
      <c r="M20" s="164">
        <f>COUNTIF(GEN!22:22,"N/E")/2</f>
        <v>10</v>
      </c>
    </row>
    <row r="21" spans="1:13" x14ac:dyDescent="0.25">
      <c r="A21" s="163">
        <f>GEN!B23</f>
        <v>0</v>
      </c>
      <c r="B21" s="161">
        <f>COUNTIF(GEN!23:23,"PATES LORRAIN")</f>
        <v>0</v>
      </c>
      <c r="C21" s="161">
        <f>COUNTIF(GEN!23:23,"PATES  POULET")</f>
        <v>0</v>
      </c>
      <c r="D21" s="161">
        <f>COUNTIF(GEN!23:23,"PAIN CHOCOLAT")</f>
        <v>6</v>
      </c>
      <c r="E21" s="161">
        <f>COUNTIF(GEN!23:23,"ESCA CHOCOLAT")</f>
        <v>0</v>
      </c>
      <c r="F21" s="161">
        <f>COUNTIF(GEN!23:23,"CROI BEURRE")</f>
        <v>0</v>
      </c>
      <c r="G21" s="161">
        <f>COUNTIF(GEN!23:23,"CROI NUTELLA")</f>
        <v>0</v>
      </c>
      <c r="H21" s="161">
        <f>COUNTIF(GEN!23:23,"CROI FRAMBOISES")</f>
        <v>0</v>
      </c>
      <c r="I21" s="161">
        <f>COUNTIF(GEN!23:23,"CROI AMANDES")</f>
        <v>0</v>
      </c>
      <c r="J21" s="161">
        <f>COUNTIF(GEN!23:23,"CROI CHOCOLAT")</f>
        <v>0</v>
      </c>
      <c r="K21" s="161">
        <f>COUNTIF(GEN!23:23,"N/C")</f>
        <v>0</v>
      </c>
      <c r="L21" s="164">
        <f>COUNTIF(GEN!23:23,"N/P")/2</f>
        <v>3</v>
      </c>
      <c r="M21" s="164">
        <f>COUNTIF(GEN!23:23,"N/E")/2</f>
        <v>10</v>
      </c>
    </row>
    <row r="22" spans="1:13" x14ac:dyDescent="0.25">
      <c r="A22" s="163">
        <f>GEN!B24</f>
        <v>0</v>
      </c>
      <c r="B22" s="161">
        <f>COUNTIF(GEN!24:24,"PATES LORRAIN")</f>
        <v>1</v>
      </c>
      <c r="C22" s="161">
        <f>COUNTIF(GEN!24:24,"PATES  POULET")</f>
        <v>1</v>
      </c>
      <c r="D22" s="161">
        <f>COUNTIF(GEN!24:24,"PAIN CHOCOLAT")</f>
        <v>3</v>
      </c>
      <c r="E22" s="161">
        <f>COUNTIF(GEN!24:24,"ESCA CHOCOLAT")</f>
        <v>0</v>
      </c>
      <c r="F22" s="161">
        <f>COUNTIF(GEN!24:24,"CROI BEURRE")</f>
        <v>0</v>
      </c>
      <c r="G22" s="161">
        <f>COUNTIF(GEN!24:24,"CROI NUTELLA")</f>
        <v>2</v>
      </c>
      <c r="H22" s="161">
        <f>COUNTIF(GEN!24:24,"CROI FRAMBOISES")</f>
        <v>1</v>
      </c>
      <c r="I22" s="161">
        <f>COUNTIF(GEN!24:24,"CROI AMANDES")</f>
        <v>1</v>
      </c>
      <c r="J22" s="161">
        <f>COUNTIF(GEN!24:24,"CROI CHOCOLAT")</f>
        <v>0</v>
      </c>
      <c r="K22" s="161">
        <f>COUNTIF(GEN!24:24,"N/C")</f>
        <v>0</v>
      </c>
      <c r="L22" s="164">
        <f>COUNTIF(GEN!24:24,"N/P")/2</f>
        <v>1</v>
      </c>
      <c r="M22" s="164">
        <f>COUNTIF(GEN!24:24,"N/E")/2</f>
        <v>9</v>
      </c>
    </row>
    <row r="23" spans="1:13" x14ac:dyDescent="0.25">
      <c r="A23" s="163">
        <f>GEN!B25</f>
        <v>0</v>
      </c>
      <c r="B23" s="161">
        <f>COUNTIF(GEN!25:25,"PATES LORRAIN")</f>
        <v>0</v>
      </c>
      <c r="C23" s="161">
        <f>COUNTIF(GEN!25:25,"PATES  POULET")</f>
        <v>0</v>
      </c>
      <c r="D23" s="161">
        <f>COUNTIF(GEN!25:25,"PAIN CHOCOLAT")</f>
        <v>4</v>
      </c>
      <c r="E23" s="161">
        <f>COUNTIF(GEN!25:25,"ESCA CHOCOLAT")</f>
        <v>0</v>
      </c>
      <c r="F23" s="161">
        <f>COUNTIF(GEN!25:25,"CROI BEURRE")</f>
        <v>3</v>
      </c>
      <c r="G23" s="161">
        <f>COUNTIF(GEN!25:25,"CROI NUTELLA")</f>
        <v>0</v>
      </c>
      <c r="H23" s="161">
        <f>COUNTIF(GEN!25:25,"CROI FRAMBOISES")</f>
        <v>0</v>
      </c>
      <c r="I23" s="161">
        <f>COUNTIF(GEN!25:25,"CROI AMANDES")</f>
        <v>0</v>
      </c>
      <c r="J23" s="161">
        <f>COUNTIF(GEN!25:25,"CROI CHOCOLAT")</f>
        <v>0</v>
      </c>
      <c r="K23" s="161">
        <f>COUNTIF(GEN!25:25,"N/C")</f>
        <v>0</v>
      </c>
      <c r="L23" s="164">
        <f>COUNTIF(GEN!25:25,"N/P")/2</f>
        <v>2</v>
      </c>
      <c r="M23" s="164">
        <f>COUNTIF(GEN!25:25,"N/E")/2</f>
        <v>10</v>
      </c>
    </row>
    <row r="24" spans="1:13" x14ac:dyDescent="0.25">
      <c r="A24" s="163">
        <f>GEN!B26</f>
        <v>0</v>
      </c>
      <c r="B24" s="161">
        <f>COUNTIF(GEN!26:26,"PATES LORRAIN")</f>
        <v>0</v>
      </c>
      <c r="C24" s="161">
        <f>COUNTIF(GEN!26:26,"PATES  POULET")</f>
        <v>0</v>
      </c>
      <c r="D24" s="161">
        <f>COUNTIF(GEN!26:26,"PAIN CHOCOLAT")</f>
        <v>0</v>
      </c>
      <c r="E24" s="161">
        <f>COUNTIF(GEN!26:26,"ESCA CHOCOLAT")</f>
        <v>0</v>
      </c>
      <c r="F24" s="161">
        <f>COUNTIF(GEN!26:26,"CROI BEURRE")</f>
        <v>5</v>
      </c>
      <c r="G24" s="161">
        <f>COUNTIF(GEN!26:26,"CROI NUTELLA")</f>
        <v>0</v>
      </c>
      <c r="H24" s="161">
        <f>COUNTIF(GEN!26:26,"CROI FRAMBOISES")</f>
        <v>0</v>
      </c>
      <c r="I24" s="161">
        <f>COUNTIF(GEN!26:26,"CROI AMANDES")</f>
        <v>0</v>
      </c>
      <c r="J24" s="161">
        <f>COUNTIF(GEN!26:26,"CROI CHOCOLAT")</f>
        <v>0</v>
      </c>
      <c r="K24" s="161">
        <f>COUNTIF(GEN!26:26,"N/C")</f>
        <v>0</v>
      </c>
      <c r="L24" s="164">
        <f>COUNTIF(GEN!26:26,"N/P")/2</f>
        <v>4</v>
      </c>
      <c r="M24" s="164">
        <f>COUNTIF(GEN!26:26,"N/E")/2</f>
        <v>10</v>
      </c>
    </row>
    <row r="25" spans="1:13" x14ac:dyDescent="0.25">
      <c r="A25" s="163">
        <f>GEN!B27</f>
        <v>0</v>
      </c>
      <c r="B25" s="161">
        <f>COUNTIF(GEN!27:27,"PATES LORRAIN")</f>
        <v>0</v>
      </c>
      <c r="C25" s="161">
        <f>COUNTIF(GEN!27:27,"PATES  POULET")</f>
        <v>0</v>
      </c>
      <c r="D25" s="161">
        <f>COUNTIF(GEN!27:27,"PAIN CHOCOLAT")</f>
        <v>1</v>
      </c>
      <c r="E25" s="161">
        <f>COUNTIF(GEN!27:27,"ESCA CHOCOLAT")</f>
        <v>0</v>
      </c>
      <c r="F25" s="161">
        <f>COUNTIF(GEN!27:27,"CROI BEURRE")</f>
        <v>0</v>
      </c>
      <c r="G25" s="161">
        <f>COUNTIF(GEN!27:27,"CROI NUTELLA")</f>
        <v>2</v>
      </c>
      <c r="H25" s="161">
        <f>COUNTIF(GEN!27:27,"CROI FRAMBOISES")</f>
        <v>2</v>
      </c>
      <c r="I25" s="161">
        <f>COUNTIF(GEN!27:27,"CROI AMANDES")</f>
        <v>0</v>
      </c>
      <c r="J25" s="161">
        <f>COUNTIF(GEN!27:27,"CROI CHOCOLAT")</f>
        <v>0</v>
      </c>
      <c r="K25" s="161">
        <f>COUNTIF(GEN!27:27,"N/C")</f>
        <v>0</v>
      </c>
      <c r="L25" s="164">
        <f>COUNTIF(GEN!27:27,"N/P")/2</f>
        <v>4</v>
      </c>
      <c r="M25" s="164">
        <f>COUNTIF(GEN!27:27,"N/E")/2</f>
        <v>10</v>
      </c>
    </row>
    <row r="26" spans="1:13" x14ac:dyDescent="0.25">
      <c r="A26" s="163">
        <f>GEN!B28</f>
        <v>0</v>
      </c>
      <c r="B26" s="161">
        <f>COUNTIF(GEN!28:28,"PATES LORRAIN")</f>
        <v>0</v>
      </c>
      <c r="C26" s="161">
        <f>COUNTIF(GEN!28:28,"PATES  POULET")</f>
        <v>0</v>
      </c>
      <c r="D26" s="161">
        <f>COUNTIF(GEN!28:28,"PAIN CHOCOLAT")</f>
        <v>0</v>
      </c>
      <c r="E26" s="161">
        <f>COUNTIF(GEN!28:28,"ESCA CHOCOLAT")</f>
        <v>0</v>
      </c>
      <c r="F26" s="161">
        <f>COUNTIF(GEN!28:28,"CROI BEURRE")</f>
        <v>0</v>
      </c>
      <c r="G26" s="161">
        <f>COUNTIF(GEN!28:28,"CROI NUTELLA")</f>
        <v>0</v>
      </c>
      <c r="H26" s="161">
        <f>COUNTIF(GEN!28:28,"CROI FRAMBOISES")</f>
        <v>0</v>
      </c>
      <c r="I26" s="161">
        <f>COUNTIF(GEN!28:28,"CROI AMANDES")</f>
        <v>0</v>
      </c>
      <c r="J26" s="161">
        <f>COUNTIF(GEN!28:28,"CROI CHOCOLAT")</f>
        <v>0</v>
      </c>
      <c r="K26" s="161">
        <f>COUNTIF(GEN!28:28,"N/C")</f>
        <v>0</v>
      </c>
      <c r="L26" s="164">
        <f>COUNTIF(GEN!28:28,"N/P")/2</f>
        <v>0</v>
      </c>
      <c r="M26" s="164">
        <f>COUNTIF(GEN!28:28,"N/E")/2</f>
        <v>19</v>
      </c>
    </row>
    <row r="27" spans="1:13" x14ac:dyDescent="0.25">
      <c r="A27" s="163">
        <f>GEN!B29</f>
        <v>0</v>
      </c>
      <c r="B27" s="161">
        <f>COUNTIF(GEN!29:29,"PATES LORRAIN")</f>
        <v>0</v>
      </c>
      <c r="C27" s="161">
        <f>COUNTIF(GEN!29:29,"PATES  POULET")</f>
        <v>0</v>
      </c>
      <c r="D27" s="161">
        <f>COUNTIF(GEN!29:29,"PAIN CHOCOLAT")</f>
        <v>0</v>
      </c>
      <c r="E27" s="161">
        <f>COUNTIF(GEN!29:29,"ESCA CHOCOLAT")</f>
        <v>0</v>
      </c>
      <c r="F27" s="161">
        <f>COUNTIF(GEN!29:29,"CROI BEURRE")</f>
        <v>0</v>
      </c>
      <c r="G27" s="161">
        <f>COUNTIF(GEN!29:29,"CROI NUTELLA")</f>
        <v>0</v>
      </c>
      <c r="H27" s="161">
        <f>COUNTIF(GEN!29:29,"CROI FRAMBOISES")</f>
        <v>0</v>
      </c>
      <c r="I27" s="161">
        <f>COUNTIF(GEN!29:29,"CROI AMANDES")</f>
        <v>0</v>
      </c>
      <c r="J27" s="161">
        <f>COUNTIF(GEN!29:29,"CROI CHOCOLAT")</f>
        <v>0</v>
      </c>
      <c r="K27" s="161">
        <f>COUNTIF(GEN!29:29,"N/C")</f>
        <v>0</v>
      </c>
      <c r="L27" s="164">
        <f>COUNTIF(GEN!29:29,"N/P")/2</f>
        <v>0</v>
      </c>
      <c r="M27" s="164">
        <f>COUNTIF(GEN!29:29,"N/E")/2</f>
        <v>19</v>
      </c>
    </row>
    <row r="28" spans="1:13" x14ac:dyDescent="0.25">
      <c r="A28" s="163">
        <f>GEN!B30</f>
        <v>0</v>
      </c>
      <c r="B28" s="161">
        <f>COUNTIF(GEN!30:30,"PATES LORRAIN")</f>
        <v>0</v>
      </c>
      <c r="C28" s="161">
        <f>COUNTIF(GEN!30:30,"PATES  POULET")</f>
        <v>0</v>
      </c>
      <c r="D28" s="161">
        <f>COUNTIF(GEN!30:30,"PAIN CHOCOLAT")</f>
        <v>0</v>
      </c>
      <c r="E28" s="161">
        <f>COUNTIF(GEN!30:30,"ESCA CHOCOLAT")</f>
        <v>0</v>
      </c>
      <c r="F28" s="161">
        <f>COUNTIF(GEN!30:30,"CROI BEURRE")</f>
        <v>0</v>
      </c>
      <c r="G28" s="161">
        <f>COUNTIF(GEN!30:30,"CROI NUTELLA")</f>
        <v>0</v>
      </c>
      <c r="H28" s="161">
        <f>COUNTIF(GEN!30:30,"CROI FRAMBOISES")</f>
        <v>0</v>
      </c>
      <c r="I28" s="161">
        <f>COUNTIF(GEN!30:30,"CROI AMANDES")</f>
        <v>0</v>
      </c>
      <c r="J28" s="161">
        <f>COUNTIF(GEN!30:30,"CROI CHOCOLAT")</f>
        <v>0</v>
      </c>
      <c r="K28" s="161">
        <f>COUNTIF(GEN!30:30,"N/C")</f>
        <v>0</v>
      </c>
      <c r="L28" s="164">
        <f>COUNTIF(GEN!30:30,"N/P")/2</f>
        <v>0</v>
      </c>
      <c r="M28" s="164">
        <f>COUNTIF(GEN!30:30,"N/E")/2</f>
        <v>19</v>
      </c>
    </row>
    <row r="29" spans="1:13" x14ac:dyDescent="0.25">
      <c r="A29" s="163">
        <f>GEN!B31</f>
        <v>0</v>
      </c>
      <c r="B29" s="161">
        <f>COUNTIF(GEN!31:31,"PATES LORRAIN")</f>
        <v>0</v>
      </c>
      <c r="C29" s="161">
        <f>COUNTIF(GEN!31:31,"PATES  POULET")</f>
        <v>0</v>
      </c>
      <c r="D29" s="161">
        <f>COUNTIF(GEN!31:31,"PAIN CHOCOLAT")</f>
        <v>0</v>
      </c>
      <c r="E29" s="161">
        <f>COUNTIF(GEN!31:31,"ESCA CHOCOLAT")</f>
        <v>0</v>
      </c>
      <c r="F29" s="161">
        <f>COUNTIF(GEN!31:31,"CROI BEURRE")</f>
        <v>0</v>
      </c>
      <c r="G29" s="161">
        <f>COUNTIF(GEN!31:31,"CROI NUTELLA")</f>
        <v>0</v>
      </c>
      <c r="H29" s="161">
        <f>COUNTIF(GEN!31:31,"CROI FRAMBOISES")</f>
        <v>0</v>
      </c>
      <c r="I29" s="161">
        <f>COUNTIF(GEN!31:31,"CROI AMANDES")</f>
        <v>0</v>
      </c>
      <c r="J29" s="161">
        <f>COUNTIF(GEN!31:31,"CROI CHOCOLAT")</f>
        <v>0</v>
      </c>
      <c r="K29" s="161">
        <f>COUNTIF(GEN!31:31,"N/C")</f>
        <v>0</v>
      </c>
      <c r="L29" s="164">
        <f>COUNTIF(GEN!31:31,"N/P")/2</f>
        <v>0</v>
      </c>
      <c r="M29" s="164">
        <f>COUNTIF(GEN!31:31,"N/E")/2</f>
        <v>19</v>
      </c>
    </row>
    <row r="30" spans="1:13" x14ac:dyDescent="0.25">
      <c r="A30" s="163">
        <f>GEN!B32</f>
        <v>0</v>
      </c>
      <c r="B30" s="161">
        <f>COUNTIF(GEN!32:32,"PATES LORRAIN")</f>
        <v>0</v>
      </c>
      <c r="C30" s="161">
        <f>COUNTIF(GEN!32:32,"PATES  POULET")</f>
        <v>0</v>
      </c>
      <c r="D30" s="161">
        <f>COUNTIF(GEN!32:32,"PAIN CHOCOLAT")</f>
        <v>0</v>
      </c>
      <c r="E30" s="161">
        <f>COUNTIF(GEN!32:32,"ESCA CHOCOLAT")</f>
        <v>0</v>
      </c>
      <c r="F30" s="161">
        <f>COUNTIF(GEN!32:32,"CROI BEURRE")</f>
        <v>0</v>
      </c>
      <c r="G30" s="161">
        <f>COUNTIF(GEN!32:32,"CROI NUTELLA")</f>
        <v>0</v>
      </c>
      <c r="H30" s="161">
        <f>COUNTIF(GEN!32:32,"CROI FRAMBOISES")</f>
        <v>0</v>
      </c>
      <c r="I30" s="161">
        <f>COUNTIF(GEN!32:32,"CROI AMANDES")</f>
        <v>0</v>
      </c>
      <c r="J30" s="161">
        <f>COUNTIF(GEN!32:32,"CROI CHOCOLAT")</f>
        <v>0</v>
      </c>
      <c r="K30" s="161">
        <f>COUNTIF(GEN!32:32,"N/C")</f>
        <v>0</v>
      </c>
      <c r="L30" s="164">
        <f>COUNTIF(GEN!32:32,"N/P")</f>
        <v>0</v>
      </c>
      <c r="M30" s="164">
        <f>COUNTIF(GEN!32:32,"N/E")/2</f>
        <v>19</v>
      </c>
    </row>
  </sheetData>
  <conditionalFormatting sqref="A2:A30">
    <cfRule type="containsText" dxfId="26" priority="16" operator="containsText" text="N/P">
      <formula>NOT(ISERROR(SEARCH("N/P",A2)))</formula>
    </cfRule>
  </conditionalFormatting>
  <conditionalFormatting sqref="A2:A30">
    <cfRule type="iconSet" priority="29">
      <iconSet iconSet="4TrafficLights">
        <cfvo type="percent" val="0"/>
        <cfvo type="num" val="0" gte="0"/>
        <cfvo type="num" val="2.65"/>
        <cfvo type="num" val="6.25"/>
      </iconSet>
    </cfRule>
  </conditionalFormatting>
  <conditionalFormatting sqref="A2:A30">
    <cfRule type="expression" dxfId="25" priority="14">
      <formula>E3&lt;2.65</formula>
    </cfRule>
    <cfRule type="expression" dxfId="24" priority="15">
      <formula>E3&gt;10</formula>
    </cfRule>
  </conditionalFormatting>
  <conditionalFormatting sqref="C1:C1048576">
    <cfRule type="top10" dxfId="23" priority="13" rank="1"/>
  </conditionalFormatting>
  <conditionalFormatting sqref="B1:B1048576">
    <cfRule type="top10" dxfId="22" priority="12" rank="1"/>
  </conditionalFormatting>
  <conditionalFormatting sqref="D1:D1048576">
    <cfRule type="top10" dxfId="21" priority="11" rank="1"/>
  </conditionalFormatting>
  <conditionalFormatting sqref="E1:E1048576">
    <cfRule type="top10" dxfId="20" priority="10" rank="1"/>
  </conditionalFormatting>
  <conditionalFormatting sqref="F1:F1048576">
    <cfRule type="top10" dxfId="19" priority="9" rank="1"/>
  </conditionalFormatting>
  <conditionalFormatting sqref="G1:G1048576">
    <cfRule type="top10" dxfId="18" priority="8" rank="1"/>
  </conditionalFormatting>
  <conditionalFormatting sqref="H1:H1048576">
    <cfRule type="top10" dxfId="17" priority="6" rank="1"/>
  </conditionalFormatting>
  <conditionalFormatting sqref="I1:I1048576">
    <cfRule type="top10" dxfId="16" priority="5" rank="1"/>
  </conditionalFormatting>
  <conditionalFormatting sqref="J1:J1048576">
    <cfRule type="top10" dxfId="15" priority="4" rank="1"/>
  </conditionalFormatting>
  <conditionalFormatting sqref="K1:K1048576">
    <cfRule type="top10" dxfId="14" priority="3" rank="1"/>
  </conditionalFormatting>
  <conditionalFormatting sqref="L1:L1048576">
    <cfRule type="top10" dxfId="13" priority="2" rank="1"/>
  </conditionalFormatting>
  <conditionalFormatting sqref="M1:M1048576">
    <cfRule type="top10" dxfId="12" priority="1" rank="1"/>
  </conditionalFormatting>
  <pageMargins left="0.7" right="0.7" top="0.75" bottom="0.75" header="0.3" footer="0.3"/>
  <pageSetup paperSize="9" orientation="portrait" horizontalDpi="4294967293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7" operator="equal" id="{F61021C7-0200-4D25-AF13-0B485329214C}">
            <xm:f>PATISS!$B$25</xm:f>
            <x14:dxf>
              <fill>
                <patternFill patternType="solid">
                  <fgColor theme="0"/>
                  <bgColor theme="5" tint="0.39994506668294322"/>
                </patternFill>
              </fill>
            </x14:dxf>
          </x14:cfRule>
          <x14:cfRule type="cellIs" priority="18" operator="equal" id="{A1F69FA8-4C94-4F12-9CD2-1C1828BE97C8}">
            <xm:f>PATISS!$B$25</xm:f>
            <x14:dxf>
              <fill>
                <patternFill patternType="solid">
                  <fgColor theme="5" tint="0.79998168889431442"/>
                  <bgColor theme="5" tint="0.59996337778862885"/>
                </patternFill>
              </fill>
            </x14:dxf>
          </x14:cfRule>
          <x14:cfRule type="cellIs" priority="19" operator="equal" id="{7D821777-F530-413C-AA75-FBAB22E710F4}">
            <xm:f>PATISS!$A$11</xm:f>
            <x14:dxf>
              <fill>
                <patternFill patternType="lightDown">
                  <bgColor theme="7" tint="-0.24994659260841701"/>
                </patternFill>
              </fill>
            </x14:dxf>
          </x14:cfRule>
          <x14:cfRule type="cellIs" priority="20" operator="equal" id="{FE141CC1-A997-4EB9-B9A9-D597CCC98CA5}">
            <xm:f>PATISS!$A$10</xm:f>
            <x14:dxf>
              <fill>
                <patternFill>
                  <bgColor theme="9" tint="-0.499984740745262"/>
                </patternFill>
              </fill>
            </x14:dxf>
          </x14:cfRule>
          <x14:cfRule type="cellIs" priority="21" operator="equal" id="{4EE3947E-420E-4DCF-A57C-4B6BDE729B9E}">
            <xm:f>PATISS!$A$9</xm:f>
            <x14:dxf>
              <fill>
                <patternFill>
                  <bgColor theme="9" tint="-0.24994659260841701"/>
                </patternFill>
              </fill>
            </x14:dxf>
          </x14:cfRule>
          <x14:cfRule type="cellIs" priority="22" operator="equal" id="{60C1CFBE-0755-40A8-AC96-38EA3D31502D}">
            <xm:f>PATISS!$A$8</xm:f>
            <x14:dxf>
              <fill>
                <patternFill>
                  <bgColor theme="9"/>
                </patternFill>
              </fill>
            </x14:dxf>
          </x14:cfRule>
          <x14:cfRule type="cellIs" priority="23" operator="equal" id="{C8BDE25C-2B02-47B1-AE8D-B9911547C8CB}">
            <xm:f>PATISS!$A$7</xm:f>
            <x14:dxf>
              <fill>
                <patternFill>
                  <bgColor theme="9"/>
                </patternFill>
              </fill>
            </x14:dxf>
          </x14:cfRule>
          <x14:cfRule type="cellIs" priority="24" operator="equal" id="{B201F494-48D8-4A1B-A7DE-B6ACCD4F9C1B}">
            <xm:f>PATISS!$A$6</xm:f>
            <x14:dxf>
              <fill>
                <patternFill>
                  <bgColor theme="9" tint="0.39994506668294322"/>
                </patternFill>
              </fill>
            </x14:dxf>
          </x14:cfRule>
          <x14:cfRule type="cellIs" priority="25" operator="equal" id="{8A1FDF01-7A75-47E2-859E-890D8EB2502A}">
            <xm:f>PATISS!$A$5</xm:f>
            <x14:dxf>
              <fill>
                <patternFill>
                  <bgColor theme="5" tint="-0.24994659260841701"/>
                </patternFill>
              </fill>
            </x14:dxf>
          </x14:cfRule>
          <x14:cfRule type="cellIs" priority="26" operator="equal" id="{F1DAAD26-8732-4DA0-81C9-DEFE00B497DD}">
            <xm:f>PATISS!$A$4</xm:f>
            <x14:dxf>
              <fill>
                <patternFill>
                  <bgColor theme="3" tint="0.39994506668294322"/>
                </patternFill>
              </fill>
            </x14:dxf>
          </x14:cfRule>
          <x14:cfRule type="cellIs" priority="27" operator="equal" id="{5403EE7D-5B2C-4E96-9D02-3800CFFE0D53}">
            <xm:f>PATISS!$A$3</xm:f>
            <x14:dxf>
              <fill>
                <patternFill>
                  <bgColor rgb="FFFFFF00"/>
                </patternFill>
              </fill>
            </x14:dxf>
          </x14:cfRule>
          <x14:cfRule type="cellIs" priority="28" operator="equal" id="{0DFFAB23-C823-4B0F-86F6-596964929DF3}">
            <xm:f>PATISS!$A$2</xm:f>
            <x14:dxf>
              <font>
                <b val="0"/>
                <i val="0"/>
              </font>
              <fill>
                <patternFill>
                  <bgColor rgb="FFFFFF66"/>
                </patternFill>
              </fill>
            </x14:dxf>
          </x14:cfRule>
          <xm:sqref>A2:A30</xm:sqref>
        </x14:conditionalFormatting>
      </x14:conditionalFormatting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zoomScale="85" zoomScaleNormal="85" workbookViewId="0">
      <selection activeCell="Q16" sqref="Q16"/>
    </sheetView>
  </sheetViews>
  <sheetFormatPr baseColWidth="10" defaultColWidth="10.7109375" defaultRowHeight="15" x14ac:dyDescent="0.25"/>
  <sheetData/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AS488"/>
  <sheetViews>
    <sheetView workbookViewId="0">
      <selection activeCell="C23" sqref="C23"/>
    </sheetView>
  </sheetViews>
  <sheetFormatPr baseColWidth="10" defaultColWidth="11.42578125" defaultRowHeight="15" x14ac:dyDescent="0.25"/>
  <cols>
    <col min="1" max="1" width="27.140625" style="85" bestFit="1" customWidth="1"/>
    <col min="2" max="2" width="27.140625" style="85" customWidth="1"/>
    <col min="3" max="3" width="27.140625" style="79" customWidth="1"/>
    <col min="4" max="4" width="32.5703125" style="5" customWidth="1"/>
    <col min="5" max="7" width="23.42578125" style="5" bestFit="1" customWidth="1"/>
    <col min="8" max="9" width="24.7109375" style="5" bestFit="1" customWidth="1"/>
    <col min="10" max="12" width="25.7109375" style="5" bestFit="1" customWidth="1"/>
    <col min="13" max="13" width="24.42578125" style="5" bestFit="1" customWidth="1"/>
    <col min="14" max="16" width="25.5703125" style="5" bestFit="1" customWidth="1"/>
    <col min="17" max="17" width="21.5703125" style="5" bestFit="1" customWidth="1"/>
    <col min="18" max="20" width="22.7109375" style="5" bestFit="1" customWidth="1"/>
    <col min="21" max="22" width="21.5703125" style="5" bestFit="1" customWidth="1"/>
    <col min="23" max="24" width="22.5703125" style="5" bestFit="1" customWidth="1"/>
    <col min="25" max="26" width="19.7109375" style="5" bestFit="1" customWidth="1"/>
    <col min="27" max="29" width="20.7109375" style="5" customWidth="1"/>
    <col min="30" max="30" width="19.28515625" style="5" bestFit="1" customWidth="1"/>
    <col min="31" max="33" width="20.28515625" style="5" bestFit="1" customWidth="1"/>
    <col min="34" max="34" width="18.7109375" style="5" bestFit="1" customWidth="1"/>
    <col min="35" max="38" width="19.7109375" style="5" bestFit="1" customWidth="1"/>
    <col min="39" max="39" width="18.85546875" style="5" bestFit="1" customWidth="1"/>
    <col min="40" max="42" width="19.7109375" style="5" bestFit="1" customWidth="1"/>
    <col min="43" max="43" width="20.7109375" style="5" customWidth="1"/>
    <col min="44" max="45" width="21.85546875" style="5" bestFit="1" customWidth="1"/>
    <col min="46" max="16384" width="11.42578125" style="5"/>
  </cols>
  <sheetData>
    <row r="1" spans="1:45" x14ac:dyDescent="0.25">
      <c r="A1" s="85">
        <v>43344</v>
      </c>
    </row>
    <row r="2" spans="1:45" x14ac:dyDescent="0.25">
      <c r="A2" s="85">
        <v>43345</v>
      </c>
      <c r="B2" s="85" t="s">
        <v>31</v>
      </c>
      <c r="C2" s="80">
        <v>43371</v>
      </c>
      <c r="D2" s="80">
        <v>43378</v>
      </c>
      <c r="F2" s="80">
        <f>D3+7</f>
        <v>43392</v>
      </c>
      <c r="G2" s="80">
        <f t="shared" ref="G2:AS2" si="0">F2+7</f>
        <v>43399</v>
      </c>
      <c r="H2" s="80">
        <f t="shared" si="0"/>
        <v>43406</v>
      </c>
      <c r="I2" s="80">
        <f t="shared" si="0"/>
        <v>43413</v>
      </c>
      <c r="J2" s="80">
        <f t="shared" si="0"/>
        <v>43420</v>
      </c>
      <c r="K2" s="80">
        <f t="shared" si="0"/>
        <v>43427</v>
      </c>
      <c r="L2" s="80">
        <f t="shared" si="0"/>
        <v>43434</v>
      </c>
      <c r="M2" s="80">
        <f t="shared" si="0"/>
        <v>43441</v>
      </c>
      <c r="N2" s="80">
        <f t="shared" si="0"/>
        <v>43448</v>
      </c>
      <c r="O2" s="80">
        <f t="shared" si="0"/>
        <v>43455</v>
      </c>
      <c r="P2" s="80">
        <f t="shared" si="0"/>
        <v>43462</v>
      </c>
      <c r="Q2" s="80">
        <f t="shared" si="0"/>
        <v>43469</v>
      </c>
      <c r="R2" s="80">
        <f t="shared" si="0"/>
        <v>43476</v>
      </c>
      <c r="S2" s="80">
        <f t="shared" si="0"/>
        <v>43483</v>
      </c>
      <c r="T2" s="80">
        <f t="shared" si="0"/>
        <v>43490</v>
      </c>
      <c r="U2" s="80">
        <f t="shared" si="0"/>
        <v>43497</v>
      </c>
      <c r="V2" s="80">
        <f t="shared" si="0"/>
        <v>43504</v>
      </c>
      <c r="W2" s="80">
        <f t="shared" si="0"/>
        <v>43511</v>
      </c>
      <c r="X2" s="80">
        <f t="shared" si="0"/>
        <v>43518</v>
      </c>
      <c r="Y2" s="80">
        <f t="shared" si="0"/>
        <v>43525</v>
      </c>
      <c r="Z2" s="80">
        <f t="shared" si="0"/>
        <v>43532</v>
      </c>
      <c r="AA2" s="80">
        <f t="shared" si="0"/>
        <v>43539</v>
      </c>
      <c r="AB2" s="80">
        <f t="shared" si="0"/>
        <v>43546</v>
      </c>
      <c r="AC2" s="80">
        <f t="shared" si="0"/>
        <v>43553</v>
      </c>
      <c r="AD2" s="80">
        <f t="shared" si="0"/>
        <v>43560</v>
      </c>
      <c r="AE2" s="80">
        <f t="shared" si="0"/>
        <v>43567</v>
      </c>
      <c r="AF2" s="80">
        <f t="shared" si="0"/>
        <v>43574</v>
      </c>
      <c r="AG2" s="80">
        <f t="shared" si="0"/>
        <v>43581</v>
      </c>
      <c r="AH2" s="80">
        <f t="shared" si="0"/>
        <v>43588</v>
      </c>
      <c r="AI2" s="80">
        <f t="shared" si="0"/>
        <v>43595</v>
      </c>
      <c r="AJ2" s="80">
        <f t="shared" si="0"/>
        <v>43602</v>
      </c>
      <c r="AK2" s="80">
        <f t="shared" si="0"/>
        <v>43609</v>
      </c>
      <c r="AL2" s="80">
        <f t="shared" si="0"/>
        <v>43616</v>
      </c>
      <c r="AM2" s="80">
        <f t="shared" si="0"/>
        <v>43623</v>
      </c>
      <c r="AN2" s="80">
        <f t="shared" si="0"/>
        <v>43630</v>
      </c>
      <c r="AO2" s="80">
        <f t="shared" si="0"/>
        <v>43637</v>
      </c>
      <c r="AP2" s="80">
        <f t="shared" si="0"/>
        <v>43644</v>
      </c>
      <c r="AQ2" s="80">
        <f t="shared" si="0"/>
        <v>43651</v>
      </c>
      <c r="AR2" s="80">
        <f t="shared" si="0"/>
        <v>43658</v>
      </c>
      <c r="AS2" s="80">
        <f t="shared" si="0"/>
        <v>43665</v>
      </c>
    </row>
    <row r="3" spans="1:45" x14ac:dyDescent="0.25">
      <c r="A3" s="85">
        <v>43346</v>
      </c>
      <c r="B3" s="85" t="s">
        <v>32</v>
      </c>
      <c r="D3" s="80">
        <f>D2+7</f>
        <v>43385</v>
      </c>
    </row>
    <row r="4" spans="1:45" x14ac:dyDescent="0.25">
      <c r="A4" s="85">
        <v>43347</v>
      </c>
      <c r="D4" s="80">
        <f t="shared" ref="D4:D67" si="1">D3+7</f>
        <v>43392</v>
      </c>
    </row>
    <row r="5" spans="1:45" x14ac:dyDescent="0.25">
      <c r="A5" s="85">
        <v>43348</v>
      </c>
      <c r="D5" s="80">
        <f t="shared" si="1"/>
        <v>43399</v>
      </c>
    </row>
    <row r="6" spans="1:45" x14ac:dyDescent="0.25">
      <c r="A6" s="85">
        <v>43349</v>
      </c>
      <c r="D6" s="80">
        <f t="shared" si="1"/>
        <v>43406</v>
      </c>
    </row>
    <row r="7" spans="1:45" x14ac:dyDescent="0.25">
      <c r="A7" s="85">
        <v>43350</v>
      </c>
      <c r="D7" s="80">
        <f t="shared" si="1"/>
        <v>43413</v>
      </c>
    </row>
    <row r="8" spans="1:45" x14ac:dyDescent="0.25">
      <c r="A8" s="85">
        <v>43351</v>
      </c>
      <c r="D8" s="80">
        <f t="shared" si="1"/>
        <v>43420</v>
      </c>
    </row>
    <row r="9" spans="1:45" x14ac:dyDescent="0.25">
      <c r="A9" s="85">
        <v>43352</v>
      </c>
      <c r="D9" s="80">
        <f t="shared" si="1"/>
        <v>43427</v>
      </c>
    </row>
    <row r="10" spans="1:45" x14ac:dyDescent="0.25">
      <c r="A10" s="85">
        <v>43353</v>
      </c>
      <c r="D10" s="80">
        <f t="shared" si="1"/>
        <v>43434</v>
      </c>
    </row>
    <row r="11" spans="1:45" x14ac:dyDescent="0.25">
      <c r="A11" s="85">
        <v>43354</v>
      </c>
      <c r="D11" s="80">
        <f t="shared" si="1"/>
        <v>43441</v>
      </c>
    </row>
    <row r="12" spans="1:45" x14ac:dyDescent="0.25">
      <c r="A12" s="85">
        <v>43355</v>
      </c>
      <c r="D12" s="80">
        <f t="shared" si="1"/>
        <v>43448</v>
      </c>
    </row>
    <row r="13" spans="1:45" x14ac:dyDescent="0.25">
      <c r="A13" s="85">
        <v>43356</v>
      </c>
      <c r="D13" s="80">
        <f t="shared" si="1"/>
        <v>43455</v>
      </c>
    </row>
    <row r="14" spans="1:45" x14ac:dyDescent="0.25">
      <c r="A14" s="85">
        <v>43357</v>
      </c>
      <c r="D14" s="80">
        <f t="shared" si="1"/>
        <v>43462</v>
      </c>
    </row>
    <row r="15" spans="1:45" x14ac:dyDescent="0.25">
      <c r="A15" s="85">
        <v>43358</v>
      </c>
      <c r="D15" s="80">
        <f t="shared" si="1"/>
        <v>43469</v>
      </c>
    </row>
    <row r="16" spans="1:45" x14ac:dyDescent="0.25">
      <c r="A16" s="85">
        <v>43359</v>
      </c>
      <c r="D16" s="80">
        <f t="shared" si="1"/>
        <v>43476</v>
      </c>
    </row>
    <row r="17" spans="1:4" x14ac:dyDescent="0.25">
      <c r="A17" s="85">
        <v>43360</v>
      </c>
      <c r="D17" s="80">
        <f t="shared" si="1"/>
        <v>43483</v>
      </c>
    </row>
    <row r="18" spans="1:4" x14ac:dyDescent="0.25">
      <c r="A18" s="85">
        <v>43361</v>
      </c>
      <c r="D18" s="80">
        <f t="shared" si="1"/>
        <v>43490</v>
      </c>
    </row>
    <row r="19" spans="1:4" x14ac:dyDescent="0.25">
      <c r="A19" s="85">
        <v>43362</v>
      </c>
      <c r="D19" s="80">
        <f t="shared" si="1"/>
        <v>43497</v>
      </c>
    </row>
    <row r="20" spans="1:4" x14ac:dyDescent="0.25">
      <c r="A20" s="85">
        <v>43363</v>
      </c>
      <c r="D20" s="80">
        <f t="shared" si="1"/>
        <v>43504</v>
      </c>
    </row>
    <row r="21" spans="1:4" x14ac:dyDescent="0.25">
      <c r="A21" s="85">
        <v>43364</v>
      </c>
      <c r="D21" s="80">
        <f t="shared" si="1"/>
        <v>43511</v>
      </c>
    </row>
    <row r="22" spans="1:4" x14ac:dyDescent="0.25">
      <c r="A22" s="85">
        <v>43365</v>
      </c>
      <c r="D22" s="80">
        <f t="shared" si="1"/>
        <v>43518</v>
      </c>
    </row>
    <row r="23" spans="1:4" x14ac:dyDescent="0.25">
      <c r="A23" s="85">
        <v>43366</v>
      </c>
      <c r="D23" s="80">
        <f t="shared" si="1"/>
        <v>43525</v>
      </c>
    </row>
    <row r="24" spans="1:4" x14ac:dyDescent="0.25">
      <c r="A24" s="85">
        <v>43367</v>
      </c>
      <c r="D24" s="80">
        <f t="shared" si="1"/>
        <v>43532</v>
      </c>
    </row>
    <row r="25" spans="1:4" x14ac:dyDescent="0.25">
      <c r="A25" s="85">
        <v>43368</v>
      </c>
      <c r="D25" s="80">
        <f t="shared" si="1"/>
        <v>43539</v>
      </c>
    </row>
    <row r="26" spans="1:4" x14ac:dyDescent="0.25">
      <c r="A26" s="85">
        <v>43369</v>
      </c>
      <c r="D26" s="80">
        <f t="shared" si="1"/>
        <v>43546</v>
      </c>
    </row>
    <row r="27" spans="1:4" x14ac:dyDescent="0.25">
      <c r="A27" s="85">
        <v>43370</v>
      </c>
      <c r="D27" s="80">
        <f t="shared" si="1"/>
        <v>43553</v>
      </c>
    </row>
    <row r="28" spans="1:4" x14ac:dyDescent="0.25">
      <c r="A28" s="85">
        <v>43371</v>
      </c>
      <c r="D28" s="80">
        <f t="shared" si="1"/>
        <v>43560</v>
      </c>
    </row>
    <row r="29" spans="1:4" x14ac:dyDescent="0.25">
      <c r="A29" s="85">
        <v>43372</v>
      </c>
      <c r="D29" s="80">
        <f t="shared" si="1"/>
        <v>43567</v>
      </c>
    </row>
    <row r="30" spans="1:4" x14ac:dyDescent="0.25">
      <c r="A30" s="85">
        <v>43373</v>
      </c>
      <c r="D30" s="80">
        <f t="shared" si="1"/>
        <v>43574</v>
      </c>
    </row>
    <row r="31" spans="1:4" x14ac:dyDescent="0.25">
      <c r="A31" s="85">
        <v>43374</v>
      </c>
      <c r="D31" s="80">
        <f t="shared" si="1"/>
        <v>43581</v>
      </c>
    </row>
    <row r="32" spans="1:4" x14ac:dyDescent="0.25">
      <c r="A32" s="85">
        <v>43375</v>
      </c>
      <c r="D32" s="80">
        <f t="shared" si="1"/>
        <v>43588</v>
      </c>
    </row>
    <row r="33" spans="1:4" x14ac:dyDescent="0.25">
      <c r="A33" s="85">
        <v>43376</v>
      </c>
      <c r="D33" s="80">
        <f t="shared" si="1"/>
        <v>43595</v>
      </c>
    </row>
    <row r="34" spans="1:4" x14ac:dyDescent="0.25">
      <c r="A34" s="85">
        <v>43377</v>
      </c>
      <c r="D34" s="80">
        <f t="shared" si="1"/>
        <v>43602</v>
      </c>
    </row>
    <row r="35" spans="1:4" x14ac:dyDescent="0.25">
      <c r="A35" s="85">
        <v>43378</v>
      </c>
      <c r="D35" s="80">
        <f t="shared" si="1"/>
        <v>43609</v>
      </c>
    </row>
    <row r="36" spans="1:4" x14ac:dyDescent="0.25">
      <c r="A36" s="85">
        <v>43379</v>
      </c>
      <c r="D36" s="80">
        <f t="shared" si="1"/>
        <v>43616</v>
      </c>
    </row>
    <row r="37" spans="1:4" x14ac:dyDescent="0.25">
      <c r="A37" s="85">
        <v>43380</v>
      </c>
      <c r="D37" s="80">
        <f t="shared" si="1"/>
        <v>43623</v>
      </c>
    </row>
    <row r="38" spans="1:4" x14ac:dyDescent="0.25">
      <c r="A38" s="85">
        <v>43381</v>
      </c>
      <c r="D38" s="80">
        <f t="shared" si="1"/>
        <v>43630</v>
      </c>
    </row>
    <row r="39" spans="1:4" x14ac:dyDescent="0.25">
      <c r="A39" s="85">
        <v>43382</v>
      </c>
      <c r="D39" s="80">
        <f t="shared" si="1"/>
        <v>43637</v>
      </c>
    </row>
    <row r="40" spans="1:4" x14ac:dyDescent="0.25">
      <c r="A40" s="85">
        <v>43383</v>
      </c>
      <c r="D40" s="80">
        <f t="shared" si="1"/>
        <v>43644</v>
      </c>
    </row>
    <row r="41" spans="1:4" x14ac:dyDescent="0.25">
      <c r="A41" s="85">
        <v>43384</v>
      </c>
      <c r="D41" s="80">
        <f t="shared" si="1"/>
        <v>43651</v>
      </c>
    </row>
    <row r="42" spans="1:4" x14ac:dyDescent="0.25">
      <c r="A42" s="85">
        <v>43385</v>
      </c>
      <c r="D42" s="80">
        <f t="shared" si="1"/>
        <v>43658</v>
      </c>
    </row>
    <row r="43" spans="1:4" x14ac:dyDescent="0.25">
      <c r="A43" s="85">
        <v>43386</v>
      </c>
      <c r="D43" s="80">
        <f t="shared" si="1"/>
        <v>43665</v>
      </c>
    </row>
    <row r="44" spans="1:4" x14ac:dyDescent="0.25">
      <c r="A44" s="85">
        <v>43387</v>
      </c>
      <c r="D44" s="80">
        <f t="shared" si="1"/>
        <v>43672</v>
      </c>
    </row>
    <row r="45" spans="1:4" x14ac:dyDescent="0.25">
      <c r="A45" s="85">
        <v>43388</v>
      </c>
      <c r="D45" s="80">
        <f t="shared" si="1"/>
        <v>43679</v>
      </c>
    </row>
    <row r="46" spans="1:4" x14ac:dyDescent="0.25">
      <c r="A46" s="85">
        <v>43389</v>
      </c>
      <c r="D46" s="80">
        <f t="shared" si="1"/>
        <v>43686</v>
      </c>
    </row>
    <row r="47" spans="1:4" x14ac:dyDescent="0.25">
      <c r="A47" s="85">
        <v>43390</v>
      </c>
      <c r="D47" s="80">
        <f t="shared" si="1"/>
        <v>43693</v>
      </c>
    </row>
    <row r="48" spans="1:4" x14ac:dyDescent="0.25">
      <c r="A48" s="85">
        <v>43391</v>
      </c>
      <c r="D48" s="80">
        <f t="shared" si="1"/>
        <v>43700</v>
      </c>
    </row>
    <row r="49" spans="1:4" x14ac:dyDescent="0.25">
      <c r="A49" s="85">
        <v>43392</v>
      </c>
      <c r="D49" s="80">
        <f t="shared" si="1"/>
        <v>43707</v>
      </c>
    </row>
    <row r="50" spans="1:4" x14ac:dyDescent="0.25">
      <c r="A50" s="85">
        <v>43393</v>
      </c>
      <c r="D50" s="80">
        <f t="shared" si="1"/>
        <v>43714</v>
      </c>
    </row>
    <row r="51" spans="1:4" x14ac:dyDescent="0.25">
      <c r="A51" s="85">
        <v>43394</v>
      </c>
      <c r="D51" s="80">
        <f t="shared" si="1"/>
        <v>43721</v>
      </c>
    </row>
    <row r="52" spans="1:4" x14ac:dyDescent="0.25">
      <c r="A52" s="85">
        <v>43395</v>
      </c>
      <c r="D52" s="80">
        <f t="shared" si="1"/>
        <v>43728</v>
      </c>
    </row>
    <row r="53" spans="1:4" x14ac:dyDescent="0.25">
      <c r="A53" s="85">
        <v>43396</v>
      </c>
      <c r="D53" s="80">
        <f t="shared" si="1"/>
        <v>43735</v>
      </c>
    </row>
    <row r="54" spans="1:4" x14ac:dyDescent="0.25">
      <c r="A54" s="85">
        <v>43397</v>
      </c>
      <c r="D54" s="80">
        <f t="shared" si="1"/>
        <v>43742</v>
      </c>
    </row>
    <row r="55" spans="1:4" x14ac:dyDescent="0.25">
      <c r="A55" s="85">
        <v>43398</v>
      </c>
      <c r="D55" s="80">
        <f t="shared" si="1"/>
        <v>43749</v>
      </c>
    </row>
    <row r="56" spans="1:4" x14ac:dyDescent="0.25">
      <c r="A56" s="85">
        <v>43399</v>
      </c>
      <c r="D56" s="80">
        <f t="shared" si="1"/>
        <v>43756</v>
      </c>
    </row>
    <row r="57" spans="1:4" x14ac:dyDescent="0.25">
      <c r="A57" s="85">
        <v>43400</v>
      </c>
      <c r="D57" s="80">
        <f t="shared" si="1"/>
        <v>43763</v>
      </c>
    </row>
    <row r="58" spans="1:4" x14ac:dyDescent="0.25">
      <c r="A58" s="85">
        <v>43401</v>
      </c>
      <c r="D58" s="80">
        <f t="shared" si="1"/>
        <v>43770</v>
      </c>
    </row>
    <row r="59" spans="1:4" x14ac:dyDescent="0.25">
      <c r="A59" s="85">
        <v>43402</v>
      </c>
      <c r="D59" s="80">
        <f t="shared" si="1"/>
        <v>43777</v>
      </c>
    </row>
    <row r="60" spans="1:4" x14ac:dyDescent="0.25">
      <c r="A60" s="85">
        <v>43403</v>
      </c>
      <c r="D60" s="80">
        <f t="shared" si="1"/>
        <v>43784</v>
      </c>
    </row>
    <row r="61" spans="1:4" x14ac:dyDescent="0.25">
      <c r="A61" s="85">
        <v>43404</v>
      </c>
      <c r="D61" s="80">
        <f t="shared" si="1"/>
        <v>43791</v>
      </c>
    </row>
    <row r="62" spans="1:4" x14ac:dyDescent="0.25">
      <c r="A62" s="85">
        <v>43405</v>
      </c>
      <c r="D62" s="80">
        <f t="shared" si="1"/>
        <v>43798</v>
      </c>
    </row>
    <row r="63" spans="1:4" x14ac:dyDescent="0.25">
      <c r="A63" s="85">
        <v>43406</v>
      </c>
      <c r="D63" s="80">
        <f t="shared" si="1"/>
        <v>43805</v>
      </c>
    </row>
    <row r="64" spans="1:4" x14ac:dyDescent="0.25">
      <c r="A64" s="85">
        <v>43407</v>
      </c>
      <c r="D64" s="80">
        <f t="shared" si="1"/>
        <v>43812</v>
      </c>
    </row>
    <row r="65" spans="1:4" x14ac:dyDescent="0.25">
      <c r="A65" s="85">
        <v>43408</v>
      </c>
      <c r="D65" s="80">
        <f t="shared" si="1"/>
        <v>43819</v>
      </c>
    </row>
    <row r="66" spans="1:4" x14ac:dyDescent="0.25">
      <c r="A66" s="85">
        <v>43409</v>
      </c>
      <c r="D66" s="80">
        <f t="shared" si="1"/>
        <v>43826</v>
      </c>
    </row>
    <row r="67" spans="1:4" x14ac:dyDescent="0.25">
      <c r="A67" s="85">
        <v>43410</v>
      </c>
      <c r="D67" s="80">
        <f t="shared" si="1"/>
        <v>43833</v>
      </c>
    </row>
    <row r="68" spans="1:4" x14ac:dyDescent="0.25">
      <c r="A68" s="85">
        <v>43411</v>
      </c>
      <c r="D68" s="80">
        <f t="shared" ref="D68:D131" si="2">D67+7</f>
        <v>43840</v>
      </c>
    </row>
    <row r="69" spans="1:4" x14ac:dyDescent="0.25">
      <c r="A69" s="85">
        <v>43412</v>
      </c>
      <c r="D69" s="80">
        <f t="shared" si="2"/>
        <v>43847</v>
      </c>
    </row>
    <row r="70" spans="1:4" x14ac:dyDescent="0.25">
      <c r="A70" s="85">
        <v>43413</v>
      </c>
      <c r="D70" s="80">
        <f t="shared" si="2"/>
        <v>43854</v>
      </c>
    </row>
    <row r="71" spans="1:4" x14ac:dyDescent="0.25">
      <c r="A71" s="85">
        <v>43414</v>
      </c>
      <c r="D71" s="80">
        <f t="shared" si="2"/>
        <v>43861</v>
      </c>
    </row>
    <row r="72" spans="1:4" x14ac:dyDescent="0.25">
      <c r="A72" s="85">
        <v>43415</v>
      </c>
      <c r="D72" s="80">
        <f t="shared" si="2"/>
        <v>43868</v>
      </c>
    </row>
    <row r="73" spans="1:4" x14ac:dyDescent="0.25">
      <c r="A73" s="85">
        <v>43416</v>
      </c>
      <c r="D73" s="80">
        <f t="shared" si="2"/>
        <v>43875</v>
      </c>
    </row>
    <row r="74" spans="1:4" x14ac:dyDescent="0.25">
      <c r="A74" s="85">
        <v>43417</v>
      </c>
      <c r="D74" s="80">
        <f t="shared" si="2"/>
        <v>43882</v>
      </c>
    </row>
    <row r="75" spans="1:4" x14ac:dyDescent="0.25">
      <c r="A75" s="85">
        <v>43418</v>
      </c>
      <c r="D75" s="80">
        <f t="shared" si="2"/>
        <v>43889</v>
      </c>
    </row>
    <row r="76" spans="1:4" x14ac:dyDescent="0.25">
      <c r="A76" s="85">
        <v>43419</v>
      </c>
      <c r="D76" s="80">
        <f t="shared" si="2"/>
        <v>43896</v>
      </c>
    </row>
    <row r="77" spans="1:4" x14ac:dyDescent="0.25">
      <c r="A77" s="85">
        <v>43420</v>
      </c>
      <c r="D77" s="80">
        <f t="shared" si="2"/>
        <v>43903</v>
      </c>
    </row>
    <row r="78" spans="1:4" x14ac:dyDescent="0.25">
      <c r="A78" s="85">
        <v>43421</v>
      </c>
      <c r="D78" s="80">
        <f t="shared" si="2"/>
        <v>43910</v>
      </c>
    </row>
    <row r="79" spans="1:4" x14ac:dyDescent="0.25">
      <c r="A79" s="85">
        <v>43422</v>
      </c>
      <c r="D79" s="80">
        <f t="shared" si="2"/>
        <v>43917</v>
      </c>
    </row>
    <row r="80" spans="1:4" x14ac:dyDescent="0.25">
      <c r="A80" s="85">
        <v>43423</v>
      </c>
      <c r="D80" s="80">
        <f t="shared" si="2"/>
        <v>43924</v>
      </c>
    </row>
    <row r="81" spans="1:4" x14ac:dyDescent="0.25">
      <c r="A81" s="85">
        <v>43424</v>
      </c>
      <c r="D81" s="80">
        <f t="shared" si="2"/>
        <v>43931</v>
      </c>
    </row>
    <row r="82" spans="1:4" x14ac:dyDescent="0.25">
      <c r="A82" s="85">
        <v>43425</v>
      </c>
      <c r="D82" s="80">
        <f t="shared" si="2"/>
        <v>43938</v>
      </c>
    </row>
    <row r="83" spans="1:4" x14ac:dyDescent="0.25">
      <c r="A83" s="85">
        <v>43426</v>
      </c>
      <c r="D83" s="80">
        <f t="shared" si="2"/>
        <v>43945</v>
      </c>
    </row>
    <row r="84" spans="1:4" x14ac:dyDescent="0.25">
      <c r="A84" s="85">
        <v>43427</v>
      </c>
      <c r="D84" s="80">
        <f t="shared" si="2"/>
        <v>43952</v>
      </c>
    </row>
    <row r="85" spans="1:4" x14ac:dyDescent="0.25">
      <c r="A85" s="85">
        <v>43428</v>
      </c>
      <c r="D85" s="80">
        <f t="shared" si="2"/>
        <v>43959</v>
      </c>
    </row>
    <row r="86" spans="1:4" x14ac:dyDescent="0.25">
      <c r="A86" s="85">
        <v>43429</v>
      </c>
      <c r="D86" s="80">
        <f t="shared" si="2"/>
        <v>43966</v>
      </c>
    </row>
    <row r="87" spans="1:4" x14ac:dyDescent="0.25">
      <c r="A87" s="85">
        <v>43430</v>
      </c>
      <c r="D87" s="80">
        <f t="shared" si="2"/>
        <v>43973</v>
      </c>
    </row>
    <row r="88" spans="1:4" x14ac:dyDescent="0.25">
      <c r="A88" s="85">
        <v>43431</v>
      </c>
      <c r="D88" s="80">
        <f t="shared" si="2"/>
        <v>43980</v>
      </c>
    </row>
    <row r="89" spans="1:4" x14ac:dyDescent="0.25">
      <c r="A89" s="85">
        <v>43432</v>
      </c>
      <c r="D89" s="80">
        <f t="shared" si="2"/>
        <v>43987</v>
      </c>
    </row>
    <row r="90" spans="1:4" x14ac:dyDescent="0.25">
      <c r="A90" s="85">
        <v>43433</v>
      </c>
      <c r="D90" s="80">
        <f t="shared" si="2"/>
        <v>43994</v>
      </c>
    </row>
    <row r="91" spans="1:4" x14ac:dyDescent="0.25">
      <c r="A91" s="85">
        <v>43434</v>
      </c>
      <c r="D91" s="80">
        <f t="shared" si="2"/>
        <v>44001</v>
      </c>
    </row>
    <row r="92" spans="1:4" x14ac:dyDescent="0.25">
      <c r="A92" s="85">
        <v>43435</v>
      </c>
      <c r="D92" s="80">
        <f t="shared" si="2"/>
        <v>44008</v>
      </c>
    </row>
    <row r="93" spans="1:4" x14ac:dyDescent="0.25">
      <c r="A93" s="85">
        <v>43436</v>
      </c>
      <c r="D93" s="80">
        <f t="shared" si="2"/>
        <v>44015</v>
      </c>
    </row>
    <row r="94" spans="1:4" x14ac:dyDescent="0.25">
      <c r="A94" s="85">
        <v>43437</v>
      </c>
      <c r="D94" s="80">
        <f t="shared" si="2"/>
        <v>44022</v>
      </c>
    </row>
    <row r="95" spans="1:4" x14ac:dyDescent="0.25">
      <c r="A95" s="85">
        <v>43438</v>
      </c>
      <c r="D95" s="80">
        <f t="shared" si="2"/>
        <v>44029</v>
      </c>
    </row>
    <row r="96" spans="1:4" x14ac:dyDescent="0.25">
      <c r="A96" s="85">
        <v>43439</v>
      </c>
      <c r="D96" s="80">
        <f t="shared" si="2"/>
        <v>44036</v>
      </c>
    </row>
    <row r="97" spans="1:4" x14ac:dyDescent="0.25">
      <c r="A97" s="85">
        <v>43440</v>
      </c>
      <c r="D97" s="80">
        <f t="shared" si="2"/>
        <v>44043</v>
      </c>
    </row>
    <row r="98" spans="1:4" x14ac:dyDescent="0.25">
      <c r="A98" s="85">
        <v>43441</v>
      </c>
      <c r="D98" s="80">
        <f t="shared" si="2"/>
        <v>44050</v>
      </c>
    </row>
    <row r="99" spans="1:4" x14ac:dyDescent="0.25">
      <c r="A99" s="85">
        <v>43442</v>
      </c>
      <c r="D99" s="80">
        <f t="shared" si="2"/>
        <v>44057</v>
      </c>
    </row>
    <row r="100" spans="1:4" x14ac:dyDescent="0.25">
      <c r="A100" s="85">
        <v>43443</v>
      </c>
      <c r="D100" s="80">
        <f t="shared" si="2"/>
        <v>44064</v>
      </c>
    </row>
    <row r="101" spans="1:4" x14ac:dyDescent="0.25">
      <c r="A101" s="85">
        <v>43444</v>
      </c>
      <c r="D101" s="80">
        <f t="shared" si="2"/>
        <v>44071</v>
      </c>
    </row>
    <row r="102" spans="1:4" x14ac:dyDescent="0.25">
      <c r="A102" s="85">
        <v>43445</v>
      </c>
      <c r="D102" s="80">
        <f t="shared" si="2"/>
        <v>44078</v>
      </c>
    </row>
    <row r="103" spans="1:4" x14ac:dyDescent="0.25">
      <c r="A103" s="85">
        <v>43446</v>
      </c>
      <c r="D103" s="80">
        <f t="shared" si="2"/>
        <v>44085</v>
      </c>
    </row>
    <row r="104" spans="1:4" x14ac:dyDescent="0.25">
      <c r="A104" s="85">
        <v>43447</v>
      </c>
      <c r="D104" s="80">
        <f t="shared" si="2"/>
        <v>44092</v>
      </c>
    </row>
    <row r="105" spans="1:4" x14ac:dyDescent="0.25">
      <c r="A105" s="85">
        <v>43448</v>
      </c>
      <c r="D105" s="80">
        <f t="shared" si="2"/>
        <v>44099</v>
      </c>
    </row>
    <row r="106" spans="1:4" x14ac:dyDescent="0.25">
      <c r="A106" s="85">
        <v>43449</v>
      </c>
      <c r="D106" s="80">
        <f t="shared" si="2"/>
        <v>44106</v>
      </c>
    </row>
    <row r="107" spans="1:4" x14ac:dyDescent="0.25">
      <c r="A107" s="85">
        <v>43450</v>
      </c>
      <c r="D107" s="80">
        <f t="shared" si="2"/>
        <v>44113</v>
      </c>
    </row>
    <row r="108" spans="1:4" x14ac:dyDescent="0.25">
      <c r="A108" s="85">
        <v>43451</v>
      </c>
      <c r="D108" s="80">
        <f t="shared" si="2"/>
        <v>44120</v>
      </c>
    </row>
    <row r="109" spans="1:4" x14ac:dyDescent="0.25">
      <c r="A109" s="85">
        <v>43452</v>
      </c>
      <c r="D109" s="80">
        <f t="shared" si="2"/>
        <v>44127</v>
      </c>
    </row>
    <row r="110" spans="1:4" x14ac:dyDescent="0.25">
      <c r="A110" s="85">
        <v>43453</v>
      </c>
      <c r="D110" s="80">
        <f t="shared" si="2"/>
        <v>44134</v>
      </c>
    </row>
    <row r="111" spans="1:4" x14ac:dyDescent="0.25">
      <c r="A111" s="85">
        <v>43454</v>
      </c>
      <c r="D111" s="80">
        <f t="shared" si="2"/>
        <v>44141</v>
      </c>
    </row>
    <row r="112" spans="1:4" x14ac:dyDescent="0.25">
      <c r="A112" s="85">
        <v>43455</v>
      </c>
      <c r="D112" s="80">
        <f t="shared" si="2"/>
        <v>44148</v>
      </c>
    </row>
    <row r="113" spans="1:4" x14ac:dyDescent="0.25">
      <c r="A113" s="85">
        <v>43456</v>
      </c>
      <c r="D113" s="80">
        <f t="shared" si="2"/>
        <v>44155</v>
      </c>
    </row>
    <row r="114" spans="1:4" x14ac:dyDescent="0.25">
      <c r="A114" s="85">
        <v>43457</v>
      </c>
      <c r="D114" s="80">
        <f t="shared" si="2"/>
        <v>44162</v>
      </c>
    </row>
    <row r="115" spans="1:4" x14ac:dyDescent="0.25">
      <c r="A115" s="85">
        <v>43458</v>
      </c>
      <c r="D115" s="80">
        <f t="shared" si="2"/>
        <v>44169</v>
      </c>
    </row>
    <row r="116" spans="1:4" x14ac:dyDescent="0.25">
      <c r="A116" s="85">
        <v>43459</v>
      </c>
      <c r="D116" s="80">
        <f t="shared" si="2"/>
        <v>44176</v>
      </c>
    </row>
    <row r="117" spans="1:4" x14ac:dyDescent="0.25">
      <c r="A117" s="85">
        <v>43460</v>
      </c>
      <c r="D117" s="80">
        <f t="shared" si="2"/>
        <v>44183</v>
      </c>
    </row>
    <row r="118" spans="1:4" x14ac:dyDescent="0.25">
      <c r="A118" s="85">
        <v>43461</v>
      </c>
      <c r="D118" s="80">
        <f t="shared" si="2"/>
        <v>44190</v>
      </c>
    </row>
    <row r="119" spans="1:4" x14ac:dyDescent="0.25">
      <c r="A119" s="85">
        <v>43462</v>
      </c>
      <c r="D119" s="80">
        <f t="shared" si="2"/>
        <v>44197</v>
      </c>
    </row>
    <row r="120" spans="1:4" x14ac:dyDescent="0.25">
      <c r="A120" s="85">
        <v>43463</v>
      </c>
      <c r="D120" s="80">
        <f t="shared" si="2"/>
        <v>44204</v>
      </c>
    </row>
    <row r="121" spans="1:4" x14ac:dyDescent="0.25">
      <c r="A121" s="85">
        <v>43464</v>
      </c>
      <c r="D121" s="80">
        <f t="shared" si="2"/>
        <v>44211</v>
      </c>
    </row>
    <row r="122" spans="1:4" x14ac:dyDescent="0.25">
      <c r="A122" s="85">
        <v>43465</v>
      </c>
      <c r="D122" s="80">
        <f t="shared" si="2"/>
        <v>44218</v>
      </c>
    </row>
    <row r="123" spans="1:4" x14ac:dyDescent="0.25">
      <c r="A123" s="85">
        <v>43466</v>
      </c>
      <c r="D123" s="80">
        <f t="shared" si="2"/>
        <v>44225</v>
      </c>
    </row>
    <row r="124" spans="1:4" x14ac:dyDescent="0.25">
      <c r="A124" s="85">
        <v>43467</v>
      </c>
      <c r="D124" s="80">
        <f t="shared" si="2"/>
        <v>44232</v>
      </c>
    </row>
    <row r="125" spans="1:4" x14ac:dyDescent="0.25">
      <c r="A125" s="85">
        <v>43468</v>
      </c>
      <c r="D125" s="80">
        <f t="shared" si="2"/>
        <v>44239</v>
      </c>
    </row>
    <row r="126" spans="1:4" x14ac:dyDescent="0.25">
      <c r="A126" s="85">
        <v>43469</v>
      </c>
      <c r="D126" s="80">
        <f t="shared" si="2"/>
        <v>44246</v>
      </c>
    </row>
    <row r="127" spans="1:4" x14ac:dyDescent="0.25">
      <c r="A127" s="85">
        <v>43470</v>
      </c>
      <c r="D127" s="80">
        <f t="shared" si="2"/>
        <v>44253</v>
      </c>
    </row>
    <row r="128" spans="1:4" x14ac:dyDescent="0.25">
      <c r="A128" s="85">
        <v>43471</v>
      </c>
      <c r="D128" s="80">
        <f t="shared" si="2"/>
        <v>44260</v>
      </c>
    </row>
    <row r="129" spans="1:4" x14ac:dyDescent="0.25">
      <c r="A129" s="85">
        <v>43472</v>
      </c>
      <c r="D129" s="80">
        <f t="shared" si="2"/>
        <v>44267</v>
      </c>
    </row>
    <row r="130" spans="1:4" x14ac:dyDescent="0.25">
      <c r="A130" s="85">
        <v>43473</v>
      </c>
      <c r="D130" s="80">
        <f t="shared" si="2"/>
        <v>44274</v>
      </c>
    </row>
    <row r="131" spans="1:4" x14ac:dyDescent="0.25">
      <c r="A131" s="85">
        <v>43474</v>
      </c>
      <c r="D131" s="80">
        <f t="shared" si="2"/>
        <v>44281</v>
      </c>
    </row>
    <row r="132" spans="1:4" x14ac:dyDescent="0.25">
      <c r="A132" s="85">
        <v>43475</v>
      </c>
      <c r="D132" s="80">
        <f t="shared" ref="D132:D149" si="3">D131+7</f>
        <v>44288</v>
      </c>
    </row>
    <row r="133" spans="1:4" x14ac:dyDescent="0.25">
      <c r="A133" s="85">
        <v>43476</v>
      </c>
      <c r="D133" s="80">
        <f t="shared" si="3"/>
        <v>44295</v>
      </c>
    </row>
    <row r="134" spans="1:4" x14ac:dyDescent="0.25">
      <c r="A134" s="85">
        <v>43477</v>
      </c>
      <c r="D134" s="80">
        <f t="shared" si="3"/>
        <v>44302</v>
      </c>
    </row>
    <row r="135" spans="1:4" x14ac:dyDescent="0.25">
      <c r="A135" s="85">
        <v>43478</v>
      </c>
      <c r="D135" s="80">
        <f t="shared" si="3"/>
        <v>44309</v>
      </c>
    </row>
    <row r="136" spans="1:4" x14ac:dyDescent="0.25">
      <c r="A136" s="85">
        <v>43479</v>
      </c>
      <c r="D136" s="80">
        <f t="shared" si="3"/>
        <v>44316</v>
      </c>
    </row>
    <row r="137" spans="1:4" x14ac:dyDescent="0.25">
      <c r="A137" s="85">
        <v>43480</v>
      </c>
      <c r="D137" s="80">
        <f t="shared" si="3"/>
        <v>44323</v>
      </c>
    </row>
    <row r="138" spans="1:4" x14ac:dyDescent="0.25">
      <c r="A138" s="85">
        <v>43481</v>
      </c>
      <c r="D138" s="80">
        <f t="shared" si="3"/>
        <v>44330</v>
      </c>
    </row>
    <row r="139" spans="1:4" x14ac:dyDescent="0.25">
      <c r="A139" s="85">
        <v>43482</v>
      </c>
      <c r="D139" s="80">
        <f t="shared" si="3"/>
        <v>44337</v>
      </c>
    </row>
    <row r="140" spans="1:4" x14ac:dyDescent="0.25">
      <c r="A140" s="85">
        <v>43483</v>
      </c>
      <c r="D140" s="80">
        <f t="shared" si="3"/>
        <v>44344</v>
      </c>
    </row>
    <row r="141" spans="1:4" x14ac:dyDescent="0.25">
      <c r="A141" s="85">
        <v>43484</v>
      </c>
      <c r="D141" s="80">
        <f t="shared" si="3"/>
        <v>44351</v>
      </c>
    </row>
    <row r="142" spans="1:4" x14ac:dyDescent="0.25">
      <c r="A142" s="85">
        <v>43485</v>
      </c>
      <c r="D142" s="80">
        <f t="shared" si="3"/>
        <v>44358</v>
      </c>
    </row>
    <row r="143" spans="1:4" x14ac:dyDescent="0.25">
      <c r="A143" s="85">
        <v>43486</v>
      </c>
      <c r="D143" s="80">
        <f t="shared" si="3"/>
        <v>44365</v>
      </c>
    </row>
    <row r="144" spans="1:4" x14ac:dyDescent="0.25">
      <c r="A144" s="85">
        <v>43487</v>
      </c>
      <c r="D144" s="80">
        <f t="shared" si="3"/>
        <v>44372</v>
      </c>
    </row>
    <row r="145" spans="1:4" x14ac:dyDescent="0.25">
      <c r="A145" s="85">
        <v>43488</v>
      </c>
      <c r="D145" s="80">
        <f t="shared" si="3"/>
        <v>44379</v>
      </c>
    </row>
    <row r="146" spans="1:4" x14ac:dyDescent="0.25">
      <c r="A146" s="85">
        <v>43489</v>
      </c>
      <c r="D146" s="80">
        <f t="shared" si="3"/>
        <v>44386</v>
      </c>
    </row>
    <row r="147" spans="1:4" x14ac:dyDescent="0.25">
      <c r="A147" s="85">
        <v>43490</v>
      </c>
      <c r="D147" s="80">
        <f t="shared" si="3"/>
        <v>44393</v>
      </c>
    </row>
    <row r="148" spans="1:4" x14ac:dyDescent="0.25">
      <c r="A148" s="85">
        <v>43491</v>
      </c>
      <c r="D148" s="80">
        <f t="shared" si="3"/>
        <v>44400</v>
      </c>
    </row>
    <row r="149" spans="1:4" x14ac:dyDescent="0.25">
      <c r="A149" s="85">
        <v>43492</v>
      </c>
      <c r="D149" s="80">
        <f t="shared" si="3"/>
        <v>44407</v>
      </c>
    </row>
    <row r="150" spans="1:4" x14ac:dyDescent="0.25">
      <c r="A150" s="85">
        <v>43493</v>
      </c>
    </row>
    <row r="151" spans="1:4" x14ac:dyDescent="0.25">
      <c r="A151" s="85">
        <v>43494</v>
      </c>
    </row>
    <row r="152" spans="1:4" x14ac:dyDescent="0.25">
      <c r="A152" s="85">
        <v>43495</v>
      </c>
    </row>
    <row r="153" spans="1:4" x14ac:dyDescent="0.25">
      <c r="A153" s="85">
        <v>43496</v>
      </c>
    </row>
    <row r="154" spans="1:4" x14ac:dyDescent="0.25">
      <c r="A154" s="85">
        <v>43497</v>
      </c>
    </row>
    <row r="155" spans="1:4" x14ac:dyDescent="0.25">
      <c r="A155" s="85">
        <v>43498</v>
      </c>
    </row>
    <row r="156" spans="1:4" x14ac:dyDescent="0.25">
      <c r="A156" s="85">
        <v>43499</v>
      </c>
    </row>
    <row r="157" spans="1:4" x14ac:dyDescent="0.25">
      <c r="A157" s="85">
        <v>43500</v>
      </c>
    </row>
    <row r="158" spans="1:4" x14ac:dyDescent="0.25">
      <c r="A158" s="85">
        <v>43501</v>
      </c>
    </row>
    <row r="159" spans="1:4" x14ac:dyDescent="0.25">
      <c r="A159" s="85">
        <v>43502</v>
      </c>
    </row>
    <row r="160" spans="1:4" x14ac:dyDescent="0.25">
      <c r="A160" s="85">
        <v>43503</v>
      </c>
    </row>
    <row r="161" spans="1:1" x14ac:dyDescent="0.25">
      <c r="A161" s="85">
        <v>43504</v>
      </c>
    </row>
    <row r="162" spans="1:1" x14ac:dyDescent="0.25">
      <c r="A162" s="85">
        <v>43505</v>
      </c>
    </row>
    <row r="163" spans="1:1" x14ac:dyDescent="0.25">
      <c r="A163" s="85">
        <v>43506</v>
      </c>
    </row>
    <row r="164" spans="1:1" x14ac:dyDescent="0.25">
      <c r="A164" s="85">
        <v>43507</v>
      </c>
    </row>
    <row r="165" spans="1:1" x14ac:dyDescent="0.25">
      <c r="A165" s="85">
        <v>43508</v>
      </c>
    </row>
    <row r="166" spans="1:1" x14ac:dyDescent="0.25">
      <c r="A166" s="85">
        <v>43509</v>
      </c>
    </row>
    <row r="167" spans="1:1" x14ac:dyDescent="0.25">
      <c r="A167" s="85">
        <v>43510</v>
      </c>
    </row>
    <row r="168" spans="1:1" x14ac:dyDescent="0.25">
      <c r="A168" s="85">
        <v>43511</v>
      </c>
    </row>
    <row r="169" spans="1:1" x14ac:dyDescent="0.25">
      <c r="A169" s="85">
        <v>43512</v>
      </c>
    </row>
    <row r="170" spans="1:1" x14ac:dyDescent="0.25">
      <c r="A170" s="85">
        <v>43513</v>
      </c>
    </row>
    <row r="171" spans="1:1" x14ac:dyDescent="0.25">
      <c r="A171" s="85">
        <v>43514</v>
      </c>
    </row>
    <row r="172" spans="1:1" x14ac:dyDescent="0.25">
      <c r="A172" s="85">
        <v>43515</v>
      </c>
    </row>
    <row r="173" spans="1:1" x14ac:dyDescent="0.25">
      <c r="A173" s="85">
        <v>43516</v>
      </c>
    </row>
    <row r="174" spans="1:1" x14ac:dyDescent="0.25">
      <c r="A174" s="85">
        <v>43517</v>
      </c>
    </row>
    <row r="175" spans="1:1" x14ac:dyDescent="0.25">
      <c r="A175" s="85">
        <v>43518</v>
      </c>
    </row>
    <row r="176" spans="1:1" x14ac:dyDescent="0.25">
      <c r="A176" s="85">
        <v>43519</v>
      </c>
    </row>
    <row r="177" spans="1:1" x14ac:dyDescent="0.25">
      <c r="A177" s="85">
        <v>43520</v>
      </c>
    </row>
    <row r="178" spans="1:1" x14ac:dyDescent="0.25">
      <c r="A178" s="85">
        <v>43521</v>
      </c>
    </row>
    <row r="179" spans="1:1" x14ac:dyDescent="0.25">
      <c r="A179" s="85">
        <v>43522</v>
      </c>
    </row>
    <row r="180" spans="1:1" x14ac:dyDescent="0.25">
      <c r="A180" s="85">
        <v>43523</v>
      </c>
    </row>
    <row r="181" spans="1:1" x14ac:dyDescent="0.25">
      <c r="A181" s="85">
        <v>43524</v>
      </c>
    </row>
    <row r="182" spans="1:1" x14ac:dyDescent="0.25">
      <c r="A182" s="85">
        <v>43525</v>
      </c>
    </row>
    <row r="183" spans="1:1" x14ac:dyDescent="0.25">
      <c r="A183" s="85">
        <v>43526</v>
      </c>
    </row>
    <row r="184" spans="1:1" x14ac:dyDescent="0.25">
      <c r="A184" s="85">
        <v>43527</v>
      </c>
    </row>
    <row r="185" spans="1:1" x14ac:dyDescent="0.25">
      <c r="A185" s="85">
        <v>43528</v>
      </c>
    </row>
    <row r="186" spans="1:1" x14ac:dyDescent="0.25">
      <c r="A186" s="85">
        <v>43529</v>
      </c>
    </row>
    <row r="187" spans="1:1" x14ac:dyDescent="0.25">
      <c r="A187" s="85">
        <v>43530</v>
      </c>
    </row>
    <row r="188" spans="1:1" x14ac:dyDescent="0.25">
      <c r="A188" s="85">
        <v>43531</v>
      </c>
    </row>
    <row r="189" spans="1:1" x14ac:dyDescent="0.25">
      <c r="A189" s="85">
        <v>43532</v>
      </c>
    </row>
    <row r="190" spans="1:1" x14ac:dyDescent="0.25">
      <c r="A190" s="85">
        <v>43533</v>
      </c>
    </row>
    <row r="191" spans="1:1" x14ac:dyDescent="0.25">
      <c r="A191" s="85">
        <v>43534</v>
      </c>
    </row>
    <row r="192" spans="1:1" x14ac:dyDescent="0.25">
      <c r="A192" s="85">
        <v>43535</v>
      </c>
    </row>
    <row r="193" spans="1:1" x14ac:dyDescent="0.25">
      <c r="A193" s="85">
        <v>43536</v>
      </c>
    </row>
    <row r="194" spans="1:1" x14ac:dyDescent="0.25">
      <c r="A194" s="85">
        <v>43537</v>
      </c>
    </row>
    <row r="195" spans="1:1" x14ac:dyDescent="0.25">
      <c r="A195" s="85">
        <v>43538</v>
      </c>
    </row>
    <row r="196" spans="1:1" x14ac:dyDescent="0.25">
      <c r="A196" s="85">
        <v>43539</v>
      </c>
    </row>
    <row r="197" spans="1:1" x14ac:dyDescent="0.25">
      <c r="A197" s="85">
        <v>43540</v>
      </c>
    </row>
    <row r="198" spans="1:1" x14ac:dyDescent="0.25">
      <c r="A198" s="85">
        <v>43541</v>
      </c>
    </row>
    <row r="199" spans="1:1" x14ac:dyDescent="0.25">
      <c r="A199" s="85">
        <v>43542</v>
      </c>
    </row>
    <row r="200" spans="1:1" x14ac:dyDescent="0.25">
      <c r="A200" s="85">
        <v>43543</v>
      </c>
    </row>
    <row r="201" spans="1:1" x14ac:dyDescent="0.25">
      <c r="A201" s="85">
        <v>43544</v>
      </c>
    </row>
    <row r="202" spans="1:1" x14ac:dyDescent="0.25">
      <c r="A202" s="85">
        <v>43545</v>
      </c>
    </row>
    <row r="203" spans="1:1" x14ac:dyDescent="0.25">
      <c r="A203" s="85">
        <v>43546</v>
      </c>
    </row>
    <row r="204" spans="1:1" x14ac:dyDescent="0.25">
      <c r="A204" s="85">
        <v>43547</v>
      </c>
    </row>
    <row r="205" spans="1:1" x14ac:dyDescent="0.25">
      <c r="A205" s="85">
        <v>43548</v>
      </c>
    </row>
    <row r="206" spans="1:1" x14ac:dyDescent="0.25">
      <c r="A206" s="85">
        <v>43549</v>
      </c>
    </row>
    <row r="207" spans="1:1" x14ac:dyDescent="0.25">
      <c r="A207" s="85">
        <v>43550</v>
      </c>
    </row>
    <row r="208" spans="1:1" x14ac:dyDescent="0.25">
      <c r="A208" s="85">
        <v>43551</v>
      </c>
    </row>
    <row r="209" spans="1:1" x14ac:dyDescent="0.25">
      <c r="A209" s="85">
        <v>43552</v>
      </c>
    </row>
    <row r="210" spans="1:1" x14ac:dyDescent="0.25">
      <c r="A210" s="85">
        <v>43553</v>
      </c>
    </row>
    <row r="211" spans="1:1" x14ac:dyDescent="0.25">
      <c r="A211" s="85">
        <v>43554</v>
      </c>
    </row>
    <row r="212" spans="1:1" x14ac:dyDescent="0.25">
      <c r="A212" s="85">
        <v>43555</v>
      </c>
    </row>
    <row r="213" spans="1:1" x14ac:dyDescent="0.25">
      <c r="A213" s="85">
        <v>43556</v>
      </c>
    </row>
    <row r="214" spans="1:1" x14ac:dyDescent="0.25">
      <c r="A214" s="85">
        <v>43557</v>
      </c>
    </row>
    <row r="215" spans="1:1" x14ac:dyDescent="0.25">
      <c r="A215" s="85">
        <v>43558</v>
      </c>
    </row>
    <row r="216" spans="1:1" x14ac:dyDescent="0.25">
      <c r="A216" s="85">
        <v>43559</v>
      </c>
    </row>
    <row r="217" spans="1:1" x14ac:dyDescent="0.25">
      <c r="A217" s="85">
        <v>43560</v>
      </c>
    </row>
    <row r="218" spans="1:1" x14ac:dyDescent="0.25">
      <c r="A218" s="85">
        <v>43561</v>
      </c>
    </row>
    <row r="219" spans="1:1" x14ac:dyDescent="0.25">
      <c r="A219" s="85">
        <v>43562</v>
      </c>
    </row>
    <row r="220" spans="1:1" x14ac:dyDescent="0.25">
      <c r="A220" s="85">
        <v>43563</v>
      </c>
    </row>
    <row r="221" spans="1:1" x14ac:dyDescent="0.25">
      <c r="A221" s="85">
        <v>43564</v>
      </c>
    </row>
    <row r="222" spans="1:1" x14ac:dyDescent="0.25">
      <c r="A222" s="85">
        <v>43565</v>
      </c>
    </row>
    <row r="223" spans="1:1" x14ac:dyDescent="0.25">
      <c r="A223" s="85">
        <v>43566</v>
      </c>
    </row>
    <row r="224" spans="1:1" x14ac:dyDescent="0.25">
      <c r="A224" s="85">
        <v>43567</v>
      </c>
    </row>
    <row r="225" spans="1:1" x14ac:dyDescent="0.25">
      <c r="A225" s="85">
        <v>43568</v>
      </c>
    </row>
    <row r="226" spans="1:1" x14ac:dyDescent="0.25">
      <c r="A226" s="85">
        <v>43569</v>
      </c>
    </row>
    <row r="227" spans="1:1" x14ac:dyDescent="0.25">
      <c r="A227" s="85">
        <v>43570</v>
      </c>
    </row>
    <row r="228" spans="1:1" x14ac:dyDescent="0.25">
      <c r="A228" s="85">
        <v>43571</v>
      </c>
    </row>
    <row r="229" spans="1:1" x14ac:dyDescent="0.25">
      <c r="A229" s="85">
        <v>43572</v>
      </c>
    </row>
    <row r="230" spans="1:1" x14ac:dyDescent="0.25">
      <c r="A230" s="85">
        <v>43573</v>
      </c>
    </row>
    <row r="231" spans="1:1" x14ac:dyDescent="0.25">
      <c r="A231" s="85">
        <v>43574</v>
      </c>
    </row>
    <row r="232" spans="1:1" x14ac:dyDescent="0.25">
      <c r="A232" s="85">
        <v>43575</v>
      </c>
    </row>
    <row r="233" spans="1:1" x14ac:dyDescent="0.25">
      <c r="A233" s="85">
        <v>43576</v>
      </c>
    </row>
    <row r="234" spans="1:1" x14ac:dyDescent="0.25">
      <c r="A234" s="85">
        <v>43577</v>
      </c>
    </row>
    <row r="235" spans="1:1" x14ac:dyDescent="0.25">
      <c r="A235" s="85">
        <v>43578</v>
      </c>
    </row>
    <row r="236" spans="1:1" x14ac:dyDescent="0.25">
      <c r="A236" s="85">
        <v>43579</v>
      </c>
    </row>
    <row r="237" spans="1:1" x14ac:dyDescent="0.25">
      <c r="A237" s="85">
        <v>43580</v>
      </c>
    </row>
    <row r="238" spans="1:1" x14ac:dyDescent="0.25">
      <c r="A238" s="85">
        <v>43581</v>
      </c>
    </row>
    <row r="239" spans="1:1" x14ac:dyDescent="0.25">
      <c r="A239" s="85">
        <v>43582</v>
      </c>
    </row>
    <row r="240" spans="1:1" x14ac:dyDescent="0.25">
      <c r="A240" s="85">
        <v>43583</v>
      </c>
    </row>
    <row r="241" spans="1:1" x14ac:dyDescent="0.25">
      <c r="A241" s="85">
        <v>43584</v>
      </c>
    </row>
    <row r="242" spans="1:1" x14ac:dyDescent="0.25">
      <c r="A242" s="85">
        <v>43585</v>
      </c>
    </row>
    <row r="243" spans="1:1" x14ac:dyDescent="0.25">
      <c r="A243" s="85">
        <v>43586</v>
      </c>
    </row>
    <row r="244" spans="1:1" x14ac:dyDescent="0.25">
      <c r="A244" s="85">
        <v>43587</v>
      </c>
    </row>
    <row r="245" spans="1:1" x14ac:dyDescent="0.25">
      <c r="A245" s="85">
        <v>43588</v>
      </c>
    </row>
    <row r="246" spans="1:1" x14ac:dyDescent="0.25">
      <c r="A246" s="85">
        <v>43589</v>
      </c>
    </row>
    <row r="247" spans="1:1" x14ac:dyDescent="0.25">
      <c r="A247" s="85">
        <v>43590</v>
      </c>
    </row>
    <row r="248" spans="1:1" x14ac:dyDescent="0.25">
      <c r="A248" s="85">
        <v>43591</v>
      </c>
    </row>
    <row r="249" spans="1:1" x14ac:dyDescent="0.25">
      <c r="A249" s="85">
        <v>43592</v>
      </c>
    </row>
    <row r="250" spans="1:1" x14ac:dyDescent="0.25">
      <c r="A250" s="85">
        <v>43593</v>
      </c>
    </row>
    <row r="251" spans="1:1" x14ac:dyDescent="0.25">
      <c r="A251" s="85">
        <v>43594</v>
      </c>
    </row>
    <row r="252" spans="1:1" x14ac:dyDescent="0.25">
      <c r="A252" s="85">
        <v>43595</v>
      </c>
    </row>
    <row r="253" spans="1:1" x14ac:dyDescent="0.25">
      <c r="A253" s="85">
        <v>43596</v>
      </c>
    </row>
    <row r="254" spans="1:1" x14ac:dyDescent="0.25">
      <c r="A254" s="85">
        <v>43597</v>
      </c>
    </row>
    <row r="255" spans="1:1" x14ac:dyDescent="0.25">
      <c r="A255" s="85">
        <v>43598</v>
      </c>
    </row>
    <row r="256" spans="1:1" x14ac:dyDescent="0.25">
      <c r="A256" s="85">
        <v>43599</v>
      </c>
    </row>
    <row r="257" spans="1:1" x14ac:dyDescent="0.25">
      <c r="A257" s="85">
        <v>43600</v>
      </c>
    </row>
    <row r="258" spans="1:1" x14ac:dyDescent="0.25">
      <c r="A258" s="85">
        <v>43601</v>
      </c>
    </row>
    <row r="259" spans="1:1" x14ac:dyDescent="0.25">
      <c r="A259" s="85">
        <v>43602</v>
      </c>
    </row>
    <row r="260" spans="1:1" x14ac:dyDescent="0.25">
      <c r="A260" s="85">
        <v>43603</v>
      </c>
    </row>
    <row r="261" spans="1:1" x14ac:dyDescent="0.25">
      <c r="A261" s="85">
        <v>43604</v>
      </c>
    </row>
    <row r="262" spans="1:1" x14ac:dyDescent="0.25">
      <c r="A262" s="85">
        <v>43605</v>
      </c>
    </row>
    <row r="263" spans="1:1" x14ac:dyDescent="0.25">
      <c r="A263" s="85">
        <v>43606</v>
      </c>
    </row>
    <row r="264" spans="1:1" x14ac:dyDescent="0.25">
      <c r="A264" s="85">
        <v>43607</v>
      </c>
    </row>
    <row r="265" spans="1:1" x14ac:dyDescent="0.25">
      <c r="A265" s="85">
        <v>43608</v>
      </c>
    </row>
    <row r="266" spans="1:1" x14ac:dyDescent="0.25">
      <c r="A266" s="85">
        <v>43609</v>
      </c>
    </row>
    <row r="267" spans="1:1" x14ac:dyDescent="0.25">
      <c r="A267" s="85">
        <v>43610</v>
      </c>
    </row>
    <row r="268" spans="1:1" x14ac:dyDescent="0.25">
      <c r="A268" s="85">
        <v>43611</v>
      </c>
    </row>
    <row r="269" spans="1:1" x14ac:dyDescent="0.25">
      <c r="A269" s="85">
        <v>43612</v>
      </c>
    </row>
    <row r="270" spans="1:1" x14ac:dyDescent="0.25">
      <c r="A270" s="85">
        <v>43613</v>
      </c>
    </row>
    <row r="271" spans="1:1" x14ac:dyDescent="0.25">
      <c r="A271" s="85">
        <v>43614</v>
      </c>
    </row>
    <row r="272" spans="1:1" x14ac:dyDescent="0.25">
      <c r="A272" s="85">
        <v>43615</v>
      </c>
    </row>
    <row r="273" spans="1:1" x14ac:dyDescent="0.25">
      <c r="A273" s="85">
        <v>43616</v>
      </c>
    </row>
    <row r="274" spans="1:1" x14ac:dyDescent="0.25">
      <c r="A274" s="85">
        <v>43617</v>
      </c>
    </row>
    <row r="275" spans="1:1" x14ac:dyDescent="0.25">
      <c r="A275" s="85">
        <v>43618</v>
      </c>
    </row>
    <row r="276" spans="1:1" x14ac:dyDescent="0.25">
      <c r="A276" s="85">
        <v>43619</v>
      </c>
    </row>
    <row r="277" spans="1:1" x14ac:dyDescent="0.25">
      <c r="A277" s="85">
        <v>43620</v>
      </c>
    </row>
    <row r="278" spans="1:1" x14ac:dyDescent="0.25">
      <c r="A278" s="85">
        <v>43621</v>
      </c>
    </row>
    <row r="279" spans="1:1" x14ac:dyDescent="0.25">
      <c r="A279" s="85">
        <v>43622</v>
      </c>
    </row>
    <row r="280" spans="1:1" x14ac:dyDescent="0.25">
      <c r="A280" s="85">
        <v>43623</v>
      </c>
    </row>
    <row r="281" spans="1:1" x14ac:dyDescent="0.25">
      <c r="A281" s="85">
        <v>43624</v>
      </c>
    </row>
    <row r="282" spans="1:1" x14ac:dyDescent="0.25">
      <c r="A282" s="85">
        <v>43625</v>
      </c>
    </row>
    <row r="283" spans="1:1" x14ac:dyDescent="0.25">
      <c r="A283" s="85">
        <v>43626</v>
      </c>
    </row>
    <row r="284" spans="1:1" x14ac:dyDescent="0.25">
      <c r="A284" s="85">
        <v>43627</v>
      </c>
    </row>
    <row r="285" spans="1:1" x14ac:dyDescent="0.25">
      <c r="A285" s="85">
        <v>43628</v>
      </c>
    </row>
    <row r="286" spans="1:1" x14ac:dyDescent="0.25">
      <c r="A286" s="85">
        <v>43629</v>
      </c>
    </row>
    <row r="287" spans="1:1" x14ac:dyDescent="0.25">
      <c r="A287" s="85">
        <v>43630</v>
      </c>
    </row>
    <row r="288" spans="1:1" x14ac:dyDescent="0.25">
      <c r="A288" s="85">
        <v>43631</v>
      </c>
    </row>
    <row r="289" spans="1:1" x14ac:dyDescent="0.25">
      <c r="A289" s="85">
        <v>43632</v>
      </c>
    </row>
    <row r="290" spans="1:1" x14ac:dyDescent="0.25">
      <c r="A290" s="85">
        <v>43633</v>
      </c>
    </row>
    <row r="291" spans="1:1" x14ac:dyDescent="0.25">
      <c r="A291" s="85">
        <v>43634</v>
      </c>
    </row>
    <row r="292" spans="1:1" x14ac:dyDescent="0.25">
      <c r="A292" s="85">
        <v>43635</v>
      </c>
    </row>
    <row r="293" spans="1:1" x14ac:dyDescent="0.25">
      <c r="A293" s="85">
        <v>43636</v>
      </c>
    </row>
    <row r="294" spans="1:1" x14ac:dyDescent="0.25">
      <c r="A294" s="85">
        <v>43637</v>
      </c>
    </row>
    <row r="295" spans="1:1" x14ac:dyDescent="0.25">
      <c r="A295" s="85">
        <v>43638</v>
      </c>
    </row>
    <row r="296" spans="1:1" x14ac:dyDescent="0.25">
      <c r="A296" s="85">
        <v>43639</v>
      </c>
    </row>
    <row r="297" spans="1:1" x14ac:dyDescent="0.25">
      <c r="A297" s="85">
        <v>43640</v>
      </c>
    </row>
    <row r="298" spans="1:1" x14ac:dyDescent="0.25">
      <c r="A298" s="85">
        <v>43641</v>
      </c>
    </row>
    <row r="299" spans="1:1" x14ac:dyDescent="0.25">
      <c r="A299" s="85">
        <v>43642</v>
      </c>
    </row>
    <row r="300" spans="1:1" x14ac:dyDescent="0.25">
      <c r="A300" s="85">
        <v>43643</v>
      </c>
    </row>
    <row r="301" spans="1:1" x14ac:dyDescent="0.25">
      <c r="A301" s="85">
        <v>43644</v>
      </c>
    </row>
    <row r="302" spans="1:1" x14ac:dyDescent="0.25">
      <c r="A302" s="85">
        <v>43645</v>
      </c>
    </row>
    <row r="303" spans="1:1" x14ac:dyDescent="0.25">
      <c r="A303" s="85">
        <v>43646</v>
      </c>
    </row>
    <row r="304" spans="1:1" x14ac:dyDescent="0.25">
      <c r="A304" s="85">
        <v>43647</v>
      </c>
    </row>
    <row r="305" spans="1:1" x14ac:dyDescent="0.25">
      <c r="A305" s="85">
        <v>43648</v>
      </c>
    </row>
    <row r="306" spans="1:1" x14ac:dyDescent="0.25">
      <c r="A306" s="85">
        <v>43649</v>
      </c>
    </row>
    <row r="307" spans="1:1" x14ac:dyDescent="0.25">
      <c r="A307" s="85">
        <v>43650</v>
      </c>
    </row>
    <row r="308" spans="1:1" x14ac:dyDescent="0.25">
      <c r="A308" s="85">
        <v>43651</v>
      </c>
    </row>
    <row r="309" spans="1:1" x14ac:dyDescent="0.25">
      <c r="A309" s="85">
        <v>43652</v>
      </c>
    </row>
    <row r="310" spans="1:1" x14ac:dyDescent="0.25">
      <c r="A310" s="85">
        <v>43653</v>
      </c>
    </row>
    <row r="311" spans="1:1" x14ac:dyDescent="0.25">
      <c r="A311" s="85">
        <v>43654</v>
      </c>
    </row>
    <row r="312" spans="1:1" x14ac:dyDescent="0.25">
      <c r="A312" s="85">
        <v>43655</v>
      </c>
    </row>
    <row r="313" spans="1:1" x14ac:dyDescent="0.25">
      <c r="A313" s="85">
        <v>43656</v>
      </c>
    </row>
    <row r="314" spans="1:1" x14ac:dyDescent="0.25">
      <c r="A314" s="85">
        <v>43657</v>
      </c>
    </row>
    <row r="315" spans="1:1" x14ac:dyDescent="0.25">
      <c r="A315" s="85">
        <v>43658</v>
      </c>
    </row>
    <row r="316" spans="1:1" x14ac:dyDescent="0.25">
      <c r="A316" s="85">
        <v>43659</v>
      </c>
    </row>
    <row r="317" spans="1:1" x14ac:dyDescent="0.25">
      <c r="A317" s="85">
        <v>43660</v>
      </c>
    </row>
    <row r="318" spans="1:1" x14ac:dyDescent="0.25">
      <c r="A318" s="85">
        <v>43661</v>
      </c>
    </row>
    <row r="319" spans="1:1" x14ac:dyDescent="0.25">
      <c r="A319" s="85">
        <v>43662</v>
      </c>
    </row>
    <row r="320" spans="1:1" x14ac:dyDescent="0.25">
      <c r="A320" s="85">
        <v>43663</v>
      </c>
    </row>
    <row r="321" spans="1:1" x14ac:dyDescent="0.25">
      <c r="A321" s="85">
        <v>43664</v>
      </c>
    </row>
    <row r="322" spans="1:1" x14ac:dyDescent="0.25">
      <c r="A322" s="85">
        <v>43665</v>
      </c>
    </row>
    <row r="323" spans="1:1" x14ac:dyDescent="0.25">
      <c r="A323" s="85">
        <v>43666</v>
      </c>
    </row>
    <row r="324" spans="1:1" x14ac:dyDescent="0.25">
      <c r="A324" s="85">
        <v>43667</v>
      </c>
    </row>
    <row r="325" spans="1:1" x14ac:dyDescent="0.25">
      <c r="A325" s="85">
        <v>43668</v>
      </c>
    </row>
    <row r="326" spans="1:1" x14ac:dyDescent="0.25">
      <c r="A326" s="85">
        <v>43669</v>
      </c>
    </row>
    <row r="327" spans="1:1" x14ac:dyDescent="0.25">
      <c r="A327" s="85">
        <v>43670</v>
      </c>
    </row>
    <row r="328" spans="1:1" x14ac:dyDescent="0.25">
      <c r="A328" s="85">
        <v>43671</v>
      </c>
    </row>
    <row r="329" spans="1:1" x14ac:dyDescent="0.25">
      <c r="A329" s="85">
        <v>43672</v>
      </c>
    </row>
    <row r="330" spans="1:1" x14ac:dyDescent="0.25">
      <c r="A330" s="85">
        <v>43673</v>
      </c>
    </row>
    <row r="331" spans="1:1" x14ac:dyDescent="0.25">
      <c r="A331" s="85">
        <v>43674</v>
      </c>
    </row>
    <row r="332" spans="1:1" x14ac:dyDescent="0.25">
      <c r="A332" s="85">
        <v>43675</v>
      </c>
    </row>
    <row r="333" spans="1:1" x14ac:dyDescent="0.25">
      <c r="A333" s="85">
        <v>43676</v>
      </c>
    </row>
    <row r="334" spans="1:1" x14ac:dyDescent="0.25">
      <c r="A334" s="85">
        <v>43677</v>
      </c>
    </row>
    <row r="335" spans="1:1" x14ac:dyDescent="0.25">
      <c r="A335" s="85">
        <v>43678</v>
      </c>
    </row>
    <row r="336" spans="1:1" x14ac:dyDescent="0.25">
      <c r="A336" s="85">
        <v>43679</v>
      </c>
    </row>
    <row r="337" spans="1:1" x14ac:dyDescent="0.25">
      <c r="A337" s="85">
        <v>43680</v>
      </c>
    </row>
    <row r="338" spans="1:1" x14ac:dyDescent="0.25">
      <c r="A338" s="85">
        <v>43681</v>
      </c>
    </row>
    <row r="339" spans="1:1" x14ac:dyDescent="0.25">
      <c r="A339" s="85">
        <v>43682</v>
      </c>
    </row>
    <row r="340" spans="1:1" x14ac:dyDescent="0.25">
      <c r="A340" s="85">
        <v>43683</v>
      </c>
    </row>
    <row r="341" spans="1:1" x14ac:dyDescent="0.25">
      <c r="A341" s="85">
        <v>43684</v>
      </c>
    </row>
    <row r="342" spans="1:1" x14ac:dyDescent="0.25">
      <c r="A342" s="85">
        <v>43685</v>
      </c>
    </row>
    <row r="343" spans="1:1" x14ac:dyDescent="0.25">
      <c r="A343" s="85">
        <v>43686</v>
      </c>
    </row>
    <row r="344" spans="1:1" x14ac:dyDescent="0.25">
      <c r="A344" s="85">
        <v>43687</v>
      </c>
    </row>
    <row r="345" spans="1:1" x14ac:dyDescent="0.25">
      <c r="A345" s="85">
        <v>43688</v>
      </c>
    </row>
    <row r="346" spans="1:1" x14ac:dyDescent="0.25">
      <c r="A346" s="85">
        <v>43689</v>
      </c>
    </row>
    <row r="347" spans="1:1" x14ac:dyDescent="0.25">
      <c r="A347" s="85">
        <v>43690</v>
      </c>
    </row>
    <row r="348" spans="1:1" x14ac:dyDescent="0.25">
      <c r="A348" s="85">
        <v>43691</v>
      </c>
    </row>
    <row r="349" spans="1:1" x14ac:dyDescent="0.25">
      <c r="A349" s="85">
        <v>43692</v>
      </c>
    </row>
    <row r="350" spans="1:1" x14ac:dyDescent="0.25">
      <c r="A350" s="85">
        <v>43693</v>
      </c>
    </row>
    <row r="351" spans="1:1" x14ac:dyDescent="0.25">
      <c r="A351" s="85">
        <v>43694</v>
      </c>
    </row>
    <row r="352" spans="1:1" x14ac:dyDescent="0.25">
      <c r="A352" s="85">
        <v>43695</v>
      </c>
    </row>
    <row r="353" spans="1:1" x14ac:dyDescent="0.25">
      <c r="A353" s="85">
        <v>43696</v>
      </c>
    </row>
    <row r="354" spans="1:1" x14ac:dyDescent="0.25">
      <c r="A354" s="85">
        <v>43697</v>
      </c>
    </row>
    <row r="355" spans="1:1" x14ac:dyDescent="0.25">
      <c r="A355" s="85">
        <v>43698</v>
      </c>
    </row>
    <row r="356" spans="1:1" x14ac:dyDescent="0.25">
      <c r="A356" s="85">
        <v>43699</v>
      </c>
    </row>
    <row r="357" spans="1:1" x14ac:dyDescent="0.25">
      <c r="A357" s="85">
        <v>43700</v>
      </c>
    </row>
    <row r="358" spans="1:1" x14ac:dyDescent="0.25">
      <c r="A358" s="85">
        <v>43701</v>
      </c>
    </row>
    <row r="359" spans="1:1" x14ac:dyDescent="0.25">
      <c r="A359" s="85">
        <v>43702</v>
      </c>
    </row>
    <row r="360" spans="1:1" x14ac:dyDescent="0.25">
      <c r="A360" s="85">
        <v>43703</v>
      </c>
    </row>
    <row r="361" spans="1:1" x14ac:dyDescent="0.25">
      <c r="A361" s="85">
        <v>43704</v>
      </c>
    </row>
    <row r="362" spans="1:1" x14ac:dyDescent="0.25">
      <c r="A362" s="85">
        <v>43705</v>
      </c>
    </row>
    <row r="363" spans="1:1" x14ac:dyDescent="0.25">
      <c r="A363" s="85">
        <v>43706</v>
      </c>
    </row>
    <row r="364" spans="1:1" x14ac:dyDescent="0.25">
      <c r="A364" s="85">
        <v>43707</v>
      </c>
    </row>
    <row r="365" spans="1:1" x14ac:dyDescent="0.25">
      <c r="A365" s="85">
        <v>43708</v>
      </c>
    </row>
    <row r="366" spans="1:1" x14ac:dyDescent="0.25">
      <c r="A366" s="85">
        <v>43709</v>
      </c>
    </row>
    <row r="367" spans="1:1" x14ac:dyDescent="0.25">
      <c r="A367" s="85">
        <v>43710</v>
      </c>
    </row>
    <row r="368" spans="1:1" x14ac:dyDescent="0.25">
      <c r="A368" s="85">
        <v>43711</v>
      </c>
    </row>
    <row r="369" spans="1:1" x14ac:dyDescent="0.25">
      <c r="A369" s="85">
        <v>43712</v>
      </c>
    </row>
    <row r="370" spans="1:1" x14ac:dyDescent="0.25">
      <c r="A370" s="85">
        <v>43713</v>
      </c>
    </row>
    <row r="371" spans="1:1" x14ac:dyDescent="0.25">
      <c r="A371" s="85">
        <v>43714</v>
      </c>
    </row>
    <row r="372" spans="1:1" x14ac:dyDescent="0.25">
      <c r="A372" s="85">
        <v>43715</v>
      </c>
    </row>
    <row r="373" spans="1:1" x14ac:dyDescent="0.25">
      <c r="A373" s="85">
        <v>43716</v>
      </c>
    </row>
    <row r="374" spans="1:1" x14ac:dyDescent="0.25">
      <c r="A374" s="85">
        <v>43717</v>
      </c>
    </row>
    <row r="375" spans="1:1" x14ac:dyDescent="0.25">
      <c r="A375" s="85">
        <v>43718</v>
      </c>
    </row>
    <row r="376" spans="1:1" x14ac:dyDescent="0.25">
      <c r="A376" s="85">
        <v>43719</v>
      </c>
    </row>
    <row r="377" spans="1:1" x14ac:dyDescent="0.25">
      <c r="A377" s="85">
        <v>43720</v>
      </c>
    </row>
    <row r="378" spans="1:1" x14ac:dyDescent="0.25">
      <c r="A378" s="85">
        <v>43721</v>
      </c>
    </row>
    <row r="379" spans="1:1" x14ac:dyDescent="0.25">
      <c r="A379" s="85">
        <v>43722</v>
      </c>
    </row>
    <row r="380" spans="1:1" x14ac:dyDescent="0.25">
      <c r="A380" s="85">
        <v>43723</v>
      </c>
    </row>
    <row r="381" spans="1:1" x14ac:dyDescent="0.25">
      <c r="A381" s="85">
        <v>43724</v>
      </c>
    </row>
    <row r="382" spans="1:1" x14ac:dyDescent="0.25">
      <c r="A382" s="85">
        <v>43725</v>
      </c>
    </row>
    <row r="383" spans="1:1" x14ac:dyDescent="0.25">
      <c r="A383" s="85">
        <v>43726</v>
      </c>
    </row>
    <row r="384" spans="1:1" x14ac:dyDescent="0.25">
      <c r="A384" s="85">
        <v>43727</v>
      </c>
    </row>
    <row r="385" spans="1:1" x14ac:dyDescent="0.25">
      <c r="A385" s="85">
        <v>43728</v>
      </c>
    </row>
    <row r="386" spans="1:1" x14ac:dyDescent="0.25">
      <c r="A386" s="85">
        <v>43729</v>
      </c>
    </row>
    <row r="387" spans="1:1" x14ac:dyDescent="0.25">
      <c r="A387" s="85">
        <v>43730</v>
      </c>
    </row>
    <row r="388" spans="1:1" x14ac:dyDescent="0.25">
      <c r="A388" s="85">
        <v>43731</v>
      </c>
    </row>
    <row r="389" spans="1:1" x14ac:dyDescent="0.25">
      <c r="A389" s="85">
        <v>43732</v>
      </c>
    </row>
    <row r="390" spans="1:1" x14ac:dyDescent="0.25">
      <c r="A390" s="85">
        <v>43733</v>
      </c>
    </row>
    <row r="391" spans="1:1" x14ac:dyDescent="0.25">
      <c r="A391" s="85">
        <v>43734</v>
      </c>
    </row>
    <row r="392" spans="1:1" x14ac:dyDescent="0.25">
      <c r="A392" s="85">
        <v>43735</v>
      </c>
    </row>
    <row r="393" spans="1:1" x14ac:dyDescent="0.25">
      <c r="A393" s="85">
        <v>43736</v>
      </c>
    </row>
    <row r="394" spans="1:1" x14ac:dyDescent="0.25">
      <c r="A394" s="85">
        <v>43737</v>
      </c>
    </row>
    <row r="395" spans="1:1" x14ac:dyDescent="0.25">
      <c r="A395" s="85">
        <v>43738</v>
      </c>
    </row>
    <row r="396" spans="1:1" x14ac:dyDescent="0.25">
      <c r="A396" s="85">
        <v>43739</v>
      </c>
    </row>
    <row r="397" spans="1:1" x14ac:dyDescent="0.25">
      <c r="A397" s="85">
        <v>43740</v>
      </c>
    </row>
    <row r="398" spans="1:1" x14ac:dyDescent="0.25">
      <c r="A398" s="85">
        <v>43741</v>
      </c>
    </row>
    <row r="399" spans="1:1" x14ac:dyDescent="0.25">
      <c r="A399" s="85">
        <v>43742</v>
      </c>
    </row>
    <row r="400" spans="1:1" x14ac:dyDescent="0.25">
      <c r="A400" s="85">
        <v>43743</v>
      </c>
    </row>
    <row r="401" spans="1:1" x14ac:dyDescent="0.25">
      <c r="A401" s="85">
        <v>43744</v>
      </c>
    </row>
    <row r="402" spans="1:1" x14ac:dyDescent="0.25">
      <c r="A402" s="85">
        <v>43745</v>
      </c>
    </row>
    <row r="403" spans="1:1" x14ac:dyDescent="0.25">
      <c r="A403" s="85">
        <v>43746</v>
      </c>
    </row>
    <row r="404" spans="1:1" x14ac:dyDescent="0.25">
      <c r="A404" s="85">
        <v>43747</v>
      </c>
    </row>
    <row r="405" spans="1:1" x14ac:dyDescent="0.25">
      <c r="A405" s="85">
        <v>43748</v>
      </c>
    </row>
    <row r="406" spans="1:1" x14ac:dyDescent="0.25">
      <c r="A406" s="85">
        <v>43749</v>
      </c>
    </row>
    <row r="407" spans="1:1" x14ac:dyDescent="0.25">
      <c r="A407" s="85">
        <v>43750</v>
      </c>
    </row>
    <row r="408" spans="1:1" x14ac:dyDescent="0.25">
      <c r="A408" s="85">
        <v>43751</v>
      </c>
    </row>
    <row r="409" spans="1:1" x14ac:dyDescent="0.25">
      <c r="A409" s="85">
        <v>43752</v>
      </c>
    </row>
    <row r="410" spans="1:1" x14ac:dyDescent="0.25">
      <c r="A410" s="85">
        <v>43753</v>
      </c>
    </row>
    <row r="411" spans="1:1" x14ac:dyDescent="0.25">
      <c r="A411" s="85">
        <v>43754</v>
      </c>
    </row>
    <row r="412" spans="1:1" x14ac:dyDescent="0.25">
      <c r="A412" s="85">
        <v>43755</v>
      </c>
    </row>
    <row r="413" spans="1:1" x14ac:dyDescent="0.25">
      <c r="A413" s="85">
        <v>43756</v>
      </c>
    </row>
    <row r="414" spans="1:1" x14ac:dyDescent="0.25">
      <c r="A414" s="85">
        <v>43757</v>
      </c>
    </row>
    <row r="415" spans="1:1" x14ac:dyDescent="0.25">
      <c r="A415" s="85">
        <v>43758</v>
      </c>
    </row>
    <row r="416" spans="1:1" x14ac:dyDescent="0.25">
      <c r="A416" s="85">
        <v>43759</v>
      </c>
    </row>
    <row r="417" spans="1:1" x14ac:dyDescent="0.25">
      <c r="A417" s="85">
        <v>43760</v>
      </c>
    </row>
    <row r="418" spans="1:1" x14ac:dyDescent="0.25">
      <c r="A418" s="85">
        <v>43761</v>
      </c>
    </row>
    <row r="419" spans="1:1" x14ac:dyDescent="0.25">
      <c r="A419" s="85">
        <v>43762</v>
      </c>
    </row>
    <row r="420" spans="1:1" x14ac:dyDescent="0.25">
      <c r="A420" s="85">
        <v>43763</v>
      </c>
    </row>
    <row r="421" spans="1:1" x14ac:dyDescent="0.25">
      <c r="A421" s="85">
        <v>43764</v>
      </c>
    </row>
    <row r="422" spans="1:1" x14ac:dyDescent="0.25">
      <c r="A422" s="85">
        <v>43765</v>
      </c>
    </row>
    <row r="423" spans="1:1" x14ac:dyDescent="0.25">
      <c r="A423" s="85">
        <v>43766</v>
      </c>
    </row>
    <row r="424" spans="1:1" x14ac:dyDescent="0.25">
      <c r="A424" s="85">
        <v>43767</v>
      </c>
    </row>
    <row r="425" spans="1:1" x14ac:dyDescent="0.25">
      <c r="A425" s="85">
        <v>43768</v>
      </c>
    </row>
    <row r="426" spans="1:1" x14ac:dyDescent="0.25">
      <c r="A426" s="85">
        <v>43769</v>
      </c>
    </row>
    <row r="427" spans="1:1" x14ac:dyDescent="0.25">
      <c r="A427" s="85">
        <v>43770</v>
      </c>
    </row>
    <row r="428" spans="1:1" x14ac:dyDescent="0.25">
      <c r="A428" s="85">
        <v>43771</v>
      </c>
    </row>
    <row r="429" spans="1:1" x14ac:dyDescent="0.25">
      <c r="A429" s="85">
        <v>43772</v>
      </c>
    </row>
    <row r="430" spans="1:1" x14ac:dyDescent="0.25">
      <c r="A430" s="85">
        <v>43773</v>
      </c>
    </row>
    <row r="431" spans="1:1" x14ac:dyDescent="0.25">
      <c r="A431" s="85">
        <v>43774</v>
      </c>
    </row>
    <row r="432" spans="1:1" x14ac:dyDescent="0.25">
      <c r="A432" s="85">
        <v>43775</v>
      </c>
    </row>
    <row r="433" spans="1:1" x14ac:dyDescent="0.25">
      <c r="A433" s="85">
        <v>43776</v>
      </c>
    </row>
    <row r="434" spans="1:1" x14ac:dyDescent="0.25">
      <c r="A434" s="85">
        <v>43777</v>
      </c>
    </row>
    <row r="435" spans="1:1" x14ac:dyDescent="0.25">
      <c r="A435" s="85">
        <v>43778</v>
      </c>
    </row>
    <row r="436" spans="1:1" x14ac:dyDescent="0.25">
      <c r="A436" s="85">
        <v>43779</v>
      </c>
    </row>
    <row r="437" spans="1:1" x14ac:dyDescent="0.25">
      <c r="A437" s="85">
        <v>43780</v>
      </c>
    </row>
    <row r="438" spans="1:1" x14ac:dyDescent="0.25">
      <c r="A438" s="85">
        <v>43781</v>
      </c>
    </row>
    <row r="439" spans="1:1" x14ac:dyDescent="0.25">
      <c r="A439" s="85">
        <v>43782</v>
      </c>
    </row>
    <row r="440" spans="1:1" x14ac:dyDescent="0.25">
      <c r="A440" s="85">
        <v>43783</v>
      </c>
    </row>
    <row r="441" spans="1:1" x14ac:dyDescent="0.25">
      <c r="A441" s="85">
        <v>43784</v>
      </c>
    </row>
    <row r="442" spans="1:1" x14ac:dyDescent="0.25">
      <c r="A442" s="85">
        <v>43785</v>
      </c>
    </row>
    <row r="443" spans="1:1" x14ac:dyDescent="0.25">
      <c r="A443" s="85">
        <v>43786</v>
      </c>
    </row>
    <row r="444" spans="1:1" x14ac:dyDescent="0.25">
      <c r="A444" s="85">
        <v>43787</v>
      </c>
    </row>
    <row r="445" spans="1:1" x14ac:dyDescent="0.25">
      <c r="A445" s="85">
        <v>43788</v>
      </c>
    </row>
    <row r="446" spans="1:1" x14ac:dyDescent="0.25">
      <c r="A446" s="85">
        <v>43789</v>
      </c>
    </row>
    <row r="447" spans="1:1" x14ac:dyDescent="0.25">
      <c r="A447" s="85">
        <v>43790</v>
      </c>
    </row>
    <row r="448" spans="1:1" x14ac:dyDescent="0.25">
      <c r="A448" s="85">
        <v>43791</v>
      </c>
    </row>
    <row r="449" spans="1:1" x14ac:dyDescent="0.25">
      <c r="A449" s="85">
        <v>43792</v>
      </c>
    </row>
    <row r="450" spans="1:1" x14ac:dyDescent="0.25">
      <c r="A450" s="85">
        <v>43793</v>
      </c>
    </row>
    <row r="451" spans="1:1" x14ac:dyDescent="0.25">
      <c r="A451" s="85">
        <v>43794</v>
      </c>
    </row>
    <row r="452" spans="1:1" x14ac:dyDescent="0.25">
      <c r="A452" s="85">
        <v>43795</v>
      </c>
    </row>
    <row r="453" spans="1:1" x14ac:dyDescent="0.25">
      <c r="A453" s="85">
        <v>43796</v>
      </c>
    </row>
    <row r="454" spans="1:1" x14ac:dyDescent="0.25">
      <c r="A454" s="85">
        <v>43797</v>
      </c>
    </row>
    <row r="455" spans="1:1" x14ac:dyDescent="0.25">
      <c r="A455" s="85">
        <v>43798</v>
      </c>
    </row>
    <row r="456" spans="1:1" x14ac:dyDescent="0.25">
      <c r="A456" s="85">
        <v>43799</v>
      </c>
    </row>
    <row r="457" spans="1:1" x14ac:dyDescent="0.25">
      <c r="A457" s="85">
        <v>43800</v>
      </c>
    </row>
    <row r="458" spans="1:1" x14ac:dyDescent="0.25">
      <c r="A458" s="85">
        <v>43801</v>
      </c>
    </row>
    <row r="459" spans="1:1" x14ac:dyDescent="0.25">
      <c r="A459" s="85">
        <v>43802</v>
      </c>
    </row>
    <row r="460" spans="1:1" x14ac:dyDescent="0.25">
      <c r="A460" s="85">
        <v>43803</v>
      </c>
    </row>
    <row r="461" spans="1:1" x14ac:dyDescent="0.25">
      <c r="A461" s="85">
        <v>43804</v>
      </c>
    </row>
    <row r="462" spans="1:1" x14ac:dyDescent="0.25">
      <c r="A462" s="85">
        <v>43805</v>
      </c>
    </row>
    <row r="463" spans="1:1" x14ac:dyDescent="0.25">
      <c r="A463" s="85">
        <v>43806</v>
      </c>
    </row>
    <row r="464" spans="1:1" x14ac:dyDescent="0.25">
      <c r="A464" s="85">
        <v>43807</v>
      </c>
    </row>
    <row r="465" spans="1:1" x14ac:dyDescent="0.25">
      <c r="A465" s="85">
        <v>43808</v>
      </c>
    </row>
    <row r="466" spans="1:1" x14ac:dyDescent="0.25">
      <c r="A466" s="85">
        <v>43809</v>
      </c>
    </row>
    <row r="467" spans="1:1" x14ac:dyDescent="0.25">
      <c r="A467" s="85">
        <v>43810</v>
      </c>
    </row>
    <row r="468" spans="1:1" x14ac:dyDescent="0.25">
      <c r="A468" s="85">
        <v>43811</v>
      </c>
    </row>
    <row r="469" spans="1:1" x14ac:dyDescent="0.25">
      <c r="A469" s="85">
        <v>43812</v>
      </c>
    </row>
    <row r="470" spans="1:1" x14ac:dyDescent="0.25">
      <c r="A470" s="85">
        <v>43813</v>
      </c>
    </row>
    <row r="471" spans="1:1" x14ac:dyDescent="0.25">
      <c r="A471" s="85">
        <v>43814</v>
      </c>
    </row>
    <row r="472" spans="1:1" x14ac:dyDescent="0.25">
      <c r="A472" s="85">
        <v>43815</v>
      </c>
    </row>
    <row r="473" spans="1:1" x14ac:dyDescent="0.25">
      <c r="A473" s="85">
        <v>43816</v>
      </c>
    </row>
    <row r="474" spans="1:1" x14ac:dyDescent="0.25">
      <c r="A474" s="85">
        <v>43817</v>
      </c>
    </row>
    <row r="475" spans="1:1" x14ac:dyDescent="0.25">
      <c r="A475" s="85">
        <v>43818</v>
      </c>
    </row>
    <row r="476" spans="1:1" x14ac:dyDescent="0.25">
      <c r="A476" s="85">
        <v>43819</v>
      </c>
    </row>
    <row r="477" spans="1:1" x14ac:dyDescent="0.25">
      <c r="A477" s="85">
        <v>43820</v>
      </c>
    </row>
    <row r="478" spans="1:1" x14ac:dyDescent="0.25">
      <c r="A478" s="85">
        <v>43821</v>
      </c>
    </row>
    <row r="479" spans="1:1" x14ac:dyDescent="0.25">
      <c r="A479" s="85">
        <v>43822</v>
      </c>
    </row>
    <row r="480" spans="1:1" x14ac:dyDescent="0.25">
      <c r="A480" s="85">
        <v>43823</v>
      </c>
    </row>
    <row r="481" spans="1:1" x14ac:dyDescent="0.25">
      <c r="A481" s="85">
        <v>43824</v>
      </c>
    </row>
    <row r="482" spans="1:1" x14ac:dyDescent="0.25">
      <c r="A482" s="85">
        <v>43825</v>
      </c>
    </row>
    <row r="483" spans="1:1" x14ac:dyDescent="0.25">
      <c r="A483" s="85">
        <v>43826</v>
      </c>
    </row>
    <row r="484" spans="1:1" x14ac:dyDescent="0.25">
      <c r="A484" s="85">
        <v>43827</v>
      </c>
    </row>
    <row r="485" spans="1:1" x14ac:dyDescent="0.25">
      <c r="A485" s="85">
        <v>43828</v>
      </c>
    </row>
    <row r="486" spans="1:1" x14ac:dyDescent="0.25">
      <c r="A486" s="85">
        <v>43829</v>
      </c>
    </row>
    <row r="487" spans="1:1" x14ac:dyDescent="0.25">
      <c r="A487" s="85">
        <v>43830</v>
      </c>
    </row>
    <row r="488" spans="1:1" x14ac:dyDescent="0.25">
      <c r="A488" s="85">
        <v>43831</v>
      </c>
    </row>
  </sheetData>
  <pageMargins left="0.7" right="0.7" top="0.75" bottom="0.75" header="0.3" footer="0.3"/>
  <pageSetup paperSize="9" scale="18" fitToWidth="2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13</vt:i4>
      </vt:variant>
    </vt:vector>
  </HeadingPairs>
  <TitlesOfParts>
    <vt:vector size="22" baseType="lpstr">
      <vt:lpstr>matrice</vt:lpstr>
      <vt:lpstr>GEN</vt:lpstr>
      <vt:lpstr>Feuil1</vt:lpstr>
      <vt:lpstr>SECOND</vt:lpstr>
      <vt:lpstr>PATISS</vt:lpstr>
      <vt:lpstr>CREDITS</vt:lpstr>
      <vt:lpstr>STATS</vt:lpstr>
      <vt:lpstr>GRAPH</vt:lpstr>
      <vt:lpstr>DATES</vt:lpstr>
      <vt:lpstr>billet</vt:lpstr>
      <vt:lpstr>dates</vt:lpstr>
      <vt:lpstr>decembre</vt:lpstr>
      <vt:lpstr>INVENTAIRE</vt:lpstr>
      <vt:lpstr>JANVIER</vt:lpstr>
      <vt:lpstr>NONPRESENT</vt:lpstr>
      <vt:lpstr>novembre</vt:lpstr>
      <vt:lpstr>OCTOBRE</vt:lpstr>
      <vt:lpstr>PATISSERIE</vt:lpstr>
      <vt:lpstr>PRESENCE</vt:lpstr>
      <vt:lpstr>PRESENT</vt:lpstr>
      <vt:lpstr>SEPTEMBRE</vt:lpstr>
      <vt:lpstr>SUPPCONFISERIE</vt:lpstr>
    </vt:vector>
  </TitlesOfParts>
  <Company>MINISTERE DE LA DEFENSE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ROUGEOT Steven SGT</dc:creator>
  <cp:lastModifiedBy>Philippe Hulleu</cp:lastModifiedBy>
  <cp:revision/>
  <dcterms:created xsi:type="dcterms:W3CDTF">2018-09-07T06:20:36Z</dcterms:created>
  <dcterms:modified xsi:type="dcterms:W3CDTF">2019-01-02T17:12:40Z</dcterms:modified>
</cp:coreProperties>
</file>