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192.168.0.22\Paie\Paie\Archive\2019\19-01\"/>
    </mc:Choice>
  </mc:AlternateContent>
  <xr:revisionPtr revIDLastSave="0" documentId="13_ncr:1_{99C81D19-4295-4968-B158-A045CAA62197}" xr6:coauthVersionLast="40" xr6:coauthVersionMax="40" xr10:uidLastSave="{00000000-0000-0000-0000-000000000000}"/>
  <bookViews>
    <workbookView xWindow="0" yWindow="0" windowWidth="24795" windowHeight="10320" tabRatio="801" activeTab="4" xr2:uid="{89FAAAFC-ABD4-4550-8795-FB5968D784F1}"/>
  </bookViews>
  <sheets>
    <sheet name="Modèle Adjoint" sheetId="15" r:id="rId1"/>
    <sheet name="Modèle Agent" sheetId="14" r:id="rId2"/>
    <sheet name="Modèle CODIR" sheetId="17" r:id="rId3"/>
    <sheet name="Modèle Direction" sheetId="18" r:id="rId4"/>
    <sheet name="Modèle Responsable Service" sheetId="16" r:id="rId5"/>
    <sheet name="_Absence" sheetId="11" r:id="rId6"/>
    <sheet name="_Synthese" sheetId="1" r:id="rId7"/>
  </sheets>
  <definedNames>
    <definedName name="_xlnm._FilterDatabase" localSheetId="5" hidden="1">_Absence!$B$1:$K$1</definedName>
    <definedName name="_xlnm._FilterDatabase" localSheetId="6" hidden="1">_Synthese!$A$3:$M$12</definedName>
    <definedName name="_xlnm._FilterDatabase" localSheetId="0" hidden="1">'Modèle Adjoint'!#REF!</definedName>
    <definedName name="_xlnm._FilterDatabase" localSheetId="1" hidden="1">'Modèle Agent'!#REF!</definedName>
    <definedName name="_xlnm._FilterDatabase" localSheetId="2" hidden="1">'Modèle CODIR'!#REF!</definedName>
    <definedName name="_xlnm._FilterDatabase" localSheetId="3" hidden="1">'Modèle Direction'!#REF!</definedName>
    <definedName name="_xlnm._FilterDatabase" localSheetId="4" hidden="1">'Modèle Responsable Service'!#REF!</definedName>
    <definedName name="Agent1er">_Synthese!$E$4</definedName>
    <definedName name="Agents">OFFSET(Agent1er,0,0,COUNTA(Agentsbrut)-1,1)</definedName>
    <definedName name="Agentsbrut">_Synthese!$E:$E</definedName>
    <definedName name="_xlnm.Print_Area" localSheetId="0">'Modèle Adjoint'!$A$1:$E$40</definedName>
    <definedName name="_xlnm.Print_Area" localSheetId="1">'Modèle Agent'!$A$1:$D$33</definedName>
    <definedName name="_xlnm.Print_Area" localSheetId="2">'Modèle CODIR'!$A$1:$E$40</definedName>
    <definedName name="_xlnm.Print_Area" localSheetId="3">'Modèle Direction'!$A$1:$E$40</definedName>
    <definedName name="_xlnm.Print_Area" localSheetId="4">'Modèle Responsable Service'!$A$1:$E$40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8" l="1"/>
  <c r="D27" i="18"/>
  <c r="D28" i="18" s="1"/>
  <c r="E26" i="18"/>
  <c r="D23" i="18"/>
  <c r="E7" i="18"/>
  <c r="E30" i="17"/>
  <c r="D27" i="17"/>
  <c r="D28" i="17" s="1"/>
  <c r="E26" i="17"/>
  <c r="D23" i="17"/>
  <c r="E7" i="17"/>
  <c r="E30" i="16"/>
  <c r="E26" i="16"/>
  <c r="D23" i="16"/>
  <c r="E7" i="16"/>
  <c r="D23" i="15"/>
  <c r="D27" i="15"/>
  <c r="D28" i="15" s="1"/>
  <c r="D6" i="14"/>
  <c r="E30" i="15" l="1"/>
  <c r="E7" i="15"/>
  <c r="E26" i="15"/>
  <c r="D22" i="14" l="1"/>
  <c r="D14" i="14"/>
  <c r="D10" i="14"/>
  <c r="H5" i="1"/>
  <c r="H6" i="1"/>
  <c r="H7" i="1"/>
  <c r="H8" i="1"/>
  <c r="H9" i="1"/>
  <c r="H10" i="1"/>
  <c r="H11" i="1"/>
  <c r="H12" i="1"/>
  <c r="H4" i="1"/>
  <c r="C20" i="14"/>
  <c r="E8" i="1" l="1"/>
  <c r="E6" i="1" l="1"/>
  <c r="M6" i="1"/>
  <c r="E5" i="1" l="1"/>
  <c r="E7" i="1"/>
  <c r="E9" i="1"/>
  <c r="E10" i="1"/>
  <c r="E11" i="1"/>
  <c r="E12" i="1"/>
  <c r="E4" i="1"/>
  <c r="E2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3" i="11"/>
  <c r="M10" i="1"/>
  <c r="M7" i="1"/>
  <c r="M12" i="1"/>
  <c r="M9" i="1"/>
  <c r="M11" i="1"/>
  <c r="B3" i="17" l="1"/>
  <c r="A1" i="17"/>
  <c r="E5" i="17" s="1"/>
  <c r="D5" i="17" s="1"/>
  <c r="A1" i="16"/>
  <c r="E5" i="16" s="1"/>
  <c r="D5" i="16" s="1"/>
  <c r="E31" i="17"/>
  <c r="B1" i="16"/>
  <c r="D2" i="16" s="1"/>
  <c r="E31" i="16"/>
  <c r="D31" i="16" s="1"/>
  <c r="B1" i="18"/>
  <c r="D2" i="18" s="1"/>
  <c r="E31" i="18"/>
  <c r="D31" i="18" s="1"/>
  <c r="D37" i="18" s="1"/>
  <c r="B1" i="17"/>
  <c r="D2" i="17" s="1"/>
  <c r="B3" i="16"/>
  <c r="E31" i="15"/>
  <c r="D23" i="14"/>
  <c r="B3" i="18"/>
  <c r="A1" i="15"/>
  <c r="E5" i="15" s="1"/>
  <c r="D5" i="15" s="1"/>
  <c r="A1" i="18"/>
  <c r="E5" i="18" s="1"/>
  <c r="D5" i="18" s="1"/>
  <c r="B3" i="15"/>
  <c r="B1" i="15"/>
  <c r="D2" i="15" s="1"/>
  <c r="A1" i="14"/>
  <c r="D5" i="14" s="1"/>
  <c r="C5" i="14" s="1"/>
  <c r="B3" i="14"/>
  <c r="B1" i="14"/>
  <c r="C2" i="14" s="1"/>
  <c r="L5" i="1"/>
  <c r="L9" i="1"/>
  <c r="L12" i="1"/>
  <c r="L7" i="1"/>
  <c r="L8" i="1"/>
  <c r="L6" i="1"/>
  <c r="L11" i="1"/>
  <c r="L10" i="1"/>
  <c r="L4" i="1"/>
  <c r="C23" i="14" l="1"/>
  <c r="C30" i="14" s="1"/>
  <c r="D7" i="16"/>
  <c r="D30" i="16"/>
  <c r="D26" i="16"/>
  <c r="D27" i="16" s="1"/>
  <c r="D28" i="16" s="1"/>
  <c r="D37" i="16" s="1"/>
  <c r="D26" i="18"/>
  <c r="D7" i="18"/>
  <c r="D30" i="18"/>
  <c r="D30" i="15"/>
  <c r="D7" i="15"/>
  <c r="D26" i="15"/>
  <c r="C6" i="14"/>
  <c r="C14" i="14"/>
  <c r="C22" i="14"/>
  <c r="C10" i="14"/>
  <c r="D7" i="17"/>
  <c r="D26" i="17"/>
  <c r="D30" i="17"/>
  <c r="M5" i="1"/>
  <c r="M8" i="1"/>
  <c r="M4" i="1"/>
  <c r="D31" i="17" l="1"/>
  <c r="D37" i="17" s="1"/>
  <c r="A31" i="17"/>
  <c r="A34" i="17"/>
  <c r="A33" i="17"/>
  <c r="A35" i="17"/>
  <c r="A32" i="17"/>
  <c r="D31" i="15"/>
  <c r="D37" i="15" s="1"/>
  <c r="A33" i="15"/>
  <c r="A31" i="15"/>
  <c r="A32" i="15"/>
  <c r="A35" i="15"/>
  <c r="A34" i="15"/>
  <c r="A34" i="18"/>
  <c r="A33" i="18"/>
  <c r="A32" i="18"/>
  <c r="A31" i="18"/>
  <c r="A35" i="18"/>
  <c r="A23" i="14"/>
  <c r="A26" i="14"/>
  <c r="A25" i="14"/>
  <c r="A24" i="14"/>
  <c r="A35" i="16"/>
  <c r="A34" i="16"/>
  <c r="A33" i="16"/>
  <c r="A32" i="16"/>
  <c r="A31" i="16"/>
</calcChain>
</file>

<file path=xl/sharedStrings.xml><?xml version="1.0" encoding="utf-8"?>
<sst xmlns="http://schemas.openxmlformats.org/spreadsheetml/2006/main" count="393" uniqueCount="113">
  <si>
    <t>2ème semestre 2018</t>
  </si>
  <si>
    <t>SERVICE :</t>
  </si>
  <si>
    <t>Montant Brut semestriel</t>
  </si>
  <si>
    <t xml:space="preserve">Montant Brut annuel </t>
  </si>
  <si>
    <t>ASSIDUITE : formations, visites médicales, retards</t>
  </si>
  <si>
    <t>1 absence formation ou visite médicale ou dès le 2ème retard</t>
  </si>
  <si>
    <t>Montant CIA</t>
  </si>
  <si>
    <t>RESPECT DES REGLES SSE</t>
  </si>
  <si>
    <t>Dès le 1er écart</t>
  </si>
  <si>
    <t>OBJECTIFS PROPRES AU POSTE</t>
  </si>
  <si>
    <t>TOTAL</t>
  </si>
  <si>
    <t>Absences (sauf CP, RTT, Repos compensateur)</t>
  </si>
  <si>
    <t>Total semestre</t>
  </si>
  <si>
    <t>Signature du Responsable</t>
  </si>
  <si>
    <t>NON</t>
  </si>
  <si>
    <t>TOTAL OBJECTIFS</t>
  </si>
  <si>
    <t>Partiellement atteint</t>
  </si>
  <si>
    <t>Atteint</t>
  </si>
  <si>
    <t>B1</t>
  </si>
  <si>
    <t>B2</t>
  </si>
  <si>
    <t>A1</t>
  </si>
  <si>
    <t xml:space="preserve"> SSE - ABSENCE DE NON-CONFORMITÉ</t>
  </si>
  <si>
    <t>Position statutaire: libellé</t>
  </si>
  <si>
    <t>Philippe</t>
  </si>
  <si>
    <t>Privé Cadre</t>
  </si>
  <si>
    <t>Leslie</t>
  </si>
  <si>
    <t>Privé non cadre</t>
  </si>
  <si>
    <t>Joë</t>
  </si>
  <si>
    <t>Desire</t>
  </si>
  <si>
    <t>Privé Chauffeur poids lourd</t>
  </si>
  <si>
    <t>Joaquim</t>
  </si>
  <si>
    <t>Fonctionnaire</t>
  </si>
  <si>
    <t>Ahmed</t>
  </si>
  <si>
    <t>Service: libellé</t>
  </si>
  <si>
    <t>Groupe abs: libellé</t>
  </si>
  <si>
    <t>Motif abs: libellé</t>
  </si>
  <si>
    <t>Date début</t>
  </si>
  <si>
    <t>Date fin</t>
  </si>
  <si>
    <t>Jours planning</t>
  </si>
  <si>
    <t>Collectes</t>
  </si>
  <si>
    <t>MALADIE ORDINAIRE</t>
  </si>
  <si>
    <t>Maladie ordinaire personnel privé</t>
  </si>
  <si>
    <t>Atelier</t>
  </si>
  <si>
    <t>ACCIDENT DU TRAVAIL</t>
  </si>
  <si>
    <t>Accident du travail Plein Traitement</t>
  </si>
  <si>
    <t>Maladie Ordinaire Demi Traitement</t>
  </si>
  <si>
    <t>Maladie ordinaire plein traitement</t>
  </si>
  <si>
    <t>Maladie Professionnelle</t>
  </si>
  <si>
    <t>Maladie Professionnelle 1</t>
  </si>
  <si>
    <t>Déchetteries</t>
  </si>
  <si>
    <t>Maladie Ordinaire jour de carence</t>
  </si>
  <si>
    <t>Propreté Urbaine</t>
  </si>
  <si>
    <t>Situ.</t>
  </si>
  <si>
    <t>Matricule</t>
  </si>
  <si>
    <t>NOM</t>
  </si>
  <si>
    <t>Prénom</t>
  </si>
  <si>
    <t>Service</t>
  </si>
  <si>
    <t>Statut</t>
  </si>
  <si>
    <t>Date Entrée</t>
  </si>
  <si>
    <t>Nb Jours Abs</t>
  </si>
  <si>
    <t>Collecte</t>
  </si>
  <si>
    <t>C1</t>
  </si>
  <si>
    <t>Agent</t>
  </si>
  <si>
    <t>Nom</t>
  </si>
  <si>
    <t>sorti</t>
  </si>
  <si>
    <t>Montant</t>
  </si>
  <si>
    <t>Groupe CIA</t>
  </si>
  <si>
    <t>C</t>
  </si>
  <si>
    <t>Cat. Stat.</t>
  </si>
  <si>
    <t>Au delà de 30 jours d'absences : retrait TOTAL du CIA</t>
  </si>
  <si>
    <t>_Synthese</t>
  </si>
  <si>
    <t>Statut AFI</t>
  </si>
  <si>
    <t>FPT</t>
  </si>
  <si>
    <t>PRIVE</t>
  </si>
  <si>
    <t>Non réalisé</t>
  </si>
  <si>
    <t>TOTAL SSE - PAS DE NON CONFORMITÉ</t>
  </si>
  <si>
    <t>AGENT :</t>
  </si>
  <si>
    <t>AGENT:</t>
  </si>
  <si>
    <t>Modèle Agent</t>
  </si>
  <si>
    <t>Modèle Adjoint</t>
  </si>
  <si>
    <t>Modèle CODIR</t>
  </si>
  <si>
    <t>Modèle Direction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</si>
  <si>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</si>
  <si>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</si>
  <si>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</si>
  <si>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</si>
  <si>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</si>
  <si>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</si>
  <si>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</si>
  <si>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</si>
  <si>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</si>
  <si>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1</t>
  </si>
  <si>
    <t>2</t>
  </si>
  <si>
    <t>3</t>
  </si>
  <si>
    <t>4</t>
  </si>
  <si>
    <t>5</t>
  </si>
  <si>
    <t>6</t>
  </si>
  <si>
    <t>7</t>
  </si>
  <si>
    <t>8</t>
  </si>
  <si>
    <t>9</t>
  </si>
  <si>
    <t>Dupont</t>
  </si>
  <si>
    <t>dupuis</t>
  </si>
  <si>
    <t>charlot</t>
  </si>
  <si>
    <t>guignou</t>
  </si>
  <si>
    <t>sanfote</t>
  </si>
  <si>
    <t>petit</t>
  </si>
  <si>
    <t>jean</t>
  </si>
  <si>
    <t>Syla</t>
  </si>
  <si>
    <t>Cisse</t>
  </si>
  <si>
    <t>Reda</t>
  </si>
  <si>
    <t>ferik</t>
  </si>
  <si>
    <t>pierre</t>
  </si>
  <si>
    <t>Modèle Responsable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</si>
</sst>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.0\ _€_-;\-* #,##0.0\ _€_-;_-* &quot;-&quot;??\ _€_-;_-@_-"/>
    <numFmt numFmtId="166" formatCode="#0.0&quot; jour(s) d'absence(s)&quot;"/>
    <numFmt numFmtId="167" formatCode="0%&quot; du montant annuel&quot;"/>
    <numFmt numFmtId="168" formatCode="#,##0.00\ &quot;€&quot;"/>
  </numFmts>
  <fonts count="25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1"/>
      <name val="TriplexLightLining"/>
    </font>
    <font>
      <sz val="10"/>
      <color rgb="FF000000"/>
      <name val="Calibri"/>
      <family val="2"/>
    </font>
    <font>
      <sz val="35"/>
      <color theme="1"/>
      <name val="Calibri"/>
      <family val="2"/>
    </font>
    <font>
      <b/>
      <sz val="10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59"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49" fontId="0" fillId="0" borderId="0" xfId="0" applyNumberFormat="1"/>
    <xf numFmtId="0" fontId="14" fillId="0" borderId="0" xfId="0" applyFont="1" applyAlignment="1">
      <alignment horizontal="center" vertical="center"/>
    </xf>
    <xf numFmtId="0" fontId="4" fillId="0" borderId="0" xfId="2" applyFont="1" applyAlignment="1" applyProtection="1">
      <alignment vertical="center"/>
    </xf>
    <xf numFmtId="0" fontId="6" fillId="0" borderId="0" xfId="2" applyFont="1" applyBorder="1" applyAlignment="1" applyProtection="1">
      <alignment horizontal="center" vertical="center"/>
    </xf>
    <xf numFmtId="0" fontId="4" fillId="0" borderId="0" xfId="2" applyFont="1" applyProtection="1"/>
    <xf numFmtId="0" fontId="8" fillId="0" borderId="0" xfId="2" applyFont="1" applyProtection="1"/>
    <xf numFmtId="0" fontId="4" fillId="0" borderId="0" xfId="2" applyFont="1" applyAlignment="1" applyProtection="1">
      <alignment wrapText="1"/>
    </xf>
    <xf numFmtId="0" fontId="8" fillId="0" borderId="0" xfId="2" applyFont="1" applyAlignment="1" applyProtection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165" fontId="0" fillId="0" borderId="0" xfId="1" applyNumberFormat="1" applyFont="1" applyAlignment="1">
      <alignment vertical="center"/>
    </xf>
    <xf numFmtId="43" fontId="14" fillId="0" borderId="0" xfId="1" applyFont="1" applyAlignment="1">
      <alignment horizontal="center" vertical="center"/>
    </xf>
    <xf numFmtId="43" fontId="0" fillId="0" borderId="0" xfId="1" applyFont="1"/>
    <xf numFmtId="0" fontId="5" fillId="2" borderId="14" xfId="2" applyFont="1" applyFill="1" applyBorder="1" applyAlignment="1" applyProtection="1">
      <alignment horizontal="center" vertical="center"/>
    </xf>
    <xf numFmtId="0" fontId="6" fillId="0" borderId="4" xfId="2" applyFont="1" applyBorder="1" applyAlignment="1" applyProtection="1">
      <alignment horizontal="center" vertical="center" wrapText="1"/>
    </xf>
    <xf numFmtId="0" fontId="7" fillId="0" borderId="3" xfId="2" applyFont="1" applyFill="1" applyBorder="1" applyAlignment="1" applyProtection="1">
      <alignment horizontal="center" vertical="center" wrapText="1"/>
    </xf>
    <xf numFmtId="0" fontId="7" fillId="0" borderId="0" xfId="2" applyFont="1" applyFill="1" applyBorder="1" applyAlignment="1" applyProtection="1">
      <alignment horizontal="center" vertical="center" wrapText="1"/>
    </xf>
    <xf numFmtId="0" fontId="8" fillId="0" borderId="5" xfId="2" applyFont="1" applyFill="1" applyBorder="1" applyAlignment="1" applyProtection="1">
      <alignment horizontal="center" vertical="center" wrapText="1"/>
    </xf>
    <xf numFmtId="0" fontId="8" fillId="0" borderId="6" xfId="2" applyFont="1" applyFill="1" applyBorder="1" applyAlignment="1" applyProtection="1">
      <alignment horizontal="center" vertical="center" wrapText="1"/>
    </xf>
    <xf numFmtId="0" fontId="4" fillId="0" borderId="0" xfId="2" applyFont="1" applyAlignment="1" applyProtection="1"/>
    <xf numFmtId="0" fontId="8" fillId="0" borderId="3" xfId="2" applyFont="1" applyFill="1" applyBorder="1" applyAlignment="1" applyProtection="1">
      <alignment vertical="center" wrapText="1"/>
    </xf>
    <xf numFmtId="0" fontId="8" fillId="0" borderId="0" xfId="2" applyFont="1" applyFill="1" applyBorder="1" applyAlignment="1" applyProtection="1">
      <alignment vertical="center" wrapText="1"/>
    </xf>
    <xf numFmtId="9" fontId="8" fillId="0" borderId="4" xfId="2" applyNumberFormat="1" applyFont="1" applyFill="1" applyBorder="1" applyAlignment="1" applyProtection="1">
      <alignment vertical="center" wrapText="1"/>
    </xf>
    <xf numFmtId="0" fontId="4" fillId="0" borderId="4" xfId="2" applyFont="1" applyFill="1" applyBorder="1" applyAlignment="1" applyProtection="1">
      <alignment vertical="center" wrapText="1"/>
    </xf>
    <xf numFmtId="0" fontId="9" fillId="0" borderId="3" xfId="2" applyFont="1" applyFill="1" applyBorder="1" applyAlignment="1" applyProtection="1">
      <alignment horizontal="center" vertical="center"/>
    </xf>
    <xf numFmtId="0" fontId="9" fillId="0" borderId="0" xfId="2" applyFont="1" applyFill="1" applyBorder="1" applyAlignment="1" applyProtection="1">
      <alignment horizontal="center" vertical="center"/>
    </xf>
    <xf numFmtId="0" fontId="8" fillId="0" borderId="0" xfId="2" applyFont="1" applyFill="1" applyBorder="1" applyAlignment="1" applyProtection="1">
      <alignment horizontal="center" vertical="center"/>
    </xf>
    <xf numFmtId="6" fontId="8" fillId="3" borderId="5" xfId="2" applyNumberFormat="1" applyFont="1" applyFill="1" applyBorder="1" applyAlignment="1" applyProtection="1">
      <alignment horizontal="center" vertical="center"/>
    </xf>
    <xf numFmtId="0" fontId="4" fillId="0" borderId="4" xfId="2" applyFont="1" applyFill="1" applyBorder="1" applyAlignment="1" applyProtection="1">
      <alignment horizontal="center" vertical="center" wrapText="1"/>
    </xf>
    <xf numFmtId="0" fontId="9" fillId="0" borderId="3" xfId="2" applyFont="1" applyFill="1" applyBorder="1" applyAlignment="1" applyProtection="1">
      <alignment vertical="center" wrapText="1"/>
    </xf>
    <xf numFmtId="0" fontId="9" fillId="0" borderId="0" xfId="2" applyFont="1" applyFill="1" applyBorder="1" applyAlignment="1" applyProtection="1">
      <alignment vertical="center" wrapText="1"/>
    </xf>
    <xf numFmtId="0" fontId="4" fillId="0" borderId="3" xfId="2" applyFont="1" applyFill="1" applyBorder="1" applyAlignment="1" applyProtection="1">
      <alignment vertical="center"/>
    </xf>
    <xf numFmtId="0" fontId="4" fillId="0" borderId="0" xfId="2" applyFont="1" applyFill="1" applyBorder="1" applyAlignment="1" applyProtection="1">
      <alignment vertical="center"/>
    </xf>
    <xf numFmtId="6" fontId="8" fillId="3" borderId="7" xfId="2" applyNumberFormat="1" applyFont="1" applyFill="1" applyBorder="1" applyAlignment="1" applyProtection="1">
      <alignment horizontal="center" vertical="center"/>
    </xf>
    <xf numFmtId="9" fontId="4" fillId="0" borderId="4" xfId="2" applyNumberFormat="1" applyFont="1" applyFill="1" applyBorder="1" applyAlignment="1" applyProtection="1">
      <alignment vertical="center" wrapText="1"/>
    </xf>
    <xf numFmtId="0" fontId="8" fillId="0" borderId="4" xfId="2" applyFont="1" applyFill="1" applyBorder="1" applyAlignment="1" applyProtection="1">
      <alignment vertical="center" wrapText="1"/>
    </xf>
    <xf numFmtId="0" fontId="4" fillId="0" borderId="3" xfId="2" applyFont="1" applyFill="1" applyBorder="1" applyAlignment="1" applyProtection="1">
      <alignment vertical="center" wrapText="1"/>
    </xf>
    <xf numFmtId="0" fontId="4" fillId="0" borderId="0" xfId="2" applyFont="1" applyFill="1" applyBorder="1" applyAlignment="1" applyProtection="1">
      <alignment vertical="center" wrapText="1"/>
    </xf>
    <xf numFmtId="0" fontId="4" fillId="0" borderId="3" xfId="2" applyFont="1" applyFill="1" applyBorder="1" applyAlignment="1" applyProtection="1">
      <alignment horizontal="left" vertical="center"/>
    </xf>
    <xf numFmtId="0" fontId="4" fillId="0" borderId="0" xfId="2" applyFont="1" applyFill="1" applyBorder="1" applyAlignment="1" applyProtection="1">
      <alignment horizontal="left" vertical="center"/>
    </xf>
    <xf numFmtId="4" fontId="4" fillId="0" borderId="4" xfId="2" applyNumberFormat="1" applyFont="1" applyFill="1" applyBorder="1" applyAlignment="1" applyProtection="1">
      <alignment vertical="center" wrapText="1"/>
    </xf>
    <xf numFmtId="0" fontId="11" fillId="0" borderId="15" xfId="2" applyFont="1" applyFill="1" applyBorder="1" applyAlignment="1" applyProtection="1">
      <alignment vertical="center" wrapText="1"/>
    </xf>
    <xf numFmtId="0" fontId="5" fillId="2" borderId="19" xfId="2" applyNumberFormat="1" applyFont="1" applyFill="1" applyBorder="1" applyAlignment="1" applyProtection="1">
      <alignment horizontal="center" vertical="center"/>
    </xf>
    <xf numFmtId="0" fontId="18" fillId="0" borderId="0" xfId="2" applyFont="1" applyAlignment="1" applyProtection="1">
      <alignment vertical="center"/>
    </xf>
    <xf numFmtId="0" fontId="8" fillId="0" borderId="0" xfId="2" applyFont="1" applyAlignment="1" applyProtection="1">
      <alignment horizontal="center" vertical="center"/>
    </xf>
    <xf numFmtId="0" fontId="4" fillId="0" borderId="0" xfId="2" applyFont="1" applyAlignment="1" applyProtection="1">
      <alignment vertical="center" wrapText="1"/>
    </xf>
    <xf numFmtId="8" fontId="8" fillId="0" borderId="0" xfId="2" applyNumberFormat="1" applyFont="1" applyProtection="1"/>
    <xf numFmtId="44" fontId="8" fillId="0" borderId="0" xfId="5" applyFont="1" applyFill="1" applyBorder="1" applyAlignment="1" applyProtection="1">
      <alignment horizontal="center" vertical="center"/>
    </xf>
    <xf numFmtId="168" fontId="8" fillId="0" borderId="5" xfId="5" applyNumberFormat="1" applyFont="1" applyFill="1" applyBorder="1" applyAlignment="1" applyProtection="1">
      <alignment horizontal="center" vertical="center"/>
    </xf>
    <xf numFmtId="168" fontId="6" fillId="3" borderId="7" xfId="5" applyNumberFormat="1" applyFont="1" applyFill="1" applyBorder="1" applyAlignment="1" applyProtection="1">
      <alignment horizontal="center" vertical="center"/>
    </xf>
    <xf numFmtId="168" fontId="8" fillId="0" borderId="8" xfId="5" applyNumberFormat="1" applyFont="1" applyFill="1" applyBorder="1" applyAlignment="1" applyProtection="1">
      <alignment horizontal="center" vertical="center"/>
      <protection locked="0"/>
    </xf>
    <xf numFmtId="168" fontId="6" fillId="3" borderId="5" xfId="5" applyNumberFormat="1" applyFont="1" applyFill="1" applyBorder="1" applyAlignment="1" applyProtection="1">
      <alignment horizontal="center" vertical="center"/>
    </xf>
    <xf numFmtId="168" fontId="8" fillId="0" borderId="5" xfId="5" applyNumberFormat="1" applyFont="1" applyFill="1" applyBorder="1" applyAlignment="1" applyProtection="1">
      <alignment horizontal="center" vertical="center"/>
      <protection locked="0"/>
    </xf>
    <xf numFmtId="168" fontId="8" fillId="0" borderId="7" xfId="5" applyNumberFormat="1" applyFont="1" applyFill="1" applyBorder="1" applyAlignment="1" applyProtection="1">
      <alignment horizontal="center" vertical="center"/>
      <protection locked="0"/>
    </xf>
    <xf numFmtId="168" fontId="8" fillId="0" borderId="8" xfId="5" applyNumberFormat="1" applyFont="1" applyFill="1" applyBorder="1" applyAlignment="1" applyProtection="1">
      <alignment horizontal="center" vertical="center"/>
    </xf>
    <xf numFmtId="167" fontId="6" fillId="0" borderId="4" xfId="2" applyNumberFormat="1" applyFont="1" applyFill="1" applyBorder="1" applyAlignment="1" applyProtection="1">
      <alignment vertical="center" wrapText="1"/>
    </xf>
    <xf numFmtId="0" fontId="2" fillId="0" borderId="0" xfId="0" applyFont="1" applyAlignment="1">
      <alignment horizontal="center" vertical="center"/>
    </xf>
    <xf numFmtId="0" fontId="18" fillId="0" borderId="0" xfId="2" applyFont="1" applyAlignment="1" applyProtection="1">
      <alignment horizontal="center" vertical="center"/>
    </xf>
    <xf numFmtId="0" fontId="18" fillId="0" borderId="0" xfId="2" applyFont="1" applyAlignment="1" applyProtection="1">
      <alignment horizontal="center" vertical="center" wrapText="1"/>
    </xf>
    <xf numFmtId="9" fontId="18" fillId="0" borderId="0" xfId="2" applyNumberFormat="1" applyFont="1" applyAlignment="1" applyProtection="1">
      <alignment horizontal="center" vertical="center"/>
    </xf>
    <xf numFmtId="0" fontId="19" fillId="0" borderId="0" xfId="2" applyFont="1" applyAlignment="1" applyProtection="1">
      <alignment horizontal="center" vertical="center"/>
    </xf>
    <xf numFmtId="0" fontId="19" fillId="0" borderId="0" xfId="2" applyFont="1" applyAlignment="1" applyProtection="1">
      <alignment vertical="center"/>
    </xf>
    <xf numFmtId="0" fontId="8" fillId="0" borderId="21" xfId="2" applyFont="1" applyFill="1" applyBorder="1" applyAlignment="1" applyProtection="1">
      <alignment vertical="center" wrapText="1"/>
      <protection locked="0"/>
    </xf>
    <xf numFmtId="6" fontId="8" fillId="3" borderId="11" xfId="2" applyNumberFormat="1" applyFont="1" applyFill="1" applyBorder="1" applyAlignment="1" applyProtection="1">
      <alignment horizontal="center" vertical="center"/>
    </xf>
    <xf numFmtId="0" fontId="8" fillId="0" borderId="37" xfId="2" applyFont="1" applyFill="1" applyBorder="1" applyAlignment="1" applyProtection="1">
      <alignment vertical="center" wrapText="1"/>
    </xf>
    <xf numFmtId="0" fontId="8" fillId="0" borderId="38" xfId="2" applyFont="1" applyFill="1" applyBorder="1" applyAlignment="1" applyProtection="1">
      <alignment vertical="center" wrapText="1"/>
    </xf>
    <xf numFmtId="168" fontId="8" fillId="0" borderId="39" xfId="5" applyNumberFormat="1" applyFont="1" applyFill="1" applyBorder="1" applyAlignment="1" applyProtection="1">
      <alignment horizontal="center" vertical="center"/>
    </xf>
    <xf numFmtId="168" fontId="8" fillId="0" borderId="40" xfId="5" applyNumberFormat="1" applyFont="1" applyFill="1" applyBorder="1" applyAlignment="1" applyProtection="1">
      <alignment horizontal="center" vertical="center" wrapText="1"/>
    </xf>
    <xf numFmtId="168" fontId="6" fillId="3" borderId="11" xfId="5" applyNumberFormat="1" applyFont="1" applyFill="1" applyBorder="1" applyAlignment="1" applyProtection="1">
      <alignment horizontal="center" vertical="center"/>
    </xf>
    <xf numFmtId="0" fontId="12" fillId="0" borderId="42" xfId="2" applyFont="1" applyFill="1" applyBorder="1" applyAlignment="1" applyProtection="1">
      <alignment horizontal="center" vertical="center" wrapText="1"/>
      <protection locked="0"/>
    </xf>
    <xf numFmtId="9" fontId="19" fillId="0" borderId="43" xfId="2" applyNumberFormat="1" applyFont="1" applyBorder="1" applyAlignment="1" applyProtection="1">
      <alignment horizontal="center" vertical="center"/>
    </xf>
    <xf numFmtId="0" fontId="19" fillId="0" borderId="5" xfId="2" applyFont="1" applyBorder="1" applyAlignment="1" applyProtection="1">
      <alignment horizontal="center" vertical="center"/>
    </xf>
    <xf numFmtId="0" fontId="18" fillId="0" borderId="5" xfId="2" applyFont="1" applyBorder="1" applyAlignment="1" applyProtection="1">
      <alignment horizontal="center" vertical="center" wrapText="1"/>
    </xf>
    <xf numFmtId="0" fontId="18" fillId="0" borderId="5" xfId="2" applyFont="1" applyBorder="1" applyAlignment="1" applyProtection="1">
      <alignment horizontal="center" vertical="center"/>
    </xf>
    <xf numFmtId="9" fontId="18" fillId="0" borderId="44" xfId="2" applyNumberFormat="1" applyFont="1" applyBorder="1" applyAlignment="1" applyProtection="1">
      <alignment horizontal="center" vertical="center"/>
    </xf>
    <xf numFmtId="9" fontId="18" fillId="0" borderId="45" xfId="2" applyNumberFormat="1" applyFont="1" applyBorder="1" applyAlignment="1" applyProtection="1">
      <alignment horizontal="center" vertical="center"/>
    </xf>
    <xf numFmtId="9" fontId="18" fillId="0" borderId="46" xfId="2" applyNumberFormat="1" applyFont="1" applyBorder="1" applyAlignment="1" applyProtection="1">
      <alignment horizontal="center" vertical="center"/>
    </xf>
    <xf numFmtId="9" fontId="19" fillId="0" borderId="51" xfId="2" applyNumberFormat="1" applyFont="1" applyBorder="1" applyAlignment="1" applyProtection="1">
      <alignment horizontal="center" vertical="center"/>
    </xf>
    <xf numFmtId="9" fontId="19" fillId="0" borderId="52" xfId="2" applyNumberFormat="1" applyFont="1" applyBorder="1" applyAlignment="1" applyProtection="1">
      <alignment horizontal="center" vertical="center"/>
    </xf>
    <xf numFmtId="9" fontId="18" fillId="0" borderId="53" xfId="2" applyNumberFormat="1" applyFont="1" applyBorder="1" applyAlignment="1" applyProtection="1">
      <alignment horizontal="center" vertical="center"/>
    </xf>
    <xf numFmtId="9" fontId="18" fillId="0" borderId="54" xfId="2" applyNumberFormat="1" applyFont="1" applyBorder="1" applyAlignment="1" applyProtection="1">
      <alignment horizontal="center" vertical="center"/>
    </xf>
    <xf numFmtId="9" fontId="18" fillId="0" borderId="55" xfId="2" applyNumberFormat="1" applyFont="1" applyBorder="1" applyAlignment="1" applyProtection="1">
      <alignment horizontal="center" vertical="center"/>
    </xf>
    <xf numFmtId="168" fontId="6" fillId="0" borderId="39" xfId="5" applyNumberFormat="1" applyFont="1" applyFill="1" applyBorder="1" applyAlignment="1" applyProtection="1">
      <alignment horizontal="center" vertical="center"/>
    </xf>
    <xf numFmtId="168" fontId="6" fillId="0" borderId="40" xfId="5" applyNumberFormat="1" applyFont="1" applyFill="1" applyBorder="1" applyAlignment="1" applyProtection="1">
      <alignment horizontal="center" vertical="center" wrapText="1"/>
    </xf>
    <xf numFmtId="0" fontId="8" fillId="0" borderId="33" xfId="2" applyFont="1" applyFill="1" applyBorder="1" applyAlignment="1" applyProtection="1">
      <alignment vertical="center" wrapText="1"/>
    </xf>
    <xf numFmtId="0" fontId="8" fillId="0" borderId="50" xfId="2" applyFont="1" applyFill="1" applyBorder="1" applyAlignment="1" applyProtection="1">
      <alignment vertical="center" wrapText="1"/>
    </xf>
    <xf numFmtId="0" fontId="8" fillId="0" borderId="36" xfId="2" applyFont="1" applyFill="1" applyBorder="1" applyAlignment="1" applyProtection="1">
      <alignment vertical="center" wrapText="1"/>
    </xf>
    <xf numFmtId="0" fontId="8" fillId="0" borderId="47" xfId="2" applyFont="1" applyFill="1" applyBorder="1" applyAlignment="1" applyProtection="1">
      <alignment vertical="center" wrapText="1"/>
    </xf>
    <xf numFmtId="0" fontId="8" fillId="0" borderId="48" xfId="2" applyFont="1" applyFill="1" applyBorder="1" applyAlignment="1" applyProtection="1">
      <alignment vertical="center" wrapText="1"/>
    </xf>
    <xf numFmtId="168" fontId="8" fillId="0" borderId="49" xfId="5" applyNumberFormat="1" applyFont="1" applyFill="1" applyBorder="1" applyAlignment="1" applyProtection="1">
      <alignment horizontal="center" vertical="center"/>
    </xf>
    <xf numFmtId="168" fontId="22" fillId="0" borderId="8" xfId="5" applyNumberFormat="1" applyFont="1" applyFill="1" applyBorder="1" applyAlignment="1" applyProtection="1">
      <alignment horizontal="center" vertical="center"/>
    </xf>
    <xf numFmtId="0" fontId="12" fillId="0" borderId="0" xfId="2" applyFont="1" applyBorder="1" applyAlignment="1" applyProtection="1">
      <alignment horizontal="left" vertical="center"/>
      <protection locked="0"/>
    </xf>
    <xf numFmtId="0" fontId="12" fillId="0" borderId="0" xfId="2" applyFont="1" applyBorder="1" applyAlignment="1" applyProtection="1">
      <alignment horizontal="left" vertical="center"/>
    </xf>
    <xf numFmtId="0" fontId="23" fillId="0" borderId="3" xfId="2" applyFont="1" applyBorder="1" applyAlignment="1" applyProtection="1">
      <alignment horizontal="left" vertical="center"/>
    </xf>
    <xf numFmtId="0" fontId="24" fillId="0" borderId="3" xfId="2" applyFont="1" applyBorder="1" applyAlignment="1" applyProtection="1">
      <alignment horizontal="left" vertical="center"/>
    </xf>
    <xf numFmtId="0" fontId="4" fillId="0" borderId="0" xfId="2" applyFont="1" applyAlignment="1" applyProtection="1">
      <alignment wrapText="1"/>
      <protection locked="0"/>
    </xf>
    <xf numFmtId="0" fontId="21" fillId="0" borderId="14" xfId="2" applyFont="1" applyFill="1" applyBorder="1" applyAlignment="1" applyProtection="1">
      <alignment horizontal="center" vertical="center" wrapText="1"/>
    </xf>
    <xf numFmtId="0" fontId="21" fillId="0" borderId="18" xfId="2" applyFont="1" applyFill="1" applyBorder="1" applyAlignment="1" applyProtection="1">
      <alignment horizontal="center" vertical="center" wrapText="1"/>
    </xf>
    <xf numFmtId="0" fontId="21" fillId="0" borderId="16" xfId="2" applyFont="1" applyFill="1" applyBorder="1" applyAlignment="1" applyProtection="1">
      <alignment horizontal="center" vertical="center" wrapText="1"/>
    </xf>
    <xf numFmtId="0" fontId="20" fillId="0" borderId="27" xfId="2" applyNumberFormat="1" applyFont="1" applyBorder="1" applyAlignment="1" applyProtection="1">
      <alignment horizontal="center" vertical="center"/>
    </xf>
    <xf numFmtId="0" fontId="20" fillId="0" borderId="28" xfId="2" applyNumberFormat="1" applyFont="1" applyBorder="1" applyAlignment="1" applyProtection="1">
      <alignment horizontal="center" vertical="center"/>
    </xf>
    <xf numFmtId="0" fontId="5" fillId="2" borderId="18" xfId="2" applyNumberFormat="1" applyFont="1" applyFill="1" applyBorder="1" applyAlignment="1" applyProtection="1">
      <alignment horizontal="center" vertical="center"/>
    </xf>
    <xf numFmtId="0" fontId="5" fillId="2" borderId="19" xfId="2" applyNumberFormat="1" applyFont="1" applyFill="1" applyBorder="1" applyAlignment="1" applyProtection="1">
      <alignment horizontal="center" vertical="center"/>
    </xf>
    <xf numFmtId="0" fontId="12" fillId="0" borderId="32" xfId="2" applyFont="1" applyFill="1" applyBorder="1" applyAlignment="1" applyProtection="1">
      <alignment horizontal="center" vertical="center" wrapText="1"/>
    </xf>
    <xf numFmtId="0" fontId="12" fillId="0" borderId="45" xfId="2" applyFont="1" applyFill="1" applyBorder="1" applyAlignment="1" applyProtection="1">
      <alignment horizontal="center" vertical="center" wrapText="1"/>
    </xf>
    <xf numFmtId="0" fontId="12" fillId="0" borderId="34" xfId="2" applyFont="1" applyFill="1" applyBorder="1" applyAlignment="1" applyProtection="1">
      <alignment horizontal="center" vertical="center" wrapText="1"/>
    </xf>
    <xf numFmtId="0" fontId="12" fillId="0" borderId="35" xfId="2" applyFont="1" applyFill="1" applyBorder="1" applyAlignment="1" applyProtection="1">
      <alignment horizontal="center" vertical="center" wrapText="1"/>
    </xf>
    <xf numFmtId="0" fontId="8" fillId="3" borderId="10" xfId="2" applyFont="1" applyFill="1" applyBorder="1" applyAlignment="1" applyProtection="1">
      <alignment horizontal="center" vertical="center"/>
    </xf>
    <xf numFmtId="0" fontId="8" fillId="3" borderId="29" xfId="2" applyFont="1" applyFill="1" applyBorder="1" applyAlignment="1" applyProtection="1">
      <alignment horizontal="center" vertical="center"/>
    </xf>
    <xf numFmtId="0" fontId="8" fillId="3" borderId="21" xfId="2" applyFont="1" applyFill="1" applyBorder="1" applyAlignment="1" applyProtection="1">
      <alignment horizontal="center" vertical="center"/>
    </xf>
    <xf numFmtId="0" fontId="4" fillId="0" borderId="9" xfId="2" applyFont="1" applyFill="1" applyBorder="1" applyAlignment="1" applyProtection="1">
      <alignment horizontal="center" vertical="center"/>
    </xf>
    <xf numFmtId="0" fontId="4" fillId="0" borderId="30" xfId="2" applyFont="1" applyFill="1" applyBorder="1" applyAlignment="1" applyProtection="1">
      <alignment horizontal="center" vertical="center"/>
    </xf>
    <xf numFmtId="0" fontId="4" fillId="0" borderId="20" xfId="2" applyFont="1" applyFill="1" applyBorder="1" applyAlignment="1" applyProtection="1">
      <alignment horizontal="center" vertical="center"/>
    </xf>
    <xf numFmtId="168" fontId="8" fillId="0" borderId="7" xfId="5" applyNumberFormat="1" applyFont="1" applyFill="1" applyBorder="1" applyAlignment="1" applyProtection="1">
      <alignment horizontal="center" vertical="center"/>
    </xf>
    <xf numFmtId="168" fontId="8" fillId="0" borderId="11" xfId="5" applyNumberFormat="1" applyFont="1" applyFill="1" applyBorder="1" applyAlignment="1" applyProtection="1">
      <alignment horizontal="center" vertical="center"/>
    </xf>
    <xf numFmtId="168" fontId="8" fillId="0" borderId="13" xfId="5" applyNumberFormat="1" applyFont="1" applyFill="1" applyBorder="1" applyAlignment="1" applyProtection="1">
      <alignment horizontal="center" vertical="center"/>
    </xf>
    <xf numFmtId="166" fontId="13" fillId="0" borderId="26" xfId="2" applyNumberFormat="1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/>
    </xf>
    <xf numFmtId="0" fontId="4" fillId="0" borderId="0" xfId="2" applyFont="1" applyFill="1" applyBorder="1" applyAlignment="1" applyProtection="1">
      <alignment horizontal="center" vertical="center"/>
    </xf>
    <xf numFmtId="0" fontId="4" fillId="0" borderId="24" xfId="2" applyFont="1" applyFill="1" applyBorder="1" applyAlignment="1" applyProtection="1">
      <alignment horizontal="center" vertical="center"/>
    </xf>
    <xf numFmtId="0" fontId="4" fillId="0" borderId="12" xfId="2" applyFont="1" applyFill="1" applyBorder="1" applyAlignment="1" applyProtection="1">
      <alignment horizontal="center" vertical="center"/>
    </xf>
    <xf numFmtId="0" fontId="4" fillId="0" borderId="31" xfId="2" applyFont="1" applyFill="1" applyBorder="1" applyAlignment="1" applyProtection="1">
      <alignment horizontal="center" vertical="center"/>
    </xf>
    <xf numFmtId="0" fontId="4" fillId="0" borderId="25" xfId="2" applyFont="1" applyFill="1" applyBorder="1" applyAlignment="1" applyProtection="1">
      <alignment horizontal="center" vertical="center"/>
    </xf>
    <xf numFmtId="0" fontId="9" fillId="0" borderId="14" xfId="2" applyFont="1" applyFill="1" applyBorder="1" applyAlignment="1" applyProtection="1">
      <alignment horizontal="center" vertical="center"/>
    </xf>
    <xf numFmtId="0" fontId="9" fillId="0" borderId="18" xfId="2" applyFont="1" applyFill="1" applyBorder="1" applyAlignment="1" applyProtection="1">
      <alignment horizontal="center" vertical="center"/>
    </xf>
    <xf numFmtId="0" fontId="9" fillId="0" borderId="16" xfId="2" applyFont="1" applyFill="1" applyBorder="1" applyAlignment="1" applyProtection="1">
      <alignment horizontal="center" vertical="center"/>
    </xf>
    <xf numFmtId="0" fontId="5" fillId="2" borderId="1" xfId="2" applyFont="1" applyFill="1" applyBorder="1" applyAlignment="1" applyProtection="1">
      <alignment horizontal="center" vertical="center"/>
    </xf>
    <xf numFmtId="0" fontId="5" fillId="2" borderId="2" xfId="2" applyFont="1" applyFill="1" applyBorder="1" applyAlignment="1" applyProtection="1">
      <alignment horizontal="center" vertical="center"/>
    </xf>
    <xf numFmtId="0" fontId="8" fillId="3" borderId="9" xfId="2" applyFont="1" applyFill="1" applyBorder="1" applyAlignment="1" applyProtection="1">
      <alignment horizontal="center" vertical="center"/>
    </xf>
    <xf numFmtId="0" fontId="8" fillId="3" borderId="30" xfId="2" applyFont="1" applyFill="1" applyBorder="1" applyAlignment="1" applyProtection="1">
      <alignment horizontal="center" vertical="center"/>
    </xf>
    <xf numFmtId="0" fontId="8" fillId="3" borderId="20" xfId="2" applyFont="1" applyFill="1" applyBorder="1" applyAlignment="1" applyProtection="1">
      <alignment horizontal="center" vertical="center"/>
    </xf>
    <xf numFmtId="0" fontId="8" fillId="0" borderId="14" xfId="2" applyFont="1" applyFill="1" applyBorder="1" applyAlignment="1" applyProtection="1">
      <alignment horizontal="center" vertical="center"/>
    </xf>
    <xf numFmtId="0" fontId="8" fillId="0" borderId="18" xfId="2" applyFont="1" applyFill="1" applyBorder="1" applyAlignment="1" applyProtection="1">
      <alignment horizontal="center" vertical="center"/>
    </xf>
    <xf numFmtId="0" fontId="8" fillId="0" borderId="16" xfId="2" applyFont="1" applyFill="1" applyBorder="1" applyAlignment="1" applyProtection="1">
      <alignment horizontal="center" vertical="center"/>
    </xf>
    <xf numFmtId="0" fontId="8" fillId="3" borderId="10" xfId="2" applyFont="1" applyFill="1" applyBorder="1" applyAlignment="1" applyProtection="1">
      <alignment horizontal="center" vertical="center" wrapText="1"/>
    </xf>
    <xf numFmtId="0" fontId="8" fillId="3" borderId="29" xfId="2" applyFont="1" applyFill="1" applyBorder="1" applyAlignment="1" applyProtection="1">
      <alignment horizontal="center" vertical="center" wrapText="1"/>
    </xf>
    <xf numFmtId="0" fontId="8" fillId="3" borderId="21" xfId="2" applyFont="1" applyFill="1" applyBorder="1" applyAlignment="1" applyProtection="1">
      <alignment horizontal="center" vertical="center" wrapText="1"/>
    </xf>
    <xf numFmtId="0" fontId="12" fillId="0" borderId="27" xfId="2" applyFont="1" applyBorder="1" applyAlignment="1" applyProtection="1">
      <alignment horizontal="left" vertical="center"/>
      <protection locked="0"/>
    </xf>
    <xf numFmtId="0" fontId="12" fillId="0" borderId="0" xfId="2" applyFont="1" applyBorder="1" applyAlignment="1" applyProtection="1">
      <alignment horizontal="left" vertical="center"/>
    </xf>
    <xf numFmtId="0" fontId="10" fillId="0" borderId="22" xfId="2" applyFont="1" applyFill="1" applyBorder="1" applyAlignment="1" applyProtection="1">
      <alignment horizontal="center" vertical="center" wrapText="1"/>
      <protection locked="0"/>
    </xf>
    <xf numFmtId="0" fontId="10" fillId="0" borderId="23" xfId="2" applyFont="1" applyFill="1" applyBorder="1" applyAlignment="1" applyProtection="1">
      <alignment horizontal="center" vertical="center" wrapText="1"/>
      <protection locked="0"/>
    </xf>
    <xf numFmtId="0" fontId="8" fillId="3" borderId="17" xfId="2" applyFont="1" applyFill="1" applyBorder="1" applyAlignment="1" applyProtection="1">
      <alignment horizontal="center" vertical="center"/>
    </xf>
    <xf numFmtId="0" fontId="8" fillId="3" borderId="41" xfId="2" applyFont="1" applyFill="1" applyBorder="1" applyAlignment="1" applyProtection="1">
      <alignment horizontal="center" vertical="center"/>
    </xf>
    <xf numFmtId="0" fontId="4" fillId="0" borderId="14" xfId="2" applyFont="1" applyFill="1" applyBorder="1" applyAlignment="1" applyProtection="1">
      <alignment horizontal="center" vertical="center"/>
    </xf>
    <xf numFmtId="0" fontId="4" fillId="0" borderId="16" xfId="2" applyFont="1" applyFill="1" applyBorder="1" applyAlignment="1" applyProtection="1">
      <alignment horizontal="center" vertical="center"/>
    </xf>
    <xf numFmtId="0" fontId="8" fillId="3" borderId="22" xfId="2" applyFont="1" applyFill="1" applyBorder="1" applyAlignment="1" applyProtection="1">
      <alignment horizontal="center" vertical="center"/>
    </xf>
    <xf numFmtId="0" fontId="8" fillId="3" borderId="23" xfId="2" applyFont="1" applyFill="1" applyBorder="1" applyAlignment="1" applyProtection="1">
      <alignment horizontal="center" vertical="center"/>
    </xf>
    <xf numFmtId="0" fontId="8" fillId="0" borderId="10" xfId="2" applyFont="1" applyFill="1" applyBorder="1" applyAlignment="1" applyProtection="1">
      <alignment horizontal="center" vertical="center" wrapText="1"/>
      <protection locked="0"/>
    </xf>
    <xf numFmtId="0" fontId="8" fillId="0" borderId="21" xfId="2" applyFont="1" applyFill="1" applyBorder="1" applyAlignment="1" applyProtection="1">
      <alignment horizontal="center" vertical="center" wrapText="1"/>
      <protection locked="0"/>
    </xf>
    <xf numFmtId="0" fontId="10" fillId="0" borderId="10" xfId="2" applyFont="1" applyFill="1" applyBorder="1" applyAlignment="1" applyProtection="1">
      <alignment horizontal="center" vertical="center" wrapText="1"/>
      <protection locked="0"/>
    </xf>
    <xf numFmtId="0" fontId="10" fillId="0" borderId="21" xfId="2" applyFont="1" applyFill="1" applyBorder="1" applyAlignment="1" applyProtection="1">
      <alignment horizontal="center" vertical="center" wrapText="1"/>
      <protection locked="0"/>
    </xf>
    <xf numFmtId="0" fontId="4" fillId="0" borderId="10" xfId="2" applyFont="1" applyFill="1" applyBorder="1" applyAlignment="1" applyProtection="1">
      <alignment horizontal="center" vertical="center" wrapText="1"/>
    </xf>
    <xf numFmtId="0" fontId="4" fillId="0" borderId="21" xfId="2" applyFont="1" applyFill="1" applyBorder="1" applyAlignment="1" applyProtection="1">
      <alignment horizontal="center" vertical="center" wrapText="1"/>
    </xf>
    <xf numFmtId="0" fontId="12" fillId="0" borderId="0" xfId="2" applyFont="1" applyBorder="1" applyAlignment="1" applyProtection="1">
      <alignment horizontal="left" vertical="center"/>
      <protection locked="0"/>
    </xf>
    <xf numFmtId="0" fontId="16" fillId="0" borderId="0" xfId="0" applyFont="1" applyAlignment="1">
      <alignment horizontal="center" vertical="center"/>
    </xf>
  </cellXfs>
  <cellStyles count="6">
    <cellStyle name="Milliers" xfId="1" builtinId="3"/>
    <cellStyle name="Milliers 2" xfId="4" xr:uid="{799D70E7-0DDD-462E-9EF9-626709739671}"/>
    <cellStyle name="Monétaire" xfId="5" builtinId="4"/>
    <cellStyle name="Monétaire 2" xfId="3" xr:uid="{7232BD06-E062-4498-8302-A75323A6172F}"/>
    <cellStyle name="Normal" xfId="0" builtinId="0"/>
    <cellStyle name="Normal 2" xfId="2" xr:uid="{36E74EC2-AB35-486C-9F4A-3281E6426EF3}"/>
  </cellStyles>
  <dxfs count="0"/>
  <tableStyles count="0" defaultTableStyle="TableStyleMedium2" defaultPivotStyle="PivotStyleLight16"/>
  <colors>
    <mruColors>
      <color rgb="FF109AB6"/>
      <color rgb="FF777A4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1</xdr:row>
          <xdr:rowOff>76200</xdr:rowOff>
        </xdr:from>
        <xdr:to>
          <xdr:col>1</xdr:col>
          <xdr:colOff>895350</xdr:colOff>
          <xdr:row>1</xdr:row>
          <xdr:rowOff>390525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6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Tr</a:t>
              </a: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</a:rPr>
                <a:t>ier les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FA8E18-DC0F-43EC-8DE8-0D328ED71F70}">
  <sheetPr codeName="Feuil14">
    <tabColor theme="7" tint="-0.249977111117893"/>
    <pageSetUpPr fitToPage="1"/>
  </sheetPr>
  <dimension ref="A1:H42"/>
  <sheetViews>
    <sheetView showGridLines="0" view="pageBreakPreview" zoomScale="75" zoomScaleNormal="75" zoomScaleSheetLayoutView="75" workbookViewId="0">
      <pane ySplit="1" topLeftCell="A2" activePane="bottomLeft" state="frozen"/>
      <selection pane="bottomLeft" activeCell="C11" sqref="C11"/>
    </sheetView>
  </sheetViews>
  <sheetFormatPr baseColWidth="10" defaultColWidth="3.28515625" defaultRowHeight="15.75" x14ac:dyDescent="0.25"/>
  <cols>
    <col min="1" max="1" width="13.140625" style="9" bestFit="1" customWidth="1"/>
    <col min="2" max="2" width="21.85546875" style="9" bestFit="1" customWidth="1"/>
    <col min="3" max="3" width="75.5703125" style="9" customWidth="1"/>
    <col min="4" max="4" width="18.7109375" style="10" bestFit="1" customWidth="1"/>
    <col min="5" max="5" width="29.5703125" style="9" customWidth="1"/>
    <col min="6" max="6" width="7.85546875" style="23" customWidth="1"/>
    <col min="7" max="8" width="6.7109375" style="7" customWidth="1"/>
    <col min="9" max="16384" width="3.28515625" style="7"/>
  </cols>
  <sheetData>
    <row r="1" spans="1:8" s="5" customFormat="1" ht="20.25" customHeight="1" thickBot="1" x14ac:dyDescent="0.25">
      <c r="A1" s="17" t="str">
        <f>IF(ISERROR(VLOOKUP(B2,_Synthese!$E$4:$J$12,4,FALSE)),"",VLOOKUP(B2,_Synthese!$E$4:$J$12,4,FALSE))</f>
        <v/>
      </c>
      <c r="B1" s="105" t="e">
        <f>"CIA - Catégorie "&amp;VLOOKUP(B2,_Synthese!$E$4:$J$12,6,FALSE)</f>
        <v>#N/A</v>
      </c>
      <c r="C1" s="106"/>
      <c r="D1" s="130" t="s">
        <v>0</v>
      </c>
      <c r="E1" s="131"/>
      <c r="F1" s="61"/>
      <c r="G1" s="61"/>
      <c r="H1" s="61"/>
    </row>
    <row r="2" spans="1:8" s="5" customFormat="1" ht="20.25" customHeight="1" x14ac:dyDescent="0.2">
      <c r="A2" s="97" t="s">
        <v>77</v>
      </c>
      <c r="B2" s="141" t="s">
        <v>79</v>
      </c>
      <c r="C2" s="141"/>
      <c r="D2" s="103" t="str">
        <f>IF(ISERROR(IF(B1="CIA - Catégorie B2","","Erreur de Catégorie CIA")),"",IF(B1="CIA - Catégorie B2","","Erreur de Catégorie CIA"))</f>
        <v/>
      </c>
      <c r="E2" s="104"/>
      <c r="F2" s="61"/>
      <c r="G2" s="61"/>
      <c r="H2" s="61"/>
    </row>
    <row r="3" spans="1:8" s="5" customFormat="1" ht="20.25" customHeight="1" x14ac:dyDescent="0.2">
      <c r="A3" s="97" t="s">
        <v>1</v>
      </c>
      <c r="B3" s="142" t="e">
        <f>VLOOKUP(B2,_Synthese!$E$4:$J$12,2,FALSE)</f>
        <v>#N/A</v>
      </c>
      <c r="C3" s="142"/>
      <c r="D3" s="6"/>
      <c r="E3" s="18"/>
      <c r="F3" s="61"/>
      <c r="G3" s="61"/>
      <c r="H3" s="61"/>
    </row>
    <row r="4" spans="1:8" ht="31.5" x14ac:dyDescent="0.25">
      <c r="A4" s="19"/>
      <c r="B4" s="20"/>
      <c r="C4" s="20"/>
      <c r="D4" s="21" t="s">
        <v>2</v>
      </c>
      <c r="E4" s="22" t="s">
        <v>3</v>
      </c>
      <c r="F4" s="61"/>
      <c r="G4" s="75" t="s">
        <v>72</v>
      </c>
      <c r="H4" s="75" t="s">
        <v>73</v>
      </c>
    </row>
    <row r="5" spans="1:8" ht="30" customHeight="1" thickBot="1" x14ac:dyDescent="0.3">
      <c r="A5" s="68"/>
      <c r="B5" s="69"/>
      <c r="C5" s="69"/>
      <c r="D5" s="86">
        <f>SUM(E5)/2</f>
        <v>0</v>
      </c>
      <c r="E5" s="87" t="str">
        <f>IF(A1="FPT",G5,IF(A1="PRIVÉ",H5,"Statut à indiquer"))</f>
        <v>Statut à indiquer</v>
      </c>
      <c r="F5" s="62"/>
      <c r="G5" s="76">
        <v>20</v>
      </c>
      <c r="H5" s="77">
        <v>25</v>
      </c>
    </row>
    <row r="6" spans="1:8" ht="16.5" thickTop="1" x14ac:dyDescent="0.25">
      <c r="A6" s="35"/>
      <c r="B6" s="36"/>
      <c r="C6" s="36"/>
      <c r="D6" s="67" t="s">
        <v>6</v>
      </c>
      <c r="E6" s="27"/>
      <c r="F6" s="61"/>
      <c r="G6" s="61"/>
      <c r="H6" s="61"/>
    </row>
    <row r="7" spans="1:8" ht="18.75" x14ac:dyDescent="0.25">
      <c r="A7" s="138" t="s">
        <v>9</v>
      </c>
      <c r="B7" s="139"/>
      <c r="C7" s="140"/>
      <c r="D7" s="55">
        <f>ROUND(D5*F7,2)</f>
        <v>0</v>
      </c>
      <c r="E7" s="59">
        <f>F7</f>
        <v>0.55000000000000004</v>
      </c>
      <c r="F7" s="81">
        <v>0.55000000000000004</v>
      </c>
      <c r="G7" s="61"/>
      <c r="H7" s="61"/>
    </row>
    <row r="8" spans="1:8" ht="45" customHeight="1" x14ac:dyDescent="0.25">
      <c r="A8" s="107">
        <v>1</v>
      </c>
      <c r="B8" s="88" t="s">
        <v>17</v>
      </c>
      <c r="C8" s="66"/>
      <c r="D8" s="56"/>
      <c r="E8" s="26"/>
      <c r="F8" s="61"/>
      <c r="G8" s="61"/>
      <c r="H8" s="61"/>
    </row>
    <row r="9" spans="1:8" ht="45" customHeight="1" x14ac:dyDescent="0.25">
      <c r="A9" s="108"/>
      <c r="B9" s="88" t="s">
        <v>16</v>
      </c>
      <c r="C9" s="66"/>
      <c r="D9" s="56"/>
      <c r="E9" s="26"/>
      <c r="F9" s="61"/>
      <c r="G9" s="61"/>
      <c r="H9" s="61"/>
    </row>
    <row r="10" spans="1:8" ht="45" customHeight="1" x14ac:dyDescent="0.25">
      <c r="A10" s="109"/>
      <c r="B10" s="88" t="s">
        <v>74</v>
      </c>
      <c r="C10" s="66"/>
      <c r="D10" s="56"/>
      <c r="E10" s="26"/>
      <c r="F10" s="61"/>
      <c r="G10" s="61"/>
      <c r="H10" s="61"/>
    </row>
    <row r="11" spans="1:8" ht="45" customHeight="1" x14ac:dyDescent="0.25">
      <c r="A11" s="107">
        <v>2</v>
      </c>
      <c r="B11" s="88" t="s">
        <v>17</v>
      </c>
      <c r="C11" s="66"/>
      <c r="D11" s="56"/>
      <c r="E11" s="26"/>
      <c r="F11" s="61"/>
      <c r="G11" s="61"/>
      <c r="H11" s="61"/>
    </row>
    <row r="12" spans="1:8" ht="45" customHeight="1" x14ac:dyDescent="0.25">
      <c r="A12" s="108"/>
      <c r="B12" s="88" t="s">
        <v>16</v>
      </c>
      <c r="C12" s="66"/>
      <c r="D12" s="56"/>
      <c r="E12" s="26"/>
      <c r="F12" s="61"/>
      <c r="G12" s="61"/>
      <c r="H12" s="61"/>
    </row>
    <row r="13" spans="1:8" ht="45" customHeight="1" x14ac:dyDescent="0.25">
      <c r="A13" s="109"/>
      <c r="B13" s="88" t="s">
        <v>74</v>
      </c>
      <c r="C13" s="66"/>
      <c r="D13" s="56"/>
      <c r="E13" s="26"/>
      <c r="F13" s="61"/>
      <c r="G13" s="61"/>
      <c r="H13" s="61"/>
    </row>
    <row r="14" spans="1:8" ht="45" customHeight="1" x14ac:dyDescent="0.25">
      <c r="A14" s="107">
        <v>3</v>
      </c>
      <c r="B14" s="88" t="s">
        <v>17</v>
      </c>
      <c r="C14" s="66"/>
      <c r="D14" s="56"/>
      <c r="E14" s="38"/>
      <c r="F14" s="61"/>
      <c r="G14" s="61"/>
      <c r="H14" s="61"/>
    </row>
    <row r="15" spans="1:8" ht="45" customHeight="1" x14ac:dyDescent="0.25">
      <c r="A15" s="108"/>
      <c r="B15" s="88" t="s">
        <v>16</v>
      </c>
      <c r="C15" s="66"/>
      <c r="D15" s="56"/>
      <c r="E15" s="38"/>
      <c r="F15" s="61"/>
      <c r="G15" s="61"/>
      <c r="H15" s="61"/>
    </row>
    <row r="16" spans="1:8" ht="45" customHeight="1" x14ac:dyDescent="0.25">
      <c r="A16" s="109"/>
      <c r="B16" s="88" t="s">
        <v>74</v>
      </c>
      <c r="C16" s="66"/>
      <c r="D16" s="56"/>
      <c r="E16" s="38"/>
      <c r="F16" s="61"/>
      <c r="G16" s="61"/>
      <c r="H16" s="61"/>
    </row>
    <row r="17" spans="1:8" ht="45" customHeight="1" x14ac:dyDescent="0.25">
      <c r="A17" s="107">
        <v>4</v>
      </c>
      <c r="B17" s="88" t="s">
        <v>17</v>
      </c>
      <c r="C17" s="66"/>
      <c r="D17" s="56"/>
      <c r="E17" s="38"/>
      <c r="F17" s="61"/>
      <c r="G17" s="61"/>
      <c r="H17" s="61"/>
    </row>
    <row r="18" spans="1:8" ht="45" customHeight="1" x14ac:dyDescent="0.25">
      <c r="A18" s="108"/>
      <c r="B18" s="88" t="s">
        <v>16</v>
      </c>
      <c r="C18" s="66"/>
      <c r="D18" s="57"/>
      <c r="E18" s="38"/>
      <c r="F18" s="61"/>
      <c r="G18" s="61"/>
      <c r="H18" s="61"/>
    </row>
    <row r="19" spans="1:8" ht="45" customHeight="1" x14ac:dyDescent="0.25">
      <c r="A19" s="109"/>
      <c r="B19" s="88" t="s">
        <v>74</v>
      </c>
      <c r="C19" s="66"/>
      <c r="D19" s="57"/>
      <c r="E19" s="38"/>
      <c r="F19" s="61"/>
      <c r="G19" s="61"/>
      <c r="H19" s="61"/>
    </row>
    <row r="20" spans="1:8" ht="45" customHeight="1" x14ac:dyDescent="0.25">
      <c r="A20" s="107">
        <v>5</v>
      </c>
      <c r="B20" s="88" t="s">
        <v>17</v>
      </c>
      <c r="C20" s="66"/>
      <c r="D20" s="57"/>
      <c r="E20" s="38"/>
      <c r="F20" s="61"/>
      <c r="G20" s="61"/>
      <c r="H20" s="61"/>
    </row>
    <row r="21" spans="1:8" ht="45" customHeight="1" x14ac:dyDescent="0.25">
      <c r="A21" s="108"/>
      <c r="B21" s="89" t="s">
        <v>16</v>
      </c>
      <c r="C21" s="66"/>
      <c r="D21" s="57"/>
      <c r="E21" s="38"/>
      <c r="F21" s="61"/>
      <c r="G21" s="61"/>
      <c r="H21" s="61"/>
    </row>
    <row r="22" spans="1:8" s="8" customFormat="1" ht="45" customHeight="1" thickBot="1" x14ac:dyDescent="0.3">
      <c r="A22" s="110"/>
      <c r="B22" s="90" t="s">
        <v>74</v>
      </c>
      <c r="C22" s="66"/>
      <c r="D22" s="57"/>
      <c r="E22" s="39"/>
      <c r="F22" s="64"/>
      <c r="G22" s="64"/>
      <c r="H22" s="64"/>
    </row>
    <row r="23" spans="1:8" s="8" customFormat="1" ht="22.5" customHeight="1" thickBot="1" x14ac:dyDescent="0.3">
      <c r="A23" s="127" t="s">
        <v>15</v>
      </c>
      <c r="B23" s="128"/>
      <c r="C23" s="129"/>
      <c r="D23" s="58">
        <f>SUM(D8:D22)</f>
        <v>0</v>
      </c>
      <c r="E23" s="39"/>
      <c r="F23" s="64"/>
      <c r="G23" s="64"/>
      <c r="H23" s="64"/>
    </row>
    <row r="24" spans="1:8" x14ac:dyDescent="0.25">
      <c r="A24" s="28"/>
      <c r="B24" s="29"/>
      <c r="C24" s="29"/>
      <c r="D24" s="30"/>
      <c r="E24" s="27"/>
      <c r="F24" s="61"/>
      <c r="G24" s="61"/>
      <c r="H24" s="61"/>
    </row>
    <row r="25" spans="1:8" x14ac:dyDescent="0.25">
      <c r="A25" s="24"/>
      <c r="B25" s="25"/>
      <c r="C25" s="25"/>
      <c r="D25" s="31" t="s">
        <v>6</v>
      </c>
      <c r="E25" s="32"/>
      <c r="F25" s="62"/>
      <c r="G25" s="62"/>
      <c r="H25" s="61"/>
    </row>
    <row r="26" spans="1:8" ht="19.5" thickBot="1" x14ac:dyDescent="0.3">
      <c r="A26" s="132" t="s">
        <v>21</v>
      </c>
      <c r="B26" s="133"/>
      <c r="C26" s="134"/>
      <c r="D26" s="53">
        <f>ROUND(D5*F26,2)</f>
        <v>0</v>
      </c>
      <c r="E26" s="59">
        <f>F26</f>
        <v>0.25</v>
      </c>
      <c r="F26" s="81">
        <v>0.25</v>
      </c>
      <c r="G26" s="61"/>
      <c r="H26" s="61"/>
    </row>
    <row r="27" spans="1:8" ht="18.75" customHeight="1" thickBot="1" x14ac:dyDescent="0.3">
      <c r="A27" s="73" t="s">
        <v>14</v>
      </c>
      <c r="B27" s="91"/>
      <c r="C27" s="92"/>
      <c r="D27" s="93">
        <f>IF(A27="OUI",D26,0)</f>
        <v>0</v>
      </c>
      <c r="E27" s="59"/>
      <c r="F27" s="63"/>
      <c r="G27" s="61"/>
      <c r="H27" s="61"/>
    </row>
    <row r="28" spans="1:8" ht="16.5" thickBot="1" x14ac:dyDescent="0.3">
      <c r="A28" s="135" t="s">
        <v>75</v>
      </c>
      <c r="B28" s="136"/>
      <c r="C28" s="137"/>
      <c r="D28" s="58">
        <f>D27</f>
        <v>0</v>
      </c>
      <c r="E28" s="27"/>
      <c r="F28" s="61"/>
      <c r="G28" s="61"/>
      <c r="H28" s="61"/>
    </row>
    <row r="29" spans="1:8" ht="18" customHeight="1" x14ac:dyDescent="0.25">
      <c r="A29" s="40"/>
      <c r="B29" s="41"/>
      <c r="C29" s="41"/>
      <c r="D29" s="30"/>
      <c r="E29" s="27"/>
      <c r="F29" s="61"/>
      <c r="G29" s="64"/>
      <c r="H29" s="61"/>
    </row>
    <row r="30" spans="1:8" ht="18.75" x14ac:dyDescent="0.25">
      <c r="A30" s="111" t="s">
        <v>11</v>
      </c>
      <c r="B30" s="112"/>
      <c r="C30" s="113"/>
      <c r="D30" s="55">
        <f>ROUND(D5*F30,2)</f>
        <v>0</v>
      </c>
      <c r="E30" s="59">
        <f>F30</f>
        <v>0.2</v>
      </c>
      <c r="F30" s="82">
        <v>0.2</v>
      </c>
      <c r="G30" s="64"/>
      <c r="H30" s="61"/>
    </row>
    <row r="31" spans="1:8" x14ac:dyDescent="0.25">
      <c r="A31" s="114" t="str">
        <f>"0 jour à 1 jour travaillé : 0 % de décote ,soit "&amp;TEXT(ROUND($D$30*F31,2),"# ##0,00")&amp;" €"</f>
        <v>0 jour à 1 jour travaillé : 0 % de décote ,soit 0,00 €</v>
      </c>
      <c r="B31" s="115"/>
      <c r="C31" s="116"/>
      <c r="D31" s="117" t="e">
        <f>ROUND(IF(AND(E31&gt;=0,E31&lt;=1),D30*F31,IF(AND(E31&gt;=2,E31&lt;=4),D30*F32,IF(AND(E31&gt;=5,E31&lt;=8),D30*F33,IF(AND(E31&gt;=9,E31&lt;=10),D30*F34,0)))),2)</f>
        <v>#N/A</v>
      </c>
      <c r="E31" s="120" t="e">
        <f>VLOOKUP(B2,_Synthese!$E$4:$Q$50,8,FALSE)</f>
        <v>#N/A</v>
      </c>
      <c r="F31" s="83">
        <v>1</v>
      </c>
      <c r="G31" s="64"/>
      <c r="H31" s="61"/>
    </row>
    <row r="32" spans="1:8" x14ac:dyDescent="0.25">
      <c r="A32" s="121" t="str">
        <f>" de 2 jours travaillés à 4 : 75 % de décote, soit "&amp;TEXT(ROUND($D$30*F32,2),"# ##0,00")&amp;" €"</f>
        <v xml:space="preserve"> de 2 jours travaillés à 4 : 75 % de décote, soit 0,00 €</v>
      </c>
      <c r="B32" s="122"/>
      <c r="C32" s="123"/>
      <c r="D32" s="118"/>
      <c r="E32" s="120"/>
      <c r="F32" s="84">
        <v>0.75</v>
      </c>
      <c r="G32" s="64"/>
      <c r="H32" s="61"/>
    </row>
    <row r="33" spans="1:8" x14ac:dyDescent="0.25">
      <c r="A33" s="121" t="str">
        <f>"de 5 jours travaillés à 8 : 50 % de décote, soit "&amp;TEXT(ROUND($D$30*F33,2),"# ##0,00")&amp;" €"</f>
        <v>de 5 jours travaillés à 8 : 50 % de décote, soit 0,00 €</v>
      </c>
      <c r="B33" s="122"/>
      <c r="C33" s="123"/>
      <c r="D33" s="118"/>
      <c r="E33" s="120"/>
      <c r="F33" s="84">
        <v>0.5</v>
      </c>
      <c r="G33" s="64"/>
      <c r="H33" s="61"/>
    </row>
    <row r="34" spans="1:8" x14ac:dyDescent="0.25">
      <c r="A34" s="121" t="str">
        <f>"de 9 jours travaillés à 10 : 25 % de décote, soit "&amp;TEXT(ROUND($D$30*F34,2),"# ##0,00")&amp;" €"</f>
        <v>de 9 jours travaillés à 10 : 25 % de décote, soit 0,00 €</v>
      </c>
      <c r="B34" s="122"/>
      <c r="C34" s="123"/>
      <c r="D34" s="118"/>
      <c r="E34" s="120"/>
      <c r="F34" s="84">
        <v>0.25</v>
      </c>
      <c r="G34" s="64"/>
      <c r="H34" s="61"/>
    </row>
    <row r="35" spans="1:8" x14ac:dyDescent="0.25">
      <c r="A35" s="124" t="str">
        <f>"A partir de 11 jours travaillés : 100 % de décote, soit "&amp;TEXT(ROUND($D$30*F35,2),"# ##0,00")&amp;" €"</f>
        <v>A partir de 11 jours travaillés : 100 % de décote, soit 0,00 €</v>
      </c>
      <c r="B35" s="125"/>
      <c r="C35" s="126"/>
      <c r="D35" s="119"/>
      <c r="E35" s="120"/>
      <c r="F35" s="85">
        <v>0</v>
      </c>
      <c r="G35" s="64"/>
      <c r="H35" s="61"/>
    </row>
    <row r="36" spans="1:8" ht="16.5" thickBot="1" x14ac:dyDescent="0.3">
      <c r="A36" s="40"/>
      <c r="B36" s="41"/>
      <c r="C36" s="41"/>
      <c r="D36" s="51"/>
      <c r="E36" s="27"/>
      <c r="F36" s="61"/>
      <c r="G36" s="64"/>
      <c r="H36" s="61"/>
    </row>
    <row r="37" spans="1:8" ht="38.25" customHeight="1" thickBot="1" x14ac:dyDescent="0.3">
      <c r="A37" s="100" t="s">
        <v>12</v>
      </c>
      <c r="B37" s="101"/>
      <c r="C37" s="102"/>
      <c r="D37" s="94" t="e">
        <f>(D28+D23+D31)</f>
        <v>#N/A</v>
      </c>
      <c r="E37" s="45"/>
      <c r="F37" s="61"/>
      <c r="G37" s="64"/>
      <c r="H37" s="61"/>
    </row>
    <row r="38" spans="1:8" ht="27" customHeight="1" x14ac:dyDescent="0.25">
      <c r="A38" s="49"/>
      <c r="B38" s="49"/>
      <c r="C38" s="49"/>
      <c r="D38" s="48" t="s">
        <v>13</v>
      </c>
      <c r="E38" s="49"/>
      <c r="F38" s="61"/>
      <c r="G38" s="64"/>
      <c r="H38" s="61"/>
    </row>
    <row r="39" spans="1:8" x14ac:dyDescent="0.25">
      <c r="A39" s="49"/>
      <c r="B39" s="49"/>
      <c r="C39" s="49"/>
      <c r="D39" s="48"/>
      <c r="E39" s="49"/>
      <c r="F39" s="61"/>
      <c r="G39" s="64"/>
      <c r="H39" s="61"/>
    </row>
    <row r="40" spans="1:8" x14ac:dyDescent="0.25">
      <c r="A40" s="49"/>
      <c r="B40" s="49"/>
      <c r="C40" s="49"/>
      <c r="D40" s="48"/>
      <c r="E40" s="49"/>
      <c r="F40" s="61"/>
      <c r="G40" s="64"/>
      <c r="H40" s="61"/>
    </row>
    <row r="41" spans="1:8" x14ac:dyDescent="0.25">
      <c r="G41" s="50"/>
    </row>
    <row r="42" spans="1:8" x14ac:dyDescent="0.25">
      <c r="G42" s="8"/>
    </row>
  </sheetData>
  <sheetProtection sheet="1" formatCells="0" selectLockedCells="1"/>
  <mergeCells count="23">
    <mergeCell ref="A23:C23"/>
    <mergeCell ref="D1:E1"/>
    <mergeCell ref="A26:C26"/>
    <mergeCell ref="A28:C28"/>
    <mergeCell ref="A7:C7"/>
    <mergeCell ref="B2:C2"/>
    <mergeCell ref="B3:C3"/>
    <mergeCell ref="A37:C37"/>
    <mergeCell ref="D2:E2"/>
    <mergeCell ref="B1:C1"/>
    <mergeCell ref="A8:A10"/>
    <mergeCell ref="A11:A13"/>
    <mergeCell ref="A14:A16"/>
    <mergeCell ref="A17:A19"/>
    <mergeCell ref="A20:A22"/>
    <mergeCell ref="A30:C30"/>
    <mergeCell ref="A31:C31"/>
    <mergeCell ref="D31:D35"/>
    <mergeCell ref="E31:E35"/>
    <mergeCell ref="A33:C33"/>
    <mergeCell ref="A34:C34"/>
    <mergeCell ref="A35:C35"/>
    <mergeCell ref="A32:C32"/>
  </mergeCells>
  <dataValidations count="4">
    <dataValidation allowBlank="1" showErrorMessage="1" sqref="A1" xr:uid="{A8D0C4A0-01B6-4494-BCBD-0756B147FCF4}"/>
    <dataValidation type="list" allowBlank="1" showInputMessage="1" promptTitle="Agent" prompt="Veuillez inscrire les 3 premières lettres du nom de famille de l'agent, pour filtrer la liste déroulante." sqref="B2" xr:uid="{C0E7D9DD-FEF2-4B7C-B0D4-EAA015AEFEA3}">
      <formula1>IF(B2&lt;&gt;"",OFFSET(Agent1er,MATCH(B2&amp;"*",Agents,0)-1,,SUMPRODUCT((MID(Agents,1,LEN(B2))=TEXT(B2,"0"))*1)),Agents)</formula1>
    </dataValidation>
    <dataValidation allowBlank="1" showInputMessage="1" showErrorMessage="1" promptTitle="Agent" prompt="Veuillez inscrire les 3 premières lettres du nom de famille de l'agent, pour filtrer la listre déroulante." sqref="B3" xr:uid="{4FEB1F52-A96A-47D9-B705-B17173D0BE7E}"/>
    <dataValidation type="list" allowBlank="1" showInputMessage="1" showErrorMessage="1" sqref="A27" xr:uid="{B3D1EF12-7773-458A-8EDC-53C4599B278C}">
      <formula1>"OUI,NON"</formula1>
    </dataValidation>
  </dataValidations>
  <printOptions horizontalCentered="1"/>
  <pageMargins left="0.11811023622047245" right="0.11811023622047245" top="0.15748031496062992" bottom="0.19685039370078741" header="0.39370078740157483" footer="0.39370078740157483"/>
  <pageSetup paperSize="9" scale="68" orientation="portrait" r:id="rId1"/>
  <ignoredErrors>
    <ignoredError sqref="D27:D28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7BBB1A3-6358-4F84-8E27-8B73F593BF50}">
          <x14:formula1>
            <xm:f>OFFSET(_Synthese!$E$4,,,COUNTIF(_Synthese!$E:$E,"&gt;&lt;"""))</xm:f>
          </x14:formula1>
          <xm:sqref>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9E1657-05B2-495A-B161-421819201257}">
  <sheetPr codeName="Feuil13">
    <tabColor rgb="FF92D050"/>
    <pageSetUpPr fitToPage="1"/>
  </sheetPr>
  <dimension ref="A1:G35"/>
  <sheetViews>
    <sheetView showGridLines="0" view="pageBreakPreview" zoomScale="75" zoomScaleNormal="75" zoomScaleSheetLayoutView="75" workbookViewId="0">
      <pane ySplit="1" topLeftCell="A2" activePane="bottomLeft" state="frozen"/>
      <selection pane="bottomLeft" activeCell="B2" sqref="B2"/>
    </sheetView>
  </sheetViews>
  <sheetFormatPr baseColWidth="10" defaultColWidth="9.140625" defaultRowHeight="15.75" x14ac:dyDescent="0.25"/>
  <cols>
    <col min="1" max="1" width="10.85546875" style="9" bestFit="1" customWidth="1"/>
    <col min="2" max="2" width="60" style="9" customWidth="1"/>
    <col min="3" max="3" width="18.7109375" style="10" bestFit="1" customWidth="1"/>
    <col min="4" max="4" width="29.5703125" style="9" customWidth="1"/>
    <col min="5" max="5" width="7.85546875" style="23" customWidth="1"/>
    <col min="6" max="6" width="3.7109375" style="7" bestFit="1" customWidth="1"/>
    <col min="7" max="7" width="4.140625" style="7" bestFit="1" customWidth="1"/>
    <col min="8" max="8" width="11.7109375" style="7" bestFit="1" customWidth="1"/>
    <col min="9" max="16384" width="9.140625" style="7"/>
  </cols>
  <sheetData>
    <row r="1" spans="1:7" s="5" customFormat="1" ht="20.25" customHeight="1" thickBot="1" x14ac:dyDescent="0.25">
      <c r="A1" s="17" t="e">
        <f>VLOOKUP(B2,_Synthese!$E$4:$J$12,4,FALSE)</f>
        <v>#N/A</v>
      </c>
      <c r="B1" s="46" t="e">
        <f>"CIA - Catégorie "&amp;VLOOKUP(B2,_Synthese!$E$4:$J$12,6,FALSE)</f>
        <v>#N/A</v>
      </c>
      <c r="C1" s="130" t="s">
        <v>0</v>
      </c>
      <c r="D1" s="131"/>
      <c r="E1" s="61"/>
      <c r="F1" s="61"/>
      <c r="G1" s="47"/>
    </row>
    <row r="2" spans="1:7" s="5" customFormat="1" ht="20.25" customHeight="1" x14ac:dyDescent="0.2">
      <c r="A2" s="98" t="s">
        <v>76</v>
      </c>
      <c r="B2" s="95" t="s">
        <v>78</v>
      </c>
      <c r="C2" s="103" t="str">
        <f>IF(ISERROR(IF(B1="CIA - Catégorie C1","","Erreur de Catégorie CIA")),"",IF(B1="CIA - Catégorie C1","","Erreur de Catégorie CIA"))</f>
        <v/>
      </c>
      <c r="D2" s="104"/>
      <c r="E2" s="61"/>
      <c r="F2" s="61"/>
      <c r="G2" s="47"/>
    </row>
    <row r="3" spans="1:7" s="5" customFormat="1" ht="20.25" customHeight="1" x14ac:dyDescent="0.2">
      <c r="A3" s="98" t="s">
        <v>1</v>
      </c>
      <c r="B3" s="96" t="e">
        <f>VLOOKUP(B2,_Synthese!$E$4:$J$12,2,FALSE)</f>
        <v>#N/A</v>
      </c>
      <c r="C3" s="6"/>
      <c r="D3" s="18"/>
      <c r="E3" s="61"/>
      <c r="F3" s="61"/>
      <c r="G3" s="47"/>
    </row>
    <row r="4" spans="1:7" ht="31.5" x14ac:dyDescent="0.25">
      <c r="A4" s="19"/>
      <c r="B4" s="20"/>
      <c r="C4" s="21" t="s">
        <v>2</v>
      </c>
      <c r="D4" s="22" t="s">
        <v>3</v>
      </c>
      <c r="E4" s="61"/>
      <c r="F4" s="64" t="s">
        <v>72</v>
      </c>
      <c r="G4" s="65" t="s">
        <v>73</v>
      </c>
    </row>
    <row r="5" spans="1:7" ht="30" customHeight="1" thickBot="1" x14ac:dyDescent="0.3">
      <c r="A5" s="68"/>
      <c r="B5" s="69"/>
      <c r="C5" s="70" t="e">
        <f>SUM(D5)/2</f>
        <v>#N/A</v>
      </c>
      <c r="D5" s="71" t="e">
        <f>IF(A1="FPT",773,IF(A1="PRIVÉ",903,"Statut à indiquer"))</f>
        <v>#N/A</v>
      </c>
      <c r="E5" s="62"/>
      <c r="F5" s="62">
        <v>10</v>
      </c>
      <c r="G5" s="47">
        <v>12</v>
      </c>
    </row>
    <row r="6" spans="1:7" ht="20.25" thickTop="1" thickBot="1" x14ac:dyDescent="0.3">
      <c r="A6" s="145" t="s">
        <v>4</v>
      </c>
      <c r="B6" s="146"/>
      <c r="C6" s="72" t="e">
        <f>ROUND(C5*E6,2)</f>
        <v>#N/A</v>
      </c>
      <c r="D6" s="59">
        <f>E6</f>
        <v>0.1</v>
      </c>
      <c r="E6" s="74">
        <v>0.1</v>
      </c>
      <c r="F6" s="61"/>
      <c r="G6" s="47"/>
    </row>
    <row r="7" spans="1:7" ht="16.5" thickBot="1" x14ac:dyDescent="0.3">
      <c r="A7" s="147" t="s">
        <v>5</v>
      </c>
      <c r="B7" s="148"/>
      <c r="C7" s="54"/>
      <c r="D7" s="27"/>
      <c r="E7" s="61"/>
      <c r="F7" s="61"/>
      <c r="G7" s="47"/>
    </row>
    <row r="8" spans="1:7" x14ac:dyDescent="0.25">
      <c r="A8" s="28"/>
      <c r="B8" s="29"/>
      <c r="C8" s="30"/>
      <c r="D8" s="27"/>
      <c r="E8" s="61"/>
      <c r="F8" s="61"/>
      <c r="G8" s="47"/>
    </row>
    <row r="9" spans="1:7" x14ac:dyDescent="0.25">
      <c r="A9" s="24"/>
      <c r="B9" s="25"/>
      <c r="C9" s="31" t="s">
        <v>6</v>
      </c>
      <c r="D9" s="32"/>
      <c r="E9" s="62"/>
      <c r="F9" s="62"/>
      <c r="G9" s="47"/>
    </row>
    <row r="10" spans="1:7" ht="19.5" thickBot="1" x14ac:dyDescent="0.3">
      <c r="A10" s="149" t="s">
        <v>7</v>
      </c>
      <c r="B10" s="150"/>
      <c r="C10" s="53" t="e">
        <f>ROUND(C5*E10,2)</f>
        <v>#N/A</v>
      </c>
      <c r="D10" s="59">
        <f>E10</f>
        <v>0.15</v>
      </c>
      <c r="E10" s="74">
        <v>0.15</v>
      </c>
      <c r="F10" s="61"/>
      <c r="G10" s="47"/>
    </row>
    <row r="11" spans="1:7" ht="16.5" thickBot="1" x14ac:dyDescent="0.3">
      <c r="A11" s="147" t="s">
        <v>8</v>
      </c>
      <c r="B11" s="148"/>
      <c r="C11" s="54"/>
      <c r="D11" s="27"/>
      <c r="E11" s="61"/>
      <c r="F11" s="61"/>
      <c r="G11" s="47"/>
    </row>
    <row r="12" spans="1:7" x14ac:dyDescent="0.25">
      <c r="A12" s="33"/>
      <c r="B12" s="34"/>
      <c r="C12" s="30"/>
      <c r="D12" s="27"/>
      <c r="E12" s="61"/>
      <c r="F12" s="61"/>
      <c r="G12" s="47"/>
    </row>
    <row r="13" spans="1:7" x14ac:dyDescent="0.25">
      <c r="A13" s="35"/>
      <c r="B13" s="36"/>
      <c r="C13" s="37" t="s">
        <v>6</v>
      </c>
      <c r="D13" s="27"/>
      <c r="E13" s="61"/>
      <c r="F13" s="61"/>
      <c r="G13" s="47"/>
    </row>
    <row r="14" spans="1:7" ht="18.75" x14ac:dyDescent="0.25">
      <c r="A14" s="138" t="s">
        <v>9</v>
      </c>
      <c r="B14" s="140"/>
      <c r="C14" s="55" t="e">
        <f>ROUND(C5*E14,2)</f>
        <v>#N/A</v>
      </c>
      <c r="D14" s="59">
        <f>E14</f>
        <v>0.15</v>
      </c>
      <c r="E14" s="74">
        <v>0.15</v>
      </c>
      <c r="F14" s="61"/>
      <c r="G14" s="47"/>
    </row>
    <row r="15" spans="1:7" ht="56.25" customHeight="1" x14ac:dyDescent="0.25">
      <c r="A15" s="99"/>
      <c r="B15" s="99"/>
      <c r="C15" s="56"/>
      <c r="D15" s="26"/>
      <c r="E15" s="61"/>
      <c r="F15" s="61"/>
      <c r="G15" s="47"/>
    </row>
    <row r="16" spans="1:7" ht="56.25" customHeight="1" x14ac:dyDescent="0.25">
      <c r="A16" s="151"/>
      <c r="B16" s="152"/>
      <c r="C16" s="56"/>
      <c r="D16" s="26"/>
      <c r="E16" s="61"/>
      <c r="F16" s="61"/>
      <c r="G16" s="47"/>
    </row>
    <row r="17" spans="1:7" ht="56.25" customHeight="1" x14ac:dyDescent="0.25">
      <c r="A17" s="153"/>
      <c r="B17" s="154"/>
      <c r="C17" s="56"/>
      <c r="D17" s="38"/>
      <c r="E17" s="61"/>
      <c r="F17" s="61"/>
      <c r="G17" s="47"/>
    </row>
    <row r="18" spans="1:7" ht="56.25" customHeight="1" x14ac:dyDescent="0.25">
      <c r="A18" s="153"/>
      <c r="B18" s="154"/>
      <c r="C18" s="56"/>
      <c r="D18" s="38"/>
      <c r="E18" s="61"/>
      <c r="F18" s="61"/>
      <c r="G18" s="47"/>
    </row>
    <row r="19" spans="1:7" s="8" customFormat="1" ht="56.25" customHeight="1" thickBot="1" x14ac:dyDescent="0.3">
      <c r="A19" s="143"/>
      <c r="B19" s="144"/>
      <c r="C19" s="57"/>
      <c r="D19" s="39"/>
      <c r="E19" s="64"/>
      <c r="F19" s="64"/>
      <c r="G19" s="65"/>
    </row>
    <row r="20" spans="1:7" s="8" customFormat="1" ht="22.5" customHeight="1" thickBot="1" x14ac:dyDescent="0.3">
      <c r="A20" s="127" t="s">
        <v>10</v>
      </c>
      <c r="B20" s="129"/>
      <c r="C20" s="58">
        <f>SUM(C15:C19)</f>
        <v>0</v>
      </c>
      <c r="D20" s="39"/>
      <c r="E20" s="64"/>
      <c r="F20" s="64"/>
      <c r="G20" s="65"/>
    </row>
    <row r="21" spans="1:7" ht="18" customHeight="1" x14ac:dyDescent="0.25">
      <c r="A21" s="40"/>
      <c r="B21" s="41"/>
      <c r="C21" s="30"/>
      <c r="D21" s="27"/>
      <c r="E21" s="61"/>
      <c r="F21" s="64"/>
      <c r="G21" s="47"/>
    </row>
    <row r="22" spans="1:7" ht="18.75" x14ac:dyDescent="0.25">
      <c r="A22" s="111" t="s">
        <v>11</v>
      </c>
      <c r="B22" s="113"/>
      <c r="C22" s="55" t="e">
        <f>ROUND(C5*E22,2)</f>
        <v>#N/A</v>
      </c>
      <c r="D22" s="59">
        <f>E22</f>
        <v>0.6</v>
      </c>
      <c r="E22" s="74">
        <v>0.6</v>
      </c>
      <c r="F22" s="64"/>
      <c r="G22" s="47"/>
    </row>
    <row r="23" spans="1:7" x14ac:dyDescent="0.25">
      <c r="A23" s="114" t="e">
        <f>"0 jour à 5 jour travaillé : 0 % de décote ,soit "&amp;C22&amp;" €"</f>
        <v>#N/A</v>
      </c>
      <c r="B23" s="116"/>
      <c r="C23" s="117" t="e">
        <f>ROUND(IF(AND(D23&gt;=0,D23&lt;=5),C22*E23,IF(AND(D23&gt;=6,D23&lt;=8),C22*E24,IF(AND(D23&gt;=9,D23&lt;=10),C22*E25,0))),2)</f>
        <v>#N/A</v>
      </c>
      <c r="D23" s="120" t="e">
        <f>VLOOKUP(B2,_Synthese!$E$4:$Q$50,8,FALSE)</f>
        <v>#N/A</v>
      </c>
      <c r="E23" s="78">
        <v>1</v>
      </c>
      <c r="F23" s="64"/>
      <c r="G23" s="47"/>
    </row>
    <row r="24" spans="1:7" x14ac:dyDescent="0.25">
      <c r="A24" s="121" t="e">
        <f>" de 6 jours travaillés à 8 : 50 % de décote, soit "&amp;$C$22*E24&amp;" €"</f>
        <v>#N/A</v>
      </c>
      <c r="B24" s="123"/>
      <c r="C24" s="118"/>
      <c r="D24" s="120"/>
      <c r="E24" s="79">
        <v>0.5</v>
      </c>
      <c r="F24" s="64"/>
      <c r="G24" s="47"/>
    </row>
    <row r="25" spans="1:7" x14ac:dyDescent="0.25">
      <c r="A25" s="121" t="e">
        <f>"de 9 jours travaillés à 10 : 75 % de décote, soit "&amp;ROUND($C$22*E25,2)&amp;" €"</f>
        <v>#N/A</v>
      </c>
      <c r="B25" s="123"/>
      <c r="C25" s="118"/>
      <c r="D25" s="120"/>
      <c r="E25" s="79">
        <v>0.25</v>
      </c>
      <c r="F25" s="64"/>
      <c r="G25" s="47"/>
    </row>
    <row r="26" spans="1:7" x14ac:dyDescent="0.25">
      <c r="A26" s="124" t="e">
        <f>"A partir de 11 jours travaillés : 100 % de décote, soit "&amp;ROUND($C$22*E26,2)&amp;" €"</f>
        <v>#N/A</v>
      </c>
      <c r="B26" s="126"/>
      <c r="C26" s="119"/>
      <c r="D26" s="120"/>
      <c r="E26" s="80">
        <v>0</v>
      </c>
      <c r="F26" s="64"/>
      <c r="G26" s="47"/>
    </row>
    <row r="27" spans="1:7" x14ac:dyDescent="0.25">
      <c r="A27" s="42"/>
      <c r="B27" s="43"/>
      <c r="C27" s="51"/>
      <c r="D27" s="26"/>
      <c r="E27" s="63"/>
      <c r="F27" s="64"/>
      <c r="G27" s="47"/>
    </row>
    <row r="28" spans="1:7" x14ac:dyDescent="0.25">
      <c r="A28" s="155" t="s">
        <v>69</v>
      </c>
      <c r="B28" s="156"/>
      <c r="C28" s="52">
        <v>0</v>
      </c>
      <c r="D28" s="44"/>
      <c r="E28" s="63"/>
      <c r="F28" s="64"/>
      <c r="G28" s="47"/>
    </row>
    <row r="29" spans="1:7" ht="16.5" thickBot="1" x14ac:dyDescent="0.3">
      <c r="A29" s="40"/>
      <c r="B29" s="41"/>
      <c r="C29" s="51"/>
      <c r="D29" s="27"/>
      <c r="E29" s="61"/>
      <c r="F29" s="64"/>
      <c r="G29" s="47"/>
    </row>
    <row r="30" spans="1:7" ht="38.25" customHeight="1" thickBot="1" x14ac:dyDescent="0.3">
      <c r="A30" s="100" t="s">
        <v>12</v>
      </c>
      <c r="B30" s="102"/>
      <c r="C30" s="94" t="e">
        <f>MIN(IF(D23&lt;=30,(C7+C11+C20+C23),0),C5)</f>
        <v>#N/A</v>
      </c>
      <c r="D30" s="45"/>
      <c r="E30" s="61"/>
      <c r="F30" s="64"/>
      <c r="G30" s="47"/>
    </row>
    <row r="31" spans="1:7" ht="27" customHeight="1" x14ac:dyDescent="0.25">
      <c r="A31" s="49"/>
      <c r="B31" s="49"/>
      <c r="C31" s="48" t="s">
        <v>13</v>
      </c>
      <c r="D31" s="49"/>
      <c r="E31" s="61"/>
      <c r="F31" s="64"/>
      <c r="G31" s="47"/>
    </row>
    <row r="32" spans="1:7" x14ac:dyDescent="0.25">
      <c r="A32" s="49"/>
      <c r="B32" s="49"/>
      <c r="C32" s="48"/>
      <c r="D32" s="49"/>
      <c r="E32" s="61"/>
      <c r="F32" s="64"/>
      <c r="G32" s="47"/>
    </row>
    <row r="33" spans="1:7" x14ac:dyDescent="0.25">
      <c r="A33" s="49"/>
      <c r="B33" s="49"/>
      <c r="C33" s="48"/>
      <c r="D33" s="49"/>
      <c r="E33" s="61"/>
      <c r="F33" s="64"/>
      <c r="G33" s="47"/>
    </row>
    <row r="34" spans="1:7" x14ac:dyDescent="0.25">
      <c r="F34" s="50"/>
    </row>
    <row r="35" spans="1:7" x14ac:dyDescent="0.25">
      <c r="F35" s="8"/>
    </row>
  </sheetData>
  <sheetProtection sheet="1" formatCells="0" selectLockedCells="1"/>
  <mergeCells count="21">
    <mergeCell ref="A28:B28"/>
    <mergeCell ref="A30:B30"/>
    <mergeCell ref="A20:B20"/>
    <mergeCell ref="A22:B22"/>
    <mergeCell ref="A23:B23"/>
    <mergeCell ref="C23:C26"/>
    <mergeCell ref="D23:D26"/>
    <mergeCell ref="A24:B24"/>
    <mergeCell ref="A25:B25"/>
    <mergeCell ref="A26:B26"/>
    <mergeCell ref="A19:B19"/>
    <mergeCell ref="C1:D1"/>
    <mergeCell ref="A6:B6"/>
    <mergeCell ref="A7:B7"/>
    <mergeCell ref="A10:B10"/>
    <mergeCell ref="A11:B11"/>
    <mergeCell ref="A14:B14"/>
    <mergeCell ref="A16:B16"/>
    <mergeCell ref="A17:B17"/>
    <mergeCell ref="A18:B18"/>
    <mergeCell ref="C2:D2"/>
  </mergeCells>
  <dataValidations count="3">
    <dataValidation allowBlank="1" showInputMessage="1" showErrorMessage="1" promptTitle="Agent" prompt="Veuillez inscrire les 3 premières lettres du nom de famille de l'agent, pour filtrer la listre déroulante." sqref="B3" xr:uid="{220239DE-B4A1-4A72-AC96-94D2B7877129}"/>
    <dataValidation type="list" allowBlank="1" showInputMessage="1" promptTitle="Agent" prompt="Veuillez inscrire les 3 premières lettres du nom de famille de l'agent, pour filtrer la liste déroulante." sqref="B2" xr:uid="{7041A6C1-A51C-497E-A4E8-79C63050393B}">
      <formula1>IF(B2&lt;&gt;"",OFFSET(Agent1er,MATCH(B2&amp;"*",Agents,0)-1,,SUMPRODUCT((MID(Agents,1,LEN(B2))=TEXT(B2,"0"))*1)),Agents)</formula1>
    </dataValidation>
    <dataValidation allowBlank="1" showErrorMessage="1" sqref="A1" xr:uid="{A68CE0F4-0C43-4481-AFC8-DD75712B941A}"/>
  </dataValidations>
  <printOptions horizontalCentered="1"/>
  <pageMargins left="0.11811023622047245" right="0.11811023622047245" top="0.15748031496062992" bottom="0.19685039370078741" header="0.39370078740157483" footer="0.39370078740157483"/>
  <pageSetup paperSize="9" scale="9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29CCE66-A534-4819-9B26-D4DBBA66B12B}">
          <x14:formula1>
            <xm:f>OFFSET(_Synthese!$E$4,,,COUNTIF(_Synthese!$E:$E,"&gt;&lt;"""))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DB451-E566-46D0-9D19-FAAD538251B2}">
  <sheetPr codeName="Feuil16">
    <tabColor rgb="FF777A4C"/>
    <pageSetUpPr fitToPage="1"/>
  </sheetPr>
  <dimension ref="A1:H42"/>
  <sheetViews>
    <sheetView showGridLines="0" view="pageBreakPreview" zoomScale="75" zoomScaleNormal="75" zoomScaleSheetLayoutView="75" workbookViewId="0">
      <pane ySplit="1" topLeftCell="A2" activePane="bottomLeft" state="frozen"/>
      <selection pane="bottomLeft" activeCell="C8" sqref="C8"/>
    </sheetView>
  </sheetViews>
  <sheetFormatPr baseColWidth="10" defaultColWidth="3.28515625" defaultRowHeight="15.75" x14ac:dyDescent="0.25"/>
  <cols>
    <col min="1" max="1" width="10.85546875" style="9" bestFit="1" customWidth="1"/>
    <col min="2" max="2" width="21.85546875" style="9" bestFit="1" customWidth="1"/>
    <col min="3" max="3" width="75.5703125" style="9" customWidth="1"/>
    <col min="4" max="4" width="18.7109375" style="10" bestFit="1" customWidth="1"/>
    <col min="5" max="5" width="29.5703125" style="9" customWidth="1"/>
    <col min="6" max="6" width="7.85546875" style="23" customWidth="1"/>
    <col min="7" max="8" width="6.7109375" style="7" customWidth="1"/>
    <col min="9" max="16384" width="3.28515625" style="7"/>
  </cols>
  <sheetData>
    <row r="1" spans="1:8" s="5" customFormat="1" ht="20.25" customHeight="1" thickBot="1" x14ac:dyDescent="0.25">
      <c r="A1" s="17" t="str">
        <f>IF(ISERROR(VLOOKUP(B2,_Synthese!$E$4:$J$12,4,FALSE)),"",VLOOKUP(B2,_Synthese!$E$4:$J$12,4,FALSE))</f>
        <v/>
      </c>
      <c r="B1" s="105" t="e">
        <f>"CIA - Catégorie "&amp;VLOOKUP(B2,_Synthese!$E$4:$J$12,6,FALSE)</f>
        <v>#N/A</v>
      </c>
      <c r="C1" s="106"/>
      <c r="D1" s="130" t="s">
        <v>0</v>
      </c>
      <c r="E1" s="131"/>
      <c r="F1" s="61"/>
      <c r="G1" s="61"/>
      <c r="H1" s="61"/>
    </row>
    <row r="2" spans="1:8" s="5" customFormat="1" ht="20.25" customHeight="1" x14ac:dyDescent="0.2">
      <c r="A2" s="97" t="s">
        <v>77</v>
      </c>
      <c r="B2" s="141" t="s">
        <v>80</v>
      </c>
      <c r="C2" s="141"/>
      <c r="D2" s="103" t="str">
        <f>IF(ISERROR(IF(B1="CIA - Catégorie A2","","Erreur de Catégorie CIA")),"",IF(B1="CIA - Catégorie A2","","Erreur de Catégorie CIA"))</f>
        <v/>
      </c>
      <c r="E2" s="104"/>
      <c r="F2" s="61"/>
      <c r="G2" s="61"/>
      <c r="H2" s="61"/>
    </row>
    <row r="3" spans="1:8" s="5" customFormat="1" ht="20.25" customHeight="1" x14ac:dyDescent="0.2">
      <c r="A3" s="97" t="s">
        <v>1</v>
      </c>
      <c r="B3" s="157" t="e">
        <f>VLOOKUP(B2,_Synthese!$E$4:$J$12,2,FALSE)</f>
        <v>#N/A</v>
      </c>
      <c r="C3" s="157"/>
      <c r="D3" s="6"/>
      <c r="E3" s="18"/>
      <c r="F3" s="61"/>
      <c r="G3" s="61"/>
      <c r="H3" s="61"/>
    </row>
    <row r="4" spans="1:8" ht="31.5" x14ac:dyDescent="0.25">
      <c r="A4" s="19"/>
      <c r="B4" s="20"/>
      <c r="C4" s="20"/>
      <c r="D4" s="21" t="s">
        <v>2</v>
      </c>
      <c r="E4" s="22" t="s">
        <v>3</v>
      </c>
      <c r="F4" s="61"/>
      <c r="G4" s="75" t="s">
        <v>72</v>
      </c>
      <c r="H4" s="75" t="s">
        <v>73</v>
      </c>
    </row>
    <row r="5" spans="1:8" ht="30" customHeight="1" thickBot="1" x14ac:dyDescent="0.3">
      <c r="A5" s="68"/>
      <c r="B5" s="69"/>
      <c r="C5" s="69"/>
      <c r="D5" s="86">
        <f>SUM(E5)/2</f>
        <v>0</v>
      </c>
      <c r="E5" s="87" t="str">
        <f>IF(A1="FPT",G5,IF(A1="PRIVÉ",H5,"Statut à indiquer"))</f>
        <v>Statut à indiquer</v>
      </c>
      <c r="F5" s="62"/>
      <c r="G5" s="76">
        <v>50</v>
      </c>
      <c r="H5" s="77">
        <v>60</v>
      </c>
    </row>
    <row r="6" spans="1:8" ht="16.5" thickTop="1" x14ac:dyDescent="0.25">
      <c r="A6" s="35"/>
      <c r="B6" s="36"/>
      <c r="C6" s="36"/>
      <c r="D6" s="67" t="s">
        <v>6</v>
      </c>
      <c r="E6" s="27"/>
      <c r="F6" s="61"/>
      <c r="G6" s="61"/>
      <c r="H6" s="61"/>
    </row>
    <row r="7" spans="1:8" ht="18.75" x14ac:dyDescent="0.25">
      <c r="A7" s="138" t="s">
        <v>9</v>
      </c>
      <c r="B7" s="139"/>
      <c r="C7" s="140"/>
      <c r="D7" s="55">
        <f>ROUND(D5*F7,2)</f>
        <v>0</v>
      </c>
      <c r="E7" s="59">
        <f>F7</f>
        <v>0.7</v>
      </c>
      <c r="F7" s="81">
        <v>0.7</v>
      </c>
      <c r="G7" s="61"/>
      <c r="H7" s="61"/>
    </row>
    <row r="8" spans="1:8" ht="45" customHeight="1" x14ac:dyDescent="0.25">
      <c r="A8" s="107">
        <v>1</v>
      </c>
      <c r="B8" s="88" t="s">
        <v>17</v>
      </c>
      <c r="C8" s="66"/>
      <c r="D8" s="56"/>
      <c r="E8" s="26"/>
      <c r="F8" s="61"/>
      <c r="G8" s="61"/>
      <c r="H8" s="61"/>
    </row>
    <row r="9" spans="1:8" ht="45" customHeight="1" x14ac:dyDescent="0.25">
      <c r="A9" s="108"/>
      <c r="B9" s="88" t="s">
        <v>16</v>
      </c>
      <c r="C9" s="66"/>
      <c r="D9" s="56"/>
      <c r="E9" s="26"/>
      <c r="F9" s="61"/>
      <c r="G9" s="61"/>
      <c r="H9" s="61"/>
    </row>
    <row r="10" spans="1:8" ht="45" customHeight="1" x14ac:dyDescent="0.25">
      <c r="A10" s="109"/>
      <c r="B10" s="88" t="s">
        <v>74</v>
      </c>
      <c r="C10" s="66"/>
      <c r="D10" s="56"/>
      <c r="E10" s="26"/>
      <c r="F10" s="61"/>
      <c r="G10" s="61"/>
      <c r="H10" s="61"/>
    </row>
    <row r="11" spans="1:8" ht="45" customHeight="1" x14ac:dyDescent="0.25">
      <c r="A11" s="107">
        <v>2</v>
      </c>
      <c r="B11" s="88" t="s">
        <v>17</v>
      </c>
      <c r="C11" s="66"/>
      <c r="D11" s="56"/>
      <c r="E11" s="26"/>
      <c r="F11" s="61"/>
      <c r="G11" s="61"/>
      <c r="H11" s="61"/>
    </row>
    <row r="12" spans="1:8" ht="45" customHeight="1" x14ac:dyDescent="0.25">
      <c r="A12" s="108"/>
      <c r="B12" s="88" t="s">
        <v>16</v>
      </c>
      <c r="C12" s="66"/>
      <c r="D12" s="56"/>
      <c r="E12" s="26"/>
      <c r="F12" s="61"/>
      <c r="G12" s="61"/>
      <c r="H12" s="61"/>
    </row>
    <row r="13" spans="1:8" ht="45" customHeight="1" x14ac:dyDescent="0.25">
      <c r="A13" s="109"/>
      <c r="B13" s="88" t="s">
        <v>74</v>
      </c>
      <c r="C13" s="66"/>
      <c r="D13" s="56"/>
      <c r="E13" s="26"/>
      <c r="F13" s="61"/>
      <c r="G13" s="61"/>
      <c r="H13" s="61"/>
    </row>
    <row r="14" spans="1:8" ht="45" customHeight="1" x14ac:dyDescent="0.25">
      <c r="A14" s="107">
        <v>3</v>
      </c>
      <c r="B14" s="88" t="s">
        <v>17</v>
      </c>
      <c r="C14" s="66"/>
      <c r="D14" s="56"/>
      <c r="E14" s="38"/>
      <c r="F14" s="61"/>
      <c r="G14" s="61"/>
      <c r="H14" s="61"/>
    </row>
    <row r="15" spans="1:8" ht="45" customHeight="1" x14ac:dyDescent="0.25">
      <c r="A15" s="108"/>
      <c r="B15" s="88" t="s">
        <v>16</v>
      </c>
      <c r="C15" s="66"/>
      <c r="D15" s="56"/>
      <c r="E15" s="38"/>
      <c r="F15" s="61"/>
      <c r="G15" s="61"/>
      <c r="H15" s="61"/>
    </row>
    <row r="16" spans="1:8" ht="45" customHeight="1" x14ac:dyDescent="0.25">
      <c r="A16" s="109"/>
      <c r="B16" s="88" t="s">
        <v>74</v>
      </c>
      <c r="C16" s="66"/>
      <c r="D16" s="56"/>
      <c r="E16" s="38"/>
      <c r="F16" s="61"/>
      <c r="G16" s="61"/>
      <c r="H16" s="61"/>
    </row>
    <row r="17" spans="1:8" ht="45" customHeight="1" x14ac:dyDescent="0.25">
      <c r="A17" s="107">
        <v>4</v>
      </c>
      <c r="B17" s="88" t="s">
        <v>17</v>
      </c>
      <c r="C17" s="66"/>
      <c r="D17" s="56"/>
      <c r="E17" s="38"/>
      <c r="F17" s="61"/>
      <c r="G17" s="61"/>
      <c r="H17" s="61"/>
    </row>
    <row r="18" spans="1:8" ht="45" customHeight="1" x14ac:dyDescent="0.25">
      <c r="A18" s="108"/>
      <c r="B18" s="88" t="s">
        <v>16</v>
      </c>
      <c r="C18" s="66"/>
      <c r="D18" s="57"/>
      <c r="E18" s="38"/>
      <c r="F18" s="61"/>
      <c r="G18" s="61"/>
      <c r="H18" s="61"/>
    </row>
    <row r="19" spans="1:8" ht="45" customHeight="1" x14ac:dyDescent="0.25">
      <c r="A19" s="109"/>
      <c r="B19" s="88" t="s">
        <v>74</v>
      </c>
      <c r="C19" s="66"/>
      <c r="D19" s="57"/>
      <c r="E19" s="38"/>
      <c r="F19" s="61"/>
      <c r="G19" s="61"/>
      <c r="H19" s="61"/>
    </row>
    <row r="20" spans="1:8" ht="45" customHeight="1" x14ac:dyDescent="0.25">
      <c r="A20" s="107">
        <v>5</v>
      </c>
      <c r="B20" s="88" t="s">
        <v>17</v>
      </c>
      <c r="C20" s="66"/>
      <c r="D20" s="57"/>
      <c r="E20" s="38"/>
      <c r="F20" s="61"/>
      <c r="G20" s="61"/>
      <c r="H20" s="61"/>
    </row>
    <row r="21" spans="1:8" ht="45" customHeight="1" x14ac:dyDescent="0.25">
      <c r="A21" s="108"/>
      <c r="B21" s="89" t="s">
        <v>16</v>
      </c>
      <c r="C21" s="66"/>
      <c r="D21" s="57"/>
      <c r="E21" s="38"/>
      <c r="F21" s="61"/>
      <c r="G21" s="61"/>
      <c r="H21" s="61"/>
    </row>
    <row r="22" spans="1:8" s="8" customFormat="1" ht="45" customHeight="1" thickBot="1" x14ac:dyDescent="0.3">
      <c r="A22" s="110"/>
      <c r="B22" s="90" t="s">
        <v>74</v>
      </c>
      <c r="C22" s="66"/>
      <c r="D22" s="57"/>
      <c r="E22" s="39"/>
      <c r="F22" s="64"/>
      <c r="G22" s="64"/>
      <c r="H22" s="64"/>
    </row>
    <row r="23" spans="1:8" s="8" customFormat="1" ht="22.5" customHeight="1" thickBot="1" x14ac:dyDescent="0.3">
      <c r="A23" s="127" t="s">
        <v>15</v>
      </c>
      <c r="B23" s="128"/>
      <c r="C23" s="129"/>
      <c r="D23" s="58">
        <f>SUM(D8:D22)</f>
        <v>0</v>
      </c>
      <c r="E23" s="39"/>
      <c r="F23" s="64"/>
      <c r="G23" s="64"/>
      <c r="H23" s="64"/>
    </row>
    <row r="24" spans="1:8" x14ac:dyDescent="0.25">
      <c r="A24" s="28"/>
      <c r="B24" s="29"/>
      <c r="C24" s="29"/>
      <c r="D24" s="30"/>
      <c r="E24" s="27"/>
      <c r="F24" s="61"/>
      <c r="G24" s="61"/>
      <c r="H24" s="61"/>
    </row>
    <row r="25" spans="1:8" x14ac:dyDescent="0.25">
      <c r="A25" s="24"/>
      <c r="B25" s="25"/>
      <c r="C25" s="25"/>
      <c r="D25" s="31" t="s">
        <v>6</v>
      </c>
      <c r="E25" s="32"/>
      <c r="F25" s="62"/>
      <c r="G25" s="62"/>
      <c r="H25" s="61"/>
    </row>
    <row r="26" spans="1:8" ht="19.5" thickBot="1" x14ac:dyDescent="0.3">
      <c r="A26" s="132" t="s">
        <v>21</v>
      </c>
      <c r="B26" s="133"/>
      <c r="C26" s="134"/>
      <c r="D26" s="53">
        <f>ROUND(D5*F26,2)</f>
        <v>0</v>
      </c>
      <c r="E26" s="59">
        <f>F26</f>
        <v>0.25</v>
      </c>
      <c r="F26" s="81">
        <v>0.25</v>
      </c>
      <c r="G26" s="61"/>
      <c r="H26" s="61"/>
    </row>
    <row r="27" spans="1:8" ht="18.75" customHeight="1" thickBot="1" x14ac:dyDescent="0.3">
      <c r="A27" s="73" t="s">
        <v>14</v>
      </c>
      <c r="B27" s="91"/>
      <c r="C27" s="92"/>
      <c r="D27" s="93">
        <f>IF(A27="OUI",D26,0)</f>
        <v>0</v>
      </c>
      <c r="E27" s="59"/>
      <c r="F27" s="63"/>
      <c r="G27" s="61"/>
      <c r="H27" s="61"/>
    </row>
    <row r="28" spans="1:8" ht="16.5" thickBot="1" x14ac:dyDescent="0.3">
      <c r="A28" s="135" t="s">
        <v>75</v>
      </c>
      <c r="B28" s="136"/>
      <c r="C28" s="137"/>
      <c r="D28" s="58">
        <f>D27</f>
        <v>0</v>
      </c>
      <c r="E28" s="27"/>
      <c r="F28" s="61"/>
      <c r="G28" s="61"/>
      <c r="H28" s="61"/>
    </row>
    <row r="29" spans="1:8" ht="18" customHeight="1" x14ac:dyDescent="0.25">
      <c r="A29" s="40"/>
      <c r="B29" s="41"/>
      <c r="C29" s="41"/>
      <c r="D29" s="30"/>
      <c r="E29" s="27"/>
      <c r="F29" s="61"/>
      <c r="G29" s="64"/>
      <c r="H29" s="61"/>
    </row>
    <row r="30" spans="1:8" ht="18.75" x14ac:dyDescent="0.25">
      <c r="A30" s="111" t="s">
        <v>11</v>
      </c>
      <c r="B30" s="112"/>
      <c r="C30" s="113"/>
      <c r="D30" s="55">
        <f>ROUND(D5*F30,2)</f>
        <v>0</v>
      </c>
      <c r="E30" s="59">
        <f>F30</f>
        <v>0.05</v>
      </c>
      <c r="F30" s="82">
        <v>0.05</v>
      </c>
      <c r="G30" s="64"/>
      <c r="H30" s="61"/>
    </row>
    <row r="31" spans="1:8" x14ac:dyDescent="0.25">
      <c r="A31" s="114" t="str">
        <f>"0 jour à 1 jour travaillé : 0 % de décote ,soit "&amp;TEXT(ROUND($D$30*F31,2),"# ##0,00")&amp;" €"</f>
        <v>0 jour à 1 jour travaillé : 0 % de décote ,soit 0,00 €</v>
      </c>
      <c r="B31" s="115"/>
      <c r="C31" s="116"/>
      <c r="D31" s="117" t="e">
        <f>ROUND(IF(AND(E31&gt;=0,E31&lt;=1),D30*F31,IF(AND(E31&gt;=2,E31&lt;=4),D30*F32,IF(AND(E31&gt;=5,E31&lt;=8),D30*F33,IF(AND(E31&gt;=9,E31&lt;=10),D30*F34,0)))),2)</f>
        <v>#N/A</v>
      </c>
      <c r="E31" s="120" t="e">
        <f>VLOOKUP(B2,_Synthese!$E$4:$Q$50,8,FALSE)</f>
        <v>#N/A</v>
      </c>
      <c r="F31" s="83">
        <v>1</v>
      </c>
      <c r="G31" s="64"/>
      <c r="H31" s="61"/>
    </row>
    <row r="32" spans="1:8" x14ac:dyDescent="0.25">
      <c r="A32" s="121" t="str">
        <f>" de 2 jours travaillés à 4 : 75 % de décote, soit "&amp;TEXT(ROUND($D$30*F32,2),"# ##0,00")&amp;" €"</f>
        <v xml:space="preserve"> de 2 jours travaillés à 4 : 75 % de décote, soit 0,00 €</v>
      </c>
      <c r="B32" s="122"/>
      <c r="C32" s="123"/>
      <c r="D32" s="118"/>
      <c r="E32" s="120"/>
      <c r="F32" s="84">
        <v>0.75</v>
      </c>
      <c r="G32" s="64"/>
      <c r="H32" s="61"/>
    </row>
    <row r="33" spans="1:8" x14ac:dyDescent="0.25">
      <c r="A33" s="121" t="str">
        <f>"de 5 jours travaillés à 8 : 50 % de décote, soit "&amp;TEXT(ROUND($D$30*F33,2),"# ##0,00")&amp;" €"</f>
        <v>de 5 jours travaillés à 8 : 50 % de décote, soit 0,00 €</v>
      </c>
      <c r="B33" s="122"/>
      <c r="C33" s="123"/>
      <c r="D33" s="118"/>
      <c r="E33" s="120"/>
      <c r="F33" s="84">
        <v>0.5</v>
      </c>
      <c r="G33" s="64"/>
      <c r="H33" s="61"/>
    </row>
    <row r="34" spans="1:8" x14ac:dyDescent="0.25">
      <c r="A34" s="121" t="str">
        <f>"de 9 jours travaillés à 10 : 25 % de décote, soit "&amp;TEXT(ROUND($D$30*F34,2),"# ##0,00")&amp;" €"</f>
        <v>de 9 jours travaillés à 10 : 25 % de décote, soit 0,00 €</v>
      </c>
      <c r="B34" s="122"/>
      <c r="C34" s="123"/>
      <c r="D34" s="118"/>
      <c r="E34" s="120"/>
      <c r="F34" s="84">
        <v>0.25</v>
      </c>
      <c r="G34" s="64"/>
      <c r="H34" s="61"/>
    </row>
    <row r="35" spans="1:8" x14ac:dyDescent="0.25">
      <c r="A35" s="124" t="str">
        <f>"A partir de 11 jours travaillés : 100 % de décote, soit "&amp;TEXT(ROUND($D$30*F35,2),"# ##0,00")&amp;" €"</f>
        <v>A partir de 11 jours travaillés : 100 % de décote, soit 0,00 €</v>
      </c>
      <c r="B35" s="125"/>
      <c r="C35" s="126"/>
      <c r="D35" s="119"/>
      <c r="E35" s="120"/>
      <c r="F35" s="85">
        <v>0</v>
      </c>
      <c r="G35" s="64"/>
      <c r="H35" s="61"/>
    </row>
    <row r="36" spans="1:8" ht="16.5" thickBot="1" x14ac:dyDescent="0.3">
      <c r="A36" s="40"/>
      <c r="B36" s="41"/>
      <c r="C36" s="41"/>
      <c r="D36" s="51"/>
      <c r="E36" s="27"/>
      <c r="F36" s="61"/>
      <c r="G36" s="64"/>
      <c r="H36" s="61"/>
    </row>
    <row r="37" spans="1:8" ht="38.25" customHeight="1" thickBot="1" x14ac:dyDescent="0.3">
      <c r="A37" s="100" t="s">
        <v>12</v>
      </c>
      <c r="B37" s="101"/>
      <c r="C37" s="102"/>
      <c r="D37" s="94" t="e">
        <f>(D28+D23+D31)</f>
        <v>#N/A</v>
      </c>
      <c r="E37" s="45"/>
      <c r="F37" s="61"/>
      <c r="G37" s="64"/>
      <c r="H37" s="61"/>
    </row>
    <row r="38" spans="1:8" ht="27" customHeight="1" x14ac:dyDescent="0.25">
      <c r="A38" s="49"/>
      <c r="B38" s="49"/>
      <c r="C38" s="49"/>
      <c r="D38" s="48" t="s">
        <v>13</v>
      </c>
      <c r="E38" s="49"/>
      <c r="F38" s="61"/>
      <c r="G38" s="64"/>
      <c r="H38" s="61"/>
    </row>
    <row r="39" spans="1:8" x14ac:dyDescent="0.25">
      <c r="A39" s="49"/>
      <c r="B39" s="49"/>
      <c r="C39" s="49"/>
      <c r="D39" s="48"/>
      <c r="E39" s="49"/>
      <c r="F39" s="61"/>
      <c r="G39" s="64"/>
      <c r="H39" s="61"/>
    </row>
    <row r="40" spans="1:8" x14ac:dyDescent="0.25">
      <c r="A40" s="49"/>
      <c r="B40" s="49"/>
      <c r="C40" s="49"/>
      <c r="D40" s="48"/>
      <c r="E40" s="49"/>
      <c r="F40" s="61"/>
      <c r="G40" s="64"/>
      <c r="H40" s="61"/>
    </row>
    <row r="41" spans="1:8" x14ac:dyDescent="0.25">
      <c r="G41" s="50"/>
    </row>
    <row r="42" spans="1:8" x14ac:dyDescent="0.25">
      <c r="G42" s="8"/>
    </row>
  </sheetData>
  <sheetProtection sheet="1" formatCells="0" selectLockedCells="1"/>
  <mergeCells count="23">
    <mergeCell ref="A23:C23"/>
    <mergeCell ref="B1:C1"/>
    <mergeCell ref="D1:E1"/>
    <mergeCell ref="B2:C2"/>
    <mergeCell ref="D2:E2"/>
    <mergeCell ref="B3:C3"/>
    <mergeCell ref="A7:C7"/>
    <mergeCell ref="A8:A10"/>
    <mergeCell ref="A11:A13"/>
    <mergeCell ref="A14:A16"/>
    <mergeCell ref="A17:A19"/>
    <mergeCell ref="A20:A22"/>
    <mergeCell ref="D31:D35"/>
    <mergeCell ref="E31:E35"/>
    <mergeCell ref="A32:C32"/>
    <mergeCell ref="A33:C33"/>
    <mergeCell ref="A34:C34"/>
    <mergeCell ref="A35:C35"/>
    <mergeCell ref="A37:C37"/>
    <mergeCell ref="A26:C26"/>
    <mergeCell ref="A28:C28"/>
    <mergeCell ref="A30:C30"/>
    <mergeCell ref="A31:C31"/>
  </mergeCells>
  <dataValidations count="4">
    <dataValidation allowBlank="1" showErrorMessage="1" sqref="A1" xr:uid="{1F4C6D43-0828-4113-A8C4-C1417B0C7737}"/>
    <dataValidation type="list" allowBlank="1" showInputMessage="1" promptTitle="Agent" prompt="Veuillez inscrire les 3 premières lettres du nom de famille de l'agent, pour filtrer la liste déroulante." sqref="B2" xr:uid="{ACB18F82-DEA9-47F7-98A9-45DAD897B570}">
      <formula1>IF(B2&lt;&gt;"",OFFSET(Agent1er,MATCH(B2&amp;"*",Agents,0)-1,,SUMPRODUCT((MID(Agents,1,LEN(B2))=TEXT(B2,"0"))*1)),Agents)</formula1>
    </dataValidation>
    <dataValidation allowBlank="1" showInputMessage="1" showErrorMessage="1" promptTitle="Agent" prompt="Veuillez inscrire les 3 premières lettres du nom de famille de l'agent, pour filtrer la listre déroulante." sqref="B3" xr:uid="{F9521925-486C-40CB-ADBA-5ED911882CC1}"/>
    <dataValidation type="list" allowBlank="1" showInputMessage="1" showErrorMessage="1" sqref="A27" xr:uid="{40C12E9C-F51A-4564-AFB3-BC8CE716D83A}">
      <formula1>"OUI,NON"</formula1>
    </dataValidation>
  </dataValidations>
  <printOptions horizontalCentered="1"/>
  <pageMargins left="0.11811023622047245" right="0.11811023622047245" top="0.15748031496062992" bottom="0.19685039370078741" header="0.39370078740157483" footer="0.39370078740157483"/>
  <pageSetup paperSize="9" scale="68" orientation="portrait" r:id="rId1"/>
  <ignoredErrors>
    <ignoredError sqref="B3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B659E4-7A31-47C7-869F-70F51D7D3DC1}">
          <x14:formula1>
            <xm:f>OFFSET(_Synthese!$E$4,,,COUNTIF(_Synthese!$E:$E,"&gt;&lt;"""))</xm:f>
          </x14:formula1>
          <xm:sqref>G2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0CCF48-971D-4F26-850A-6A472CEB8978}">
  <sheetPr codeName="Feuil17">
    <tabColor rgb="FF109AB6"/>
    <pageSetUpPr fitToPage="1"/>
  </sheetPr>
  <dimension ref="A1:H42"/>
  <sheetViews>
    <sheetView showGridLines="0" view="pageBreakPreview" zoomScale="75" zoomScaleNormal="75" zoomScaleSheetLayoutView="75" workbookViewId="0">
      <pane ySplit="1" topLeftCell="A2" activePane="bottomLeft" state="frozen"/>
      <selection pane="bottomLeft" activeCell="C11" sqref="C11"/>
    </sheetView>
  </sheetViews>
  <sheetFormatPr baseColWidth="10" defaultColWidth="3.28515625" defaultRowHeight="15.75" x14ac:dyDescent="0.25"/>
  <cols>
    <col min="1" max="1" width="10.85546875" style="9" bestFit="1" customWidth="1"/>
    <col min="2" max="2" width="21.85546875" style="9" bestFit="1" customWidth="1"/>
    <col min="3" max="3" width="75.5703125" style="9" customWidth="1"/>
    <col min="4" max="4" width="18.7109375" style="10" bestFit="1" customWidth="1"/>
    <col min="5" max="5" width="29.5703125" style="9" customWidth="1"/>
    <col min="6" max="6" width="7.85546875" style="23" customWidth="1"/>
    <col min="7" max="8" width="6.7109375" style="7" customWidth="1"/>
    <col min="9" max="16384" width="3.28515625" style="7"/>
  </cols>
  <sheetData>
    <row r="1" spans="1:8" s="5" customFormat="1" ht="20.25" customHeight="1" thickBot="1" x14ac:dyDescent="0.25">
      <c r="A1" s="17" t="str">
        <f>IF(ISERROR(VLOOKUP(B2,_Synthese!$E$4:$J$12,4,FALSE)),"",VLOOKUP(B2,_Synthese!$E$4:$J$12,4,FALSE))</f>
        <v/>
      </c>
      <c r="B1" s="105" t="e">
        <f>"CIA - Catégorie "&amp;VLOOKUP(B2,_Synthese!$E$4:$J$12,6,FALSE)</f>
        <v>#N/A</v>
      </c>
      <c r="C1" s="106"/>
      <c r="D1" s="130" t="s">
        <v>0</v>
      </c>
      <c r="E1" s="131"/>
      <c r="F1" s="61"/>
      <c r="G1" s="61"/>
      <c r="H1" s="61"/>
    </row>
    <row r="2" spans="1:8" s="5" customFormat="1" ht="20.25" customHeight="1" x14ac:dyDescent="0.2">
      <c r="A2" s="97" t="s">
        <v>77</v>
      </c>
      <c r="B2" s="141" t="s">
        <v>81</v>
      </c>
      <c r="C2" s="141"/>
      <c r="D2" s="103" t="str">
        <f>IF(ISERROR(IF(B1="CIA - Catégorie A1","","Erreur de Catégorie CIA")),"",IF(B1="CIA - Catégorie A1","","Erreur de Catégorie CIA"))</f>
        <v/>
      </c>
      <c r="E2" s="104"/>
      <c r="F2" s="61"/>
      <c r="G2" s="61"/>
      <c r="H2" s="61"/>
    </row>
    <row r="3" spans="1:8" s="5" customFormat="1" ht="20.25" customHeight="1" x14ac:dyDescent="0.2">
      <c r="A3" s="97" t="s">
        <v>1</v>
      </c>
      <c r="B3" s="157" t="e">
        <f>VLOOKUP(B2,_Synthese!$E$4:$J$12,2,FALSE)</f>
        <v>#N/A</v>
      </c>
      <c r="C3" s="157"/>
      <c r="D3" s="6"/>
      <c r="E3" s="18"/>
      <c r="F3" s="61"/>
      <c r="G3" s="61"/>
      <c r="H3" s="61"/>
    </row>
    <row r="4" spans="1:8" ht="31.5" x14ac:dyDescent="0.25">
      <c r="A4" s="19"/>
      <c r="B4" s="20"/>
      <c r="C4" s="20"/>
      <c r="D4" s="21" t="s">
        <v>2</v>
      </c>
      <c r="E4" s="22" t="s">
        <v>3</v>
      </c>
      <c r="F4" s="61"/>
      <c r="G4" s="75" t="s">
        <v>72</v>
      </c>
      <c r="H4" s="75" t="s">
        <v>73</v>
      </c>
    </row>
    <row r="5" spans="1:8" ht="30" customHeight="1" thickBot="1" x14ac:dyDescent="0.3">
      <c r="A5" s="68"/>
      <c r="B5" s="69"/>
      <c r="C5" s="69"/>
      <c r="D5" s="86">
        <f>SUM(E5)/2</f>
        <v>0</v>
      </c>
      <c r="E5" s="87" t="str">
        <f>IF(A1="FPT",G5,IF(A1="PRIVÉ",H5,"Statut à indiquer"))</f>
        <v>Statut à indiquer</v>
      </c>
      <c r="F5" s="62"/>
      <c r="G5" s="76">
        <v>60</v>
      </c>
      <c r="H5" s="77">
        <v>70</v>
      </c>
    </row>
    <row r="6" spans="1:8" ht="16.5" thickTop="1" x14ac:dyDescent="0.25">
      <c r="A6" s="35"/>
      <c r="B6" s="36"/>
      <c r="C6" s="36"/>
      <c r="D6" s="67" t="s">
        <v>6</v>
      </c>
      <c r="E6" s="27"/>
      <c r="F6" s="61"/>
      <c r="G6" s="61"/>
      <c r="H6" s="61"/>
    </row>
    <row r="7" spans="1:8" ht="18.75" x14ac:dyDescent="0.25">
      <c r="A7" s="138" t="s">
        <v>9</v>
      </c>
      <c r="B7" s="139"/>
      <c r="C7" s="140"/>
      <c r="D7" s="55">
        <f>ROUND(D5*F7,2)</f>
        <v>0</v>
      </c>
      <c r="E7" s="59">
        <f>F7</f>
        <v>0.75</v>
      </c>
      <c r="F7" s="81">
        <v>0.75</v>
      </c>
      <c r="G7" s="61"/>
      <c r="H7" s="61"/>
    </row>
    <row r="8" spans="1:8" ht="45" customHeight="1" x14ac:dyDescent="0.25">
      <c r="A8" s="107">
        <v>1</v>
      </c>
      <c r="B8" s="88" t="s">
        <v>17</v>
      </c>
      <c r="C8" s="66"/>
      <c r="D8" s="56"/>
      <c r="E8" s="26"/>
      <c r="F8" s="61"/>
      <c r="G8" s="61"/>
      <c r="H8" s="61"/>
    </row>
    <row r="9" spans="1:8" ht="45" customHeight="1" x14ac:dyDescent="0.25">
      <c r="A9" s="108"/>
      <c r="B9" s="88" t="s">
        <v>16</v>
      </c>
      <c r="C9" s="66"/>
      <c r="D9" s="56"/>
      <c r="E9" s="26"/>
      <c r="F9" s="61"/>
      <c r="G9" s="61"/>
      <c r="H9" s="61"/>
    </row>
    <row r="10" spans="1:8" ht="45" customHeight="1" x14ac:dyDescent="0.25">
      <c r="A10" s="109"/>
      <c r="B10" s="88" t="s">
        <v>74</v>
      </c>
      <c r="C10" s="66"/>
      <c r="D10" s="56"/>
      <c r="E10" s="26"/>
      <c r="F10" s="61"/>
      <c r="G10" s="61"/>
      <c r="H10" s="61"/>
    </row>
    <row r="11" spans="1:8" ht="45" customHeight="1" x14ac:dyDescent="0.25">
      <c r="A11" s="107">
        <v>2</v>
      </c>
      <c r="B11" s="88" t="s">
        <v>17</v>
      </c>
      <c r="C11" s="66"/>
      <c r="D11" s="56"/>
      <c r="E11" s="26"/>
      <c r="F11" s="61"/>
      <c r="G11" s="61"/>
      <c r="H11" s="61"/>
    </row>
    <row r="12" spans="1:8" ht="45" customHeight="1" x14ac:dyDescent="0.25">
      <c r="A12" s="108"/>
      <c r="B12" s="88" t="s">
        <v>16</v>
      </c>
      <c r="C12" s="66"/>
      <c r="D12" s="56"/>
      <c r="E12" s="26"/>
      <c r="F12" s="61"/>
      <c r="G12" s="61"/>
      <c r="H12" s="61"/>
    </row>
    <row r="13" spans="1:8" ht="45" customHeight="1" x14ac:dyDescent="0.25">
      <c r="A13" s="109"/>
      <c r="B13" s="88" t="s">
        <v>74</v>
      </c>
      <c r="C13" s="66"/>
      <c r="D13" s="56"/>
      <c r="E13" s="26"/>
      <c r="F13" s="61"/>
      <c r="G13" s="61"/>
      <c r="H13" s="61"/>
    </row>
    <row r="14" spans="1:8" ht="45" customHeight="1" x14ac:dyDescent="0.25">
      <c r="A14" s="107">
        <v>3</v>
      </c>
      <c r="B14" s="88" t="s">
        <v>17</v>
      </c>
      <c r="C14" s="66"/>
      <c r="D14" s="56"/>
      <c r="E14" s="38"/>
      <c r="F14" s="61"/>
      <c r="G14" s="61"/>
      <c r="H14" s="61"/>
    </row>
    <row r="15" spans="1:8" ht="45" customHeight="1" x14ac:dyDescent="0.25">
      <c r="A15" s="108"/>
      <c r="B15" s="88" t="s">
        <v>16</v>
      </c>
      <c r="C15" s="66"/>
      <c r="D15" s="56"/>
      <c r="E15" s="38"/>
      <c r="F15" s="61"/>
      <c r="G15" s="61"/>
      <c r="H15" s="61"/>
    </row>
    <row r="16" spans="1:8" ht="45" customHeight="1" x14ac:dyDescent="0.25">
      <c r="A16" s="109"/>
      <c r="B16" s="88" t="s">
        <v>74</v>
      </c>
      <c r="C16" s="66"/>
      <c r="D16" s="56"/>
      <c r="E16" s="38"/>
      <c r="F16" s="61"/>
      <c r="G16" s="61"/>
      <c r="H16" s="61"/>
    </row>
    <row r="17" spans="1:8" ht="45" customHeight="1" x14ac:dyDescent="0.25">
      <c r="A17" s="107">
        <v>4</v>
      </c>
      <c r="B17" s="88" t="s">
        <v>17</v>
      </c>
      <c r="C17" s="66"/>
      <c r="D17" s="56"/>
      <c r="E17" s="38"/>
      <c r="F17" s="61"/>
      <c r="G17" s="61"/>
      <c r="H17" s="61"/>
    </row>
    <row r="18" spans="1:8" ht="45" customHeight="1" x14ac:dyDescent="0.25">
      <c r="A18" s="108"/>
      <c r="B18" s="88" t="s">
        <v>16</v>
      </c>
      <c r="C18" s="66"/>
      <c r="D18" s="57"/>
      <c r="E18" s="38"/>
      <c r="F18" s="61"/>
      <c r="G18" s="61"/>
      <c r="H18" s="61"/>
    </row>
    <row r="19" spans="1:8" ht="45" customHeight="1" x14ac:dyDescent="0.25">
      <c r="A19" s="109"/>
      <c r="B19" s="88" t="s">
        <v>74</v>
      </c>
      <c r="C19" s="66"/>
      <c r="D19" s="57"/>
      <c r="E19" s="38"/>
      <c r="F19" s="61"/>
      <c r="G19" s="61"/>
      <c r="H19" s="61"/>
    </row>
    <row r="20" spans="1:8" ht="45" customHeight="1" x14ac:dyDescent="0.25">
      <c r="A20" s="107">
        <v>5</v>
      </c>
      <c r="B20" s="88" t="s">
        <v>17</v>
      </c>
      <c r="C20" s="66"/>
      <c r="D20" s="57"/>
      <c r="E20" s="38"/>
      <c r="F20" s="61"/>
      <c r="G20" s="61"/>
      <c r="H20" s="61"/>
    </row>
    <row r="21" spans="1:8" ht="45" customHeight="1" x14ac:dyDescent="0.25">
      <c r="A21" s="108"/>
      <c r="B21" s="89" t="s">
        <v>16</v>
      </c>
      <c r="C21" s="66"/>
      <c r="D21" s="57"/>
      <c r="E21" s="38"/>
      <c r="F21" s="61"/>
      <c r="G21" s="61"/>
      <c r="H21" s="61"/>
    </row>
    <row r="22" spans="1:8" s="8" customFormat="1" ht="45" customHeight="1" thickBot="1" x14ac:dyDescent="0.3">
      <c r="A22" s="110"/>
      <c r="B22" s="90" t="s">
        <v>74</v>
      </c>
      <c r="C22" s="66"/>
      <c r="D22" s="57"/>
      <c r="E22" s="39"/>
      <c r="F22" s="64"/>
      <c r="G22" s="64"/>
      <c r="H22" s="64"/>
    </row>
    <row r="23" spans="1:8" s="8" customFormat="1" ht="22.5" customHeight="1" thickBot="1" x14ac:dyDescent="0.3">
      <c r="A23" s="127" t="s">
        <v>15</v>
      </c>
      <c r="B23" s="128"/>
      <c r="C23" s="129"/>
      <c r="D23" s="58">
        <f>SUM(D8:D22)</f>
        <v>0</v>
      </c>
      <c r="E23" s="39"/>
      <c r="F23" s="64"/>
      <c r="G23" s="64"/>
      <c r="H23" s="64"/>
    </row>
    <row r="24" spans="1:8" x14ac:dyDescent="0.25">
      <c r="A24" s="28"/>
      <c r="B24" s="29"/>
      <c r="C24" s="29"/>
      <c r="D24" s="30"/>
      <c r="E24" s="27"/>
      <c r="F24" s="61"/>
      <c r="G24" s="61"/>
      <c r="H24" s="61"/>
    </row>
    <row r="25" spans="1:8" x14ac:dyDescent="0.25">
      <c r="A25" s="24"/>
      <c r="B25" s="25"/>
      <c r="C25" s="25"/>
      <c r="D25" s="31" t="s">
        <v>6</v>
      </c>
      <c r="E25" s="32"/>
      <c r="F25" s="62"/>
      <c r="G25" s="62"/>
      <c r="H25" s="61"/>
    </row>
    <row r="26" spans="1:8" ht="19.5" thickBot="1" x14ac:dyDescent="0.3">
      <c r="A26" s="132" t="s">
        <v>21</v>
      </c>
      <c r="B26" s="133"/>
      <c r="C26" s="134"/>
      <c r="D26" s="53">
        <f>ROUND(D5*F26,2)</f>
        <v>0</v>
      </c>
      <c r="E26" s="59">
        <f>F26</f>
        <v>0.25</v>
      </c>
      <c r="F26" s="81">
        <v>0.25</v>
      </c>
      <c r="G26" s="61"/>
      <c r="H26" s="61"/>
    </row>
    <row r="27" spans="1:8" ht="18.75" customHeight="1" thickBot="1" x14ac:dyDescent="0.3">
      <c r="A27" s="73" t="s">
        <v>14</v>
      </c>
      <c r="B27" s="91"/>
      <c r="C27" s="92"/>
      <c r="D27" s="93">
        <f>IF(A27="OUI",D26,0)</f>
        <v>0</v>
      </c>
      <c r="E27" s="59"/>
      <c r="F27" s="63"/>
      <c r="G27" s="61"/>
      <c r="H27" s="61"/>
    </row>
    <row r="28" spans="1:8" ht="16.5" thickBot="1" x14ac:dyDescent="0.3">
      <c r="A28" s="135" t="s">
        <v>75</v>
      </c>
      <c r="B28" s="136"/>
      <c r="C28" s="137"/>
      <c r="D28" s="58">
        <f>D27</f>
        <v>0</v>
      </c>
      <c r="E28" s="27"/>
      <c r="F28" s="61"/>
      <c r="G28" s="61"/>
      <c r="H28" s="61"/>
    </row>
    <row r="29" spans="1:8" ht="18" customHeight="1" x14ac:dyDescent="0.25">
      <c r="A29" s="40"/>
      <c r="B29" s="41"/>
      <c r="C29" s="41"/>
      <c r="D29" s="30"/>
      <c r="E29" s="27"/>
      <c r="F29" s="61"/>
      <c r="G29" s="64"/>
      <c r="H29" s="61"/>
    </row>
    <row r="30" spans="1:8" ht="18.75" x14ac:dyDescent="0.25">
      <c r="A30" s="111" t="s">
        <v>11</v>
      </c>
      <c r="B30" s="112"/>
      <c r="C30" s="113"/>
      <c r="D30" s="55">
        <f>ROUND(D5*F30,2)</f>
        <v>0</v>
      </c>
      <c r="E30" s="59">
        <f>F30</f>
        <v>0</v>
      </c>
      <c r="F30" s="82">
        <v>0</v>
      </c>
      <c r="G30" s="64"/>
      <c r="H30" s="61"/>
    </row>
    <row r="31" spans="1:8" x14ac:dyDescent="0.25">
      <c r="A31" s="114" t="str">
        <f>"0 jour à 1 jour travaillé : 0 % de décote ,soit "&amp;TEXT(ROUND($D$30*F31,2),"# ##0,00")&amp;" €"</f>
        <v>0 jour à 1 jour travaillé : 0 % de décote ,soit 0,00 €</v>
      </c>
      <c r="B31" s="115"/>
      <c r="C31" s="116"/>
      <c r="D31" s="117" t="e">
        <f>ROUND(IF(AND(E31&gt;=0,E31&lt;=1),D30*F31,IF(AND(E31&gt;=2,E31&lt;=4),D30*F32,IF(AND(E31&gt;=5,E31&lt;=8),D30*F33,IF(AND(E31&gt;=9,E31&lt;=10),D30*F34,0)))),2)</f>
        <v>#N/A</v>
      </c>
      <c r="E31" s="120" t="e">
        <f>VLOOKUP(B2,_Synthese!$E$4:$Q$50,8,FALSE)</f>
        <v>#N/A</v>
      </c>
      <c r="F31" s="83">
        <v>1</v>
      </c>
      <c r="G31" s="64"/>
      <c r="H31" s="61"/>
    </row>
    <row r="32" spans="1:8" x14ac:dyDescent="0.25">
      <c r="A32" s="121" t="str">
        <f>" de 2 jours travaillés à 4 : 75 % de décote, soit "&amp;TEXT(ROUND($D$30*F32,2),"# ##0,00")&amp;" €"</f>
        <v xml:space="preserve"> de 2 jours travaillés à 4 : 75 % de décote, soit 0,00 €</v>
      </c>
      <c r="B32" s="122"/>
      <c r="C32" s="123"/>
      <c r="D32" s="118"/>
      <c r="E32" s="120"/>
      <c r="F32" s="84">
        <v>0.75</v>
      </c>
      <c r="G32" s="64"/>
      <c r="H32" s="61"/>
    </row>
    <row r="33" spans="1:8" x14ac:dyDescent="0.25">
      <c r="A33" s="121" t="str">
        <f>"de 5 jours travaillés à 8 : 50 % de décote, soit "&amp;TEXT(ROUND($D$30*F33,2),"# ##0,00")&amp;" €"</f>
        <v>de 5 jours travaillés à 8 : 50 % de décote, soit 0,00 €</v>
      </c>
      <c r="B33" s="122"/>
      <c r="C33" s="123"/>
      <c r="D33" s="118"/>
      <c r="E33" s="120"/>
      <c r="F33" s="84">
        <v>0.5</v>
      </c>
      <c r="G33" s="64"/>
      <c r="H33" s="61"/>
    </row>
    <row r="34" spans="1:8" x14ac:dyDescent="0.25">
      <c r="A34" s="121" t="str">
        <f>"de 9 jours travaillés à 10 : 25 % de décote, soit "&amp;TEXT(ROUND($D$30*F34,2),"# ##0,00")&amp;" €"</f>
        <v>de 9 jours travaillés à 10 : 25 % de décote, soit 0,00 €</v>
      </c>
      <c r="B34" s="122"/>
      <c r="C34" s="123"/>
      <c r="D34" s="118"/>
      <c r="E34" s="120"/>
      <c r="F34" s="84">
        <v>0.25</v>
      </c>
      <c r="G34" s="64"/>
      <c r="H34" s="61"/>
    </row>
    <row r="35" spans="1:8" x14ac:dyDescent="0.25">
      <c r="A35" s="124" t="str">
        <f>"A partir de 11 jours travaillés : 100 % de décote, soit "&amp;TEXT(ROUND($D$30*F35,2),"# ##0,00")&amp;" €"</f>
        <v>A partir de 11 jours travaillés : 100 % de décote, soit 0,00 €</v>
      </c>
      <c r="B35" s="125"/>
      <c r="C35" s="126"/>
      <c r="D35" s="119"/>
      <c r="E35" s="120"/>
      <c r="F35" s="85">
        <v>0</v>
      </c>
      <c r="G35" s="64"/>
      <c r="H35" s="61"/>
    </row>
    <row r="36" spans="1:8" ht="16.5" thickBot="1" x14ac:dyDescent="0.3">
      <c r="A36" s="40"/>
      <c r="B36" s="41"/>
      <c r="C36" s="41"/>
      <c r="D36" s="51"/>
      <c r="E36" s="27"/>
      <c r="F36" s="61"/>
      <c r="G36" s="64"/>
      <c r="H36" s="61"/>
    </row>
    <row r="37" spans="1:8" ht="38.25" customHeight="1" thickBot="1" x14ac:dyDescent="0.3">
      <c r="A37" s="100" t="s">
        <v>12</v>
      </c>
      <c r="B37" s="101"/>
      <c r="C37" s="102"/>
      <c r="D37" s="94" t="e">
        <f>(D28+D23+D31)</f>
        <v>#N/A</v>
      </c>
      <c r="E37" s="45"/>
      <c r="F37" s="61"/>
      <c r="G37" s="64"/>
      <c r="H37" s="61"/>
    </row>
    <row r="38" spans="1:8" ht="27" customHeight="1" x14ac:dyDescent="0.25">
      <c r="A38" s="49"/>
      <c r="B38" s="49"/>
      <c r="C38" s="49"/>
      <c r="D38" s="48" t="s">
        <v>13</v>
      </c>
      <c r="E38" s="49"/>
      <c r="F38" s="61"/>
      <c r="G38" s="64"/>
      <c r="H38" s="61"/>
    </row>
    <row r="39" spans="1:8" x14ac:dyDescent="0.25">
      <c r="A39" s="49"/>
      <c r="B39" s="49"/>
      <c r="C39" s="49"/>
      <c r="D39" s="48"/>
      <c r="E39" s="49"/>
      <c r="F39" s="61"/>
      <c r="G39" s="64"/>
      <c r="H39" s="61"/>
    </row>
    <row r="40" spans="1:8" x14ac:dyDescent="0.25">
      <c r="A40" s="49"/>
      <c r="B40" s="49"/>
      <c r="C40" s="49"/>
      <c r="D40" s="48"/>
      <c r="E40" s="49"/>
      <c r="F40" s="61"/>
      <c r="G40" s="64"/>
      <c r="H40" s="61"/>
    </row>
    <row r="41" spans="1:8" x14ac:dyDescent="0.25">
      <c r="G41" s="50"/>
    </row>
    <row r="42" spans="1:8" x14ac:dyDescent="0.25">
      <c r="G42" s="8"/>
    </row>
  </sheetData>
  <sheetProtection sheet="1" formatCells="0" selectLockedCells="1"/>
  <mergeCells count="23">
    <mergeCell ref="A23:C23"/>
    <mergeCell ref="B1:C1"/>
    <mergeCell ref="D1:E1"/>
    <mergeCell ref="B2:C2"/>
    <mergeCell ref="D2:E2"/>
    <mergeCell ref="B3:C3"/>
    <mergeCell ref="A7:C7"/>
    <mergeCell ref="A8:A10"/>
    <mergeCell ref="A11:A13"/>
    <mergeCell ref="A14:A16"/>
    <mergeCell ref="A17:A19"/>
    <mergeCell ref="A20:A22"/>
    <mergeCell ref="D31:D35"/>
    <mergeCell ref="E31:E35"/>
    <mergeCell ref="A32:C32"/>
    <mergeCell ref="A33:C33"/>
    <mergeCell ref="A34:C34"/>
    <mergeCell ref="A35:C35"/>
    <mergeCell ref="A37:C37"/>
    <mergeCell ref="A26:C26"/>
    <mergeCell ref="A28:C28"/>
    <mergeCell ref="A30:C30"/>
    <mergeCell ref="A31:C31"/>
  </mergeCells>
  <dataValidations count="4">
    <dataValidation type="list" allowBlank="1" showInputMessage="1" showErrorMessage="1" sqref="A27" xr:uid="{1E55E062-7623-46A0-9A65-75E8D0C0BC06}">
      <formula1>"OUI,NON"</formula1>
    </dataValidation>
    <dataValidation allowBlank="1" showInputMessage="1" showErrorMessage="1" promptTitle="Agent" prompt="Veuillez inscrire les 3 premières lettres du nom de famille de l'agent, pour filtrer la listre déroulante." sqref="B3" xr:uid="{8730887A-EECC-4C54-959F-44642E19755D}"/>
    <dataValidation type="list" allowBlank="1" showInputMessage="1" promptTitle="Agent" prompt="Veuillez inscrire les 3 premières lettres du nom de famille de l'agent, pour filtrer la liste déroulante." sqref="B2" xr:uid="{989ED19B-2743-46F2-9993-61C99947AC34}">
      <formula1>IF(B2&lt;&gt;"",OFFSET(Agent1er,MATCH(B2&amp;"*",Agents,0)-1,,SUMPRODUCT((MID(Agents,1,LEN(B2))=TEXT(B2,"0"))*1)),Agents)</formula1>
    </dataValidation>
    <dataValidation allowBlank="1" showErrorMessage="1" sqref="A1" xr:uid="{B38ABCCD-A215-4359-B1A9-B19546C39089}"/>
  </dataValidations>
  <printOptions horizontalCentered="1"/>
  <pageMargins left="0.11811023622047245" right="0.11811023622047245" top="0.15748031496062992" bottom="0.19685039370078741" header="0.39370078740157483" footer="0.39370078740157483"/>
  <pageSetup paperSize="9" scale="68" orientation="portrait" r:id="rId1"/>
  <ignoredErrors>
    <ignoredError sqref="B3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762F30A-00BA-4C47-BEE0-DE5CC37D185E}">
          <x14:formula1>
            <xm:f>OFFSET(_Synthese!$E$4,,,COUNTIF(_Synthese!$E:$E,"&gt;&lt;"""))</xm:f>
          </x14:formula1>
          <xm:sqref>G2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D793E-4F42-4227-A4D6-62974F0BFB9B}">
  <sheetPr codeName="Feuil15">
    <tabColor theme="4" tint="-0.249977111117893"/>
    <pageSetUpPr fitToPage="1"/>
  </sheetPr>
  <dimension ref="A1:H42"/>
  <sheetViews>
    <sheetView showGridLines="0" tabSelected="1" view="pageBreakPreview" zoomScale="75" zoomScaleNormal="75" zoomScaleSheetLayoutView="75" workbookViewId="0">
      <pane ySplit="1" topLeftCell="A2" activePane="bottomLeft" state="frozen"/>
      <selection pane="bottomLeft" activeCell="B2" sqref="B2:C2"/>
    </sheetView>
  </sheetViews>
  <sheetFormatPr baseColWidth="10" defaultColWidth="3.28515625" defaultRowHeight="15.75" x14ac:dyDescent="0.25"/>
  <cols>
    <col min="1" max="1" width="10.85546875" style="9" bestFit="1" customWidth="1"/>
    <col min="2" max="2" width="21.85546875" style="9" bestFit="1" customWidth="1"/>
    <col min="3" max="3" width="75.5703125" style="9" customWidth="1"/>
    <col min="4" max="4" width="18.7109375" style="10" bestFit="1" customWidth="1"/>
    <col min="5" max="5" width="29.5703125" style="9" customWidth="1"/>
    <col min="6" max="6" width="7.85546875" style="23" customWidth="1"/>
    <col min="7" max="8" width="6.7109375" style="7" customWidth="1"/>
    <col min="9" max="16384" width="3.28515625" style="7"/>
  </cols>
  <sheetData>
    <row r="1" spans="1:8" s="5" customFormat="1" ht="20.25" customHeight="1" thickBot="1" x14ac:dyDescent="0.25">
      <c r="A1" s="17" t="str">
        <f>IF(ISERROR(VLOOKUP(B2,_Synthese!$E$4:$J$12,4,FALSE)),"",VLOOKUP(B2,_Synthese!$E$4:$J$12,4,FALSE))</f>
        <v/>
      </c>
      <c r="B1" s="105" t="e">
        <f>"CIA - Catégorie "&amp;VLOOKUP(B2,_Synthese!$E$4:$J$12,6,FALSE)</f>
        <v>#N/A</v>
      </c>
      <c r="C1" s="106"/>
      <c r="D1" s="130" t="s">
        <v>0</v>
      </c>
      <c r="E1" s="131"/>
      <c r="F1" s="61"/>
      <c r="G1" s="61"/>
      <c r="H1" s="61"/>
    </row>
    <row r="2" spans="1:8" s="5" customFormat="1" ht="20.25" customHeight="1" x14ac:dyDescent="0.2">
      <c r="A2" s="97" t="s">
        <v>77</v>
      </c>
      <c r="B2" s="141" t="s">
        <v>112</v>
      </c>
      <c r="C2" s="141"/>
      <c r="D2" s="103" t="str">
        <f>IF(ISERROR(IF(B1="CIA - Catégorie B1","","Erreur de Catégorie CIA")),"",IF(B1="CIA - Catégorie B1","","Erreur de Catégorie CIA"))</f>
        <v/>
      </c>
      <c r="E2" s="104"/>
      <c r="F2" s="61"/>
      <c r="G2" s="61"/>
      <c r="H2" s="61"/>
    </row>
    <row r="3" spans="1:8" s="5" customFormat="1" ht="20.25" customHeight="1" x14ac:dyDescent="0.2">
      <c r="A3" s="97" t="s">
        <v>1</v>
      </c>
      <c r="B3" s="157" t="e">
        <f>VLOOKUP(B2,_Synthese!$E$4:$J$12,2,FALSE)</f>
        <v>#N/A</v>
      </c>
      <c r="C3" s="157"/>
      <c r="D3" s="6"/>
      <c r="E3" s="18"/>
      <c r="F3" s="61"/>
      <c r="G3" s="61"/>
      <c r="H3" s="61"/>
    </row>
    <row r="4" spans="1:8" ht="31.5" x14ac:dyDescent="0.25">
      <c r="A4" s="19"/>
      <c r="B4" s="20"/>
      <c r="C4" s="20"/>
      <c r="D4" s="21" t="s">
        <v>2</v>
      </c>
      <c r="E4" s="22" t="s">
        <v>3</v>
      </c>
      <c r="F4" s="61"/>
      <c r="G4" s="75" t="s">
        <v>72</v>
      </c>
      <c r="H4" s="75" t="s">
        <v>73</v>
      </c>
    </row>
    <row r="5" spans="1:8" ht="30" customHeight="1" thickBot="1" x14ac:dyDescent="0.3">
      <c r="A5" s="68"/>
      <c r="B5" s="69"/>
      <c r="C5" s="69"/>
      <c r="D5" s="86">
        <f>SUM(E5)/2</f>
        <v>0</v>
      </c>
      <c r="E5" s="87" t="str">
        <f>IF(A1="FPT",G5,IF(A1="PRIVÉ",H5,"Statut à indiquer"))</f>
        <v>Statut à indiquer</v>
      </c>
      <c r="F5" s="62"/>
      <c r="G5" s="76">
        <v>30</v>
      </c>
      <c r="H5" s="77">
        <v>37</v>
      </c>
    </row>
    <row r="6" spans="1:8" ht="16.5" thickTop="1" x14ac:dyDescent="0.25">
      <c r="A6" s="35"/>
      <c r="B6" s="36"/>
      <c r="C6" s="36"/>
      <c r="D6" s="67" t="s">
        <v>6</v>
      </c>
      <c r="E6" s="27"/>
      <c r="F6" s="61"/>
      <c r="G6" s="61"/>
      <c r="H6" s="61"/>
    </row>
    <row r="7" spans="1:8" ht="18.75" x14ac:dyDescent="0.25">
      <c r="A7" s="138" t="s">
        <v>9</v>
      </c>
      <c r="B7" s="139"/>
      <c r="C7" s="140"/>
      <c r="D7" s="55">
        <f>ROUND(D5*F7,2)</f>
        <v>0</v>
      </c>
      <c r="E7" s="59">
        <f>F7</f>
        <v>0.65</v>
      </c>
      <c r="F7" s="81">
        <v>0.65</v>
      </c>
      <c r="G7" s="61"/>
      <c r="H7" s="61"/>
    </row>
    <row r="8" spans="1:8" ht="45" customHeight="1" x14ac:dyDescent="0.25">
      <c r="A8" s="107">
        <v>1</v>
      </c>
      <c r="B8" s="88" t="s">
        <v>17</v>
      </c>
      <c r="C8" s="66"/>
      <c r="D8" s="56"/>
      <c r="E8" s="26"/>
      <c r="F8" s="61"/>
      <c r="G8" s="61"/>
      <c r="H8" s="61"/>
    </row>
    <row r="9" spans="1:8" ht="45" customHeight="1" x14ac:dyDescent="0.25">
      <c r="A9" s="108"/>
      <c r="B9" s="88" t="s">
        <v>16</v>
      </c>
      <c r="C9" s="66"/>
      <c r="D9" s="56"/>
      <c r="E9" s="26"/>
      <c r="F9" s="61"/>
      <c r="G9" s="61"/>
      <c r="H9" s="61"/>
    </row>
    <row r="10" spans="1:8" ht="45" customHeight="1" x14ac:dyDescent="0.25">
      <c r="A10" s="109"/>
      <c r="B10" s="88" t="s">
        <v>74</v>
      </c>
      <c r="C10" s="66"/>
      <c r="D10" s="56"/>
      <c r="E10" s="26"/>
      <c r="F10" s="61"/>
      <c r="G10" s="61"/>
      <c r="H10" s="61"/>
    </row>
    <row r="11" spans="1:8" ht="45" customHeight="1" x14ac:dyDescent="0.25">
      <c r="A11" s="107">
        <v>2</v>
      </c>
      <c r="B11" s="88" t="s">
        <v>17</v>
      </c>
      <c r="C11" s="66"/>
      <c r="D11" s="56"/>
      <c r="E11" s="26"/>
      <c r="F11" s="61"/>
      <c r="G11" s="61"/>
      <c r="H11" s="61"/>
    </row>
    <row r="12" spans="1:8" ht="45" customHeight="1" x14ac:dyDescent="0.25">
      <c r="A12" s="108"/>
      <c r="B12" s="88" t="s">
        <v>16</v>
      </c>
      <c r="C12" s="66"/>
      <c r="D12" s="56"/>
      <c r="E12" s="26"/>
      <c r="F12" s="61"/>
      <c r="G12" s="61"/>
      <c r="H12" s="61"/>
    </row>
    <row r="13" spans="1:8" ht="45" customHeight="1" x14ac:dyDescent="0.25">
      <c r="A13" s="109"/>
      <c r="B13" s="88" t="s">
        <v>74</v>
      </c>
      <c r="C13" s="66"/>
      <c r="D13" s="56"/>
      <c r="E13" s="26"/>
      <c r="F13" s="61"/>
      <c r="G13" s="61"/>
      <c r="H13" s="61"/>
    </row>
    <row r="14" spans="1:8" ht="45" customHeight="1" x14ac:dyDescent="0.25">
      <c r="A14" s="107">
        <v>3</v>
      </c>
      <c r="B14" s="88" t="s">
        <v>17</v>
      </c>
      <c r="C14" s="66"/>
      <c r="D14" s="56"/>
      <c r="E14" s="38"/>
      <c r="F14" s="61"/>
      <c r="G14" s="61"/>
      <c r="H14" s="61"/>
    </row>
    <row r="15" spans="1:8" ht="45" customHeight="1" x14ac:dyDescent="0.25">
      <c r="A15" s="108"/>
      <c r="B15" s="88" t="s">
        <v>16</v>
      </c>
      <c r="C15" s="66"/>
      <c r="D15" s="56"/>
      <c r="E15" s="38"/>
      <c r="F15" s="61"/>
      <c r="G15" s="61"/>
      <c r="H15" s="61"/>
    </row>
    <row r="16" spans="1:8" ht="45" customHeight="1" x14ac:dyDescent="0.25">
      <c r="A16" s="109"/>
      <c r="B16" s="88" t="s">
        <v>74</v>
      </c>
      <c r="C16" s="66"/>
      <c r="D16" s="56"/>
      <c r="E16" s="38"/>
      <c r="F16" s="61"/>
      <c r="G16" s="61"/>
      <c r="H16" s="61"/>
    </row>
    <row r="17" spans="1:8" ht="45" customHeight="1" x14ac:dyDescent="0.25">
      <c r="A17" s="107">
        <v>4</v>
      </c>
      <c r="B17" s="88" t="s">
        <v>17</v>
      </c>
      <c r="C17" s="66"/>
      <c r="D17" s="56"/>
      <c r="E17" s="38"/>
      <c r="F17" s="61"/>
      <c r="G17" s="61"/>
      <c r="H17" s="61"/>
    </row>
    <row r="18" spans="1:8" ht="45" customHeight="1" x14ac:dyDescent="0.25">
      <c r="A18" s="108"/>
      <c r="B18" s="88" t="s">
        <v>16</v>
      </c>
      <c r="C18" s="66"/>
      <c r="D18" s="57"/>
      <c r="E18" s="38"/>
      <c r="F18" s="61"/>
      <c r="G18" s="61"/>
      <c r="H18" s="61"/>
    </row>
    <row r="19" spans="1:8" ht="45" customHeight="1" x14ac:dyDescent="0.25">
      <c r="A19" s="109"/>
      <c r="B19" s="88" t="s">
        <v>74</v>
      </c>
      <c r="C19" s="66"/>
      <c r="D19" s="57"/>
      <c r="E19" s="38"/>
      <c r="F19" s="61"/>
      <c r="G19" s="61"/>
      <c r="H19" s="61"/>
    </row>
    <row r="20" spans="1:8" ht="45" customHeight="1" x14ac:dyDescent="0.25">
      <c r="A20" s="107">
        <v>5</v>
      </c>
      <c r="B20" s="88" t="s">
        <v>17</v>
      </c>
      <c r="C20" s="66"/>
      <c r="D20" s="57"/>
      <c r="E20" s="38"/>
      <c r="F20" s="61"/>
      <c r="G20" s="61"/>
      <c r="H20" s="61"/>
    </row>
    <row r="21" spans="1:8" ht="45" customHeight="1" x14ac:dyDescent="0.25">
      <c r="A21" s="108"/>
      <c r="B21" s="89" t="s">
        <v>16</v>
      </c>
      <c r="C21" s="66"/>
      <c r="D21" s="57"/>
      <c r="E21" s="38"/>
      <c r="F21" s="61"/>
      <c r="G21" s="61"/>
      <c r="H21" s="61"/>
    </row>
    <row r="22" spans="1:8" s="8" customFormat="1" ht="45" customHeight="1" thickBot="1" x14ac:dyDescent="0.3">
      <c r="A22" s="110"/>
      <c r="B22" s="90" t="s">
        <v>74</v>
      </c>
      <c r="C22" s="66"/>
      <c r="D22" s="57"/>
      <c r="E22" s="39"/>
      <c r="F22" s="64"/>
      <c r="G22" s="64"/>
      <c r="H22" s="64"/>
    </row>
    <row r="23" spans="1:8" s="8" customFormat="1" ht="22.5" customHeight="1" thickBot="1" x14ac:dyDescent="0.3">
      <c r="A23" s="127" t="s">
        <v>15</v>
      </c>
      <c r="B23" s="128"/>
      <c r="C23" s="129"/>
      <c r="D23" s="58">
        <f>SUM(D8:D22)</f>
        <v>0</v>
      </c>
      <c r="E23" s="39"/>
      <c r="F23" s="64"/>
      <c r="G23" s="64"/>
      <c r="H23" s="64"/>
    </row>
    <row r="24" spans="1:8" x14ac:dyDescent="0.25">
      <c r="A24" s="28"/>
      <c r="B24" s="29"/>
      <c r="C24" s="29"/>
      <c r="D24" s="30"/>
      <c r="E24" s="27"/>
      <c r="F24" s="61"/>
      <c r="G24" s="61"/>
      <c r="H24" s="61"/>
    </row>
    <row r="25" spans="1:8" x14ac:dyDescent="0.25">
      <c r="A25" s="24"/>
      <c r="B25" s="25"/>
      <c r="C25" s="25"/>
      <c r="D25" s="31" t="s">
        <v>6</v>
      </c>
      <c r="E25" s="32"/>
      <c r="F25" s="62"/>
      <c r="G25" s="62"/>
      <c r="H25" s="61"/>
    </row>
    <row r="26" spans="1:8" ht="19.5" thickBot="1" x14ac:dyDescent="0.3">
      <c r="A26" s="132" t="s">
        <v>21</v>
      </c>
      <c r="B26" s="133"/>
      <c r="C26" s="134"/>
      <c r="D26" s="53">
        <f>ROUND(D5*F26,2)</f>
        <v>0</v>
      </c>
      <c r="E26" s="59">
        <f>F26</f>
        <v>0.25</v>
      </c>
      <c r="F26" s="81">
        <v>0.25</v>
      </c>
      <c r="G26" s="61"/>
      <c r="H26" s="61"/>
    </row>
    <row r="27" spans="1:8" ht="18.75" customHeight="1" thickBot="1" x14ac:dyDescent="0.3">
      <c r="A27" s="73" t="s">
        <v>14</v>
      </c>
      <c r="B27" s="91"/>
      <c r="C27" s="92"/>
      <c r="D27" s="93">
        <f>IF(A27="OUI",D26,0)</f>
        <v>0</v>
      </c>
      <c r="E27" s="59"/>
      <c r="F27" s="63"/>
      <c r="G27" s="61"/>
      <c r="H27" s="61"/>
    </row>
    <row r="28" spans="1:8" ht="16.5" thickBot="1" x14ac:dyDescent="0.3">
      <c r="A28" s="135" t="s">
        <v>75</v>
      </c>
      <c r="B28" s="136"/>
      <c r="C28" s="137"/>
      <c r="D28" s="58">
        <f>D27</f>
        <v>0</v>
      </c>
      <c r="E28" s="27"/>
      <c r="F28" s="61"/>
      <c r="G28" s="61"/>
      <c r="H28" s="61"/>
    </row>
    <row r="29" spans="1:8" ht="18" customHeight="1" x14ac:dyDescent="0.25">
      <c r="A29" s="40"/>
      <c r="B29" s="41"/>
      <c r="C29" s="41"/>
      <c r="D29" s="30"/>
      <c r="E29" s="27"/>
      <c r="F29" s="61"/>
      <c r="G29" s="64"/>
      <c r="H29" s="61"/>
    </row>
    <row r="30" spans="1:8" ht="18.75" x14ac:dyDescent="0.25">
      <c r="A30" s="111" t="s">
        <v>11</v>
      </c>
      <c r="B30" s="112"/>
      <c r="C30" s="113"/>
      <c r="D30" s="55">
        <f>ROUND(D5*F30,2)</f>
        <v>0</v>
      </c>
      <c r="E30" s="59">
        <f>F30</f>
        <v>0.1</v>
      </c>
      <c r="F30" s="82">
        <v>0.1</v>
      </c>
      <c r="G30" s="64"/>
      <c r="H30" s="61"/>
    </row>
    <row r="31" spans="1:8" x14ac:dyDescent="0.25">
      <c r="A31" s="114" t="str">
        <f>"0 jour à 1 jour travaillé : 0 % de décote ,soit "&amp;TEXT(ROUND($D$30*F31,2),"# ##0,00")&amp;" €"</f>
        <v>0 jour à 1 jour travaillé : 0 % de décote ,soit 0,00 €</v>
      </c>
      <c r="B31" s="115"/>
      <c r="C31" s="116"/>
      <c r="D31" s="117" t="e">
        <f>ROUND(IF(AND(E31&gt;=0,E31&lt;=1),D30*F31,IF(AND(E31&gt;=2,E31&lt;=4),D30*F32,IF(AND(E31&gt;=5,E31&lt;=8),D30*F33,IF(AND(E31&gt;=9,E31&lt;=10),D30*F34,0)))),2)</f>
        <v>#N/A</v>
      </c>
      <c r="E31" s="120" t="e">
        <f>VLOOKUP(B2,_Synthese!$E$4:$Q$50,8,FALSE)</f>
        <v>#N/A</v>
      </c>
      <c r="F31" s="83">
        <v>1</v>
      </c>
      <c r="G31" s="64"/>
      <c r="H31" s="61"/>
    </row>
    <row r="32" spans="1:8" x14ac:dyDescent="0.25">
      <c r="A32" s="121" t="str">
        <f>" de 2 jours travaillés à 4 : 75 % de décote, soit "&amp;TEXT(ROUND($D$30*F32,2),"# ##0,00")&amp;" €"</f>
        <v xml:space="preserve"> de 2 jours travaillés à 4 : 75 % de décote, soit 0,00 €</v>
      </c>
      <c r="B32" s="122"/>
      <c r="C32" s="123"/>
      <c r="D32" s="118"/>
      <c r="E32" s="120"/>
      <c r="F32" s="84">
        <v>0.75</v>
      </c>
      <c r="G32" s="64"/>
      <c r="H32" s="61"/>
    </row>
    <row r="33" spans="1:8" x14ac:dyDescent="0.25">
      <c r="A33" s="121" t="str">
        <f>"de 5 jours travaillés à 8 : 50 % de décote, soit "&amp;TEXT(ROUND($D$30*F33,2),"# ##0,00")&amp;" €"</f>
        <v>de 5 jours travaillés à 8 : 50 % de décote, soit 0,00 €</v>
      </c>
      <c r="B33" s="122"/>
      <c r="C33" s="123"/>
      <c r="D33" s="118"/>
      <c r="E33" s="120"/>
      <c r="F33" s="84">
        <v>0.5</v>
      </c>
      <c r="G33" s="64"/>
      <c r="H33" s="61"/>
    </row>
    <row r="34" spans="1:8" x14ac:dyDescent="0.25">
      <c r="A34" s="121" t="str">
        <f>"de 9 jours travaillés à 10 : 25 % de décote, soit "&amp;TEXT(ROUND($D$30*F34,2),"# ##0,00")&amp;" €"</f>
        <v>de 9 jours travaillés à 10 : 25 % de décote, soit 0,00 €</v>
      </c>
      <c r="B34" s="122"/>
      <c r="C34" s="123"/>
      <c r="D34" s="118"/>
      <c r="E34" s="120"/>
      <c r="F34" s="84">
        <v>0.25</v>
      </c>
      <c r="G34" s="64"/>
      <c r="H34" s="61"/>
    </row>
    <row r="35" spans="1:8" x14ac:dyDescent="0.25">
      <c r="A35" s="124" t="str">
        <f>"A partir de 11 jours travaillés : 100 % de décote, soit "&amp;TEXT(ROUND($D$30*F35,2),"# ##0,00")&amp;" €"</f>
        <v>A partir de 11 jours travaillés : 100 % de décote, soit 0,00 €</v>
      </c>
      <c r="B35" s="125"/>
      <c r="C35" s="126"/>
      <c r="D35" s="119"/>
      <c r="E35" s="120"/>
      <c r="F35" s="85">
        <v>0</v>
      </c>
      <c r="G35" s="64"/>
      <c r="H35" s="61"/>
    </row>
    <row r="36" spans="1:8" ht="16.5" thickBot="1" x14ac:dyDescent="0.3">
      <c r="A36" s="40"/>
      <c r="B36" s="41"/>
      <c r="C36" s="41"/>
      <c r="D36" s="51"/>
      <c r="E36" s="27"/>
      <c r="F36" s="61"/>
      <c r="G36" s="64"/>
      <c r="H36" s="61"/>
    </row>
    <row r="37" spans="1:8" ht="38.25" customHeight="1" thickBot="1" x14ac:dyDescent="0.3">
      <c r="A37" s="100" t="s">
        <v>12</v>
      </c>
      <c r="B37" s="101"/>
      <c r="C37" s="102"/>
      <c r="D37" s="94" t="e">
        <f>(D28+D23+D31)</f>
        <v>#N/A</v>
      </c>
      <c r="E37" s="45"/>
      <c r="F37" s="61"/>
      <c r="G37" s="64"/>
      <c r="H37" s="61"/>
    </row>
    <row r="38" spans="1:8" ht="27" customHeight="1" x14ac:dyDescent="0.25">
      <c r="A38" s="49"/>
      <c r="B38" s="49"/>
      <c r="C38" s="49"/>
      <c r="D38" s="48" t="s">
        <v>13</v>
      </c>
      <c r="E38" s="49"/>
      <c r="F38" s="61"/>
      <c r="G38" s="64"/>
      <c r="H38" s="61"/>
    </row>
    <row r="39" spans="1:8" x14ac:dyDescent="0.25">
      <c r="A39" s="49"/>
      <c r="B39" s="49"/>
      <c r="C39" s="49"/>
      <c r="D39" s="48"/>
      <c r="E39" s="49"/>
      <c r="F39" s="61"/>
      <c r="G39" s="64"/>
      <c r="H39" s="61"/>
    </row>
    <row r="40" spans="1:8" x14ac:dyDescent="0.25">
      <c r="A40" s="49"/>
      <c r="B40" s="49"/>
      <c r="C40" s="49"/>
      <c r="D40" s="48"/>
      <c r="E40" s="49"/>
      <c r="F40" s="61"/>
      <c r="G40" s="64"/>
      <c r="H40" s="61"/>
    </row>
    <row r="41" spans="1:8" x14ac:dyDescent="0.25">
      <c r="G41" s="50"/>
    </row>
    <row r="42" spans="1:8" x14ac:dyDescent="0.25">
      <c r="G42" s="8"/>
    </row>
  </sheetData>
  <sheetProtection sheet="1" formatCells="0" selectLockedCells="1"/>
  <mergeCells count="23">
    <mergeCell ref="A23:C23"/>
    <mergeCell ref="B1:C1"/>
    <mergeCell ref="D1:E1"/>
    <mergeCell ref="B2:C2"/>
    <mergeCell ref="D2:E2"/>
    <mergeCell ref="B3:C3"/>
    <mergeCell ref="A7:C7"/>
    <mergeCell ref="A8:A10"/>
    <mergeCell ref="A11:A13"/>
    <mergeCell ref="A14:A16"/>
    <mergeCell ref="A17:A19"/>
    <mergeCell ref="A20:A22"/>
    <mergeCell ref="D31:D35"/>
    <mergeCell ref="E31:E35"/>
    <mergeCell ref="A32:C32"/>
    <mergeCell ref="A33:C33"/>
    <mergeCell ref="A34:C34"/>
    <mergeCell ref="A35:C35"/>
    <mergeCell ref="A37:C37"/>
    <mergeCell ref="A26:C26"/>
    <mergeCell ref="A28:C28"/>
    <mergeCell ref="A30:C30"/>
    <mergeCell ref="A31:C31"/>
  </mergeCells>
  <dataValidations count="4">
    <dataValidation type="list" allowBlank="1" showInputMessage="1" showErrorMessage="1" sqref="A27" xr:uid="{E869B0E9-A891-4517-BD55-4AB418C25413}">
      <formula1>"OUI,NON"</formula1>
    </dataValidation>
    <dataValidation allowBlank="1" showInputMessage="1" showErrorMessage="1" promptTitle="Agent" prompt="Veuillez inscrire les 3 premières lettres du nom de famille de l'agent, pour filtrer la listre déroulante." sqref="B3" xr:uid="{8F9A49C5-1BAC-402D-95B9-BE13273DB3AD}"/>
    <dataValidation type="list" allowBlank="1" showInputMessage="1" promptTitle="Agent" prompt="Veuillez inscrire les 3 premières lettres du nom de famille de l'agent, pour filtrer la liste déroulante." sqref="B2" xr:uid="{B4B8551C-3CC3-47D0-8E46-A21487AF4C4F}">
      <formula1>IF(B2&lt;&gt;"",OFFSET(Agent1er,MATCH(B2&amp;"*",Agents,0)-1,,SUMPRODUCT((MID(Agents,1,LEN(B2))=TEXT(B2,"0"))*1)),Agents)</formula1>
    </dataValidation>
    <dataValidation allowBlank="1" showErrorMessage="1" sqref="A1" xr:uid="{772F4BAE-2F89-4425-89BF-A7D649EFD65C}"/>
  </dataValidations>
  <printOptions horizontalCentered="1"/>
  <pageMargins left="0.11811023622047245" right="0.11811023622047245" top="0.15748031496062992" bottom="0.19685039370078741" header="0.39370078740157483" footer="0.39370078740157483"/>
  <pageSetup paperSize="9" scale="68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7898898-E39B-41FD-946E-591B34E817A8}">
          <x14:formula1>
            <xm:f>OFFSET(_Synthese!$E$4,,,COUNTIF(_Synthese!$E:$E,"&gt;&lt;"""))</xm:f>
          </x14:formula1>
          <xm:sqref>G2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B9D9D-6BB3-4F8B-9C22-B70EB0FED80E}">
  <sheetPr codeName="Absence">
    <tabColor rgb="FFFF0000"/>
  </sheetPr>
  <dimension ref="A1:K26"/>
  <sheetViews>
    <sheetView zoomScale="85" zoomScaleNormal="85" workbookViewId="0">
      <pane ySplit="1" topLeftCell="A2" activePane="bottomLeft" state="frozen"/>
      <selection activeCell="B1" sqref="B1"/>
      <selection pane="bottomLeft" activeCell="K21" sqref="K21"/>
    </sheetView>
  </sheetViews>
  <sheetFormatPr baseColWidth="10" defaultColWidth="20.140625" defaultRowHeight="12.75" x14ac:dyDescent="0.2"/>
  <cols>
    <col min="1" max="1" width="12.7109375" bestFit="1" customWidth="1"/>
    <col min="2" max="2" width="26" bestFit="1" customWidth="1"/>
    <col min="3" max="3" width="17" bestFit="1" customWidth="1"/>
    <col min="4" max="4" width="13.42578125" bestFit="1" customWidth="1"/>
    <col min="5" max="5" width="27.85546875" bestFit="1" customWidth="1"/>
    <col min="6" max="6" width="20.42578125" bestFit="1" customWidth="1"/>
    <col min="7" max="7" width="34.7109375" bestFit="1" customWidth="1"/>
    <col min="8" max="8" width="14.42578125" bestFit="1" customWidth="1"/>
    <col min="9" max="9" width="11.7109375" bestFit="1" customWidth="1"/>
    <col min="10" max="10" width="16.5703125" bestFit="1" customWidth="1"/>
    <col min="11" max="11" width="9.140625" bestFit="1" customWidth="1"/>
  </cols>
  <sheetData>
    <row r="1" spans="1:11" x14ac:dyDescent="0.2">
      <c r="A1" t="s">
        <v>33</v>
      </c>
      <c r="B1" s="60" t="s">
        <v>22</v>
      </c>
      <c r="C1" s="60" t="s">
        <v>63</v>
      </c>
      <c r="D1" s="60" t="s">
        <v>55</v>
      </c>
      <c r="E1" s="60" t="s">
        <v>62</v>
      </c>
      <c r="F1" s="60" t="s">
        <v>34</v>
      </c>
      <c r="G1" s="60" t="s">
        <v>35</v>
      </c>
      <c r="H1" s="60" t="s">
        <v>36</v>
      </c>
      <c r="I1" s="60" t="s">
        <v>37</v>
      </c>
      <c r="J1" s="60" t="s">
        <v>38</v>
      </c>
      <c r="K1" s="60" t="s">
        <v>64</v>
      </c>
    </row>
    <row r="2" spans="1:11" x14ac:dyDescent="0.2">
      <c r="A2" t="s">
        <v>42</v>
      </c>
      <c r="B2" t="s">
        <v>26</v>
      </c>
      <c r="C2" t="s">
        <v>100</v>
      </c>
      <c r="D2" t="s">
        <v>23</v>
      </c>
      <c r="E2" t="str">
        <f t="shared" ref="E2:E26" si="0">C2&amp;" "&amp;D2</f>
        <v>Dupont Philippe</v>
      </c>
      <c r="F2" t="s">
        <v>43</v>
      </c>
      <c r="G2" t="s">
        <v>44</v>
      </c>
      <c r="H2" s="1">
        <v>43381</v>
      </c>
      <c r="I2" s="1">
        <v>43383</v>
      </c>
      <c r="J2">
        <v>3</v>
      </c>
    </row>
    <row r="3" spans="1:11" x14ac:dyDescent="0.2">
      <c r="A3" t="s">
        <v>39</v>
      </c>
      <c r="B3" t="s">
        <v>26</v>
      </c>
      <c r="C3" t="s">
        <v>101</v>
      </c>
      <c r="D3" t="s">
        <v>27</v>
      </c>
      <c r="E3" t="str">
        <f t="shared" si="0"/>
        <v>dupuis Joë</v>
      </c>
      <c r="F3" t="s">
        <v>40</v>
      </c>
      <c r="G3" t="s">
        <v>41</v>
      </c>
      <c r="H3" s="1">
        <v>43356</v>
      </c>
      <c r="I3" s="1">
        <v>43357</v>
      </c>
      <c r="J3">
        <v>2</v>
      </c>
    </row>
    <row r="4" spans="1:11" x14ac:dyDescent="0.2">
      <c r="A4" t="s">
        <v>39</v>
      </c>
      <c r="B4" t="s">
        <v>29</v>
      </c>
      <c r="C4" t="s">
        <v>102</v>
      </c>
      <c r="D4" t="s">
        <v>25</v>
      </c>
      <c r="E4" t="str">
        <f t="shared" si="0"/>
        <v>charlot Leslie</v>
      </c>
      <c r="F4" t="s">
        <v>43</v>
      </c>
      <c r="G4" t="s">
        <v>44</v>
      </c>
      <c r="H4" s="1">
        <v>43405</v>
      </c>
      <c r="I4" s="1">
        <v>43434</v>
      </c>
      <c r="J4">
        <v>21</v>
      </c>
    </row>
    <row r="5" spans="1:11" x14ac:dyDescent="0.2">
      <c r="A5" t="s">
        <v>39</v>
      </c>
      <c r="B5" t="s">
        <v>29</v>
      </c>
      <c r="C5" t="s">
        <v>103</v>
      </c>
      <c r="D5" t="s">
        <v>28</v>
      </c>
      <c r="E5" t="str">
        <f t="shared" si="0"/>
        <v>guignou Desire</v>
      </c>
      <c r="F5" t="s">
        <v>43</v>
      </c>
      <c r="G5" t="s">
        <v>44</v>
      </c>
      <c r="H5" s="1">
        <v>43348</v>
      </c>
      <c r="I5" s="1">
        <v>43373</v>
      </c>
      <c r="J5">
        <v>18</v>
      </c>
    </row>
    <row r="6" spans="1:11" x14ac:dyDescent="0.2">
      <c r="A6" t="s">
        <v>49</v>
      </c>
      <c r="B6" t="s">
        <v>29</v>
      </c>
      <c r="C6" t="s">
        <v>104</v>
      </c>
      <c r="D6" t="s">
        <v>30</v>
      </c>
      <c r="E6" t="str">
        <f t="shared" si="0"/>
        <v>sanfote Joaquim</v>
      </c>
      <c r="F6" t="s">
        <v>43</v>
      </c>
      <c r="G6" t="s">
        <v>44</v>
      </c>
      <c r="H6" s="1">
        <v>43282</v>
      </c>
      <c r="I6" s="1">
        <v>43306</v>
      </c>
      <c r="J6">
        <v>18</v>
      </c>
    </row>
    <row r="7" spans="1:11" x14ac:dyDescent="0.2">
      <c r="A7" t="s">
        <v>39</v>
      </c>
      <c r="B7" t="s">
        <v>29</v>
      </c>
      <c r="C7" t="s">
        <v>105</v>
      </c>
      <c r="D7" t="s">
        <v>106</v>
      </c>
      <c r="E7" t="str">
        <f t="shared" si="0"/>
        <v>petit jean</v>
      </c>
      <c r="F7" t="s">
        <v>43</v>
      </c>
      <c r="G7" t="s">
        <v>44</v>
      </c>
      <c r="H7" s="1">
        <v>43374</v>
      </c>
      <c r="I7" s="1">
        <v>43404</v>
      </c>
      <c r="J7">
        <v>23</v>
      </c>
    </row>
    <row r="8" spans="1:11" x14ac:dyDescent="0.2">
      <c r="A8" t="s">
        <v>39</v>
      </c>
      <c r="B8" t="s">
        <v>31</v>
      </c>
      <c r="C8" t="s">
        <v>107</v>
      </c>
      <c r="D8" t="s">
        <v>32</v>
      </c>
      <c r="E8" t="str">
        <f t="shared" si="0"/>
        <v>Syla Ahmed</v>
      </c>
      <c r="F8" t="s">
        <v>40</v>
      </c>
      <c r="G8" t="s">
        <v>45</v>
      </c>
      <c r="H8" s="1">
        <v>43282</v>
      </c>
      <c r="I8" s="1">
        <v>43312</v>
      </c>
      <c r="J8">
        <v>22</v>
      </c>
    </row>
    <row r="9" spans="1:11" x14ac:dyDescent="0.2">
      <c r="A9" t="s">
        <v>39</v>
      </c>
      <c r="B9" t="s">
        <v>31</v>
      </c>
      <c r="C9" t="s">
        <v>108</v>
      </c>
      <c r="D9" t="s">
        <v>109</v>
      </c>
      <c r="E9" t="str">
        <f t="shared" si="0"/>
        <v>Cisse Reda</v>
      </c>
      <c r="F9" t="s">
        <v>40</v>
      </c>
      <c r="G9" t="s">
        <v>45</v>
      </c>
      <c r="H9" s="1">
        <v>43313</v>
      </c>
      <c r="I9" s="1">
        <v>43326</v>
      </c>
      <c r="J9">
        <v>10</v>
      </c>
    </row>
    <row r="10" spans="1:11" x14ac:dyDescent="0.2">
      <c r="A10" t="s">
        <v>42</v>
      </c>
      <c r="B10" t="s">
        <v>31</v>
      </c>
      <c r="C10" t="s">
        <v>110</v>
      </c>
      <c r="D10" t="s">
        <v>111</v>
      </c>
      <c r="E10" t="str">
        <f t="shared" si="0"/>
        <v>ferik pierre</v>
      </c>
      <c r="F10" t="s">
        <v>40</v>
      </c>
      <c r="G10" t="s">
        <v>45</v>
      </c>
      <c r="H10" s="1">
        <v>43328</v>
      </c>
      <c r="I10" s="1">
        <v>43343</v>
      </c>
      <c r="J10">
        <v>12</v>
      </c>
    </row>
    <row r="11" spans="1:11" x14ac:dyDescent="0.2">
      <c r="A11" t="s">
        <v>39</v>
      </c>
      <c r="B11" t="s">
        <v>31</v>
      </c>
      <c r="C11" t="s">
        <v>100</v>
      </c>
      <c r="D11" t="s">
        <v>23</v>
      </c>
      <c r="E11" t="str">
        <f t="shared" si="0"/>
        <v>Dupont Philippe</v>
      </c>
      <c r="F11" t="s">
        <v>40</v>
      </c>
      <c r="G11" t="s">
        <v>46</v>
      </c>
      <c r="H11" s="1">
        <v>43327</v>
      </c>
      <c r="I11" s="1">
        <v>43327</v>
      </c>
      <c r="J11">
        <v>0</v>
      </c>
    </row>
    <row r="12" spans="1:11" x14ac:dyDescent="0.2">
      <c r="A12" t="s">
        <v>39</v>
      </c>
      <c r="B12" t="s">
        <v>31</v>
      </c>
      <c r="C12" t="s">
        <v>101</v>
      </c>
      <c r="D12" t="s">
        <v>27</v>
      </c>
      <c r="E12" t="str">
        <f t="shared" si="0"/>
        <v>dupuis Joë</v>
      </c>
      <c r="F12" t="s">
        <v>40</v>
      </c>
      <c r="G12" t="s">
        <v>45</v>
      </c>
      <c r="H12" s="1">
        <v>43344</v>
      </c>
      <c r="I12" s="1">
        <v>43347</v>
      </c>
      <c r="J12">
        <v>2</v>
      </c>
    </row>
    <row r="13" spans="1:11" x14ac:dyDescent="0.2">
      <c r="A13" t="s">
        <v>49</v>
      </c>
      <c r="B13" t="s">
        <v>31</v>
      </c>
      <c r="C13" t="s">
        <v>102</v>
      </c>
      <c r="D13" t="s">
        <v>25</v>
      </c>
      <c r="E13" t="str">
        <f t="shared" si="0"/>
        <v>charlot Leslie</v>
      </c>
      <c r="F13" t="s">
        <v>40</v>
      </c>
      <c r="G13" t="s">
        <v>46</v>
      </c>
      <c r="H13" s="1">
        <v>43348</v>
      </c>
      <c r="I13" s="1">
        <v>43373</v>
      </c>
      <c r="J13">
        <v>18</v>
      </c>
    </row>
    <row r="14" spans="1:11" x14ac:dyDescent="0.2">
      <c r="A14" t="s">
        <v>39</v>
      </c>
      <c r="B14" t="s">
        <v>31</v>
      </c>
      <c r="C14" t="s">
        <v>103</v>
      </c>
      <c r="D14" t="s">
        <v>28</v>
      </c>
      <c r="E14" t="str">
        <f t="shared" si="0"/>
        <v>guignou Desire</v>
      </c>
      <c r="F14" t="s">
        <v>40</v>
      </c>
      <c r="G14" t="s">
        <v>45</v>
      </c>
      <c r="H14" s="1">
        <v>43376</v>
      </c>
      <c r="I14" s="1">
        <v>43381</v>
      </c>
      <c r="J14">
        <v>4</v>
      </c>
    </row>
    <row r="15" spans="1:11" x14ac:dyDescent="0.2">
      <c r="A15" t="s">
        <v>42</v>
      </c>
      <c r="B15" t="s">
        <v>31</v>
      </c>
      <c r="C15" t="s">
        <v>104</v>
      </c>
      <c r="D15" t="s">
        <v>30</v>
      </c>
      <c r="E15" t="str">
        <f t="shared" si="0"/>
        <v>sanfote Joaquim</v>
      </c>
      <c r="F15" t="s">
        <v>40</v>
      </c>
      <c r="G15" t="s">
        <v>45</v>
      </c>
      <c r="H15" s="1">
        <v>43383</v>
      </c>
      <c r="I15" s="1">
        <v>43395</v>
      </c>
      <c r="J15">
        <v>9</v>
      </c>
    </row>
    <row r="16" spans="1:11" x14ac:dyDescent="0.2">
      <c r="A16" t="s">
        <v>39</v>
      </c>
      <c r="B16" t="s">
        <v>31</v>
      </c>
      <c r="C16" t="s">
        <v>105</v>
      </c>
      <c r="D16" t="s">
        <v>106</v>
      </c>
      <c r="E16" t="str">
        <f t="shared" si="0"/>
        <v>petit jean</v>
      </c>
      <c r="F16" t="s">
        <v>40</v>
      </c>
      <c r="G16" t="s">
        <v>46</v>
      </c>
      <c r="H16" s="1">
        <v>43374</v>
      </c>
      <c r="I16" s="1">
        <v>43375</v>
      </c>
      <c r="J16">
        <v>2</v>
      </c>
    </row>
    <row r="17" spans="1:10" x14ac:dyDescent="0.2">
      <c r="A17" t="s">
        <v>39</v>
      </c>
      <c r="B17" t="s">
        <v>31</v>
      </c>
      <c r="C17" t="s">
        <v>107</v>
      </c>
      <c r="D17" t="s">
        <v>32</v>
      </c>
      <c r="E17" t="str">
        <f t="shared" si="0"/>
        <v>Syla Ahmed</v>
      </c>
      <c r="F17" t="s">
        <v>40</v>
      </c>
      <c r="G17" t="s">
        <v>46</v>
      </c>
      <c r="H17" s="1">
        <v>43382</v>
      </c>
      <c r="I17" s="1">
        <v>43382</v>
      </c>
      <c r="J17">
        <v>1</v>
      </c>
    </row>
    <row r="18" spans="1:10" x14ac:dyDescent="0.2">
      <c r="A18" t="s">
        <v>49</v>
      </c>
      <c r="B18" t="s">
        <v>31</v>
      </c>
      <c r="C18" t="s">
        <v>108</v>
      </c>
      <c r="D18" t="s">
        <v>109</v>
      </c>
      <c r="E18" t="str">
        <f t="shared" si="0"/>
        <v>Cisse Reda</v>
      </c>
      <c r="F18" t="s">
        <v>40</v>
      </c>
      <c r="G18" t="s">
        <v>46</v>
      </c>
      <c r="H18" s="1">
        <v>43396</v>
      </c>
      <c r="I18" s="1">
        <v>43404</v>
      </c>
      <c r="J18">
        <v>7</v>
      </c>
    </row>
    <row r="19" spans="1:10" x14ac:dyDescent="0.2">
      <c r="A19" t="s">
        <v>39</v>
      </c>
      <c r="B19" t="s">
        <v>31</v>
      </c>
      <c r="C19" t="s">
        <v>110</v>
      </c>
      <c r="D19" t="s">
        <v>111</v>
      </c>
      <c r="E19" t="str">
        <f t="shared" si="0"/>
        <v>ferik pierre</v>
      </c>
      <c r="F19" t="s">
        <v>40</v>
      </c>
      <c r="G19" t="s">
        <v>45</v>
      </c>
      <c r="H19" s="1">
        <v>43432</v>
      </c>
      <c r="I19" s="1">
        <v>43434</v>
      </c>
      <c r="J19">
        <v>3</v>
      </c>
    </row>
    <row r="20" spans="1:10" x14ac:dyDescent="0.2">
      <c r="A20" t="s">
        <v>39</v>
      </c>
      <c r="B20" t="s">
        <v>31</v>
      </c>
      <c r="C20" t="s">
        <v>100</v>
      </c>
      <c r="D20" t="s">
        <v>23</v>
      </c>
      <c r="E20" t="str">
        <f t="shared" si="0"/>
        <v>Dupont Philippe</v>
      </c>
      <c r="F20" t="s">
        <v>40</v>
      </c>
      <c r="G20" t="s">
        <v>46</v>
      </c>
      <c r="H20" s="1">
        <v>43405</v>
      </c>
      <c r="I20" s="1">
        <v>43431</v>
      </c>
      <c r="J20">
        <v>18</v>
      </c>
    </row>
    <row r="21" spans="1:10" x14ac:dyDescent="0.2">
      <c r="A21" t="s">
        <v>39</v>
      </c>
      <c r="B21" t="s">
        <v>26</v>
      </c>
      <c r="C21" t="s">
        <v>101</v>
      </c>
      <c r="D21" t="s">
        <v>27</v>
      </c>
      <c r="E21" t="str">
        <f t="shared" si="0"/>
        <v>dupuis Joë</v>
      </c>
      <c r="F21" t="s">
        <v>40</v>
      </c>
      <c r="G21" t="s">
        <v>46</v>
      </c>
      <c r="H21" s="1">
        <v>43313</v>
      </c>
      <c r="I21" s="1">
        <v>43343</v>
      </c>
      <c r="J21">
        <v>22</v>
      </c>
    </row>
    <row r="22" spans="1:10" x14ac:dyDescent="0.2">
      <c r="A22" t="s">
        <v>39</v>
      </c>
      <c r="B22" t="s">
        <v>26</v>
      </c>
      <c r="C22" t="s">
        <v>102</v>
      </c>
      <c r="D22" t="s">
        <v>25</v>
      </c>
      <c r="E22" t="str">
        <f t="shared" si="0"/>
        <v>charlot Leslie</v>
      </c>
      <c r="F22" t="s">
        <v>47</v>
      </c>
      <c r="G22" t="s">
        <v>48</v>
      </c>
      <c r="H22" s="1">
        <v>43282</v>
      </c>
      <c r="I22" s="1">
        <v>43312</v>
      </c>
      <c r="J22">
        <v>22</v>
      </c>
    </row>
    <row r="23" spans="1:10" x14ac:dyDescent="0.2">
      <c r="A23" t="s">
        <v>49</v>
      </c>
      <c r="B23" t="s">
        <v>29</v>
      </c>
      <c r="C23" t="s">
        <v>103</v>
      </c>
      <c r="D23" t="s">
        <v>28</v>
      </c>
      <c r="E23" t="str">
        <f t="shared" si="0"/>
        <v>guignou Desire</v>
      </c>
      <c r="F23" t="s">
        <v>43</v>
      </c>
      <c r="G23" t="s">
        <v>44</v>
      </c>
      <c r="H23" s="1">
        <v>43316</v>
      </c>
      <c r="I23" s="1">
        <v>43322</v>
      </c>
      <c r="J23">
        <v>5</v>
      </c>
    </row>
    <row r="24" spans="1:10" x14ac:dyDescent="0.2">
      <c r="A24" t="s">
        <v>39</v>
      </c>
      <c r="B24" t="s">
        <v>31</v>
      </c>
      <c r="C24" t="s">
        <v>104</v>
      </c>
      <c r="D24" t="s">
        <v>30</v>
      </c>
      <c r="E24" t="str">
        <f t="shared" si="0"/>
        <v>sanfote Joaquim</v>
      </c>
      <c r="F24" t="s">
        <v>40</v>
      </c>
      <c r="G24" t="s">
        <v>50</v>
      </c>
      <c r="H24" s="1">
        <v>43425</v>
      </c>
      <c r="I24" s="1">
        <v>43425</v>
      </c>
      <c r="J24">
        <v>1</v>
      </c>
    </row>
    <row r="25" spans="1:10" x14ac:dyDescent="0.2">
      <c r="A25" t="s">
        <v>39</v>
      </c>
      <c r="B25" t="s">
        <v>31</v>
      </c>
      <c r="C25" t="s">
        <v>105</v>
      </c>
      <c r="D25" t="s">
        <v>106</v>
      </c>
      <c r="E25" t="str">
        <f t="shared" si="0"/>
        <v>petit jean</v>
      </c>
      <c r="F25" t="s">
        <v>40</v>
      </c>
      <c r="G25" t="s">
        <v>46</v>
      </c>
      <c r="H25" s="1">
        <v>43426</v>
      </c>
      <c r="I25" s="1">
        <v>43427</v>
      </c>
      <c r="J25">
        <v>2</v>
      </c>
    </row>
    <row r="26" spans="1:10" x14ac:dyDescent="0.2">
      <c r="A26" t="s">
        <v>49</v>
      </c>
      <c r="B26" t="s">
        <v>31</v>
      </c>
      <c r="C26" t="s">
        <v>107</v>
      </c>
      <c r="D26" t="s">
        <v>32</v>
      </c>
      <c r="E26" t="str">
        <f t="shared" si="0"/>
        <v>Syla Ahmed</v>
      </c>
      <c r="F26" t="s">
        <v>43</v>
      </c>
      <c r="G26" t="s">
        <v>44</v>
      </c>
      <c r="H26" s="1">
        <v>43369</v>
      </c>
      <c r="I26" s="1">
        <v>43373</v>
      </c>
      <c r="J26">
        <v>3</v>
      </c>
    </row>
  </sheetData>
  <sheetProtection selectLockedCells="1" selectUnlockedCells="1"/>
  <autoFilter ref="B1:K1" xr:uid="{6F83520B-2512-426C-B6BA-3A4E2C710485}"/>
  <sortState ref="A1:J26">
    <sortCondition ref="C2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14446-8BE7-43D3-AA7D-001CC4C36BB9}">
  <sheetPr codeName="Synthese">
    <tabColor rgb="FF7030A0"/>
  </sheetPr>
  <dimension ref="A1:M12"/>
  <sheetViews>
    <sheetView zoomScale="85" zoomScaleNormal="85" workbookViewId="0">
      <pane ySplit="3" topLeftCell="A4" activePane="bottomLeft" state="frozen"/>
      <selection pane="bottomLeft" activeCell="H44" sqref="H44"/>
    </sheetView>
  </sheetViews>
  <sheetFormatPr baseColWidth="10" defaultRowHeight="12.75" x14ac:dyDescent="0.2"/>
  <cols>
    <col min="1" max="1" width="9.5703125" bestFit="1" customWidth="1"/>
    <col min="2" max="2" width="13.5703125" style="3" bestFit="1" customWidth="1"/>
    <col min="3" max="3" width="22" bestFit="1" customWidth="1"/>
    <col min="4" max="4" width="13.42578125" bestFit="1" customWidth="1"/>
    <col min="5" max="5" width="28.5703125" bestFit="1" customWidth="1"/>
    <col min="6" max="6" width="15" bestFit="1" customWidth="1"/>
    <col min="7" max="7" width="23" bestFit="1" customWidth="1"/>
    <col min="8" max="8" width="23" customWidth="1"/>
    <col min="9" max="9" width="8.85546875" customWidth="1"/>
    <col min="10" max="10" width="15" bestFit="1" customWidth="1"/>
    <col min="11" max="11" width="12.7109375" customWidth="1"/>
    <col min="12" max="12" width="16.5703125" style="2" bestFit="1" customWidth="1"/>
    <col min="13" max="13" width="12.7109375" bestFit="1" customWidth="1"/>
  </cols>
  <sheetData>
    <row r="1" spans="1:13" hidden="1" x14ac:dyDescent="0.2"/>
    <row r="2" spans="1:13" ht="36.75" customHeight="1" x14ac:dyDescent="0.2">
      <c r="C2" s="158" t="s">
        <v>70</v>
      </c>
      <c r="D2" s="158"/>
      <c r="E2" s="158"/>
      <c r="F2" s="158"/>
      <c r="G2" s="158"/>
      <c r="H2" s="158"/>
      <c r="I2" s="158"/>
      <c r="J2" s="158"/>
      <c r="K2" s="158"/>
      <c r="L2" s="158"/>
    </row>
    <row r="3" spans="1:13" x14ac:dyDescent="0.2">
      <c r="A3" s="4" t="s">
        <v>52</v>
      </c>
      <c r="B3" s="4" t="s">
        <v>53</v>
      </c>
      <c r="C3" s="4" t="s">
        <v>54</v>
      </c>
      <c r="D3" s="4" t="s">
        <v>55</v>
      </c>
      <c r="E3" s="4" t="s">
        <v>62</v>
      </c>
      <c r="F3" s="4" t="s">
        <v>56</v>
      </c>
      <c r="G3" s="4" t="s">
        <v>71</v>
      </c>
      <c r="H3" s="4" t="s">
        <v>57</v>
      </c>
      <c r="I3" s="4" t="s">
        <v>68</v>
      </c>
      <c r="J3" s="4" t="s">
        <v>66</v>
      </c>
      <c r="K3" s="4" t="s">
        <v>58</v>
      </c>
      <c r="L3" s="4" t="s">
        <v>59</v>
      </c>
      <c r="M3" s="15" t="s">
        <v>65</v>
      </c>
    </row>
    <row r="4" spans="1:13" x14ac:dyDescent="0.2">
      <c r="A4" s="11" t="s">
        <v>82</v>
      </c>
      <c r="B4" s="12" t="s">
        <v>91</v>
      </c>
      <c r="C4" s="11" t="s">
        <v>100</v>
      </c>
      <c r="D4" s="11" t="s">
        <v>23</v>
      </c>
      <c r="E4" s="11" t="str">
        <f t="shared" ref="E4:E12" si="0">C4&amp;" "&amp;D4</f>
        <v>Dupont Philippe</v>
      </c>
      <c r="F4" s="11" t="s">
        <v>42</v>
      </c>
      <c r="G4" s="11" t="s">
        <v>24</v>
      </c>
      <c r="H4" s="11" t="str">
        <f t="shared" ref="H4:H12" si="1">IF(G4="Fonctionnaire","FPT","PRIVÉ")</f>
        <v>PRIVÉ</v>
      </c>
      <c r="I4" s="11"/>
      <c r="J4" s="11" t="s">
        <v>18</v>
      </c>
      <c r="K4" s="13">
        <v>40849</v>
      </c>
      <c r="L4" s="14">
        <f>SUMIF(_Absence!$E$2:$E$288,$E4,_Absence!$J$2:$J$288)</f>
        <v>21</v>
      </c>
      <c r="M4" s="16" t="e">
        <f t="shared" ref="M4:M12" ca="1" si="2">INDIRECT("'"&amp;E4&amp;"'"&amp;"!D2")</f>
        <v>#REF!</v>
      </c>
    </row>
    <row r="5" spans="1:13" x14ac:dyDescent="0.2">
      <c r="A5" s="11" t="s">
        <v>83</v>
      </c>
      <c r="B5" s="12" t="s">
        <v>92</v>
      </c>
      <c r="C5" s="11" t="s">
        <v>101</v>
      </c>
      <c r="D5" s="11" t="s">
        <v>27</v>
      </c>
      <c r="E5" s="11" t="str">
        <f t="shared" si="0"/>
        <v>dupuis Joë</v>
      </c>
      <c r="F5" s="11" t="s">
        <v>42</v>
      </c>
      <c r="G5" s="11" t="s">
        <v>26</v>
      </c>
      <c r="H5" s="11" t="str">
        <f t="shared" si="1"/>
        <v>PRIVÉ</v>
      </c>
      <c r="I5" s="11"/>
      <c r="J5" s="11" t="s">
        <v>61</v>
      </c>
      <c r="K5" s="13">
        <v>42917</v>
      </c>
      <c r="L5" s="14">
        <f>SUMIF(_Absence!$E$2:$E$288,$E5,_Absence!$J$2:$J$288)</f>
        <v>26</v>
      </c>
      <c r="M5" s="16" t="e">
        <f t="shared" ca="1" si="2"/>
        <v>#REF!</v>
      </c>
    </row>
    <row r="6" spans="1:13" x14ac:dyDescent="0.2">
      <c r="A6" s="11" t="s">
        <v>84</v>
      </c>
      <c r="B6" s="12" t="s">
        <v>93</v>
      </c>
      <c r="C6" s="11" t="s">
        <v>102</v>
      </c>
      <c r="D6" s="11" t="s">
        <v>25</v>
      </c>
      <c r="E6" s="11" t="str">
        <f t="shared" si="0"/>
        <v>charlot Leslie</v>
      </c>
      <c r="F6" s="11" t="s">
        <v>60</v>
      </c>
      <c r="G6" s="11" t="s">
        <v>31</v>
      </c>
      <c r="H6" s="11" t="str">
        <f t="shared" si="1"/>
        <v>FPT</v>
      </c>
      <c r="I6" s="11" t="s">
        <v>83</v>
      </c>
      <c r="J6" s="11" t="s">
        <v>20</v>
      </c>
      <c r="K6" s="13">
        <v>40715</v>
      </c>
      <c r="L6" s="14">
        <f>SUMIF(_Absence!$E$2:$E$288,$E6,_Absence!$J$2:$J$288)</f>
        <v>61</v>
      </c>
      <c r="M6" s="16" t="e">
        <f t="shared" ca="1" si="2"/>
        <v>#REF!</v>
      </c>
    </row>
    <row r="7" spans="1:13" x14ac:dyDescent="0.2">
      <c r="A7" s="11" t="s">
        <v>85</v>
      </c>
      <c r="B7" s="12" t="s">
        <v>94</v>
      </c>
      <c r="C7" s="11" t="s">
        <v>103</v>
      </c>
      <c r="D7" s="11" t="s">
        <v>28</v>
      </c>
      <c r="E7" s="11" t="str">
        <f t="shared" si="0"/>
        <v>guignou Desire</v>
      </c>
      <c r="F7" s="11" t="s">
        <v>60</v>
      </c>
      <c r="G7" s="11" t="s">
        <v>29</v>
      </c>
      <c r="H7" s="11" t="str">
        <f t="shared" si="1"/>
        <v>PRIVÉ</v>
      </c>
      <c r="I7" s="11"/>
      <c r="J7" s="11" t="s">
        <v>61</v>
      </c>
      <c r="K7" s="13">
        <v>39625</v>
      </c>
      <c r="L7" s="14">
        <f>SUMIF(_Absence!$E$2:$E$288,$E7,_Absence!$J$2:$J$288)</f>
        <v>27</v>
      </c>
      <c r="M7" s="16" t="e">
        <f t="shared" ca="1" si="2"/>
        <v>#REF!</v>
      </c>
    </row>
    <row r="8" spans="1:13" x14ac:dyDescent="0.2">
      <c r="A8" s="11" t="s">
        <v>86</v>
      </c>
      <c r="B8" s="12" t="s">
        <v>95</v>
      </c>
      <c r="C8" s="11" t="s">
        <v>104</v>
      </c>
      <c r="D8" s="11" t="s">
        <v>30</v>
      </c>
      <c r="E8" s="11" t="str">
        <f t="shared" si="0"/>
        <v>sanfote Joaquim</v>
      </c>
      <c r="F8" s="11" t="s">
        <v>51</v>
      </c>
      <c r="G8" s="11" t="s">
        <v>26</v>
      </c>
      <c r="H8" s="11" t="str">
        <f t="shared" si="1"/>
        <v>PRIVÉ</v>
      </c>
      <c r="I8" s="11"/>
      <c r="J8" s="11" t="s">
        <v>61</v>
      </c>
      <c r="K8" s="13">
        <v>40091</v>
      </c>
      <c r="L8" s="14">
        <f>SUMIF(_Absence!$E$2:$E$288,$E8,_Absence!$J$2:$J$288)</f>
        <v>28</v>
      </c>
      <c r="M8" s="16" t="e">
        <f t="shared" ca="1" si="2"/>
        <v>#REF!</v>
      </c>
    </row>
    <row r="9" spans="1:13" x14ac:dyDescent="0.2">
      <c r="A9" s="11" t="s">
        <v>87</v>
      </c>
      <c r="B9" s="12" t="s">
        <v>96</v>
      </c>
      <c r="C9" s="11" t="s">
        <v>105</v>
      </c>
      <c r="D9" s="11" t="s">
        <v>106</v>
      </c>
      <c r="E9" s="11" t="str">
        <f t="shared" si="0"/>
        <v>petit jean</v>
      </c>
      <c r="F9" s="11" t="s">
        <v>60</v>
      </c>
      <c r="G9" s="11" t="s">
        <v>29</v>
      </c>
      <c r="H9" s="11" t="str">
        <f t="shared" si="1"/>
        <v>PRIVÉ</v>
      </c>
      <c r="I9" s="11"/>
      <c r="J9" s="11" t="s">
        <v>19</v>
      </c>
      <c r="K9" s="13">
        <v>42593</v>
      </c>
      <c r="L9" s="14">
        <f>SUMIF(_Absence!$E$2:$E$288,$E9,_Absence!$J$2:$J$288)</f>
        <v>27</v>
      </c>
      <c r="M9" s="16" t="e">
        <f t="shared" ca="1" si="2"/>
        <v>#REF!</v>
      </c>
    </row>
    <row r="10" spans="1:13" x14ac:dyDescent="0.2">
      <c r="A10" s="11" t="s">
        <v>88</v>
      </c>
      <c r="B10" s="12" t="s">
        <v>97</v>
      </c>
      <c r="C10" s="11" t="s">
        <v>107</v>
      </c>
      <c r="D10" s="11" t="s">
        <v>32</v>
      </c>
      <c r="E10" s="11" t="str">
        <f t="shared" si="0"/>
        <v>Syla Ahmed</v>
      </c>
      <c r="F10" s="11" t="s">
        <v>60</v>
      </c>
      <c r="G10" s="11" t="s">
        <v>31</v>
      </c>
      <c r="H10" s="11" t="str">
        <f t="shared" si="1"/>
        <v>FPT</v>
      </c>
      <c r="I10" s="11" t="s">
        <v>67</v>
      </c>
      <c r="J10" s="11" t="s">
        <v>61</v>
      </c>
      <c r="K10" s="13">
        <v>36130</v>
      </c>
      <c r="L10" s="14">
        <f>SUMIF(_Absence!$E$2:$E$288,$E10,_Absence!$J$2:$J$288)</f>
        <v>26</v>
      </c>
      <c r="M10" s="16" t="e">
        <f t="shared" ca="1" si="2"/>
        <v>#REF!</v>
      </c>
    </row>
    <row r="11" spans="1:13" x14ac:dyDescent="0.2">
      <c r="A11" s="11" t="s">
        <v>89</v>
      </c>
      <c r="B11" s="12" t="s">
        <v>98</v>
      </c>
      <c r="C11" s="11" t="s">
        <v>108</v>
      </c>
      <c r="D11" s="11" t="s">
        <v>109</v>
      </c>
      <c r="E11" s="11" t="str">
        <f t="shared" si="0"/>
        <v>Cisse Reda</v>
      </c>
      <c r="F11" s="11" t="s">
        <v>51</v>
      </c>
      <c r="G11" s="11" t="s">
        <v>29</v>
      </c>
      <c r="H11" s="11" t="str">
        <f t="shared" si="1"/>
        <v>PRIVÉ</v>
      </c>
      <c r="I11" s="11"/>
      <c r="J11" s="11" t="s">
        <v>18</v>
      </c>
      <c r="K11" s="13">
        <v>39421</v>
      </c>
      <c r="L11" s="14">
        <f>SUMIF(_Absence!$E$2:$E$288,$E11,_Absence!$J$2:$J$288)</f>
        <v>17</v>
      </c>
      <c r="M11" s="16" t="e">
        <f t="shared" ca="1" si="2"/>
        <v>#REF!</v>
      </c>
    </row>
    <row r="12" spans="1:13" x14ac:dyDescent="0.2">
      <c r="A12" s="11" t="s">
        <v>90</v>
      </c>
      <c r="B12" s="12" t="s">
        <v>99</v>
      </c>
      <c r="C12" s="11" t="s">
        <v>110</v>
      </c>
      <c r="D12" s="11" t="s">
        <v>111</v>
      </c>
      <c r="E12" s="11" t="str">
        <f t="shared" si="0"/>
        <v>ferik pierre</v>
      </c>
      <c r="F12" s="11" t="s">
        <v>60</v>
      </c>
      <c r="G12" s="11" t="s">
        <v>31</v>
      </c>
      <c r="H12" s="11" t="str">
        <f t="shared" si="1"/>
        <v>FPT</v>
      </c>
      <c r="I12" s="11" t="s">
        <v>67</v>
      </c>
      <c r="J12" s="11" t="s">
        <v>61</v>
      </c>
      <c r="K12" s="13">
        <v>36983</v>
      </c>
      <c r="L12" s="14">
        <f>SUMIF(_Absence!$E$2:$E$288,$E12,_Absence!$J$2:$J$288)</f>
        <v>15</v>
      </c>
      <c r="M12" s="16" t="e">
        <f t="shared" ca="1" si="2"/>
        <v>#REF!</v>
      </c>
    </row>
  </sheetData>
  <sheetProtection selectLockedCells="1" selectUnlockedCells="1"/>
  <autoFilter ref="A3:M12" xr:uid="{1354E511-53C9-443A-8302-5B37D95DD110}">
    <sortState ref="A4:M12">
      <sortCondition ref="E3:E12"/>
    </sortState>
  </autoFilter>
  <mergeCells count="1">
    <mergeCell ref="C2:L2"/>
  </mergeCells>
  <dataValidations count="1">
    <dataValidation type="list" allowBlank="1" showInputMessage="1" showErrorMessage="1" sqref="J4:J12" xr:uid="{1338CFD1-B766-4A09-A0C1-B2BFD2C168FF}">
      <formula1>"A1,A2,B1,B2,C1,C2"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ynthese.TrieFeuilles">
                <anchor moveWithCells="1" sizeWithCells="1">
                  <from>
                    <xdr:col>0</xdr:col>
                    <xdr:colOff>552450</xdr:colOff>
                    <xdr:row>1</xdr:row>
                    <xdr:rowOff>76200</xdr:rowOff>
                  </from>
                  <to>
                    <xdr:col>1</xdr:col>
                    <xdr:colOff>895350</xdr:colOff>
                    <xdr:row>1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Modèle Adjoint</vt:lpstr>
      <vt:lpstr>Modèle Agent</vt:lpstr>
      <vt:lpstr>Modèle CODIR</vt:lpstr>
      <vt:lpstr>Modèle Direction</vt:lpstr>
      <vt:lpstr>Modèle Responsable Service</vt:lpstr>
      <vt:lpstr>_Absence</vt:lpstr>
      <vt:lpstr>_Synthese</vt:lpstr>
      <vt:lpstr>Agent1er</vt:lpstr>
      <vt:lpstr>Agentsbrut</vt:lpstr>
      <vt:lpstr>'Modèle Adjoint'!Zone_d_impression</vt:lpstr>
      <vt:lpstr>'Modèle Agent'!Zone_d_impression</vt:lpstr>
      <vt:lpstr>'Modèle CODIR'!Zone_d_impression</vt:lpstr>
      <vt:lpstr>'Modèle Direction'!Zone_d_impression</vt:lpstr>
      <vt:lpstr>'Modèle Responsable Service'!Zone_d_impression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ZIMONE</dc:creator>
  <cp:lastModifiedBy>Mickael CHRANUSKI</cp:lastModifiedBy>
  <cp:lastPrinted>2018-12-06T12:50:17Z</cp:lastPrinted>
  <dcterms:created xsi:type="dcterms:W3CDTF">2018-11-27T09:44:05Z</dcterms:created>
  <dcterms:modified xsi:type="dcterms:W3CDTF">2018-12-06T14:39:44Z</dcterms:modified>
</cp:coreProperties>
</file>