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drawings/drawing4.xml" ContentType="application/vnd.openxmlformats-officedocument.drawingml.chartshapes+xml"/>
  <Override PartName="/xl/charts/chart29.xml" ContentType="application/vnd.openxmlformats-officedocument.drawingml.chart+xml"/>
  <Override PartName="/xl/drawings/drawing5.xml" ContentType="application/vnd.openxmlformats-officedocument.drawingml.chartshapes+xml"/>
  <Override PartName="/xl/charts/chart30.xml" ContentType="application/vnd.openxmlformats-officedocument.drawingml.chart+xml"/>
  <Override PartName="/xl/drawings/drawing6.xml" ContentType="application/vnd.openxmlformats-officedocument.drawing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drawings/drawing7.xml" ContentType="application/vnd.openxmlformats-officedocument.drawingml.chartshapes+xml"/>
  <Override PartName="/xl/charts/chart39.xml" ContentType="application/vnd.openxmlformats-officedocument.drawingml.chart+xml"/>
  <Override PartName="/xl/drawings/drawing8.xml" ContentType="application/vnd.openxmlformats-officedocument.drawingml.chartshapes+xml"/>
  <Override PartName="/xl/charts/chart40.xml" ContentType="application/vnd.openxmlformats-officedocument.drawingml.chart+xml"/>
  <Override PartName="/xl/drawings/drawing9.xml" ContentType="application/vnd.openxmlformats-officedocument.drawing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drawings/drawing10.xml" ContentType="application/vnd.openxmlformats-officedocument.drawingml.chartshapes+xml"/>
  <Override PartName="/xl/charts/chart51.xml" ContentType="application/vnd.openxmlformats-officedocument.drawingml.chart+xml"/>
  <Override PartName="/xl/drawings/drawing11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72" yWindow="6108" windowWidth="15276" windowHeight="4308" tabRatio="868" firstSheet="4" activeTab="5"/>
  </bookViews>
  <sheets>
    <sheet name="données hebdo arrets" sheetId="4099" r:id="rId1"/>
    <sheet name="tableau indicateurs" sheetId="4100" r:id="rId2"/>
    <sheet name="Indicateurs usine" sheetId="4101" r:id="rId3"/>
    <sheet name="Data hebdo" sheetId="2" r:id="rId4"/>
    <sheet name="Paretos SITE" sheetId="4" r:id="rId5"/>
    <sheet name="TdB SITE hebdo" sheetId="6" r:id="rId6"/>
    <sheet name="TdB SITE mensuel" sheetId="5" r:id="rId7"/>
    <sheet name="TdB SITE annuel" sheetId="4096" r:id="rId8"/>
    <sheet name="TRS journalier" sheetId="4097" r:id="rId9"/>
    <sheet name="Feuil1" sheetId="4098" r:id="rId10"/>
  </sheets>
  <externalReferences>
    <externalReference r:id="rId11"/>
    <externalReference r:id="rId12"/>
    <externalReference r:id="rId13"/>
  </externalReferences>
  <definedNames>
    <definedName name="_xlnm._FilterDatabase" localSheetId="3" hidden="1">'Data hebdo'!$A$1:$BT$194</definedName>
    <definedName name="_xlnm._FilterDatabase" localSheetId="0" hidden="1">'données hebdo arrets'!$A$1:$BD$1</definedName>
    <definedName name="_xlnm._FilterDatabase" localSheetId="1" hidden="1">'tableau indicateurs'!$A$2:$B$2</definedName>
    <definedName name="_r" localSheetId="2">#REF!</definedName>
    <definedName name="_r">#REF!</definedName>
    <definedName name="A">'Paretos SITE'!$B$35</definedName>
    <definedName name="aa" localSheetId="2">#REF!</definedName>
    <definedName name="aa">#REF!</definedName>
    <definedName name="ab" localSheetId="2">#REF!</definedName>
    <definedName name="ab">#REF!</definedName>
    <definedName name="ac" localSheetId="2">#REF!</definedName>
    <definedName name="ac">#REF!</definedName>
    <definedName name="ad" localSheetId="2">#REF!</definedName>
    <definedName name="ad">#REF!</definedName>
    <definedName name="ae" localSheetId="2">#REF!</definedName>
    <definedName name="ae">#REF!</definedName>
    <definedName name="af" localSheetId="2">#REF!</definedName>
    <definedName name="af">#REF!</definedName>
    <definedName name="ag" localSheetId="2">#REF!</definedName>
    <definedName name="ag">#REF!</definedName>
    <definedName name="ah" localSheetId="2">#REF!</definedName>
    <definedName name="ah">#REF!</definedName>
    <definedName name="ai" localSheetId="2">#REF!</definedName>
    <definedName name="ai">#REF!</definedName>
    <definedName name="aj" localSheetId="2">#REF!</definedName>
    <definedName name="aj">#REF!</definedName>
    <definedName name="ak" localSheetId="2">#REF!</definedName>
    <definedName name="ak">#REF!</definedName>
    <definedName name="al" localSheetId="2">#REF!</definedName>
    <definedName name="al">#REF!</definedName>
    <definedName name="am" localSheetId="2">#REF!</definedName>
    <definedName name="am">#REF!</definedName>
    <definedName name="an" localSheetId="2">#REF!</definedName>
    <definedName name="an">#REF!</definedName>
    <definedName name="ao" localSheetId="2">#REF!</definedName>
    <definedName name="ao">#REF!</definedName>
    <definedName name="ap" localSheetId="2">#REF!</definedName>
    <definedName name="ap">#REF!</definedName>
    <definedName name="aq" localSheetId="2">#REF!</definedName>
    <definedName name="aq">#REF!</definedName>
    <definedName name="ar" localSheetId="2">#REF!</definedName>
    <definedName name="ar">#REF!</definedName>
    <definedName name="arret_cc_an" localSheetId="2">#REF!</definedName>
    <definedName name="arret_cc_an" localSheetId="4">'Paretos SITE'!$B$26</definedName>
    <definedName name="arret_cc_an">#REF!</definedName>
    <definedName name="arret_cc_sem" localSheetId="2">#REF!</definedName>
    <definedName name="arret_cc_sem" localSheetId="4">'Paretos SITE'!$B$48</definedName>
    <definedName name="arret_cc_sem">#REF!</definedName>
    <definedName name="arret_cm_an" localSheetId="2">#REF!</definedName>
    <definedName name="arret_cm_an" localSheetId="4">'Paretos SITE'!$B$25</definedName>
    <definedName name="arret_cm_an">#REF!</definedName>
    <definedName name="arret_cm_sem" localSheetId="2">#REF!</definedName>
    <definedName name="arret_cm_sem" localSheetId="4">'Paretos SITE'!$B$47</definedName>
    <definedName name="arret_cm_sem">#REF!</definedName>
    <definedName name="arret_cv_an" localSheetId="2">#REF!</definedName>
    <definedName name="arret_cv_an" localSheetId="4">'Paretos SITE'!$B$27</definedName>
    <definedName name="arret_cv_an">#REF!</definedName>
    <definedName name="arret_cv_sem" localSheetId="2">#REF!</definedName>
    <definedName name="arret_cv_sem" localSheetId="4">'Paretos SITE'!$B$49</definedName>
    <definedName name="arret_cv_sem">#REF!</definedName>
    <definedName name="arret_e_an" localSheetId="2">#REF!</definedName>
    <definedName name="arret_e_an" localSheetId="4">'Paretos SITE'!$B$30</definedName>
    <definedName name="arret_e_an">#REF!</definedName>
    <definedName name="arret_e_sem" localSheetId="2">#REF!</definedName>
    <definedName name="arret_e_sem" localSheetId="4">'Paretos SITE'!$B$52</definedName>
    <definedName name="arret_e_sem">#REF!</definedName>
    <definedName name="arret_if_an" localSheetId="2">#REF!</definedName>
    <definedName name="arret_if_an" localSheetId="4">'Paretos SITE'!$B$29</definedName>
    <definedName name="arret_if_an">#REF!</definedName>
    <definedName name="arret_if_sem" localSheetId="2">#REF!</definedName>
    <definedName name="arret_if_sem" localSheetId="4">'Paretos SITE'!$B$51</definedName>
    <definedName name="arret_if_sem">#REF!</definedName>
    <definedName name="arret_mf_an" localSheetId="2">#REF!</definedName>
    <definedName name="arret_mf_an" localSheetId="4">'Paretos SITE'!$B$32</definedName>
    <definedName name="arret_mf_an">#REF!</definedName>
    <definedName name="arret_mf_sem" localSheetId="2">#REF!</definedName>
    <definedName name="arret_mf_sem" localSheetId="4">'Paretos SITE'!$B$54</definedName>
    <definedName name="arret_mf_sem">#REF!</definedName>
    <definedName name="arret_mp_an" localSheetId="2">#REF!</definedName>
    <definedName name="arret_mp_an" localSheetId="4">'Paretos SITE'!$B$31</definedName>
    <definedName name="arret_mp_an">#REF!</definedName>
    <definedName name="arret_mp_sem" localSheetId="2">#REF!</definedName>
    <definedName name="arret_mp_sem" localSheetId="4">'Paretos SITE'!$B$53</definedName>
    <definedName name="arret_mp_sem">#REF!</definedName>
    <definedName name="arret_ns_an" localSheetId="2">#REF!</definedName>
    <definedName name="arret_ns_an" localSheetId="4">'Paretos SITE'!$B$24</definedName>
    <definedName name="arret_ns_an">#REF!</definedName>
    <definedName name="arret_ns_sem" localSheetId="2">#REF!</definedName>
    <definedName name="arret_ns_sem" localSheetId="4">'Paretos SITE'!$B$46</definedName>
    <definedName name="arret_ns_sem">#REF!</definedName>
    <definedName name="arret_pm_an" localSheetId="2">#REF!</definedName>
    <definedName name="arret_pm_an" localSheetId="4">'Paretos SITE'!$B$28</definedName>
    <definedName name="arret_pm_an">#REF!</definedName>
    <definedName name="arret_pm_sem" localSheetId="2">#REF!</definedName>
    <definedName name="arret_pm_sem" localSheetId="4">'Paretos SITE'!$B$50</definedName>
    <definedName name="arret_pm_sem">#REF!</definedName>
    <definedName name="arret_pma_an" localSheetId="2">#REF!</definedName>
    <definedName name="arret_pma_an" localSheetId="4">'Paretos SITE'!$B$34</definedName>
    <definedName name="arret_pma_an">#REF!</definedName>
    <definedName name="arret_pma_sem" localSheetId="2">#REF!</definedName>
    <definedName name="arret_pma_sem" localSheetId="4">'Paretos SITE'!$B$56</definedName>
    <definedName name="arret_pma_sem">#REF!</definedName>
    <definedName name="arret_pmo_an" localSheetId="2">#REF!</definedName>
    <definedName name="arret_pmo_an" localSheetId="4">'Paretos SITE'!$B$33</definedName>
    <definedName name="arret_pmo_an">#REF!</definedName>
    <definedName name="arret_pmo_sem" localSheetId="2">#REF!</definedName>
    <definedName name="arret_pmo_sem" localSheetId="4">'Paretos SITE'!$B$55</definedName>
    <definedName name="arret_pmo_sem">#REF!</definedName>
    <definedName name="as" localSheetId="2">#REF!</definedName>
    <definedName name="as">#REF!</definedName>
    <definedName name="at" localSheetId="2">#REF!</definedName>
    <definedName name="at">#REF!</definedName>
    <definedName name="au" localSheetId="2">#REF!</definedName>
    <definedName name="au">#REF!</definedName>
    <definedName name="av" localSheetId="2">#REF!</definedName>
    <definedName name="av">#REF!</definedName>
    <definedName name="aw" localSheetId="2">#REF!</definedName>
    <definedName name="aw">#REF!</definedName>
    <definedName name="ax" localSheetId="2">#REF!</definedName>
    <definedName name="ax">#REF!</definedName>
    <definedName name="ay" localSheetId="2">#REF!</definedName>
    <definedName name="ay">#REF!</definedName>
    <definedName name="az" localSheetId="2">#REF!</definedName>
    <definedName name="az">#REF!</definedName>
    <definedName name="B">'Paretos SITE'!$B$36</definedName>
    <definedName name="ba" localSheetId="2">#REF!</definedName>
    <definedName name="ba">#REF!</definedName>
    <definedName name="bb" localSheetId="2">#REF!</definedName>
    <definedName name="bb">#REF!</definedName>
    <definedName name="bc" localSheetId="2">#REF!</definedName>
    <definedName name="bc">#REF!</definedName>
    <definedName name="bd" localSheetId="2">#REF!</definedName>
    <definedName name="bd">#REF!</definedName>
    <definedName name="be" localSheetId="2">#REF!</definedName>
    <definedName name="be">#REF!</definedName>
    <definedName name="bf" localSheetId="2">#REF!</definedName>
    <definedName name="bf">#REF!</definedName>
    <definedName name="bg" localSheetId="2">#REF!</definedName>
    <definedName name="bg">#REF!</definedName>
    <definedName name="bh" localSheetId="2">#REF!</definedName>
    <definedName name="bh">#REF!</definedName>
    <definedName name="bi" localSheetId="2">#REF!</definedName>
    <definedName name="bi">#REF!</definedName>
    <definedName name="bj" localSheetId="2">#REF!</definedName>
    <definedName name="bj">#REF!</definedName>
    <definedName name="cc_mois">'Paretos SITE'!$B$130</definedName>
    <definedName name="chc_mois" localSheetId="2">'Paretos SITE'!#REF!</definedName>
    <definedName name="chc_mois">'Paretos SITE'!#REF!</definedName>
    <definedName name="chm_mois">'Paretos SITE'!$B$159</definedName>
    <definedName name="chv_mois" localSheetId="2">'Paretos SITE'!#REF!</definedName>
    <definedName name="chv_mois">'Paretos SITE'!#REF!</definedName>
    <definedName name="cm_mois">'Paretos SITE'!$B$129</definedName>
    <definedName name="cv_mois">'Paretos SITE'!$B$131</definedName>
    <definedName name="D">'Paretos SITE'!$B$37</definedName>
    <definedName name="E">'Paretos SITE'!$B$38</definedName>
    <definedName name="e_mois">'Paretos SITE'!$B$134</definedName>
    <definedName name="es_mois">'Paretos SITE'!$B$162</definedName>
    <definedName name="F">'Paretos SITE'!$B$57</definedName>
    <definedName name="G">'Paretos SITE'!$B$58</definedName>
    <definedName name="H">'Paretos SITE'!$B$59</definedName>
    <definedName name="I">'Paretos SITE'!$B$60</definedName>
    <definedName name="if_mois">'Paretos SITE'!$B$133</definedName>
    <definedName name="inf_mois">'Paretos SITE'!$B$161</definedName>
    <definedName name="J">'Paretos SITE'!$B$139</definedName>
    <definedName name="K">'Paretos SITE'!$B$140</definedName>
    <definedName name="M">'Paretos SITE'!$B$141</definedName>
    <definedName name="map_mois">'Paretos SITE'!$B$166</definedName>
    <definedName name="mf_mois">'Paretos SITE'!$B$136</definedName>
    <definedName name="mp_mois">'Paretos SITE'!$B$135</definedName>
    <definedName name="N">'Paretos SITE'!$B$142</definedName>
    <definedName name="nos_mois">'Paretos SITE'!$B$158</definedName>
    <definedName name="ns_mois">'Paretos SITE'!$B$128</definedName>
    <definedName name="o" localSheetId="2">#REF!</definedName>
    <definedName name="o">#REF!</definedName>
    <definedName name="p" localSheetId="2">#REF!</definedName>
    <definedName name="p">#REF!</definedName>
    <definedName name="p171_an" localSheetId="2">#REF!</definedName>
    <definedName name="p171_an" localSheetId="4">'Paretos SITE'!$B$86</definedName>
    <definedName name="p171_an">#REF!</definedName>
    <definedName name="p171_mois">'Paretos SITE'!$B$157</definedName>
    <definedName name="p171_sem" localSheetId="2">#REF!</definedName>
    <definedName name="p171_sem" localSheetId="4">'Paretos SITE'!$B$92</definedName>
    <definedName name="p171_sem">#REF!</definedName>
    <definedName name="p180_an" localSheetId="2">#REF!</definedName>
    <definedName name="p180_an" localSheetId="4">'Paretos SITE'!$B$87</definedName>
    <definedName name="p180_an">#REF!</definedName>
    <definedName name="p180_mois">'Paretos SITE'!$B$158</definedName>
    <definedName name="p180_sem" localSheetId="2">#REF!</definedName>
    <definedName name="p180_sem" localSheetId="4">'Paretos SITE'!$B$93</definedName>
    <definedName name="p180_sem">#REF!</definedName>
    <definedName name="p182_an" localSheetId="2">#REF!</definedName>
    <definedName name="p182_an" localSheetId="4">'Paretos SITE'!$B$88</definedName>
    <definedName name="p182_an">#REF!</definedName>
    <definedName name="p182_mois">'Paretos SITE'!$B$159</definedName>
    <definedName name="p182_sem" localSheetId="2">#REF!</definedName>
    <definedName name="p182_sem" localSheetId="4">'Paretos SITE'!$B$94</definedName>
    <definedName name="p182_sem">#REF!</definedName>
    <definedName name="p185_an" localSheetId="2">#REF!</definedName>
    <definedName name="p185_an" localSheetId="4">'Paretos SITE'!#REF!</definedName>
    <definedName name="p185_an">#REF!</definedName>
    <definedName name="p185_mois" localSheetId="2">'Paretos SITE'!#REF!</definedName>
    <definedName name="p185_mois">'Paretos SITE'!#REF!</definedName>
    <definedName name="p185_sem" localSheetId="2">#REF!</definedName>
    <definedName name="p185_sem" localSheetId="4">'Paretos SITE'!#REF!</definedName>
    <definedName name="p185_sem">#REF!</definedName>
    <definedName name="p188_an" localSheetId="2">#REF!</definedName>
    <definedName name="p188_an" localSheetId="4">'Paretos SITE'!#REF!</definedName>
    <definedName name="p188_an">#REF!</definedName>
    <definedName name="p188_mois" localSheetId="2">'Paretos SITE'!#REF!</definedName>
    <definedName name="p188_mois">'Paretos SITE'!#REF!</definedName>
    <definedName name="p188_sem" localSheetId="2">#REF!</definedName>
    <definedName name="p188_sem" localSheetId="4">'Paretos SITE'!#REF!</definedName>
    <definedName name="p188_sem">#REF!</definedName>
    <definedName name="pam_mois">'Paretos SITE'!$B$160</definedName>
    <definedName name="panne_e_an" localSheetId="2">#REF!</definedName>
    <definedName name="panne_e_an" localSheetId="4">'Paretos SITE'!$B$71</definedName>
    <definedName name="panne_e_an">#REF!</definedName>
    <definedName name="panne_e_mois">'Paretos SITE'!$B$151</definedName>
    <definedName name="panne_e_sem" localSheetId="2">#REF!</definedName>
    <definedName name="panne_e_sem" localSheetId="4">'Paretos SITE'!$B$79</definedName>
    <definedName name="panne_e_sem">#REF!</definedName>
    <definedName name="panne_m_an" localSheetId="2">#REF!</definedName>
    <definedName name="panne_m_an" localSheetId="4">'Paretos SITE'!$B$69</definedName>
    <definedName name="panne_m_an">#REF!</definedName>
    <definedName name="panne_m_sem" localSheetId="2">#REF!</definedName>
    <definedName name="panne_m_sem" localSheetId="4">'Paretos SITE'!$B$77</definedName>
    <definedName name="panne_m_sem">#REF!</definedName>
    <definedName name="panne_mec_an" localSheetId="2">#REF!</definedName>
    <definedName name="panne_mec_an" localSheetId="4">'Paretos SITE'!$B$70</definedName>
    <definedName name="panne_mec_an">#REF!</definedName>
    <definedName name="panne_mec_mois">'Paretos SITE'!$B$150</definedName>
    <definedName name="panne_mec_sem" localSheetId="2">#REF!</definedName>
    <definedName name="panne_mec_sem" localSheetId="4">'Paretos SITE'!$B$78</definedName>
    <definedName name="panne_mec_sem">#REF!</definedName>
    <definedName name="panne_mou_mois">'Paretos SITE'!$B$149</definedName>
    <definedName name="panne_p_sem" localSheetId="2">#REF!</definedName>
    <definedName name="panne_p_sem" localSheetId="4">'Paretos SITE'!$B$81</definedName>
    <definedName name="panne_p_sem">#REF!</definedName>
    <definedName name="panne_per_an" localSheetId="2">#REF!</definedName>
    <definedName name="panne_per_an" localSheetId="4">'Paretos SITE'!$B$73</definedName>
    <definedName name="panne_per_an">#REF!</definedName>
    <definedName name="panne_per_mois">'Paretos SITE'!$B$153</definedName>
    <definedName name="panne_r_an" localSheetId="2">#REF!</definedName>
    <definedName name="panne_r_an" localSheetId="4">'Paretos SITE'!$B$72</definedName>
    <definedName name="panne_r_an">#REF!</definedName>
    <definedName name="panne_r_mois">'Paretos SITE'!$B$152</definedName>
    <definedName name="panne_r_sem" localSheetId="2">#REF!</definedName>
    <definedName name="panne_r_sem" localSheetId="4">'Paretos SITE'!$B$80</definedName>
    <definedName name="panne_r_sem">#REF!</definedName>
    <definedName name="pm_mois">'Paretos SITE'!$B$132</definedName>
    <definedName name="pmach_mois">'Paretos SITE'!$B$138</definedName>
    <definedName name="pmou_mois">'Paretos SITE'!$B$137</definedName>
    <definedName name="q" localSheetId="2">#REF!</definedName>
    <definedName name="q">#REF!</definedName>
    <definedName name="s" localSheetId="2">#REF!</definedName>
    <definedName name="s">#REF!</definedName>
    <definedName name="t" localSheetId="2">#REF!</definedName>
    <definedName name="t">#REF!</definedName>
    <definedName name="trs_p_185" localSheetId="2">#REF!</definedName>
    <definedName name="trs_p_185" localSheetId="4">'Paretos SITE'!#REF!</definedName>
    <definedName name="trs_p_185">#REF!</definedName>
    <definedName name="trs_p171_an" localSheetId="2">#REF!</definedName>
    <definedName name="trs_p171_an" localSheetId="4">'Paretos SITE'!$B$99</definedName>
    <definedName name="trs_p171_an">#REF!</definedName>
    <definedName name="trs_p171_mois">'Paretos SITE'!$B$163</definedName>
    <definedName name="trs_p171_sem" localSheetId="2">#REF!</definedName>
    <definedName name="trs_p171_sem" localSheetId="4">'Paretos SITE'!$B$105</definedName>
    <definedName name="trs_p171_sem">#REF!</definedName>
    <definedName name="trs_p180_an" localSheetId="2">#REF!</definedName>
    <definedName name="trs_p180_an" localSheetId="4">'Paretos SITE'!$B$100</definedName>
    <definedName name="trs_p180_an">#REF!</definedName>
    <definedName name="trs_p180_mois">'Paretos SITE'!$B$164</definedName>
    <definedName name="trs_p180_sem" localSheetId="2">#REF!</definedName>
    <definedName name="trs_p180_sem" localSheetId="4">'Paretos SITE'!$B$106</definedName>
    <definedName name="trs_p180_sem">#REF!</definedName>
    <definedName name="trs_p182_an" localSheetId="2">#REF!</definedName>
    <definedName name="trs_p182_an" localSheetId="4">'Paretos SITE'!$B$101</definedName>
    <definedName name="trs_p182_an">#REF!</definedName>
    <definedName name="trs_p182_mois">'Paretos SITE'!$B$165</definedName>
    <definedName name="trs_p182_sem" localSheetId="2">#REF!</definedName>
    <definedName name="trs_p182_sem" localSheetId="4">'Paretos SITE'!$B$107</definedName>
    <definedName name="trs_p182_sem">#REF!</definedName>
    <definedName name="trs_p185_an" localSheetId="2">#REF!</definedName>
    <definedName name="trs_p185_an" localSheetId="4">'Paretos SITE'!#REF!</definedName>
    <definedName name="trs_p185_an">#REF!</definedName>
    <definedName name="trs_p185_mois" localSheetId="2">'Paretos SITE'!#REF!</definedName>
    <definedName name="trs_p185_mois">'Paretos SITE'!#REF!</definedName>
    <definedName name="trs_p185_sem" localSheetId="2">#REF!</definedName>
    <definedName name="trs_p185_sem" localSheetId="4">'Paretos SITE'!#REF!</definedName>
    <definedName name="trs_p185_sem">#REF!</definedName>
    <definedName name="trs_p188_an" localSheetId="2">#REF!</definedName>
    <definedName name="trs_p188_an" localSheetId="4">'Paretos SITE'!#REF!</definedName>
    <definedName name="trs_p188_an">#REF!</definedName>
    <definedName name="trs_p188_mois" localSheetId="2">'Paretos SITE'!#REF!</definedName>
    <definedName name="trs_p188_mois">'Paretos SITE'!#REF!</definedName>
    <definedName name="trs_p188_sem" localSheetId="2">#REF!</definedName>
    <definedName name="trs_p188_sem" localSheetId="4">'Paretos SITE'!#REF!</definedName>
    <definedName name="trs_p188_sem">#REF!</definedName>
    <definedName name="u" localSheetId="2">#REF!</definedName>
    <definedName name="u">#REF!</definedName>
    <definedName name="v" localSheetId="2">#REF!</definedName>
    <definedName name="v">#REF!</definedName>
    <definedName name="w" localSheetId="2">#REF!</definedName>
    <definedName name="w">#REF!</definedName>
    <definedName name="x" localSheetId="2">#REF!</definedName>
    <definedName name="x">#REF!</definedName>
    <definedName name="y">'Paretos SITE'!$B$39</definedName>
    <definedName name="yy">'Paretos SITE'!$B$61</definedName>
    <definedName name="yyy">'Paretos SITE'!$B$143</definedName>
    <definedName name="z">'Paretos SITE'!$B$40</definedName>
    <definedName name="Z_C86BF1A3_2D93_4ED0_94DD_BC9B54087159_.wvu.FilterData" localSheetId="3" hidden="1">'Data hebdo'!$B$1:$G$169</definedName>
    <definedName name="_xlnm.Print_Area" localSheetId="2">'Indicateurs usine'!$A$1:$N$374</definedName>
    <definedName name="_xlnm.Print_Area" localSheetId="5">'TdB SITE hebdo'!$A$1:$L$43</definedName>
    <definedName name="zz">'Paretos SITE'!$B$62</definedName>
    <definedName name="zzz">'Paretos SITE'!$B$144</definedName>
  </definedNames>
  <calcPr calcId="145621"/>
  <customWorkbookViews>
    <customWorkbookView name="Fabrice.Hedin - Affichage personnalisé" guid="{C86BF1A3-2D93-4ED0-94DD-BC9B54087159}" mergeInterval="0" personalView="1" maximized="1" windowWidth="1020" windowHeight="579" activeSheetId="4"/>
  </customWorkbookViews>
</workbook>
</file>

<file path=xl/calcChain.xml><?xml version="1.0" encoding="utf-8"?>
<calcChain xmlns="http://schemas.openxmlformats.org/spreadsheetml/2006/main">
  <c r="K5" i="4100" l="1"/>
  <c r="K3" i="4100"/>
  <c r="K4" i="4100"/>
  <c r="C1" i="4101" l="1"/>
  <c r="B1" i="4100"/>
  <c r="G25" i="4100" s="1"/>
  <c r="F25" i="4100" l="1"/>
  <c r="H25" i="4100"/>
  <c r="B1" i="4097"/>
  <c r="A3" i="4096"/>
  <c r="C1" i="4096"/>
  <c r="C1" i="5"/>
  <c r="C1" i="6"/>
  <c r="G178" i="4"/>
  <c r="G182" i="4" s="1"/>
  <c r="I173" i="4"/>
  <c r="H173" i="4"/>
  <c r="G173" i="4"/>
  <c r="F173" i="4"/>
  <c r="E173" i="4"/>
  <c r="D173" i="4"/>
  <c r="C173" i="4"/>
  <c r="B173" i="4"/>
  <c r="I167" i="4"/>
  <c r="H167" i="4"/>
  <c r="G167" i="4"/>
  <c r="F167" i="4"/>
  <c r="E167" i="4"/>
  <c r="D167" i="4"/>
  <c r="C167" i="4"/>
  <c r="B167" i="4"/>
  <c r="G109" i="4"/>
  <c r="G115" i="4" s="1"/>
  <c r="F12" i="4"/>
  <c r="BT182" i="2"/>
  <c r="BS182" i="2"/>
  <c r="BR182" i="2"/>
  <c r="BQ182" i="2"/>
  <c r="BP182" i="2"/>
  <c r="BO182" i="2"/>
  <c r="BN182" i="2"/>
  <c r="BM182" i="2"/>
  <c r="BL182" i="2"/>
  <c r="BK182" i="2"/>
  <c r="BJ182" i="2"/>
  <c r="BI182" i="2"/>
  <c r="BH182" i="2"/>
  <c r="BG182" i="2"/>
  <c r="BF182" i="2"/>
  <c r="BE182" i="2"/>
  <c r="BD182" i="2"/>
  <c r="BC182" i="2"/>
  <c r="BB182" i="2"/>
  <c r="BA182" i="2"/>
  <c r="AZ182" i="2"/>
  <c r="AY182" i="2"/>
  <c r="AX182" i="2"/>
  <c r="AW182" i="2"/>
  <c r="AV182" i="2"/>
  <c r="AU182" i="2"/>
  <c r="AT182" i="2"/>
  <c r="AS182" i="2"/>
  <c r="AR182" i="2"/>
  <c r="AQ182" i="2"/>
  <c r="AP182" i="2"/>
  <c r="AO182" i="2"/>
  <c r="AN182" i="2"/>
  <c r="AM182" i="2"/>
  <c r="AL182" i="2"/>
  <c r="AK182" i="2"/>
  <c r="AJ182" i="2"/>
  <c r="AI182" i="2"/>
  <c r="AH182" i="2"/>
  <c r="AG182" i="2"/>
  <c r="AF182" i="2"/>
  <c r="AE182" i="2"/>
  <c r="AD182" i="2"/>
  <c r="AC182" i="2"/>
  <c r="AB182" i="2"/>
  <c r="AA182" i="2"/>
  <c r="Z182" i="2"/>
  <c r="Y182" i="2"/>
  <c r="X182" i="2"/>
  <c r="W182" i="2"/>
  <c r="V182" i="2"/>
  <c r="U182" i="2"/>
  <c r="T182" i="2"/>
  <c r="S182" i="2"/>
  <c r="R182" i="2"/>
  <c r="Q182" i="2"/>
  <c r="P182" i="2"/>
  <c r="O182" i="2"/>
  <c r="N182" i="2"/>
  <c r="M182" i="2"/>
  <c r="L182" i="2"/>
  <c r="K182" i="2"/>
  <c r="J182" i="2"/>
  <c r="I182" i="2"/>
  <c r="H182" i="2"/>
  <c r="G182" i="2"/>
  <c r="BT181" i="2"/>
  <c r="BS181" i="2"/>
  <c r="BR181" i="2"/>
  <c r="BQ181" i="2"/>
  <c r="BP181" i="2"/>
  <c r="BO181" i="2"/>
  <c r="BN181" i="2"/>
  <c r="BM181" i="2"/>
  <c r="BL181" i="2"/>
  <c r="BK181" i="2"/>
  <c r="BJ181" i="2"/>
  <c r="BI181" i="2"/>
  <c r="BH181" i="2"/>
  <c r="BG181" i="2"/>
  <c r="BF181" i="2"/>
  <c r="BE181" i="2"/>
  <c r="BD181" i="2"/>
  <c r="BC181" i="2"/>
  <c r="BB181" i="2"/>
  <c r="BA181" i="2"/>
  <c r="AZ181" i="2"/>
  <c r="AY181" i="2"/>
  <c r="AX181" i="2"/>
  <c r="AW181" i="2"/>
  <c r="AV181" i="2"/>
  <c r="AU181" i="2"/>
  <c r="AT181" i="2"/>
  <c r="AS181" i="2"/>
  <c r="AR181" i="2"/>
  <c r="AQ181" i="2"/>
  <c r="AP181" i="2"/>
  <c r="AO181" i="2"/>
  <c r="AN181" i="2"/>
  <c r="AM181" i="2"/>
  <c r="AL181" i="2"/>
  <c r="AK181" i="2"/>
  <c r="AJ181" i="2"/>
  <c r="AI181" i="2"/>
  <c r="AH181" i="2"/>
  <c r="AG181" i="2"/>
  <c r="AF181" i="2"/>
  <c r="AE181" i="2"/>
  <c r="AD181" i="2"/>
  <c r="AC181" i="2"/>
  <c r="AB181" i="2"/>
  <c r="AA181" i="2"/>
  <c r="Z181" i="2"/>
  <c r="Y181" i="2"/>
  <c r="X181" i="2"/>
  <c r="W181" i="2"/>
  <c r="V181" i="2"/>
  <c r="U181" i="2"/>
  <c r="T181" i="2"/>
  <c r="S181" i="2"/>
  <c r="R181" i="2"/>
  <c r="Q181" i="2"/>
  <c r="P181" i="2"/>
  <c r="O181" i="2"/>
  <c r="N181" i="2"/>
  <c r="M181" i="2"/>
  <c r="L181" i="2"/>
  <c r="K181" i="2"/>
  <c r="J181" i="2"/>
  <c r="I181" i="2"/>
  <c r="H181" i="2"/>
  <c r="G181" i="2"/>
  <c r="BT180" i="2"/>
  <c r="BS180" i="2"/>
  <c r="BR180" i="2"/>
  <c r="BQ180" i="2"/>
  <c r="BP180" i="2"/>
  <c r="BO180" i="2"/>
  <c r="BN180" i="2"/>
  <c r="BM180" i="2"/>
  <c r="BL180" i="2"/>
  <c r="BK180" i="2"/>
  <c r="BJ180" i="2"/>
  <c r="BI180" i="2"/>
  <c r="BI188" i="2" s="1"/>
  <c r="BH180" i="2"/>
  <c r="BG180" i="2"/>
  <c r="BF180" i="2"/>
  <c r="BE180" i="2"/>
  <c r="BD180" i="2"/>
  <c r="BC180" i="2"/>
  <c r="BB180" i="2"/>
  <c r="BA180" i="2"/>
  <c r="BA188" i="2" s="1"/>
  <c r="AZ180" i="2"/>
  <c r="AY180" i="2"/>
  <c r="AX180" i="2"/>
  <c r="AW180" i="2"/>
  <c r="AV180" i="2"/>
  <c r="AU180" i="2"/>
  <c r="AT180" i="2"/>
  <c r="AS180" i="2"/>
  <c r="AS188" i="2" s="1"/>
  <c r="AR180" i="2"/>
  <c r="AQ180" i="2"/>
  <c r="AP180" i="2"/>
  <c r="AO180" i="2"/>
  <c r="AN180" i="2"/>
  <c r="AM180" i="2"/>
  <c r="AL180" i="2"/>
  <c r="AK180" i="2"/>
  <c r="AK188" i="2" s="1"/>
  <c r="AJ180" i="2"/>
  <c r="AI180" i="2"/>
  <c r="AH180" i="2"/>
  <c r="AG180" i="2"/>
  <c r="AF180" i="2"/>
  <c r="AE180" i="2"/>
  <c r="AD180" i="2"/>
  <c r="AC180" i="2"/>
  <c r="AB180" i="2"/>
  <c r="AA180" i="2"/>
  <c r="Z180" i="2"/>
  <c r="Y180" i="2"/>
  <c r="X180" i="2"/>
  <c r="W180" i="2"/>
  <c r="V180" i="2"/>
  <c r="U180" i="2"/>
  <c r="U188" i="2" s="1"/>
  <c r="T180" i="2"/>
  <c r="S180" i="2"/>
  <c r="R180" i="2"/>
  <c r="Q180" i="2"/>
  <c r="P180" i="2"/>
  <c r="O180" i="2"/>
  <c r="N180" i="2"/>
  <c r="M180" i="2"/>
  <c r="M188" i="2" s="1"/>
  <c r="L180" i="2"/>
  <c r="K180" i="2"/>
  <c r="J180" i="2"/>
  <c r="I180" i="2"/>
  <c r="H180" i="2"/>
  <c r="G180" i="2"/>
  <c r="BT179" i="2"/>
  <c r="BS179" i="2"/>
  <c r="BR179" i="2"/>
  <c r="BQ179" i="2"/>
  <c r="BP179" i="2"/>
  <c r="BO179" i="2"/>
  <c r="BO191" i="2" s="1"/>
  <c r="BN179" i="2"/>
  <c r="BM179" i="2"/>
  <c r="BL179" i="2"/>
  <c r="BK179" i="2"/>
  <c r="BJ179" i="2"/>
  <c r="BI179" i="2"/>
  <c r="BH179" i="2"/>
  <c r="BG179" i="2"/>
  <c r="BF179" i="2"/>
  <c r="BE179" i="2"/>
  <c r="BD179" i="2"/>
  <c r="BC179" i="2"/>
  <c r="BB179" i="2"/>
  <c r="BA179" i="2"/>
  <c r="AZ179" i="2"/>
  <c r="AY179" i="2"/>
  <c r="AY191" i="2" s="1"/>
  <c r="AX179" i="2"/>
  <c r="AW179" i="2"/>
  <c r="AV179" i="2"/>
  <c r="AU179" i="2"/>
  <c r="AT179" i="2"/>
  <c r="AS179" i="2"/>
  <c r="AR179" i="2"/>
  <c r="AQ179" i="2"/>
  <c r="AP179" i="2"/>
  <c r="AO179" i="2"/>
  <c r="AN179" i="2"/>
  <c r="AM179" i="2"/>
  <c r="AL179" i="2"/>
  <c r="AK179" i="2"/>
  <c r="AJ179" i="2"/>
  <c r="AI179" i="2"/>
  <c r="AI191" i="2" s="1"/>
  <c r="AH179" i="2"/>
  <c r="AG179" i="2"/>
  <c r="AF179" i="2"/>
  <c r="AE179" i="2"/>
  <c r="AD179" i="2"/>
  <c r="AC179" i="2"/>
  <c r="AB179" i="2"/>
  <c r="AA179" i="2"/>
  <c r="Z179" i="2"/>
  <c r="Y179" i="2"/>
  <c r="X179" i="2"/>
  <c r="W179" i="2"/>
  <c r="V179" i="2"/>
  <c r="U179" i="2"/>
  <c r="T179" i="2"/>
  <c r="S179" i="2"/>
  <c r="S191" i="2" s="1"/>
  <c r="R179" i="2"/>
  <c r="Q179" i="2"/>
  <c r="P179" i="2"/>
  <c r="O179" i="2"/>
  <c r="N179" i="2"/>
  <c r="M179" i="2"/>
  <c r="L179" i="2"/>
  <c r="K179" i="2"/>
  <c r="J179" i="2"/>
  <c r="I179" i="2"/>
  <c r="H179" i="2"/>
  <c r="G179" i="2"/>
  <c r="BT178" i="2"/>
  <c r="BS178" i="2"/>
  <c r="BR178" i="2"/>
  <c r="BQ178" i="2"/>
  <c r="BQ186" i="2" s="1"/>
  <c r="BP178" i="2"/>
  <c r="BO178" i="2"/>
  <c r="BN178" i="2"/>
  <c r="BN186" i="2" s="1"/>
  <c r="BM178" i="2"/>
  <c r="BL178" i="2"/>
  <c r="BK178" i="2"/>
  <c r="BJ178" i="2"/>
  <c r="BI178" i="2"/>
  <c r="BH178" i="2"/>
  <c r="BG178" i="2"/>
  <c r="BF178" i="2"/>
  <c r="BF186" i="2" s="1"/>
  <c r="BE178" i="2"/>
  <c r="BD178" i="2"/>
  <c r="BC178" i="2"/>
  <c r="BB178" i="2"/>
  <c r="BA178" i="2"/>
  <c r="AZ178" i="2"/>
  <c r="AY178" i="2"/>
  <c r="AY186" i="2" s="1"/>
  <c r="AX178" i="2"/>
  <c r="AW178" i="2"/>
  <c r="AV178" i="2"/>
  <c r="AU178" i="2"/>
  <c r="AU186" i="2" s="1"/>
  <c r="AT178" i="2"/>
  <c r="AT186" i="2" s="1"/>
  <c r="AS178" i="2"/>
  <c r="AR178" i="2"/>
  <c r="AQ178" i="2"/>
  <c r="AP178" i="2"/>
  <c r="AP186" i="2" s="1"/>
  <c r="AO178" i="2"/>
  <c r="AN178" i="2"/>
  <c r="AM178" i="2"/>
  <c r="AL178" i="2"/>
  <c r="AK178" i="2"/>
  <c r="AJ178" i="2"/>
  <c r="AI178" i="2"/>
  <c r="AH178" i="2"/>
  <c r="AG178" i="2"/>
  <c r="AG186" i="2" s="1"/>
  <c r="AF178" i="2"/>
  <c r="AF186" i="2" s="1"/>
  <c r="AE178" i="2"/>
  <c r="AD178" i="2"/>
  <c r="AC178" i="2"/>
  <c r="AB178" i="2"/>
  <c r="AA178" i="2"/>
  <c r="Z178" i="2"/>
  <c r="Y178" i="2"/>
  <c r="X178" i="2"/>
  <c r="X186" i="2" s="1"/>
  <c r="W178" i="2"/>
  <c r="V178" i="2"/>
  <c r="U178" i="2"/>
  <c r="T178" i="2"/>
  <c r="S178" i="2"/>
  <c r="R178" i="2"/>
  <c r="Q178" i="2"/>
  <c r="P178" i="2"/>
  <c r="O178" i="2"/>
  <c r="N178" i="2"/>
  <c r="M178" i="2"/>
  <c r="L178" i="2"/>
  <c r="K178" i="2"/>
  <c r="J178" i="2"/>
  <c r="I178" i="2"/>
  <c r="H178" i="2"/>
  <c r="G178" i="2"/>
  <c r="BT177" i="2"/>
  <c r="BS177" i="2"/>
  <c r="BR177" i="2"/>
  <c r="BQ177" i="2"/>
  <c r="BP177" i="2"/>
  <c r="BO177" i="2"/>
  <c r="BN177" i="2"/>
  <c r="BM177" i="2"/>
  <c r="BL177" i="2"/>
  <c r="BK177" i="2"/>
  <c r="BK185" i="2" s="1"/>
  <c r="BJ177" i="2"/>
  <c r="BJ185" i="2" s="1"/>
  <c r="BI177" i="2"/>
  <c r="BH177" i="2"/>
  <c r="BG177" i="2"/>
  <c r="BF177" i="2"/>
  <c r="BE177" i="2"/>
  <c r="BD177" i="2"/>
  <c r="BC177" i="2"/>
  <c r="BB177" i="2"/>
  <c r="BA177" i="2"/>
  <c r="AZ177" i="2"/>
  <c r="AY177" i="2"/>
  <c r="AX177" i="2"/>
  <c r="AW177" i="2"/>
  <c r="AV177" i="2"/>
  <c r="AU177" i="2"/>
  <c r="AT177" i="2"/>
  <c r="AS177" i="2"/>
  <c r="AR177" i="2"/>
  <c r="AQ177" i="2"/>
  <c r="AP177" i="2"/>
  <c r="AO177" i="2"/>
  <c r="AN177" i="2"/>
  <c r="AM177" i="2"/>
  <c r="AL177" i="2"/>
  <c r="AK177" i="2"/>
  <c r="AJ177" i="2"/>
  <c r="AI177" i="2"/>
  <c r="AI185" i="2" s="1"/>
  <c r="AH177" i="2"/>
  <c r="AH185" i="2" s="1"/>
  <c r="AG177" i="2"/>
  <c r="AF177" i="2"/>
  <c r="AE177" i="2"/>
  <c r="AD177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P177" i="2"/>
  <c r="O177" i="2"/>
  <c r="N177" i="2"/>
  <c r="M177" i="2"/>
  <c r="L177" i="2"/>
  <c r="K177" i="2"/>
  <c r="J177" i="2"/>
  <c r="I177" i="2"/>
  <c r="H177" i="2"/>
  <c r="G177" i="2"/>
  <c r="BT176" i="2"/>
  <c r="BT184" i="2" s="1"/>
  <c r="BS176" i="2"/>
  <c r="BS184" i="2" s="1"/>
  <c r="BR176" i="2"/>
  <c r="BR184" i="2" s="1"/>
  <c r="BQ176" i="2"/>
  <c r="BQ184" i="2" s="1"/>
  <c r="BP176" i="2"/>
  <c r="BP184" i="2" s="1"/>
  <c r="BO176" i="2"/>
  <c r="BO184" i="2" s="1"/>
  <c r="BN176" i="2"/>
  <c r="BN184" i="2" s="1"/>
  <c r="BM176" i="2"/>
  <c r="BM184" i="2" s="1"/>
  <c r="BL176" i="2"/>
  <c r="BL184" i="2" s="1"/>
  <c r="BK176" i="2"/>
  <c r="BK184" i="2" s="1"/>
  <c r="BJ176" i="2"/>
  <c r="BJ184" i="2" s="1"/>
  <c r="BI176" i="2"/>
  <c r="BI184" i="2" s="1"/>
  <c r="BH176" i="2"/>
  <c r="BH184" i="2" s="1"/>
  <c r="BG176" i="2"/>
  <c r="BG184" i="2" s="1"/>
  <c r="BF176" i="2"/>
  <c r="BF184" i="2" s="1"/>
  <c r="BE176" i="2"/>
  <c r="BE184" i="2" s="1"/>
  <c r="BD176" i="2"/>
  <c r="BD184" i="2" s="1"/>
  <c r="BC176" i="2"/>
  <c r="BC184" i="2" s="1"/>
  <c r="BB176" i="2"/>
  <c r="BB184" i="2" s="1"/>
  <c r="BA176" i="2"/>
  <c r="BA184" i="2" s="1"/>
  <c r="AZ176" i="2"/>
  <c r="AZ184" i="2" s="1"/>
  <c r="AY176" i="2"/>
  <c r="AY184" i="2" s="1"/>
  <c r="AX176" i="2"/>
  <c r="AX184" i="2" s="1"/>
  <c r="AW176" i="2"/>
  <c r="AW184" i="2" s="1"/>
  <c r="AV176" i="2"/>
  <c r="AV184" i="2" s="1"/>
  <c r="AU176" i="2"/>
  <c r="AU184" i="2" s="1"/>
  <c r="AT176" i="2"/>
  <c r="AT184" i="2" s="1"/>
  <c r="AS176" i="2"/>
  <c r="AS184" i="2" s="1"/>
  <c r="AR176" i="2"/>
  <c r="AR184" i="2" s="1"/>
  <c r="AQ176" i="2"/>
  <c r="AQ184" i="2" s="1"/>
  <c r="AP176" i="2"/>
  <c r="AP184" i="2" s="1"/>
  <c r="AO176" i="2"/>
  <c r="AO184" i="2" s="1"/>
  <c r="AN176" i="2"/>
  <c r="AN184" i="2" s="1"/>
  <c r="AM176" i="2"/>
  <c r="AM184" i="2" s="1"/>
  <c r="AL176" i="2"/>
  <c r="AL184" i="2" s="1"/>
  <c r="AK176" i="2"/>
  <c r="AK184" i="2" s="1"/>
  <c r="AJ176" i="2"/>
  <c r="AJ184" i="2" s="1"/>
  <c r="AI176" i="2"/>
  <c r="AI184" i="2" s="1"/>
  <c r="AH176" i="2"/>
  <c r="AH184" i="2" s="1"/>
  <c r="AG176" i="2"/>
  <c r="AG184" i="2" s="1"/>
  <c r="AF176" i="2"/>
  <c r="AF184" i="2" s="1"/>
  <c r="AE176" i="2"/>
  <c r="AE184" i="2" s="1"/>
  <c r="AD176" i="2"/>
  <c r="AD184" i="2" s="1"/>
  <c r="AC176" i="2"/>
  <c r="AC184" i="2" s="1"/>
  <c r="AB176" i="2"/>
  <c r="AB184" i="2" s="1"/>
  <c r="AA176" i="2"/>
  <c r="AA184" i="2" s="1"/>
  <c r="Z176" i="2"/>
  <c r="Z184" i="2" s="1"/>
  <c r="Y176" i="2"/>
  <c r="Y184" i="2" s="1"/>
  <c r="X176" i="2"/>
  <c r="X184" i="2" s="1"/>
  <c r="W176" i="2"/>
  <c r="W184" i="2" s="1"/>
  <c r="V176" i="2"/>
  <c r="V184" i="2" s="1"/>
  <c r="U176" i="2"/>
  <c r="U184" i="2" s="1"/>
  <c r="T176" i="2"/>
  <c r="T184" i="2" s="1"/>
  <c r="S176" i="2"/>
  <c r="S184" i="2" s="1"/>
  <c r="R176" i="2"/>
  <c r="R184" i="2" s="1"/>
  <c r="Q176" i="2"/>
  <c r="Q184" i="2" s="1"/>
  <c r="P176" i="2"/>
  <c r="P184" i="2" s="1"/>
  <c r="O176" i="2"/>
  <c r="O184" i="2" s="1"/>
  <c r="N176" i="2"/>
  <c r="N184" i="2" s="1"/>
  <c r="M176" i="2"/>
  <c r="M184" i="2" s="1"/>
  <c r="L176" i="2"/>
  <c r="L184" i="2" s="1"/>
  <c r="K176" i="2"/>
  <c r="K184" i="2" s="1"/>
  <c r="J176" i="2"/>
  <c r="J184" i="2" s="1"/>
  <c r="I176" i="2"/>
  <c r="I184" i="2" s="1"/>
  <c r="H176" i="2"/>
  <c r="H184" i="2" s="1"/>
  <c r="G176" i="2"/>
  <c r="G184" i="2" s="1"/>
  <c r="BT175" i="2"/>
  <c r="BT183" i="2" s="1"/>
  <c r="BS175" i="2"/>
  <c r="BS183" i="2" s="1"/>
  <c r="BR175" i="2"/>
  <c r="BR183" i="2" s="1"/>
  <c r="BQ175" i="2"/>
  <c r="BQ183" i="2" s="1"/>
  <c r="BP175" i="2"/>
  <c r="BP183" i="2" s="1"/>
  <c r="BO175" i="2"/>
  <c r="BO183" i="2" s="1"/>
  <c r="BN175" i="2"/>
  <c r="BN183" i="2" s="1"/>
  <c r="BM175" i="2"/>
  <c r="BM183" i="2" s="1"/>
  <c r="BL175" i="2"/>
  <c r="BL183" i="2" s="1"/>
  <c r="BK175" i="2"/>
  <c r="BK183" i="2" s="1"/>
  <c r="BJ175" i="2"/>
  <c r="BJ183" i="2" s="1"/>
  <c r="BI175" i="2"/>
  <c r="BI183" i="2" s="1"/>
  <c r="BH175" i="2"/>
  <c r="BH183" i="2" s="1"/>
  <c r="BG175" i="2"/>
  <c r="BG183" i="2" s="1"/>
  <c r="BF175" i="2"/>
  <c r="BF183" i="2" s="1"/>
  <c r="BE175" i="2"/>
  <c r="BE183" i="2" s="1"/>
  <c r="BD175" i="2"/>
  <c r="BD183" i="2" s="1"/>
  <c r="BC175" i="2"/>
  <c r="BC183" i="2" s="1"/>
  <c r="BB175" i="2"/>
  <c r="BB183" i="2" s="1"/>
  <c r="BA175" i="2"/>
  <c r="BA183" i="2" s="1"/>
  <c r="AZ175" i="2"/>
  <c r="AZ183" i="2" s="1"/>
  <c r="AY175" i="2"/>
  <c r="AX175" i="2"/>
  <c r="AX183" i="2" s="1"/>
  <c r="AW175" i="2"/>
  <c r="AW183" i="2" s="1"/>
  <c r="AV175" i="2"/>
  <c r="AV183" i="2" s="1"/>
  <c r="AU175" i="2"/>
  <c r="AU183" i="2" s="1"/>
  <c r="AT175" i="2"/>
  <c r="AT183" i="2" s="1"/>
  <c r="AS175" i="2"/>
  <c r="AS183" i="2" s="1"/>
  <c r="AR175" i="2"/>
  <c r="AR183" i="2" s="1"/>
  <c r="AQ175" i="2"/>
  <c r="AQ183" i="2" s="1"/>
  <c r="AP175" i="2"/>
  <c r="AO175" i="2"/>
  <c r="AO183" i="2" s="1"/>
  <c r="AN175" i="2"/>
  <c r="AN183" i="2" s="1"/>
  <c r="AM175" i="2"/>
  <c r="AM183" i="2" s="1"/>
  <c r="AL175" i="2"/>
  <c r="AL183" i="2" s="1"/>
  <c r="AK175" i="2"/>
  <c r="AK183" i="2" s="1"/>
  <c r="AJ175" i="2"/>
  <c r="AJ183" i="2" s="1"/>
  <c r="AI175" i="2"/>
  <c r="AI183" i="2" s="1"/>
  <c r="AH175" i="2"/>
  <c r="AH183" i="2" s="1"/>
  <c r="AG175" i="2"/>
  <c r="AG183" i="2" s="1"/>
  <c r="AF175" i="2"/>
  <c r="AF183" i="2" s="1"/>
  <c r="AE175" i="2"/>
  <c r="AE183" i="2" s="1"/>
  <c r="AD175" i="2"/>
  <c r="AD183" i="2" s="1"/>
  <c r="AC175" i="2"/>
  <c r="AC183" i="2" s="1"/>
  <c r="AB175" i="2"/>
  <c r="AB183" i="2" s="1"/>
  <c r="AA175" i="2"/>
  <c r="AA183" i="2" s="1"/>
  <c r="Z175" i="2"/>
  <c r="Z183" i="2" s="1"/>
  <c r="Y175" i="2"/>
  <c r="Y183" i="2" s="1"/>
  <c r="X175" i="2"/>
  <c r="X183" i="2" s="1"/>
  <c r="W175" i="2"/>
  <c r="W183" i="2" s="1"/>
  <c r="V175" i="2"/>
  <c r="V183" i="2" s="1"/>
  <c r="U175" i="2"/>
  <c r="U183" i="2" s="1"/>
  <c r="T175" i="2"/>
  <c r="T183" i="2" s="1"/>
  <c r="S175" i="2"/>
  <c r="S183" i="2" s="1"/>
  <c r="R175" i="2"/>
  <c r="R183" i="2" s="1"/>
  <c r="Q175" i="2"/>
  <c r="Q183" i="2" s="1"/>
  <c r="P175" i="2"/>
  <c r="P183" i="2" s="1"/>
  <c r="O175" i="2"/>
  <c r="O183" i="2" s="1"/>
  <c r="N175" i="2"/>
  <c r="N183" i="2" s="1"/>
  <c r="M175" i="2"/>
  <c r="M183" i="2" s="1"/>
  <c r="L175" i="2"/>
  <c r="L183" i="2" s="1"/>
  <c r="K175" i="2"/>
  <c r="K183" i="2" s="1"/>
  <c r="J175" i="2"/>
  <c r="J183" i="2" s="1"/>
  <c r="I175" i="2"/>
  <c r="I183" i="2" s="1"/>
  <c r="H175" i="2"/>
  <c r="H183" i="2" s="1"/>
  <c r="G175" i="2"/>
  <c r="G183" i="2" s="1"/>
  <c r="BS172" i="2"/>
  <c r="BR172" i="2"/>
  <c r="BQ172" i="2"/>
  <c r="BP172" i="2"/>
  <c r="BO172" i="2"/>
  <c r="BN172" i="2"/>
  <c r="BM172" i="2"/>
  <c r="BL172" i="2"/>
  <c r="BK172" i="2"/>
  <c r="BJ172" i="2"/>
  <c r="BH172" i="2"/>
  <c r="BG172" i="2"/>
  <c r="BF172" i="2"/>
  <c r="BE172" i="2"/>
  <c r="BD172" i="2"/>
  <c r="BC172" i="2"/>
  <c r="BB172" i="2"/>
  <c r="BA172" i="2"/>
  <c r="AZ172" i="2"/>
  <c r="AY172" i="2"/>
  <c r="AX172" i="2"/>
  <c r="AW172" i="2"/>
  <c r="AV172" i="2"/>
  <c r="AU172" i="2"/>
  <c r="AT172" i="2"/>
  <c r="AS172" i="2"/>
  <c r="AR172" i="2"/>
  <c r="AQ172" i="2"/>
  <c r="AP172" i="2"/>
  <c r="AO172" i="2"/>
  <c r="AN172" i="2"/>
  <c r="AM172" i="2"/>
  <c r="AL172" i="2"/>
  <c r="AK172" i="2"/>
  <c r="AJ172" i="2"/>
  <c r="AI172" i="2"/>
  <c r="AH172" i="2"/>
  <c r="AG172" i="2"/>
  <c r="AF172" i="2"/>
  <c r="AE172" i="2"/>
  <c r="AD172" i="2"/>
  <c r="AC172" i="2"/>
  <c r="AB172" i="2"/>
  <c r="AA172" i="2"/>
  <c r="Z172" i="2"/>
  <c r="Y172" i="2"/>
  <c r="X172" i="2"/>
  <c r="W172" i="2"/>
  <c r="V172" i="2"/>
  <c r="U172" i="2"/>
  <c r="T172" i="2"/>
  <c r="S172" i="2"/>
  <c r="R172" i="2"/>
  <c r="Q172" i="2"/>
  <c r="P172" i="2"/>
  <c r="O172" i="2"/>
  <c r="N172" i="2"/>
  <c r="M172" i="2"/>
  <c r="L172" i="2"/>
  <c r="K172" i="2"/>
  <c r="J172" i="2"/>
  <c r="I172" i="2"/>
  <c r="H172" i="2"/>
  <c r="G172" i="2"/>
  <c r="BS171" i="2"/>
  <c r="BR171" i="2"/>
  <c r="BQ171" i="2"/>
  <c r="BP171" i="2"/>
  <c r="BO171" i="2"/>
  <c r="BN171" i="2"/>
  <c r="BM171" i="2"/>
  <c r="BL171" i="2"/>
  <c r="BK171" i="2"/>
  <c r="BJ171" i="2"/>
  <c r="BH171" i="2"/>
  <c r="BG171" i="2"/>
  <c r="BF171" i="2"/>
  <c r="BE171" i="2"/>
  <c r="BD171" i="2"/>
  <c r="BC171" i="2"/>
  <c r="BB171" i="2"/>
  <c r="BA171" i="2"/>
  <c r="AZ171" i="2"/>
  <c r="AY171" i="2"/>
  <c r="AX171" i="2"/>
  <c r="AW171" i="2"/>
  <c r="AV171" i="2"/>
  <c r="AU171" i="2"/>
  <c r="AT171" i="2"/>
  <c r="AS171" i="2"/>
  <c r="AR171" i="2"/>
  <c r="AQ171" i="2"/>
  <c r="AP171" i="2"/>
  <c r="AO171" i="2"/>
  <c r="AN171" i="2"/>
  <c r="AM171" i="2"/>
  <c r="AL171" i="2"/>
  <c r="AK171" i="2"/>
  <c r="AJ171" i="2"/>
  <c r="AI171" i="2"/>
  <c r="AH171" i="2"/>
  <c r="AG171" i="2"/>
  <c r="AF171" i="2"/>
  <c r="AE171" i="2"/>
  <c r="AD171" i="2"/>
  <c r="AC171" i="2"/>
  <c r="AB171" i="2"/>
  <c r="AA171" i="2"/>
  <c r="Z171" i="2"/>
  <c r="Y171" i="2"/>
  <c r="X171" i="2"/>
  <c r="W171" i="2"/>
  <c r="V171" i="2"/>
  <c r="U171" i="2"/>
  <c r="T171" i="2"/>
  <c r="S171" i="2"/>
  <c r="R171" i="2"/>
  <c r="Q171" i="2"/>
  <c r="P171" i="2"/>
  <c r="O171" i="2"/>
  <c r="N171" i="2"/>
  <c r="M171" i="2"/>
  <c r="L171" i="2"/>
  <c r="K171" i="2"/>
  <c r="J171" i="2"/>
  <c r="I171" i="2"/>
  <c r="H171" i="2"/>
  <c r="G171" i="2"/>
  <c r="BH170" i="2"/>
  <c r="BG170" i="2"/>
  <c r="BF170" i="2"/>
  <c r="BE170" i="2"/>
  <c r="BD170" i="2"/>
  <c r="BC170" i="2"/>
  <c r="BB170" i="2"/>
  <c r="BA170" i="2"/>
  <c r="AZ170" i="2"/>
  <c r="AY170" i="2"/>
  <c r="AX170" i="2"/>
  <c r="AW170" i="2"/>
  <c r="AV170" i="2"/>
  <c r="AU170" i="2"/>
  <c r="AT170" i="2"/>
  <c r="AS170" i="2"/>
  <c r="AR170" i="2"/>
  <c r="AQ170" i="2"/>
  <c r="AP170" i="2"/>
  <c r="AO170" i="2"/>
  <c r="AN170" i="2"/>
  <c r="AM170" i="2"/>
  <c r="AL170" i="2"/>
  <c r="AK170" i="2"/>
  <c r="AJ170" i="2"/>
  <c r="AI170" i="2"/>
  <c r="AH170" i="2"/>
  <c r="AG170" i="2"/>
  <c r="AF170" i="2"/>
  <c r="AE170" i="2"/>
  <c r="AD170" i="2"/>
  <c r="AC170" i="2"/>
  <c r="AB170" i="2"/>
  <c r="AA170" i="2"/>
  <c r="Z170" i="2"/>
  <c r="Y170" i="2"/>
  <c r="X170" i="2"/>
  <c r="W170" i="2"/>
  <c r="V170" i="2"/>
  <c r="U170" i="2"/>
  <c r="T170" i="2"/>
  <c r="S170" i="2"/>
  <c r="R170" i="2"/>
  <c r="Q170" i="2"/>
  <c r="P170" i="2"/>
  <c r="O170" i="2"/>
  <c r="N170" i="2"/>
  <c r="M170" i="2"/>
  <c r="L170" i="2"/>
  <c r="K170" i="2"/>
  <c r="J170" i="2"/>
  <c r="I170" i="2"/>
  <c r="H170" i="2"/>
  <c r="G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BT114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2" i="2"/>
  <c r="E80" i="2"/>
  <c r="E79" i="2"/>
  <c r="E78" i="2"/>
  <c r="E76" i="2"/>
  <c r="E75" i="2"/>
  <c r="BT74" i="2"/>
  <c r="BS74" i="2"/>
  <c r="BR74" i="2"/>
  <c r="BQ74" i="2"/>
  <c r="BP74" i="2"/>
  <c r="BO74" i="2"/>
  <c r="BN74" i="2"/>
  <c r="BM74" i="2"/>
  <c r="BL74" i="2"/>
  <c r="BK74" i="2"/>
  <c r="BJ74" i="2"/>
  <c r="BI74" i="2"/>
  <c r="BH74" i="2"/>
  <c r="BG74" i="2"/>
  <c r="BF74" i="2"/>
  <c r="BE74" i="2"/>
  <c r="BD74" i="2"/>
  <c r="BC74" i="2"/>
  <c r="BB74" i="2"/>
  <c r="BA74" i="2"/>
  <c r="AZ74" i="2"/>
  <c r="AY74" i="2"/>
  <c r="AX74" i="2"/>
  <c r="AW74" i="2"/>
  <c r="AV74" i="2"/>
  <c r="AU74" i="2"/>
  <c r="AT74" i="2"/>
  <c r="AS74" i="2"/>
  <c r="AR74" i="2"/>
  <c r="AQ74" i="2"/>
  <c r="AP74" i="2"/>
  <c r="AO74" i="2"/>
  <c r="AN74" i="2"/>
  <c r="AM74" i="2"/>
  <c r="AL74" i="2"/>
  <c r="AK74" i="2"/>
  <c r="AJ74" i="2"/>
  <c r="AI74" i="2"/>
  <c r="AH74" i="2"/>
  <c r="AG74" i="2"/>
  <c r="AF74" i="2"/>
  <c r="AE74" i="2"/>
  <c r="AD74" i="2"/>
  <c r="AC74" i="2"/>
  <c r="AB74" i="2"/>
  <c r="AA74" i="2"/>
  <c r="Z74" i="2"/>
  <c r="Y74" i="2"/>
  <c r="X74" i="2"/>
  <c r="W74" i="2"/>
  <c r="V74" i="2"/>
  <c r="U74" i="2"/>
  <c r="T74" i="2"/>
  <c r="S74" i="2"/>
  <c r="R74" i="2"/>
  <c r="Q74" i="2"/>
  <c r="P74" i="2"/>
  <c r="O74" i="2"/>
  <c r="N74" i="2"/>
  <c r="M74" i="2"/>
  <c r="L74" i="2"/>
  <c r="K74" i="2"/>
  <c r="J74" i="2"/>
  <c r="I74" i="2"/>
  <c r="H74" i="2"/>
  <c r="G74" i="2"/>
  <c r="E74" i="2"/>
  <c r="BT73" i="2"/>
  <c r="BS73" i="2"/>
  <c r="BR73" i="2"/>
  <c r="BQ73" i="2"/>
  <c r="BP73" i="2"/>
  <c r="BO73" i="2"/>
  <c r="BN73" i="2"/>
  <c r="BM73" i="2"/>
  <c r="BL73" i="2"/>
  <c r="BK73" i="2"/>
  <c r="BJ73" i="2"/>
  <c r="BI73" i="2"/>
  <c r="BH73" i="2"/>
  <c r="BG73" i="2"/>
  <c r="BF73" i="2"/>
  <c r="BE73" i="2"/>
  <c r="BD73" i="2"/>
  <c r="BC73" i="2"/>
  <c r="BB73" i="2"/>
  <c r="BA73" i="2"/>
  <c r="AZ73" i="2"/>
  <c r="AY73" i="2"/>
  <c r="AX73" i="2"/>
  <c r="AW73" i="2"/>
  <c r="AV73" i="2"/>
  <c r="AU73" i="2"/>
  <c r="AT73" i="2"/>
  <c r="AS73" i="2"/>
  <c r="AR73" i="2"/>
  <c r="AQ73" i="2"/>
  <c r="AP73" i="2"/>
  <c r="AO73" i="2"/>
  <c r="AN73" i="2"/>
  <c r="AM73" i="2"/>
  <c r="AL73" i="2"/>
  <c r="AK73" i="2"/>
  <c r="AJ73" i="2"/>
  <c r="AI73" i="2"/>
  <c r="AH73" i="2"/>
  <c r="AG73" i="2"/>
  <c r="AF73" i="2"/>
  <c r="AE73" i="2"/>
  <c r="AD73" i="2"/>
  <c r="AC73" i="2"/>
  <c r="AB73" i="2"/>
  <c r="AA73" i="2"/>
  <c r="Z73" i="2"/>
  <c r="Y73" i="2"/>
  <c r="X73" i="2"/>
  <c r="W73" i="2"/>
  <c r="V73" i="2"/>
  <c r="U73" i="2"/>
  <c r="T73" i="2"/>
  <c r="S73" i="2"/>
  <c r="R73" i="2"/>
  <c r="Q73" i="2"/>
  <c r="P73" i="2"/>
  <c r="O73" i="2"/>
  <c r="N73" i="2"/>
  <c r="M73" i="2"/>
  <c r="L73" i="2"/>
  <c r="K73" i="2"/>
  <c r="J73" i="2"/>
  <c r="I73" i="2"/>
  <c r="H73" i="2"/>
  <c r="G73" i="2"/>
  <c r="E73" i="2"/>
  <c r="BT72" i="2"/>
  <c r="BS72" i="2"/>
  <c r="BR72" i="2"/>
  <c r="BQ72" i="2"/>
  <c r="BP72" i="2"/>
  <c r="BO72" i="2"/>
  <c r="BN72" i="2"/>
  <c r="BM72" i="2"/>
  <c r="BL72" i="2"/>
  <c r="BK72" i="2"/>
  <c r="BJ72" i="2"/>
  <c r="BI72" i="2"/>
  <c r="BH72" i="2"/>
  <c r="BG72" i="2"/>
  <c r="BF72" i="2"/>
  <c r="BE72" i="2"/>
  <c r="BD72" i="2"/>
  <c r="BC72" i="2"/>
  <c r="BB72" i="2"/>
  <c r="BA72" i="2"/>
  <c r="AZ72" i="2"/>
  <c r="AY72" i="2"/>
  <c r="AX72" i="2"/>
  <c r="AW72" i="2"/>
  <c r="AV72" i="2"/>
  <c r="AU72" i="2"/>
  <c r="AT72" i="2"/>
  <c r="AS72" i="2"/>
  <c r="AR72" i="2"/>
  <c r="AQ72" i="2"/>
  <c r="AP72" i="2"/>
  <c r="AO72" i="2"/>
  <c r="AN72" i="2"/>
  <c r="AM72" i="2"/>
  <c r="AL72" i="2"/>
  <c r="AK72" i="2"/>
  <c r="AJ72" i="2"/>
  <c r="AI72" i="2"/>
  <c r="AH72" i="2"/>
  <c r="AG72" i="2"/>
  <c r="AF72" i="2"/>
  <c r="AE72" i="2"/>
  <c r="AD72" i="2"/>
  <c r="AC72" i="2"/>
  <c r="AB72" i="2"/>
  <c r="AA72" i="2"/>
  <c r="Z72" i="2"/>
  <c r="Y72" i="2"/>
  <c r="X72" i="2"/>
  <c r="W72" i="2"/>
  <c r="V72" i="2"/>
  <c r="U72" i="2"/>
  <c r="T72" i="2"/>
  <c r="S72" i="2"/>
  <c r="R72" i="2"/>
  <c r="Q72" i="2"/>
  <c r="P72" i="2"/>
  <c r="O72" i="2"/>
  <c r="N72" i="2"/>
  <c r="M72" i="2"/>
  <c r="L72" i="2"/>
  <c r="K72" i="2"/>
  <c r="J72" i="2"/>
  <c r="I72" i="2"/>
  <c r="H72" i="2"/>
  <c r="G72" i="2"/>
  <c r="E72" i="2"/>
  <c r="BT71" i="2"/>
  <c r="BS71" i="2"/>
  <c r="BR71" i="2"/>
  <c r="BQ71" i="2"/>
  <c r="BP71" i="2"/>
  <c r="BO71" i="2"/>
  <c r="BN71" i="2"/>
  <c r="BM71" i="2"/>
  <c r="BL71" i="2"/>
  <c r="BK71" i="2"/>
  <c r="BJ71" i="2"/>
  <c r="BI71" i="2"/>
  <c r="BH71" i="2"/>
  <c r="BG71" i="2"/>
  <c r="BF71" i="2"/>
  <c r="BE71" i="2"/>
  <c r="BD71" i="2"/>
  <c r="BC71" i="2"/>
  <c r="BB71" i="2"/>
  <c r="BA71" i="2"/>
  <c r="AZ71" i="2"/>
  <c r="AY71" i="2"/>
  <c r="AX71" i="2"/>
  <c r="AW71" i="2"/>
  <c r="AV71" i="2"/>
  <c r="AU71" i="2"/>
  <c r="AT71" i="2"/>
  <c r="AS71" i="2"/>
  <c r="AR71" i="2"/>
  <c r="AQ71" i="2"/>
  <c r="AP71" i="2"/>
  <c r="AO71" i="2"/>
  <c r="AN71" i="2"/>
  <c r="AM71" i="2"/>
  <c r="AL71" i="2"/>
  <c r="AK71" i="2"/>
  <c r="AJ71" i="2"/>
  <c r="AI71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E71" i="2"/>
  <c r="BT70" i="2"/>
  <c r="BS70" i="2"/>
  <c r="BR70" i="2"/>
  <c r="BQ70" i="2"/>
  <c r="BP70" i="2"/>
  <c r="BO70" i="2"/>
  <c r="BN70" i="2"/>
  <c r="BN81" i="2" s="1"/>
  <c r="BM70" i="2"/>
  <c r="BL70" i="2"/>
  <c r="BK70" i="2"/>
  <c r="BJ70" i="2"/>
  <c r="BJ81" i="2" s="1"/>
  <c r="BI70" i="2"/>
  <c r="BH70" i="2"/>
  <c r="BG70" i="2"/>
  <c r="BF70" i="2"/>
  <c r="BF81" i="2" s="1"/>
  <c r="BE70" i="2"/>
  <c r="BD70" i="2"/>
  <c r="BC70" i="2"/>
  <c r="BB70" i="2"/>
  <c r="BA70" i="2"/>
  <c r="AZ70" i="2"/>
  <c r="AY70" i="2"/>
  <c r="AX70" i="2"/>
  <c r="AX81" i="2" s="1"/>
  <c r="AW70" i="2"/>
  <c r="AV70" i="2"/>
  <c r="AU70" i="2"/>
  <c r="AT70" i="2"/>
  <c r="AT81" i="2" s="1"/>
  <c r="AS70" i="2"/>
  <c r="AR70" i="2"/>
  <c r="AQ70" i="2"/>
  <c r="AP70" i="2"/>
  <c r="AP81" i="2" s="1"/>
  <c r="AO70" i="2"/>
  <c r="AN70" i="2"/>
  <c r="AM70" i="2"/>
  <c r="AL70" i="2"/>
  <c r="AK70" i="2"/>
  <c r="AJ70" i="2"/>
  <c r="AI70" i="2"/>
  <c r="AH70" i="2"/>
  <c r="AH81" i="2" s="1"/>
  <c r="AG70" i="2"/>
  <c r="AF70" i="2"/>
  <c r="AE70" i="2"/>
  <c r="AD70" i="2"/>
  <c r="AD81" i="2" s="1"/>
  <c r="AC70" i="2"/>
  <c r="AB70" i="2"/>
  <c r="AA70" i="2"/>
  <c r="Z70" i="2"/>
  <c r="Z81" i="2" s="1"/>
  <c r="Y70" i="2"/>
  <c r="X70" i="2"/>
  <c r="W70" i="2"/>
  <c r="V70" i="2"/>
  <c r="U70" i="2"/>
  <c r="T70" i="2"/>
  <c r="S70" i="2"/>
  <c r="R70" i="2"/>
  <c r="R81" i="2" s="1"/>
  <c r="Q70" i="2"/>
  <c r="P70" i="2"/>
  <c r="O70" i="2"/>
  <c r="N70" i="2"/>
  <c r="N81" i="2" s="1"/>
  <c r="M70" i="2"/>
  <c r="L70" i="2"/>
  <c r="K70" i="2"/>
  <c r="J70" i="2"/>
  <c r="J81" i="2" s="1"/>
  <c r="I70" i="2"/>
  <c r="H70" i="2"/>
  <c r="G70" i="2"/>
  <c r="E70" i="2"/>
  <c r="BT69" i="2"/>
  <c r="BS69" i="2"/>
  <c r="BR69" i="2"/>
  <c r="BQ69" i="2"/>
  <c r="BP69" i="2"/>
  <c r="BO69" i="2"/>
  <c r="BN69" i="2"/>
  <c r="BM69" i="2"/>
  <c r="BL69" i="2"/>
  <c r="BK69" i="2"/>
  <c r="BJ69" i="2"/>
  <c r="BI69" i="2"/>
  <c r="BH69" i="2"/>
  <c r="BG69" i="2"/>
  <c r="BF69" i="2"/>
  <c r="BE69" i="2"/>
  <c r="BD69" i="2"/>
  <c r="BC69" i="2"/>
  <c r="BB69" i="2"/>
  <c r="BA69" i="2"/>
  <c r="AZ69" i="2"/>
  <c r="AY69" i="2"/>
  <c r="AX69" i="2"/>
  <c r="AW69" i="2"/>
  <c r="AV69" i="2"/>
  <c r="AU69" i="2"/>
  <c r="AT69" i="2"/>
  <c r="AS69" i="2"/>
  <c r="AR69" i="2"/>
  <c r="AQ69" i="2"/>
  <c r="AP69" i="2"/>
  <c r="AO69" i="2"/>
  <c r="AN69" i="2"/>
  <c r="AM69" i="2"/>
  <c r="AL69" i="2"/>
  <c r="AK69" i="2"/>
  <c r="AJ69" i="2"/>
  <c r="AI69" i="2"/>
  <c r="AH69" i="2"/>
  <c r="AG69" i="2"/>
  <c r="AF69" i="2"/>
  <c r="AE69" i="2"/>
  <c r="AD69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BT68" i="2"/>
  <c r="BS68" i="2"/>
  <c r="BR68" i="2"/>
  <c r="BQ68" i="2"/>
  <c r="BP68" i="2"/>
  <c r="BO68" i="2"/>
  <c r="BN68" i="2"/>
  <c r="BM68" i="2"/>
  <c r="BL68" i="2"/>
  <c r="BK68" i="2"/>
  <c r="BJ68" i="2"/>
  <c r="BI68" i="2"/>
  <c r="BH68" i="2"/>
  <c r="BG68" i="2"/>
  <c r="BF68" i="2"/>
  <c r="BE68" i="2"/>
  <c r="BD68" i="2"/>
  <c r="BC68" i="2"/>
  <c r="BB68" i="2"/>
  <c r="BA68" i="2"/>
  <c r="AZ68" i="2"/>
  <c r="AY68" i="2"/>
  <c r="AX68" i="2"/>
  <c r="AW68" i="2"/>
  <c r="AV68" i="2"/>
  <c r="AU68" i="2"/>
  <c r="AT68" i="2"/>
  <c r="AS68" i="2"/>
  <c r="AR68" i="2"/>
  <c r="AQ68" i="2"/>
  <c r="AP68" i="2"/>
  <c r="AO68" i="2"/>
  <c r="AN68" i="2"/>
  <c r="AM68" i="2"/>
  <c r="AL68" i="2"/>
  <c r="AK68" i="2"/>
  <c r="AJ68" i="2"/>
  <c r="AI68" i="2"/>
  <c r="AH68" i="2"/>
  <c r="AG68" i="2"/>
  <c r="AF68" i="2"/>
  <c r="AE68" i="2"/>
  <c r="AD68" i="2"/>
  <c r="AC68" i="2"/>
  <c r="AB68" i="2"/>
  <c r="AA68" i="2"/>
  <c r="Z68" i="2"/>
  <c r="Y68" i="2"/>
  <c r="X68" i="2"/>
  <c r="W68" i="2"/>
  <c r="V68" i="2"/>
  <c r="U68" i="2"/>
  <c r="T68" i="2"/>
  <c r="S68" i="2"/>
  <c r="S123" i="2" s="1"/>
  <c r="R68" i="2"/>
  <c r="Q68" i="2"/>
  <c r="P68" i="2"/>
  <c r="O68" i="2"/>
  <c r="N68" i="2"/>
  <c r="M68" i="2"/>
  <c r="L68" i="2"/>
  <c r="K68" i="2"/>
  <c r="J68" i="2"/>
  <c r="I68" i="2"/>
  <c r="H68" i="2"/>
  <c r="G68" i="2"/>
  <c r="BT67" i="2"/>
  <c r="BS67" i="2"/>
  <c r="BR67" i="2"/>
  <c r="BQ67" i="2"/>
  <c r="BP67" i="2"/>
  <c r="BO67" i="2"/>
  <c r="BN67" i="2"/>
  <c r="BM67" i="2"/>
  <c r="BL67" i="2"/>
  <c r="BK67" i="2"/>
  <c r="BJ67" i="2"/>
  <c r="BI67" i="2"/>
  <c r="BH67" i="2"/>
  <c r="BG67" i="2"/>
  <c r="BF67" i="2"/>
  <c r="BE67" i="2"/>
  <c r="BD67" i="2"/>
  <c r="BC67" i="2"/>
  <c r="BB67" i="2"/>
  <c r="BA67" i="2"/>
  <c r="AZ67" i="2"/>
  <c r="AY67" i="2"/>
  <c r="AX67" i="2"/>
  <c r="AW67" i="2"/>
  <c r="AV67" i="2"/>
  <c r="AU67" i="2"/>
  <c r="AT67" i="2"/>
  <c r="AS67" i="2"/>
  <c r="AR67" i="2"/>
  <c r="AQ67" i="2"/>
  <c r="AP67" i="2"/>
  <c r="AO67" i="2"/>
  <c r="AN67" i="2"/>
  <c r="AM67" i="2"/>
  <c r="AL67" i="2"/>
  <c r="AK67" i="2"/>
  <c r="AJ67" i="2"/>
  <c r="AI67" i="2"/>
  <c r="AH67" i="2"/>
  <c r="AG67" i="2"/>
  <c r="AF67" i="2"/>
  <c r="AE67" i="2"/>
  <c r="AD67" i="2"/>
  <c r="AC67" i="2"/>
  <c r="AB67" i="2"/>
  <c r="AA67" i="2"/>
  <c r="Z67" i="2"/>
  <c r="Y67" i="2"/>
  <c r="X67" i="2"/>
  <c r="W67" i="2"/>
  <c r="V67" i="2"/>
  <c r="U67" i="2"/>
  <c r="T67" i="2"/>
  <c r="S67" i="2"/>
  <c r="R67" i="2"/>
  <c r="Q67" i="2"/>
  <c r="P67" i="2"/>
  <c r="O67" i="2"/>
  <c r="N67" i="2"/>
  <c r="M67" i="2"/>
  <c r="L67" i="2"/>
  <c r="K67" i="2"/>
  <c r="J67" i="2"/>
  <c r="I67" i="2"/>
  <c r="H67" i="2"/>
  <c r="G67" i="2"/>
  <c r="BT66" i="2"/>
  <c r="BS66" i="2"/>
  <c r="BR66" i="2"/>
  <c r="BQ66" i="2"/>
  <c r="BP66" i="2"/>
  <c r="BO66" i="2"/>
  <c r="BN66" i="2"/>
  <c r="BM66" i="2"/>
  <c r="BL66" i="2"/>
  <c r="BK66" i="2"/>
  <c r="BJ66" i="2"/>
  <c r="BI66" i="2"/>
  <c r="BH66" i="2"/>
  <c r="BG66" i="2"/>
  <c r="BF66" i="2"/>
  <c r="BE66" i="2"/>
  <c r="BD66" i="2"/>
  <c r="BC66" i="2"/>
  <c r="BB66" i="2"/>
  <c r="BA66" i="2"/>
  <c r="AZ66" i="2"/>
  <c r="AY66" i="2"/>
  <c r="AX66" i="2"/>
  <c r="AW66" i="2"/>
  <c r="AV66" i="2"/>
  <c r="AU66" i="2"/>
  <c r="AT66" i="2"/>
  <c r="AS66" i="2"/>
  <c r="AR66" i="2"/>
  <c r="AQ66" i="2"/>
  <c r="AP66" i="2"/>
  <c r="AO66" i="2"/>
  <c r="AN66" i="2"/>
  <c r="AM66" i="2"/>
  <c r="AL66" i="2"/>
  <c r="AK66" i="2"/>
  <c r="AJ66" i="2"/>
  <c r="AI66" i="2"/>
  <c r="AH66" i="2"/>
  <c r="AG66" i="2"/>
  <c r="AF66" i="2"/>
  <c r="AE66" i="2"/>
  <c r="AD66" i="2"/>
  <c r="AC66" i="2"/>
  <c r="AB66" i="2"/>
  <c r="AA66" i="2"/>
  <c r="Z66" i="2"/>
  <c r="Y66" i="2"/>
  <c r="X66" i="2"/>
  <c r="W66" i="2"/>
  <c r="V66" i="2"/>
  <c r="U66" i="2"/>
  <c r="T66" i="2"/>
  <c r="S66" i="2"/>
  <c r="R66" i="2"/>
  <c r="Q66" i="2"/>
  <c r="P66" i="2"/>
  <c r="O66" i="2"/>
  <c r="N66" i="2"/>
  <c r="M66" i="2"/>
  <c r="L66" i="2"/>
  <c r="K66" i="2"/>
  <c r="J66" i="2"/>
  <c r="I66" i="2"/>
  <c r="H66" i="2"/>
  <c r="G66" i="2"/>
  <c r="BT65" i="2"/>
  <c r="BS65" i="2"/>
  <c r="BR65" i="2"/>
  <c r="BR80" i="2" s="1"/>
  <c r="BQ65" i="2"/>
  <c r="BP65" i="2"/>
  <c r="BO65" i="2"/>
  <c r="BN65" i="2"/>
  <c r="BM65" i="2"/>
  <c r="BM174" i="2" s="1"/>
  <c r="BL65" i="2"/>
  <c r="BK65" i="2"/>
  <c r="BJ65" i="2"/>
  <c r="BI65" i="2"/>
  <c r="BH65" i="2"/>
  <c r="BG65" i="2"/>
  <c r="BF65" i="2"/>
  <c r="BE65" i="2"/>
  <c r="BE174" i="2" s="1"/>
  <c r="BD65" i="2"/>
  <c r="BC65" i="2"/>
  <c r="BB65" i="2"/>
  <c r="BA65" i="2"/>
  <c r="AZ65" i="2"/>
  <c r="AY65" i="2"/>
  <c r="AX65" i="2"/>
  <c r="AW65" i="2"/>
  <c r="AW174" i="2" s="1"/>
  <c r="AV65" i="2"/>
  <c r="AU65" i="2"/>
  <c r="AT65" i="2"/>
  <c r="AS65" i="2"/>
  <c r="AR65" i="2"/>
  <c r="AQ65" i="2"/>
  <c r="AP65" i="2"/>
  <c r="AO65" i="2"/>
  <c r="AO174" i="2" s="1"/>
  <c r="AN65" i="2"/>
  <c r="AM65" i="2"/>
  <c r="AL65" i="2"/>
  <c r="AK65" i="2"/>
  <c r="AJ65" i="2"/>
  <c r="AI65" i="2"/>
  <c r="AH65" i="2"/>
  <c r="AG65" i="2"/>
  <c r="AG174" i="2" s="1"/>
  <c r="AF65" i="2"/>
  <c r="AE65" i="2"/>
  <c r="AD65" i="2"/>
  <c r="AC65" i="2"/>
  <c r="AB65" i="2"/>
  <c r="AA65" i="2"/>
  <c r="Z65" i="2"/>
  <c r="Y65" i="2"/>
  <c r="Y174" i="2" s="1"/>
  <c r="X65" i="2"/>
  <c r="W65" i="2"/>
  <c r="V65" i="2"/>
  <c r="U65" i="2"/>
  <c r="T65" i="2"/>
  <c r="S65" i="2"/>
  <c r="R65" i="2"/>
  <c r="Q65" i="2"/>
  <c r="Q174" i="2" s="1"/>
  <c r="P65" i="2"/>
  <c r="O65" i="2"/>
  <c r="N65" i="2"/>
  <c r="M65" i="2"/>
  <c r="L65" i="2"/>
  <c r="K65" i="2"/>
  <c r="J65" i="2"/>
  <c r="I65" i="2"/>
  <c r="I174" i="2" s="1"/>
  <c r="H65" i="2"/>
  <c r="G65" i="2"/>
  <c r="BT64" i="2"/>
  <c r="BS64" i="2"/>
  <c r="BR64" i="2"/>
  <c r="BQ64" i="2"/>
  <c r="BP64" i="2"/>
  <c r="BO64" i="2"/>
  <c r="BN64" i="2"/>
  <c r="BM64" i="2"/>
  <c r="BL64" i="2"/>
  <c r="BK64" i="2"/>
  <c r="BJ64" i="2"/>
  <c r="BI64" i="2"/>
  <c r="BH64" i="2"/>
  <c r="BG64" i="2"/>
  <c r="BF64" i="2"/>
  <c r="BE64" i="2"/>
  <c r="BD64" i="2"/>
  <c r="BC64" i="2"/>
  <c r="BB64" i="2"/>
  <c r="BA64" i="2"/>
  <c r="AZ64" i="2"/>
  <c r="AY64" i="2"/>
  <c r="AX64" i="2"/>
  <c r="AW64" i="2"/>
  <c r="AV64" i="2"/>
  <c r="AU64" i="2"/>
  <c r="AT64" i="2"/>
  <c r="AS64" i="2"/>
  <c r="AR64" i="2"/>
  <c r="AQ64" i="2"/>
  <c r="AP64" i="2"/>
  <c r="AO64" i="2"/>
  <c r="AN64" i="2"/>
  <c r="AM64" i="2"/>
  <c r="AL64" i="2"/>
  <c r="AK64" i="2"/>
  <c r="AJ64" i="2"/>
  <c r="AI64" i="2"/>
  <c r="AH64" i="2"/>
  <c r="AG64" i="2"/>
  <c r="AF64" i="2"/>
  <c r="AE64" i="2"/>
  <c r="AD64" i="2"/>
  <c r="AC64" i="2"/>
  <c r="AB64" i="2"/>
  <c r="AA64" i="2"/>
  <c r="Z64" i="2"/>
  <c r="Y64" i="2"/>
  <c r="X64" i="2"/>
  <c r="W64" i="2"/>
  <c r="V64" i="2"/>
  <c r="U64" i="2"/>
  <c r="T64" i="2"/>
  <c r="S64" i="2"/>
  <c r="R64" i="2"/>
  <c r="Q64" i="2"/>
  <c r="P64" i="2"/>
  <c r="O64" i="2"/>
  <c r="N64" i="2"/>
  <c r="M64" i="2"/>
  <c r="L64" i="2"/>
  <c r="K64" i="2"/>
  <c r="J64" i="2"/>
  <c r="I64" i="2"/>
  <c r="H64" i="2"/>
  <c r="G64" i="2"/>
  <c r="BT63" i="2"/>
  <c r="BS63" i="2"/>
  <c r="BR63" i="2"/>
  <c r="BQ63" i="2"/>
  <c r="BP63" i="2"/>
  <c r="BO63" i="2"/>
  <c r="BN63" i="2"/>
  <c r="BM63" i="2"/>
  <c r="BL63" i="2"/>
  <c r="BK63" i="2"/>
  <c r="BJ63" i="2"/>
  <c r="BI63" i="2"/>
  <c r="BH63" i="2"/>
  <c r="BG63" i="2"/>
  <c r="BF63" i="2"/>
  <c r="BE63" i="2"/>
  <c r="BD63" i="2"/>
  <c r="BC63" i="2"/>
  <c r="BB63" i="2"/>
  <c r="BA63" i="2"/>
  <c r="AZ63" i="2"/>
  <c r="AY63" i="2"/>
  <c r="AX63" i="2"/>
  <c r="AW63" i="2"/>
  <c r="AV63" i="2"/>
  <c r="AU63" i="2"/>
  <c r="AT63" i="2"/>
  <c r="AS63" i="2"/>
  <c r="AR63" i="2"/>
  <c r="AQ63" i="2"/>
  <c r="AP63" i="2"/>
  <c r="AO63" i="2"/>
  <c r="AN63" i="2"/>
  <c r="AM63" i="2"/>
  <c r="AL63" i="2"/>
  <c r="AK63" i="2"/>
  <c r="AJ63" i="2"/>
  <c r="AI63" i="2"/>
  <c r="AH63" i="2"/>
  <c r="AG63" i="2"/>
  <c r="AF63" i="2"/>
  <c r="AE63" i="2"/>
  <c r="AD63" i="2"/>
  <c r="AC63" i="2"/>
  <c r="AB63" i="2"/>
  <c r="AA63" i="2"/>
  <c r="Z63" i="2"/>
  <c r="Y63" i="2"/>
  <c r="X63" i="2"/>
  <c r="W63" i="2"/>
  <c r="V63" i="2"/>
  <c r="U63" i="2"/>
  <c r="T63" i="2"/>
  <c r="S63" i="2"/>
  <c r="R63" i="2"/>
  <c r="Q63" i="2"/>
  <c r="P63" i="2"/>
  <c r="O63" i="2"/>
  <c r="N63" i="2"/>
  <c r="M63" i="2"/>
  <c r="L63" i="2"/>
  <c r="K63" i="2"/>
  <c r="J63" i="2"/>
  <c r="I63" i="2"/>
  <c r="H63" i="2"/>
  <c r="G63" i="2"/>
  <c r="BT62" i="2"/>
  <c r="BS62" i="2"/>
  <c r="BS75" i="2" s="1"/>
  <c r="BR62" i="2"/>
  <c r="BQ62" i="2"/>
  <c r="BP62" i="2"/>
  <c r="BO62" i="2"/>
  <c r="BO75" i="2" s="1"/>
  <c r="BN62" i="2"/>
  <c r="BM62" i="2"/>
  <c r="BL62" i="2"/>
  <c r="BK62" i="2"/>
  <c r="BK75" i="2" s="1"/>
  <c r="BJ62" i="2"/>
  <c r="BI62" i="2"/>
  <c r="BH62" i="2"/>
  <c r="BG62" i="2"/>
  <c r="BG75" i="2" s="1"/>
  <c r="BF62" i="2"/>
  <c r="BE62" i="2"/>
  <c r="BD62" i="2"/>
  <c r="BC62" i="2"/>
  <c r="BC75" i="2" s="1"/>
  <c r="BB62" i="2"/>
  <c r="BA62" i="2"/>
  <c r="AZ62" i="2"/>
  <c r="AY62" i="2"/>
  <c r="AY75" i="2" s="1"/>
  <c r="AX62" i="2"/>
  <c r="AW62" i="2"/>
  <c r="AV62" i="2"/>
  <c r="AU62" i="2"/>
  <c r="AU75" i="2" s="1"/>
  <c r="AT62" i="2"/>
  <c r="AS62" i="2"/>
  <c r="AR62" i="2"/>
  <c r="AQ62" i="2"/>
  <c r="AQ75" i="2" s="1"/>
  <c r="AP62" i="2"/>
  <c r="AO62" i="2"/>
  <c r="AN62" i="2"/>
  <c r="AM62" i="2"/>
  <c r="AM75" i="2" s="1"/>
  <c r="AL62" i="2"/>
  <c r="AK62" i="2"/>
  <c r="AJ62" i="2"/>
  <c r="AI62" i="2"/>
  <c r="AI75" i="2" s="1"/>
  <c r="AH62" i="2"/>
  <c r="AG62" i="2"/>
  <c r="AF62" i="2"/>
  <c r="AE62" i="2"/>
  <c r="AE75" i="2" s="1"/>
  <c r="AD62" i="2"/>
  <c r="AC62" i="2"/>
  <c r="AB62" i="2"/>
  <c r="AA62" i="2"/>
  <c r="AA75" i="2" s="1"/>
  <c r="Z62" i="2"/>
  <c r="Y62" i="2"/>
  <c r="X62" i="2"/>
  <c r="W62" i="2"/>
  <c r="W75" i="2" s="1"/>
  <c r="V62" i="2"/>
  <c r="U62" i="2"/>
  <c r="T62" i="2"/>
  <c r="S62" i="2"/>
  <c r="S75" i="2" s="1"/>
  <c r="R62" i="2"/>
  <c r="Q62" i="2"/>
  <c r="P62" i="2"/>
  <c r="O62" i="2"/>
  <c r="O75" i="2" s="1"/>
  <c r="N62" i="2"/>
  <c r="M62" i="2"/>
  <c r="L62" i="2"/>
  <c r="K62" i="2"/>
  <c r="K75" i="2" s="1"/>
  <c r="J62" i="2"/>
  <c r="I62" i="2"/>
  <c r="H62" i="2"/>
  <c r="G62" i="2"/>
  <c r="G75" i="2" s="1"/>
  <c r="BT61" i="2"/>
  <c r="BS61" i="2"/>
  <c r="BR61" i="2"/>
  <c r="BQ61" i="2"/>
  <c r="BP61" i="2"/>
  <c r="BO61" i="2"/>
  <c r="BN61" i="2"/>
  <c r="BM61" i="2"/>
  <c r="BL61" i="2"/>
  <c r="BK61" i="2"/>
  <c r="BJ61" i="2"/>
  <c r="BI61" i="2"/>
  <c r="BH61" i="2"/>
  <c r="BG61" i="2"/>
  <c r="BF61" i="2"/>
  <c r="BE61" i="2"/>
  <c r="BD61" i="2"/>
  <c r="BC61" i="2"/>
  <c r="BB61" i="2"/>
  <c r="BA61" i="2"/>
  <c r="AZ61" i="2"/>
  <c r="AY61" i="2"/>
  <c r="AX61" i="2"/>
  <c r="AW61" i="2"/>
  <c r="AV61" i="2"/>
  <c r="AU61" i="2"/>
  <c r="AT61" i="2"/>
  <c r="AS61" i="2"/>
  <c r="AR61" i="2"/>
  <c r="AQ61" i="2"/>
  <c r="AP61" i="2"/>
  <c r="AO61" i="2"/>
  <c r="AN61" i="2"/>
  <c r="AM61" i="2"/>
  <c r="AL61" i="2"/>
  <c r="AK61" i="2"/>
  <c r="AJ61" i="2"/>
  <c r="AI61" i="2"/>
  <c r="AH61" i="2"/>
  <c r="AG61" i="2"/>
  <c r="AF61" i="2"/>
  <c r="AE61" i="2"/>
  <c r="AD61" i="2"/>
  <c r="AC61" i="2"/>
  <c r="AB61" i="2"/>
  <c r="AA61" i="2"/>
  <c r="Z61" i="2"/>
  <c r="Y61" i="2"/>
  <c r="X61" i="2"/>
  <c r="W61" i="2"/>
  <c r="V61" i="2"/>
  <c r="U61" i="2"/>
  <c r="T61" i="2"/>
  <c r="S61" i="2"/>
  <c r="R61" i="2"/>
  <c r="Q61" i="2"/>
  <c r="P61" i="2"/>
  <c r="O61" i="2"/>
  <c r="N61" i="2"/>
  <c r="M61" i="2"/>
  <c r="L61" i="2"/>
  <c r="K61" i="2"/>
  <c r="J61" i="2"/>
  <c r="I61" i="2"/>
  <c r="H61" i="2"/>
  <c r="G61" i="2"/>
  <c r="BT60" i="2"/>
  <c r="BS60" i="2"/>
  <c r="BR60" i="2"/>
  <c r="BQ60" i="2"/>
  <c r="BP60" i="2"/>
  <c r="BO60" i="2"/>
  <c r="BN60" i="2"/>
  <c r="BM60" i="2"/>
  <c r="BL60" i="2"/>
  <c r="BK60" i="2"/>
  <c r="BJ60" i="2"/>
  <c r="BI60" i="2"/>
  <c r="BH60" i="2"/>
  <c r="BG60" i="2"/>
  <c r="BF60" i="2"/>
  <c r="BE60" i="2"/>
  <c r="BD60" i="2"/>
  <c r="BC60" i="2"/>
  <c r="BB60" i="2"/>
  <c r="BA60" i="2"/>
  <c r="AZ60" i="2"/>
  <c r="AY60" i="2"/>
  <c r="AY173" i="2" s="1"/>
  <c r="AX60" i="2"/>
  <c r="AW60" i="2"/>
  <c r="AV60" i="2"/>
  <c r="AU60" i="2"/>
  <c r="AT60" i="2"/>
  <c r="AS60" i="2"/>
  <c r="AR60" i="2"/>
  <c r="AQ60" i="2"/>
  <c r="AP60" i="2"/>
  <c r="AO60" i="2"/>
  <c r="AN60" i="2"/>
  <c r="AM60" i="2"/>
  <c r="AL60" i="2"/>
  <c r="AK60" i="2"/>
  <c r="AJ60" i="2"/>
  <c r="AI60" i="2"/>
  <c r="AH60" i="2"/>
  <c r="AG60" i="2"/>
  <c r="AF60" i="2"/>
  <c r="AE60" i="2"/>
  <c r="AD60" i="2"/>
  <c r="AC60" i="2"/>
  <c r="AB60" i="2"/>
  <c r="AA60" i="2"/>
  <c r="Z60" i="2"/>
  <c r="Y60" i="2"/>
  <c r="X60" i="2"/>
  <c r="W60" i="2"/>
  <c r="V60" i="2"/>
  <c r="U60" i="2"/>
  <c r="T60" i="2"/>
  <c r="S60" i="2"/>
  <c r="S173" i="2" s="1"/>
  <c r="R60" i="2"/>
  <c r="Q60" i="2"/>
  <c r="P60" i="2"/>
  <c r="O60" i="2"/>
  <c r="N60" i="2"/>
  <c r="M60" i="2"/>
  <c r="L60" i="2"/>
  <c r="K60" i="2"/>
  <c r="J60" i="2"/>
  <c r="I60" i="2"/>
  <c r="H60" i="2"/>
  <c r="G60" i="2"/>
  <c r="BT59" i="2"/>
  <c r="BT145" i="2" s="1"/>
  <c r="BS59" i="2"/>
  <c r="BR59" i="2"/>
  <c r="BQ59" i="2"/>
  <c r="BP59" i="2"/>
  <c r="BP145" i="2" s="1"/>
  <c r="BO59" i="2"/>
  <c r="BN59" i="2"/>
  <c r="BM59" i="2"/>
  <c r="BL59" i="2"/>
  <c r="BL145" i="2" s="1"/>
  <c r="BK59" i="2"/>
  <c r="BJ59" i="2"/>
  <c r="BI59" i="2"/>
  <c r="BH59" i="2"/>
  <c r="BH145" i="2" s="1"/>
  <c r="BG59" i="2"/>
  <c r="BF59" i="2"/>
  <c r="BE59" i="2"/>
  <c r="BD59" i="2"/>
  <c r="BD145" i="2" s="1"/>
  <c r="BC59" i="2"/>
  <c r="BB59" i="2"/>
  <c r="BA59" i="2"/>
  <c r="AZ59" i="2"/>
  <c r="AZ145" i="2" s="1"/>
  <c r="AY59" i="2"/>
  <c r="AX59" i="2"/>
  <c r="AW59" i="2"/>
  <c r="AV59" i="2"/>
  <c r="AV145" i="2" s="1"/>
  <c r="AU59" i="2"/>
  <c r="AT59" i="2"/>
  <c r="AS59" i="2"/>
  <c r="AR59" i="2"/>
  <c r="AR145" i="2" s="1"/>
  <c r="AQ59" i="2"/>
  <c r="AP59" i="2"/>
  <c r="AO59" i="2"/>
  <c r="AN59" i="2"/>
  <c r="AN145" i="2" s="1"/>
  <c r="AM59" i="2"/>
  <c r="AL59" i="2"/>
  <c r="AK59" i="2"/>
  <c r="AJ59" i="2"/>
  <c r="AJ145" i="2" s="1"/>
  <c r="AI59" i="2"/>
  <c r="AH59" i="2"/>
  <c r="AG59" i="2"/>
  <c r="AF59" i="2"/>
  <c r="AF145" i="2" s="1"/>
  <c r="AE59" i="2"/>
  <c r="AD59" i="2"/>
  <c r="AC59" i="2"/>
  <c r="AB59" i="2"/>
  <c r="AB145" i="2" s="1"/>
  <c r="AA59" i="2"/>
  <c r="Z59" i="2"/>
  <c r="Y59" i="2"/>
  <c r="X59" i="2"/>
  <c r="X145" i="2" s="1"/>
  <c r="W59" i="2"/>
  <c r="V59" i="2"/>
  <c r="U59" i="2"/>
  <c r="T59" i="2"/>
  <c r="T145" i="2" s="1"/>
  <c r="S59" i="2"/>
  <c r="R59" i="2"/>
  <c r="Q59" i="2"/>
  <c r="P59" i="2"/>
  <c r="P145" i="2" s="1"/>
  <c r="O59" i="2"/>
  <c r="N59" i="2"/>
  <c r="M59" i="2"/>
  <c r="L59" i="2"/>
  <c r="L145" i="2" s="1"/>
  <c r="K59" i="2"/>
  <c r="J59" i="2"/>
  <c r="I59" i="2"/>
  <c r="H59" i="2"/>
  <c r="H145" i="2" s="1"/>
  <c r="G59" i="2"/>
  <c r="E59" i="2"/>
  <c r="BT58" i="2"/>
  <c r="BS58" i="2"/>
  <c r="BR58" i="2"/>
  <c r="BQ58" i="2"/>
  <c r="BP58" i="2"/>
  <c r="BO58" i="2"/>
  <c r="BN58" i="2"/>
  <c r="BM58" i="2"/>
  <c r="BL58" i="2"/>
  <c r="BK58" i="2"/>
  <c r="BJ58" i="2"/>
  <c r="BI58" i="2"/>
  <c r="BH58" i="2"/>
  <c r="BG58" i="2"/>
  <c r="BF58" i="2"/>
  <c r="BE58" i="2"/>
  <c r="BD58" i="2"/>
  <c r="BC58" i="2"/>
  <c r="BB58" i="2"/>
  <c r="BA58" i="2"/>
  <c r="AZ58" i="2"/>
  <c r="AY58" i="2"/>
  <c r="AX58" i="2"/>
  <c r="AW58" i="2"/>
  <c r="AV58" i="2"/>
  <c r="AU58" i="2"/>
  <c r="AT58" i="2"/>
  <c r="AS58" i="2"/>
  <c r="AR58" i="2"/>
  <c r="AQ58" i="2"/>
  <c r="AP58" i="2"/>
  <c r="AO58" i="2"/>
  <c r="AN58" i="2"/>
  <c r="AM58" i="2"/>
  <c r="AL58" i="2"/>
  <c r="AK58" i="2"/>
  <c r="AJ58" i="2"/>
  <c r="AI58" i="2"/>
  <c r="AH58" i="2"/>
  <c r="AG58" i="2"/>
  <c r="AF58" i="2"/>
  <c r="AE58" i="2"/>
  <c r="AD58" i="2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P58" i="2"/>
  <c r="O58" i="2"/>
  <c r="N58" i="2"/>
  <c r="M58" i="2"/>
  <c r="L58" i="2"/>
  <c r="K58" i="2"/>
  <c r="J58" i="2"/>
  <c r="I58" i="2"/>
  <c r="H58" i="2"/>
  <c r="G58" i="2"/>
  <c r="E58" i="2"/>
  <c r="BT57" i="2"/>
  <c r="BS57" i="2"/>
  <c r="BS143" i="2" s="1"/>
  <c r="BR57" i="2"/>
  <c r="BQ57" i="2"/>
  <c r="BP57" i="2"/>
  <c r="BO57" i="2"/>
  <c r="BO143" i="2" s="1"/>
  <c r="BN57" i="2"/>
  <c r="BM57" i="2"/>
  <c r="BL57" i="2"/>
  <c r="BK57" i="2"/>
  <c r="BK143" i="2" s="1"/>
  <c r="BJ57" i="2"/>
  <c r="BI57" i="2"/>
  <c r="BH57" i="2"/>
  <c r="BG57" i="2"/>
  <c r="BG143" i="2" s="1"/>
  <c r="BF57" i="2"/>
  <c r="BE57" i="2"/>
  <c r="BD57" i="2"/>
  <c r="BC57" i="2"/>
  <c r="BC143" i="2" s="1"/>
  <c r="BB57" i="2"/>
  <c r="BA57" i="2"/>
  <c r="AZ57" i="2"/>
  <c r="AY57" i="2"/>
  <c r="AY143" i="2" s="1"/>
  <c r="AX57" i="2"/>
  <c r="AW57" i="2"/>
  <c r="AV57" i="2"/>
  <c r="AU57" i="2"/>
  <c r="AU143" i="2" s="1"/>
  <c r="AT57" i="2"/>
  <c r="AS57" i="2"/>
  <c r="AR57" i="2"/>
  <c r="AQ57" i="2"/>
  <c r="AQ143" i="2" s="1"/>
  <c r="AP57" i="2"/>
  <c r="AO57" i="2"/>
  <c r="AN57" i="2"/>
  <c r="AM57" i="2"/>
  <c r="AM143" i="2" s="1"/>
  <c r="AL57" i="2"/>
  <c r="AK57" i="2"/>
  <c r="AJ57" i="2"/>
  <c r="AI57" i="2"/>
  <c r="AI143" i="2" s="1"/>
  <c r="AH57" i="2"/>
  <c r="AG57" i="2"/>
  <c r="AF57" i="2"/>
  <c r="AE57" i="2"/>
  <c r="AE143" i="2" s="1"/>
  <c r="AD57" i="2"/>
  <c r="AC57" i="2"/>
  <c r="AB57" i="2"/>
  <c r="AA57" i="2"/>
  <c r="AA143" i="2" s="1"/>
  <c r="Z57" i="2"/>
  <c r="Y57" i="2"/>
  <c r="X57" i="2"/>
  <c r="W57" i="2"/>
  <c r="W143" i="2" s="1"/>
  <c r="V57" i="2"/>
  <c r="U57" i="2"/>
  <c r="T57" i="2"/>
  <c r="S57" i="2"/>
  <c r="S143" i="2" s="1"/>
  <c r="R57" i="2"/>
  <c r="Q57" i="2"/>
  <c r="P57" i="2"/>
  <c r="O57" i="2"/>
  <c r="O143" i="2" s="1"/>
  <c r="N57" i="2"/>
  <c r="M57" i="2"/>
  <c r="L57" i="2"/>
  <c r="K57" i="2"/>
  <c r="K143" i="2" s="1"/>
  <c r="J57" i="2"/>
  <c r="I57" i="2"/>
  <c r="H57" i="2"/>
  <c r="G57" i="2"/>
  <c r="G143" i="2" s="1"/>
  <c r="E57" i="2"/>
  <c r="BT56" i="2"/>
  <c r="BS56" i="2"/>
  <c r="BR56" i="2"/>
  <c r="BQ56" i="2"/>
  <c r="BP56" i="2"/>
  <c r="BO56" i="2"/>
  <c r="BN56" i="2"/>
  <c r="BM56" i="2"/>
  <c r="BL56" i="2"/>
  <c r="BK56" i="2"/>
  <c r="BJ56" i="2"/>
  <c r="BI56" i="2"/>
  <c r="BH56" i="2"/>
  <c r="BG56" i="2"/>
  <c r="BF56" i="2"/>
  <c r="BE56" i="2"/>
  <c r="BD56" i="2"/>
  <c r="BC56" i="2"/>
  <c r="BB56" i="2"/>
  <c r="BA56" i="2"/>
  <c r="AZ56" i="2"/>
  <c r="AY56" i="2"/>
  <c r="AX56" i="2"/>
  <c r="AW56" i="2"/>
  <c r="AV56" i="2"/>
  <c r="AU56" i="2"/>
  <c r="AT56" i="2"/>
  <c r="AS56" i="2"/>
  <c r="AR56" i="2"/>
  <c r="AQ56" i="2"/>
  <c r="AP56" i="2"/>
  <c r="AO56" i="2"/>
  <c r="AN56" i="2"/>
  <c r="AM56" i="2"/>
  <c r="AL56" i="2"/>
  <c r="AK56" i="2"/>
  <c r="AJ56" i="2"/>
  <c r="AI56" i="2"/>
  <c r="AH56" i="2"/>
  <c r="AG56" i="2"/>
  <c r="AF56" i="2"/>
  <c r="AE56" i="2"/>
  <c r="AD56" i="2"/>
  <c r="AC56" i="2"/>
  <c r="AB56" i="2"/>
  <c r="AA56" i="2"/>
  <c r="Z56" i="2"/>
  <c r="Y56" i="2"/>
  <c r="X56" i="2"/>
  <c r="W56" i="2"/>
  <c r="V56" i="2"/>
  <c r="U56" i="2"/>
  <c r="T56" i="2"/>
  <c r="S56" i="2"/>
  <c r="R56" i="2"/>
  <c r="Q56" i="2"/>
  <c r="P56" i="2"/>
  <c r="O56" i="2"/>
  <c r="N56" i="2"/>
  <c r="M56" i="2"/>
  <c r="L56" i="2"/>
  <c r="K56" i="2"/>
  <c r="J56" i="2"/>
  <c r="I56" i="2"/>
  <c r="H56" i="2"/>
  <c r="G56" i="2"/>
  <c r="BT55" i="2"/>
  <c r="BS55" i="2"/>
  <c r="BR55" i="2"/>
  <c r="BQ55" i="2"/>
  <c r="BP55" i="2"/>
  <c r="BO55" i="2"/>
  <c r="BN55" i="2"/>
  <c r="BM55" i="2"/>
  <c r="BL55" i="2"/>
  <c r="BK55" i="2"/>
  <c r="BJ55" i="2"/>
  <c r="BI55" i="2"/>
  <c r="BH55" i="2"/>
  <c r="BG55" i="2"/>
  <c r="BF55" i="2"/>
  <c r="BE55" i="2"/>
  <c r="BD55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Q55" i="2"/>
  <c r="AP55" i="2"/>
  <c r="AO55" i="2"/>
  <c r="AN55" i="2"/>
  <c r="AM55" i="2"/>
  <c r="AL55" i="2"/>
  <c r="AK55" i="2"/>
  <c r="AJ55" i="2"/>
  <c r="AI55" i="2"/>
  <c r="AH55" i="2"/>
  <c r="AG55" i="2"/>
  <c r="AF55" i="2"/>
  <c r="AE55" i="2"/>
  <c r="AD55" i="2"/>
  <c r="AC55" i="2"/>
  <c r="AB55" i="2"/>
  <c r="AA55" i="2"/>
  <c r="Z55" i="2"/>
  <c r="Y55" i="2"/>
  <c r="X55" i="2"/>
  <c r="W55" i="2"/>
  <c r="V55" i="2"/>
  <c r="U55" i="2"/>
  <c r="T55" i="2"/>
  <c r="S55" i="2"/>
  <c r="R55" i="2"/>
  <c r="Q55" i="2"/>
  <c r="P55" i="2"/>
  <c r="O55" i="2"/>
  <c r="N55" i="2"/>
  <c r="M55" i="2"/>
  <c r="L55" i="2"/>
  <c r="K55" i="2"/>
  <c r="J55" i="2"/>
  <c r="I55" i="2"/>
  <c r="H55" i="2"/>
  <c r="G55" i="2"/>
  <c r="BT54" i="2"/>
  <c r="BS54" i="2"/>
  <c r="BR54" i="2"/>
  <c r="BQ54" i="2"/>
  <c r="BP54" i="2"/>
  <c r="BO54" i="2"/>
  <c r="BN54" i="2"/>
  <c r="BM54" i="2"/>
  <c r="BL54" i="2"/>
  <c r="BK54" i="2"/>
  <c r="BJ54" i="2"/>
  <c r="BI54" i="2"/>
  <c r="BH54" i="2"/>
  <c r="BG54" i="2"/>
  <c r="BF54" i="2"/>
  <c r="BE54" i="2"/>
  <c r="BD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BT53" i="2"/>
  <c r="BS53" i="2"/>
  <c r="BR53" i="2"/>
  <c r="BQ53" i="2"/>
  <c r="BP53" i="2"/>
  <c r="BO53" i="2"/>
  <c r="BN53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AN53" i="2"/>
  <c r="AM53" i="2"/>
  <c r="AL53" i="2"/>
  <c r="AK53" i="2"/>
  <c r="AJ53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BT52" i="2"/>
  <c r="BS52" i="2"/>
  <c r="BR52" i="2"/>
  <c r="BQ52" i="2"/>
  <c r="BP52" i="2"/>
  <c r="BO52" i="2"/>
  <c r="BN52" i="2"/>
  <c r="BM52" i="2"/>
  <c r="BL52" i="2"/>
  <c r="BK52" i="2"/>
  <c r="BJ52" i="2"/>
  <c r="BI52" i="2"/>
  <c r="BH52" i="2"/>
  <c r="BG52" i="2"/>
  <c r="BF52" i="2"/>
  <c r="BE52" i="2"/>
  <c r="BD52" i="2"/>
  <c r="BC52" i="2"/>
  <c r="BB52" i="2"/>
  <c r="BA52" i="2"/>
  <c r="AZ52" i="2"/>
  <c r="AY52" i="2"/>
  <c r="AX52" i="2"/>
  <c r="AW52" i="2"/>
  <c r="AV52" i="2"/>
  <c r="AU52" i="2"/>
  <c r="AT52" i="2"/>
  <c r="AS52" i="2"/>
  <c r="AR52" i="2"/>
  <c r="AQ52" i="2"/>
  <c r="AP52" i="2"/>
  <c r="AO52" i="2"/>
  <c r="AN52" i="2"/>
  <c r="AM52" i="2"/>
  <c r="AL52" i="2"/>
  <c r="AK52" i="2"/>
  <c r="AJ52" i="2"/>
  <c r="AI52" i="2"/>
  <c r="AH52" i="2"/>
  <c r="AG52" i="2"/>
  <c r="AF52" i="2"/>
  <c r="AE52" i="2"/>
  <c r="AD52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P52" i="2"/>
  <c r="O52" i="2"/>
  <c r="N52" i="2"/>
  <c r="M52" i="2"/>
  <c r="L52" i="2"/>
  <c r="K52" i="2"/>
  <c r="J52" i="2"/>
  <c r="I52" i="2"/>
  <c r="H52" i="2"/>
  <c r="G52" i="2"/>
  <c r="BT51" i="2"/>
  <c r="BS51" i="2"/>
  <c r="BR51" i="2"/>
  <c r="BQ51" i="2"/>
  <c r="BP51" i="2"/>
  <c r="BO51" i="2"/>
  <c r="BN51" i="2"/>
  <c r="BM51" i="2"/>
  <c r="BL51" i="2"/>
  <c r="BK51" i="2"/>
  <c r="BJ51" i="2"/>
  <c r="BI51" i="2"/>
  <c r="BH51" i="2"/>
  <c r="BG51" i="2"/>
  <c r="BF51" i="2"/>
  <c r="BE51" i="2"/>
  <c r="BD51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Q51" i="2"/>
  <c r="AP51" i="2"/>
  <c r="AO51" i="2"/>
  <c r="AN51" i="2"/>
  <c r="AM51" i="2"/>
  <c r="AL51" i="2"/>
  <c r="AK51" i="2"/>
  <c r="AJ51" i="2"/>
  <c r="AI51" i="2"/>
  <c r="AH51" i="2"/>
  <c r="AG51" i="2"/>
  <c r="AF51" i="2"/>
  <c r="AE51" i="2"/>
  <c r="AD51" i="2"/>
  <c r="AC51" i="2"/>
  <c r="AB51" i="2"/>
  <c r="AA51" i="2"/>
  <c r="Z51" i="2"/>
  <c r="Y51" i="2"/>
  <c r="X51" i="2"/>
  <c r="W51" i="2"/>
  <c r="V51" i="2"/>
  <c r="U51" i="2"/>
  <c r="T51" i="2"/>
  <c r="S51" i="2"/>
  <c r="R51" i="2"/>
  <c r="Q51" i="2"/>
  <c r="P51" i="2"/>
  <c r="O51" i="2"/>
  <c r="N51" i="2"/>
  <c r="M51" i="2"/>
  <c r="L51" i="2"/>
  <c r="K51" i="2"/>
  <c r="J51" i="2"/>
  <c r="I51" i="2"/>
  <c r="H51" i="2"/>
  <c r="G51" i="2"/>
  <c r="BT50" i="2"/>
  <c r="BS50" i="2"/>
  <c r="BS142" i="2" s="1"/>
  <c r="BR50" i="2"/>
  <c r="BR142" i="2" s="1"/>
  <c r="BQ50" i="2"/>
  <c r="BP50" i="2"/>
  <c r="BO50" i="2"/>
  <c r="BO142" i="2" s="1"/>
  <c r="BN50" i="2"/>
  <c r="BN142" i="2" s="1"/>
  <c r="BM50" i="2"/>
  <c r="BL50" i="2"/>
  <c r="BK50" i="2"/>
  <c r="BK142" i="2" s="1"/>
  <c r="BJ50" i="2"/>
  <c r="BJ142" i="2" s="1"/>
  <c r="BI50" i="2"/>
  <c r="BH50" i="2"/>
  <c r="BG50" i="2"/>
  <c r="BG142" i="2" s="1"/>
  <c r="BF50" i="2"/>
  <c r="BF142" i="2" s="1"/>
  <c r="BE50" i="2"/>
  <c r="BD50" i="2"/>
  <c r="BC50" i="2"/>
  <c r="BC142" i="2" s="1"/>
  <c r="BB50" i="2"/>
  <c r="BB142" i="2" s="1"/>
  <c r="BA50" i="2"/>
  <c r="AZ50" i="2"/>
  <c r="AY50" i="2"/>
  <c r="AY142" i="2" s="1"/>
  <c r="AX50" i="2"/>
  <c r="AX142" i="2" s="1"/>
  <c r="AW50" i="2"/>
  <c r="AV50" i="2"/>
  <c r="AU50" i="2"/>
  <c r="AU142" i="2" s="1"/>
  <c r="AT50" i="2"/>
  <c r="AT142" i="2" s="1"/>
  <c r="AS50" i="2"/>
  <c r="AR50" i="2"/>
  <c r="AQ50" i="2"/>
  <c r="AQ142" i="2" s="1"/>
  <c r="AP50" i="2"/>
  <c r="AP142" i="2" s="1"/>
  <c r="AO50" i="2"/>
  <c r="AN50" i="2"/>
  <c r="AM50" i="2"/>
  <c r="AM142" i="2" s="1"/>
  <c r="AL50" i="2"/>
  <c r="AL142" i="2" s="1"/>
  <c r="AK50" i="2"/>
  <c r="AJ50" i="2"/>
  <c r="AI50" i="2"/>
  <c r="AI142" i="2" s="1"/>
  <c r="AH50" i="2"/>
  <c r="AH142" i="2" s="1"/>
  <c r="AG50" i="2"/>
  <c r="AF50" i="2"/>
  <c r="AE50" i="2"/>
  <c r="AE142" i="2" s="1"/>
  <c r="AD50" i="2"/>
  <c r="AD142" i="2" s="1"/>
  <c r="AC50" i="2"/>
  <c r="AB50" i="2"/>
  <c r="AA50" i="2"/>
  <c r="AA142" i="2" s="1"/>
  <c r="Z50" i="2"/>
  <c r="Z142" i="2" s="1"/>
  <c r="Y50" i="2"/>
  <c r="X50" i="2"/>
  <c r="W50" i="2"/>
  <c r="W142" i="2" s="1"/>
  <c r="V50" i="2"/>
  <c r="V142" i="2" s="1"/>
  <c r="U50" i="2"/>
  <c r="T50" i="2"/>
  <c r="S50" i="2"/>
  <c r="S142" i="2" s="1"/>
  <c r="R50" i="2"/>
  <c r="R142" i="2" s="1"/>
  <c r="Q50" i="2"/>
  <c r="P50" i="2"/>
  <c r="O50" i="2"/>
  <c r="O142" i="2" s="1"/>
  <c r="N50" i="2"/>
  <c r="N142" i="2" s="1"/>
  <c r="M50" i="2"/>
  <c r="L50" i="2"/>
  <c r="K50" i="2"/>
  <c r="K142" i="2" s="1"/>
  <c r="J50" i="2"/>
  <c r="J142" i="2" s="1"/>
  <c r="I50" i="2"/>
  <c r="H50" i="2"/>
  <c r="G50" i="2"/>
  <c r="G142" i="2" s="1"/>
  <c r="E50" i="2"/>
  <c r="E142" i="2" s="1"/>
  <c r="BT49" i="2"/>
  <c r="BT141" i="2" s="1"/>
  <c r="BS49" i="2"/>
  <c r="BR49" i="2"/>
  <c r="BQ49" i="2"/>
  <c r="BP49" i="2"/>
  <c r="BP141" i="2" s="1"/>
  <c r="BO49" i="2"/>
  <c r="BN49" i="2"/>
  <c r="BM49" i="2"/>
  <c r="BL49" i="2"/>
  <c r="BL141" i="2" s="1"/>
  <c r="BK49" i="2"/>
  <c r="BJ49" i="2"/>
  <c r="BI49" i="2"/>
  <c r="BH49" i="2"/>
  <c r="BH141" i="2" s="1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AN49" i="2"/>
  <c r="AM49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E49" i="2"/>
  <c r="BT48" i="2"/>
  <c r="BS48" i="2"/>
  <c r="BS140" i="2" s="1"/>
  <c r="BR48" i="2"/>
  <c r="BQ48" i="2"/>
  <c r="BP48" i="2"/>
  <c r="BO48" i="2"/>
  <c r="BO140" i="2" s="1"/>
  <c r="BN48" i="2"/>
  <c r="BM48" i="2"/>
  <c r="BL48" i="2"/>
  <c r="BK48" i="2"/>
  <c r="BK140" i="2" s="1"/>
  <c r="BJ48" i="2"/>
  <c r="BI48" i="2"/>
  <c r="BH48" i="2"/>
  <c r="BG48" i="2"/>
  <c r="BF48" i="2"/>
  <c r="BE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AN48" i="2"/>
  <c r="AM48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E48" i="2"/>
  <c r="BT47" i="2"/>
  <c r="BS47" i="2"/>
  <c r="BS139" i="2" s="1"/>
  <c r="BR47" i="2"/>
  <c r="BQ47" i="2"/>
  <c r="BP47" i="2"/>
  <c r="BO47" i="2"/>
  <c r="BO139" i="2" s="1"/>
  <c r="BN47" i="2"/>
  <c r="BM47" i="2"/>
  <c r="BL47" i="2"/>
  <c r="BK47" i="2"/>
  <c r="BK139" i="2" s="1"/>
  <c r="BJ47" i="2"/>
  <c r="BI47" i="2"/>
  <c r="BH47" i="2"/>
  <c r="BG47" i="2"/>
  <c r="BF47" i="2"/>
  <c r="BE47" i="2"/>
  <c r="BD47" i="2"/>
  <c r="BC47" i="2"/>
  <c r="BC139" i="2" s="1"/>
  <c r="BB47" i="2"/>
  <c r="BA47" i="2"/>
  <c r="AZ47" i="2"/>
  <c r="AY47" i="2"/>
  <c r="AY139" i="2" s="1"/>
  <c r="AX47" i="2"/>
  <c r="AW47" i="2"/>
  <c r="AV47" i="2"/>
  <c r="AU47" i="2"/>
  <c r="AU139" i="2" s="1"/>
  <c r="AT47" i="2"/>
  <c r="AS47" i="2"/>
  <c r="AR47" i="2"/>
  <c r="AQ47" i="2"/>
  <c r="AQ139" i="2" s="1"/>
  <c r="AP47" i="2"/>
  <c r="AO47" i="2"/>
  <c r="AN47" i="2"/>
  <c r="AM47" i="2"/>
  <c r="AM139" i="2" s="1"/>
  <c r="AL47" i="2"/>
  <c r="AK47" i="2"/>
  <c r="AJ47" i="2"/>
  <c r="AI47" i="2"/>
  <c r="AI139" i="2" s="1"/>
  <c r="AH47" i="2"/>
  <c r="AG47" i="2"/>
  <c r="AF47" i="2"/>
  <c r="AE47" i="2"/>
  <c r="AE139" i="2" s="1"/>
  <c r="AD47" i="2"/>
  <c r="AC47" i="2"/>
  <c r="AB47" i="2"/>
  <c r="AA47" i="2"/>
  <c r="AA139" i="2" s="1"/>
  <c r="Z47" i="2"/>
  <c r="Y47" i="2"/>
  <c r="X47" i="2"/>
  <c r="W47" i="2"/>
  <c r="W139" i="2" s="1"/>
  <c r="V47" i="2"/>
  <c r="U47" i="2"/>
  <c r="T47" i="2"/>
  <c r="S47" i="2"/>
  <c r="S139" i="2" s="1"/>
  <c r="R47" i="2"/>
  <c r="Q47" i="2"/>
  <c r="P47" i="2"/>
  <c r="O47" i="2"/>
  <c r="O139" i="2" s="1"/>
  <c r="N47" i="2"/>
  <c r="M47" i="2"/>
  <c r="L47" i="2"/>
  <c r="K47" i="2"/>
  <c r="K139" i="2" s="1"/>
  <c r="J47" i="2"/>
  <c r="I47" i="2"/>
  <c r="H47" i="2"/>
  <c r="G47" i="2"/>
  <c r="G139" i="2" s="1"/>
  <c r="E47" i="2"/>
  <c r="BT46" i="2"/>
  <c r="BS46" i="2"/>
  <c r="BS138" i="2" s="1"/>
  <c r="BR46" i="2"/>
  <c r="BR138" i="2" s="1"/>
  <c r="BQ46" i="2"/>
  <c r="BP46" i="2"/>
  <c r="BO46" i="2"/>
  <c r="BO138" i="2" s="1"/>
  <c r="BN46" i="2"/>
  <c r="BN138" i="2" s="1"/>
  <c r="BM46" i="2"/>
  <c r="BL46" i="2"/>
  <c r="BK46" i="2"/>
  <c r="BK138" i="2" s="1"/>
  <c r="BJ46" i="2"/>
  <c r="BJ138" i="2" s="1"/>
  <c r="BI46" i="2"/>
  <c r="BH46" i="2"/>
  <c r="BG46" i="2"/>
  <c r="BG138" i="2" s="1"/>
  <c r="BF46" i="2"/>
  <c r="BF138" i="2" s="1"/>
  <c r="BE46" i="2"/>
  <c r="BD46" i="2"/>
  <c r="BC46" i="2"/>
  <c r="BC138" i="2" s="1"/>
  <c r="BB46" i="2"/>
  <c r="BB138" i="2" s="1"/>
  <c r="BA46" i="2"/>
  <c r="AZ46" i="2"/>
  <c r="AY46" i="2"/>
  <c r="AY138" i="2" s="1"/>
  <c r="AX46" i="2"/>
  <c r="AX138" i="2" s="1"/>
  <c r="AW46" i="2"/>
  <c r="AV46" i="2"/>
  <c r="AU46" i="2"/>
  <c r="AU138" i="2" s="1"/>
  <c r="AT46" i="2"/>
  <c r="AT138" i="2" s="1"/>
  <c r="AS46" i="2"/>
  <c r="AR46" i="2"/>
  <c r="AQ46" i="2"/>
  <c r="AQ138" i="2" s="1"/>
  <c r="AP46" i="2"/>
  <c r="AP138" i="2" s="1"/>
  <c r="AO46" i="2"/>
  <c r="AN46" i="2"/>
  <c r="AM46" i="2"/>
  <c r="AM138" i="2" s="1"/>
  <c r="AL46" i="2"/>
  <c r="AL138" i="2" s="1"/>
  <c r="AK46" i="2"/>
  <c r="AJ46" i="2"/>
  <c r="AI46" i="2"/>
  <c r="AI138" i="2" s="1"/>
  <c r="AH46" i="2"/>
  <c r="AH138" i="2" s="1"/>
  <c r="AG46" i="2"/>
  <c r="AF46" i="2"/>
  <c r="AE46" i="2"/>
  <c r="AE138" i="2" s="1"/>
  <c r="AD46" i="2"/>
  <c r="AD138" i="2" s="1"/>
  <c r="AC46" i="2"/>
  <c r="AB46" i="2"/>
  <c r="AA46" i="2"/>
  <c r="AA138" i="2" s="1"/>
  <c r="Z46" i="2"/>
  <c r="Z138" i="2" s="1"/>
  <c r="Y46" i="2"/>
  <c r="X46" i="2"/>
  <c r="W46" i="2"/>
  <c r="W138" i="2" s="1"/>
  <c r="V46" i="2"/>
  <c r="V138" i="2" s="1"/>
  <c r="U46" i="2"/>
  <c r="T46" i="2"/>
  <c r="S46" i="2"/>
  <c r="S138" i="2" s="1"/>
  <c r="R46" i="2"/>
  <c r="R138" i="2" s="1"/>
  <c r="Q46" i="2"/>
  <c r="P46" i="2"/>
  <c r="O46" i="2"/>
  <c r="O138" i="2" s="1"/>
  <c r="N46" i="2"/>
  <c r="N138" i="2" s="1"/>
  <c r="M46" i="2"/>
  <c r="L46" i="2"/>
  <c r="K46" i="2"/>
  <c r="K138" i="2" s="1"/>
  <c r="J46" i="2"/>
  <c r="J138" i="2" s="1"/>
  <c r="I46" i="2"/>
  <c r="H46" i="2"/>
  <c r="G46" i="2"/>
  <c r="G138" i="2" s="1"/>
  <c r="E46" i="2"/>
  <c r="E138" i="2" s="1"/>
  <c r="BT45" i="2"/>
  <c r="BT137" i="2" s="1"/>
  <c r="BS45" i="2"/>
  <c r="BR45" i="2"/>
  <c r="BQ45" i="2"/>
  <c r="BP45" i="2"/>
  <c r="BP137" i="2" s="1"/>
  <c r="BO45" i="2"/>
  <c r="BN45" i="2"/>
  <c r="BM45" i="2"/>
  <c r="BL45" i="2"/>
  <c r="BL137" i="2" s="1"/>
  <c r="BK45" i="2"/>
  <c r="BJ45" i="2"/>
  <c r="BI45" i="2"/>
  <c r="BH45" i="2"/>
  <c r="BH137" i="2" s="1"/>
  <c r="BG45" i="2"/>
  <c r="BF45" i="2"/>
  <c r="BE45" i="2"/>
  <c r="BD45" i="2"/>
  <c r="BC45" i="2"/>
  <c r="BB45" i="2"/>
  <c r="BA45" i="2"/>
  <c r="AZ45" i="2"/>
  <c r="AY45" i="2"/>
  <c r="AX45" i="2"/>
  <c r="AW45" i="2"/>
  <c r="AV45" i="2"/>
  <c r="AV137" i="2" s="1"/>
  <c r="AU45" i="2"/>
  <c r="AT45" i="2"/>
  <c r="AS45" i="2"/>
  <c r="AR45" i="2"/>
  <c r="AR137" i="2" s="1"/>
  <c r="AQ45" i="2"/>
  <c r="AP45" i="2"/>
  <c r="AO45" i="2"/>
  <c r="AN45" i="2"/>
  <c r="AN137" i="2" s="1"/>
  <c r="AM45" i="2"/>
  <c r="AL45" i="2"/>
  <c r="AK45" i="2"/>
  <c r="AJ45" i="2"/>
  <c r="AJ137" i="2" s="1"/>
  <c r="AI45" i="2"/>
  <c r="AH45" i="2"/>
  <c r="AG45" i="2"/>
  <c r="AF45" i="2"/>
  <c r="AF137" i="2" s="1"/>
  <c r="AE45" i="2"/>
  <c r="AD45" i="2"/>
  <c r="AC45" i="2"/>
  <c r="AB45" i="2"/>
  <c r="AB137" i="2" s="1"/>
  <c r="AA45" i="2"/>
  <c r="Z45" i="2"/>
  <c r="Y45" i="2"/>
  <c r="X45" i="2"/>
  <c r="X137" i="2" s="1"/>
  <c r="W45" i="2"/>
  <c r="V45" i="2"/>
  <c r="U45" i="2"/>
  <c r="T45" i="2"/>
  <c r="T137" i="2" s="1"/>
  <c r="S45" i="2"/>
  <c r="R45" i="2"/>
  <c r="Q45" i="2"/>
  <c r="P45" i="2"/>
  <c r="P137" i="2" s="1"/>
  <c r="O45" i="2"/>
  <c r="N45" i="2"/>
  <c r="M45" i="2"/>
  <c r="L45" i="2"/>
  <c r="L137" i="2" s="1"/>
  <c r="K45" i="2"/>
  <c r="J45" i="2"/>
  <c r="I45" i="2"/>
  <c r="H45" i="2"/>
  <c r="H137" i="2" s="1"/>
  <c r="G45" i="2"/>
  <c r="E45" i="2"/>
  <c r="BT44" i="2"/>
  <c r="BS44" i="2"/>
  <c r="BS136" i="2" s="1"/>
  <c r="BR44" i="2"/>
  <c r="BQ44" i="2"/>
  <c r="BP44" i="2"/>
  <c r="BO44" i="2"/>
  <c r="BO136" i="2" s="1"/>
  <c r="BN44" i="2"/>
  <c r="BM44" i="2"/>
  <c r="BL44" i="2"/>
  <c r="BK44" i="2"/>
  <c r="BK136" i="2" s="1"/>
  <c r="BJ44" i="2"/>
  <c r="BI44" i="2"/>
  <c r="BH44" i="2"/>
  <c r="BG44" i="2"/>
  <c r="BG136" i="2" s="1"/>
  <c r="BF44" i="2"/>
  <c r="BE44" i="2"/>
  <c r="BD44" i="2"/>
  <c r="BC44" i="2"/>
  <c r="BC136" i="2" s="1"/>
  <c r="BB44" i="2"/>
  <c r="BA44" i="2"/>
  <c r="AZ44" i="2"/>
  <c r="AY44" i="2"/>
  <c r="AY136" i="2" s="1"/>
  <c r="AX44" i="2"/>
  <c r="AW44" i="2"/>
  <c r="AV44" i="2"/>
  <c r="AU44" i="2"/>
  <c r="AU136" i="2" s="1"/>
  <c r="AT44" i="2"/>
  <c r="AS44" i="2"/>
  <c r="AR44" i="2"/>
  <c r="AQ44" i="2"/>
  <c r="AQ136" i="2" s="1"/>
  <c r="AP44" i="2"/>
  <c r="AO44" i="2"/>
  <c r="AN44" i="2"/>
  <c r="AM44" i="2"/>
  <c r="AM136" i="2" s="1"/>
  <c r="AL44" i="2"/>
  <c r="AK44" i="2"/>
  <c r="AJ44" i="2"/>
  <c r="AI44" i="2"/>
  <c r="AI136" i="2" s="1"/>
  <c r="AH44" i="2"/>
  <c r="AG44" i="2"/>
  <c r="AF44" i="2"/>
  <c r="AE44" i="2"/>
  <c r="AE136" i="2" s="1"/>
  <c r="AD44" i="2"/>
  <c r="AC44" i="2"/>
  <c r="AB44" i="2"/>
  <c r="AA44" i="2"/>
  <c r="AA136" i="2" s="1"/>
  <c r="Z44" i="2"/>
  <c r="Y44" i="2"/>
  <c r="X44" i="2"/>
  <c r="W44" i="2"/>
  <c r="W136" i="2" s="1"/>
  <c r="V44" i="2"/>
  <c r="U44" i="2"/>
  <c r="T44" i="2"/>
  <c r="S44" i="2"/>
  <c r="S136" i="2" s="1"/>
  <c r="R44" i="2"/>
  <c r="Q44" i="2"/>
  <c r="P44" i="2"/>
  <c r="O44" i="2"/>
  <c r="O136" i="2" s="1"/>
  <c r="N44" i="2"/>
  <c r="M44" i="2"/>
  <c r="L44" i="2"/>
  <c r="K44" i="2"/>
  <c r="K136" i="2" s="1"/>
  <c r="J44" i="2"/>
  <c r="I44" i="2"/>
  <c r="H44" i="2"/>
  <c r="G44" i="2"/>
  <c r="G136" i="2" s="1"/>
  <c r="E44" i="2"/>
  <c r="BT43" i="2"/>
  <c r="BS43" i="2"/>
  <c r="BS135" i="2" s="1"/>
  <c r="BR43" i="2"/>
  <c r="BQ43" i="2"/>
  <c r="BP43" i="2"/>
  <c r="BO43" i="2"/>
  <c r="BO135" i="2" s="1"/>
  <c r="BN43" i="2"/>
  <c r="BM43" i="2"/>
  <c r="BL43" i="2"/>
  <c r="BK43" i="2"/>
  <c r="BK135" i="2" s="1"/>
  <c r="BJ43" i="2"/>
  <c r="BI43" i="2"/>
  <c r="BH43" i="2"/>
  <c r="BG43" i="2"/>
  <c r="BG135" i="2" s="1"/>
  <c r="BF43" i="2"/>
  <c r="BE43" i="2"/>
  <c r="BD43" i="2"/>
  <c r="BC43" i="2"/>
  <c r="BC135" i="2" s="1"/>
  <c r="BB43" i="2"/>
  <c r="BA43" i="2"/>
  <c r="AZ43" i="2"/>
  <c r="AY43" i="2"/>
  <c r="AY135" i="2" s="1"/>
  <c r="AX43" i="2"/>
  <c r="AW43" i="2"/>
  <c r="AV43" i="2"/>
  <c r="AU43" i="2"/>
  <c r="AU135" i="2" s="1"/>
  <c r="AT43" i="2"/>
  <c r="AS43" i="2"/>
  <c r="AR43" i="2"/>
  <c r="AQ43" i="2"/>
  <c r="AQ135" i="2" s="1"/>
  <c r="AP43" i="2"/>
  <c r="AO43" i="2"/>
  <c r="AN43" i="2"/>
  <c r="AM43" i="2"/>
  <c r="AM135" i="2" s="1"/>
  <c r="AL43" i="2"/>
  <c r="AK43" i="2"/>
  <c r="AJ43" i="2"/>
  <c r="AI43" i="2"/>
  <c r="AI135" i="2" s="1"/>
  <c r="AH43" i="2"/>
  <c r="AG43" i="2"/>
  <c r="AF43" i="2"/>
  <c r="AE43" i="2"/>
  <c r="AE135" i="2" s="1"/>
  <c r="AD43" i="2"/>
  <c r="AC43" i="2"/>
  <c r="AB43" i="2"/>
  <c r="AA43" i="2"/>
  <c r="AA135" i="2" s="1"/>
  <c r="Z43" i="2"/>
  <c r="Y43" i="2"/>
  <c r="X43" i="2"/>
  <c r="W43" i="2"/>
  <c r="W135" i="2" s="1"/>
  <c r="V43" i="2"/>
  <c r="U43" i="2"/>
  <c r="T43" i="2"/>
  <c r="S43" i="2"/>
  <c r="S135" i="2" s="1"/>
  <c r="R43" i="2"/>
  <c r="Q43" i="2"/>
  <c r="P43" i="2"/>
  <c r="O43" i="2"/>
  <c r="O135" i="2" s="1"/>
  <c r="N43" i="2"/>
  <c r="M43" i="2"/>
  <c r="L43" i="2"/>
  <c r="K43" i="2"/>
  <c r="K135" i="2" s="1"/>
  <c r="J43" i="2"/>
  <c r="I43" i="2"/>
  <c r="H43" i="2"/>
  <c r="G43" i="2"/>
  <c r="G135" i="2" s="1"/>
  <c r="E43" i="2"/>
  <c r="BT42" i="2"/>
  <c r="BT134" i="2" s="1"/>
  <c r="BS42" i="2"/>
  <c r="BS134" i="2" s="1"/>
  <c r="BR42" i="2"/>
  <c r="BR134" i="2" s="1"/>
  <c r="BQ42" i="2"/>
  <c r="BP42" i="2"/>
  <c r="BP134" i="2" s="1"/>
  <c r="BO42" i="2"/>
  <c r="BO134" i="2" s="1"/>
  <c r="BN42" i="2"/>
  <c r="BN134" i="2" s="1"/>
  <c r="BM42" i="2"/>
  <c r="BL42" i="2"/>
  <c r="BL134" i="2" s="1"/>
  <c r="BK42" i="2"/>
  <c r="BK134" i="2" s="1"/>
  <c r="BJ42" i="2"/>
  <c r="BJ134" i="2" s="1"/>
  <c r="BI42" i="2"/>
  <c r="BH42" i="2"/>
  <c r="BH134" i="2" s="1"/>
  <c r="BG42" i="2"/>
  <c r="BG134" i="2" s="1"/>
  <c r="BF42" i="2"/>
  <c r="BF134" i="2" s="1"/>
  <c r="BE42" i="2"/>
  <c r="BD42" i="2"/>
  <c r="BD134" i="2" s="1"/>
  <c r="BC42" i="2"/>
  <c r="BC134" i="2" s="1"/>
  <c r="BB42" i="2"/>
  <c r="BB134" i="2" s="1"/>
  <c r="BA42" i="2"/>
  <c r="AZ42" i="2"/>
  <c r="AZ134" i="2" s="1"/>
  <c r="AY42" i="2"/>
  <c r="AY134" i="2" s="1"/>
  <c r="AX42" i="2"/>
  <c r="AX134" i="2" s="1"/>
  <c r="AW42" i="2"/>
  <c r="AV42" i="2"/>
  <c r="AV134" i="2" s="1"/>
  <c r="AU42" i="2"/>
  <c r="AU134" i="2" s="1"/>
  <c r="AT42" i="2"/>
  <c r="AT134" i="2" s="1"/>
  <c r="AS42" i="2"/>
  <c r="AR42" i="2"/>
  <c r="AR134" i="2" s="1"/>
  <c r="AQ42" i="2"/>
  <c r="AQ134" i="2" s="1"/>
  <c r="AP42" i="2"/>
  <c r="AP134" i="2" s="1"/>
  <c r="AO42" i="2"/>
  <c r="AN42" i="2"/>
  <c r="AN134" i="2" s="1"/>
  <c r="AM42" i="2"/>
  <c r="AM134" i="2" s="1"/>
  <c r="AL42" i="2"/>
  <c r="AL134" i="2" s="1"/>
  <c r="AK42" i="2"/>
  <c r="AJ42" i="2"/>
  <c r="AJ134" i="2" s="1"/>
  <c r="AI42" i="2"/>
  <c r="AI134" i="2" s="1"/>
  <c r="AH42" i="2"/>
  <c r="AH134" i="2" s="1"/>
  <c r="AG42" i="2"/>
  <c r="AF42" i="2"/>
  <c r="AE42" i="2"/>
  <c r="AE134" i="2" s="1"/>
  <c r="AD42" i="2"/>
  <c r="AD134" i="2" s="1"/>
  <c r="AC42" i="2"/>
  <c r="AB42" i="2"/>
  <c r="AA42" i="2"/>
  <c r="AA134" i="2" s="1"/>
  <c r="Z42" i="2"/>
  <c r="Z134" i="2" s="1"/>
  <c r="Y42" i="2"/>
  <c r="X42" i="2"/>
  <c r="W42" i="2"/>
  <c r="W134" i="2" s="1"/>
  <c r="V42" i="2"/>
  <c r="V134" i="2" s="1"/>
  <c r="U42" i="2"/>
  <c r="T42" i="2"/>
  <c r="S42" i="2"/>
  <c r="S134" i="2" s="1"/>
  <c r="R42" i="2"/>
  <c r="R134" i="2" s="1"/>
  <c r="Q42" i="2"/>
  <c r="P42" i="2"/>
  <c r="O42" i="2"/>
  <c r="O134" i="2" s="1"/>
  <c r="N42" i="2"/>
  <c r="N134" i="2" s="1"/>
  <c r="M42" i="2"/>
  <c r="L42" i="2"/>
  <c r="K42" i="2"/>
  <c r="K134" i="2" s="1"/>
  <c r="J42" i="2"/>
  <c r="J134" i="2" s="1"/>
  <c r="I42" i="2"/>
  <c r="H42" i="2"/>
  <c r="G42" i="2"/>
  <c r="G134" i="2" s="1"/>
  <c r="E42" i="2"/>
  <c r="E134" i="2" s="1"/>
  <c r="BT41" i="2"/>
  <c r="BT133" i="2" s="1"/>
  <c r="BS41" i="2"/>
  <c r="BR41" i="2"/>
  <c r="BQ41" i="2"/>
  <c r="BP41" i="2"/>
  <c r="BP133" i="2" s="1"/>
  <c r="BO41" i="2"/>
  <c r="BN41" i="2"/>
  <c r="BM41" i="2"/>
  <c r="BL41" i="2"/>
  <c r="BL133" i="2" s="1"/>
  <c r="BK41" i="2"/>
  <c r="BJ41" i="2"/>
  <c r="BI41" i="2"/>
  <c r="BH41" i="2"/>
  <c r="BH133" i="2" s="1"/>
  <c r="BG41" i="2"/>
  <c r="BF41" i="2"/>
  <c r="BE41" i="2"/>
  <c r="BD41" i="2"/>
  <c r="BD133" i="2" s="1"/>
  <c r="BC41" i="2"/>
  <c r="BB41" i="2"/>
  <c r="BA41" i="2"/>
  <c r="AZ41" i="2"/>
  <c r="AZ133" i="2" s="1"/>
  <c r="AY41" i="2"/>
  <c r="AX41" i="2"/>
  <c r="AW41" i="2"/>
  <c r="AV41" i="2"/>
  <c r="AV133" i="2" s="1"/>
  <c r="AU41" i="2"/>
  <c r="AT41" i="2"/>
  <c r="AS41" i="2"/>
  <c r="AR41" i="2"/>
  <c r="AR133" i="2" s="1"/>
  <c r="AQ41" i="2"/>
  <c r="AP41" i="2"/>
  <c r="AO41" i="2"/>
  <c r="AN41" i="2"/>
  <c r="AN133" i="2" s="1"/>
  <c r="AM41" i="2"/>
  <c r="AL41" i="2"/>
  <c r="AK41" i="2"/>
  <c r="AJ41" i="2"/>
  <c r="AJ133" i="2" s="1"/>
  <c r="AI41" i="2"/>
  <c r="AH41" i="2"/>
  <c r="AG41" i="2"/>
  <c r="AF41" i="2"/>
  <c r="AF133" i="2" s="1"/>
  <c r="AE41" i="2"/>
  <c r="AD41" i="2"/>
  <c r="AC41" i="2"/>
  <c r="AB41" i="2"/>
  <c r="AB133" i="2" s="1"/>
  <c r="AA41" i="2"/>
  <c r="Z41" i="2"/>
  <c r="Y41" i="2"/>
  <c r="X41" i="2"/>
  <c r="X133" i="2" s="1"/>
  <c r="W41" i="2"/>
  <c r="V41" i="2"/>
  <c r="U41" i="2"/>
  <c r="T41" i="2"/>
  <c r="T133" i="2" s="1"/>
  <c r="S41" i="2"/>
  <c r="R41" i="2"/>
  <c r="Q41" i="2"/>
  <c r="P41" i="2"/>
  <c r="P133" i="2" s="1"/>
  <c r="O41" i="2"/>
  <c r="N41" i="2"/>
  <c r="M41" i="2"/>
  <c r="L41" i="2"/>
  <c r="L133" i="2" s="1"/>
  <c r="K41" i="2"/>
  <c r="J41" i="2"/>
  <c r="I41" i="2"/>
  <c r="H41" i="2"/>
  <c r="H133" i="2" s="1"/>
  <c r="G41" i="2"/>
  <c r="E41" i="2"/>
  <c r="BT40" i="2"/>
  <c r="BS40" i="2"/>
  <c r="BS132" i="2" s="1"/>
  <c r="BR40" i="2"/>
  <c r="BQ40" i="2"/>
  <c r="BP40" i="2"/>
  <c r="BO40" i="2"/>
  <c r="BO132" i="2" s="1"/>
  <c r="BN40" i="2"/>
  <c r="BM40" i="2"/>
  <c r="BL40" i="2"/>
  <c r="BK40" i="2"/>
  <c r="BK132" i="2" s="1"/>
  <c r="BJ40" i="2"/>
  <c r="BI40" i="2"/>
  <c r="BH40" i="2"/>
  <c r="BG40" i="2"/>
  <c r="BG132" i="2" s="1"/>
  <c r="BF40" i="2"/>
  <c r="BE40" i="2"/>
  <c r="BD40" i="2"/>
  <c r="BC40" i="2"/>
  <c r="BC132" i="2" s="1"/>
  <c r="BB40" i="2"/>
  <c r="BA40" i="2"/>
  <c r="AZ40" i="2"/>
  <c r="AY40" i="2"/>
  <c r="AY132" i="2" s="1"/>
  <c r="AX40" i="2"/>
  <c r="AW40" i="2"/>
  <c r="AV40" i="2"/>
  <c r="AU40" i="2"/>
  <c r="AU132" i="2" s="1"/>
  <c r="AT40" i="2"/>
  <c r="AS40" i="2"/>
  <c r="AR40" i="2"/>
  <c r="AQ40" i="2"/>
  <c r="AQ132" i="2" s="1"/>
  <c r="AP40" i="2"/>
  <c r="AO40" i="2"/>
  <c r="AN40" i="2"/>
  <c r="AM40" i="2"/>
  <c r="AM132" i="2" s="1"/>
  <c r="AL40" i="2"/>
  <c r="AK40" i="2"/>
  <c r="AJ40" i="2"/>
  <c r="AI40" i="2"/>
  <c r="AI132" i="2" s="1"/>
  <c r="AH40" i="2"/>
  <c r="AG40" i="2"/>
  <c r="AF40" i="2"/>
  <c r="AE40" i="2"/>
  <c r="AE132" i="2" s="1"/>
  <c r="AD40" i="2"/>
  <c r="AC40" i="2"/>
  <c r="AB40" i="2"/>
  <c r="AA40" i="2"/>
  <c r="AA132" i="2" s="1"/>
  <c r="Z40" i="2"/>
  <c r="Y40" i="2"/>
  <c r="X40" i="2"/>
  <c r="W40" i="2"/>
  <c r="W132" i="2" s="1"/>
  <c r="V40" i="2"/>
  <c r="U40" i="2"/>
  <c r="T40" i="2"/>
  <c r="S40" i="2"/>
  <c r="S132" i="2" s="1"/>
  <c r="R40" i="2"/>
  <c r="Q40" i="2"/>
  <c r="P40" i="2"/>
  <c r="O40" i="2"/>
  <c r="O132" i="2" s="1"/>
  <c r="N40" i="2"/>
  <c r="M40" i="2"/>
  <c r="L40" i="2"/>
  <c r="K40" i="2"/>
  <c r="K132" i="2" s="1"/>
  <c r="J40" i="2"/>
  <c r="I40" i="2"/>
  <c r="H40" i="2"/>
  <c r="G40" i="2"/>
  <c r="G132" i="2" s="1"/>
  <c r="E40" i="2"/>
  <c r="BT39" i="2"/>
  <c r="BS39" i="2"/>
  <c r="BS131" i="2" s="1"/>
  <c r="BR39" i="2"/>
  <c r="BQ39" i="2"/>
  <c r="BP39" i="2"/>
  <c r="BO39" i="2"/>
  <c r="BO131" i="2" s="1"/>
  <c r="BN39" i="2"/>
  <c r="BM39" i="2"/>
  <c r="BL39" i="2"/>
  <c r="BK39" i="2"/>
  <c r="BK131" i="2" s="1"/>
  <c r="BJ39" i="2"/>
  <c r="BI39" i="2"/>
  <c r="BH39" i="2"/>
  <c r="BG39" i="2"/>
  <c r="BG131" i="2" s="1"/>
  <c r="BF39" i="2"/>
  <c r="BE39" i="2"/>
  <c r="BD39" i="2"/>
  <c r="BC39" i="2"/>
  <c r="BC131" i="2" s="1"/>
  <c r="BB39" i="2"/>
  <c r="BA39" i="2"/>
  <c r="AZ39" i="2"/>
  <c r="AY39" i="2"/>
  <c r="AY131" i="2" s="1"/>
  <c r="AX39" i="2"/>
  <c r="AW39" i="2"/>
  <c r="AV39" i="2"/>
  <c r="AU39" i="2"/>
  <c r="AU131" i="2" s="1"/>
  <c r="AT39" i="2"/>
  <c r="AS39" i="2"/>
  <c r="AR39" i="2"/>
  <c r="AQ39" i="2"/>
  <c r="AQ131" i="2" s="1"/>
  <c r="AP39" i="2"/>
  <c r="AO39" i="2"/>
  <c r="AN39" i="2"/>
  <c r="AM39" i="2"/>
  <c r="AM131" i="2" s="1"/>
  <c r="AL39" i="2"/>
  <c r="AK39" i="2"/>
  <c r="AJ39" i="2"/>
  <c r="AI39" i="2"/>
  <c r="AI131" i="2" s="1"/>
  <c r="AH39" i="2"/>
  <c r="AG39" i="2"/>
  <c r="AF39" i="2"/>
  <c r="AE39" i="2"/>
  <c r="AE131" i="2" s="1"/>
  <c r="AD39" i="2"/>
  <c r="AC39" i="2"/>
  <c r="AB39" i="2"/>
  <c r="AA39" i="2"/>
  <c r="AA131" i="2" s="1"/>
  <c r="Z39" i="2"/>
  <c r="Y39" i="2"/>
  <c r="X39" i="2"/>
  <c r="W39" i="2"/>
  <c r="W131" i="2" s="1"/>
  <c r="V39" i="2"/>
  <c r="U39" i="2"/>
  <c r="T39" i="2"/>
  <c r="S39" i="2"/>
  <c r="S131" i="2" s="1"/>
  <c r="R39" i="2"/>
  <c r="Q39" i="2"/>
  <c r="P39" i="2"/>
  <c r="O39" i="2"/>
  <c r="O131" i="2" s="1"/>
  <c r="N39" i="2"/>
  <c r="M39" i="2"/>
  <c r="L39" i="2"/>
  <c r="K39" i="2"/>
  <c r="K131" i="2" s="1"/>
  <c r="J39" i="2"/>
  <c r="I39" i="2"/>
  <c r="H39" i="2"/>
  <c r="G39" i="2"/>
  <c r="G131" i="2" s="1"/>
  <c r="E39" i="2"/>
  <c r="BT38" i="2"/>
  <c r="BT130" i="2" s="1"/>
  <c r="BS38" i="2"/>
  <c r="BS130" i="2" s="1"/>
  <c r="BR38" i="2"/>
  <c r="BR130" i="2" s="1"/>
  <c r="BQ38" i="2"/>
  <c r="BP38" i="2"/>
  <c r="BP130" i="2" s="1"/>
  <c r="BO38" i="2"/>
  <c r="BO130" i="2" s="1"/>
  <c r="BN38" i="2"/>
  <c r="BN130" i="2" s="1"/>
  <c r="BM38" i="2"/>
  <c r="BL38" i="2"/>
  <c r="BL130" i="2" s="1"/>
  <c r="BK38" i="2"/>
  <c r="BK130" i="2" s="1"/>
  <c r="BJ38" i="2"/>
  <c r="BJ130" i="2" s="1"/>
  <c r="BI38" i="2"/>
  <c r="BH38" i="2"/>
  <c r="BH130" i="2" s="1"/>
  <c r="BG38" i="2"/>
  <c r="BG130" i="2" s="1"/>
  <c r="BF38" i="2"/>
  <c r="BF130" i="2" s="1"/>
  <c r="BE38" i="2"/>
  <c r="BD38" i="2"/>
  <c r="BD130" i="2" s="1"/>
  <c r="BC38" i="2"/>
  <c r="BC130" i="2" s="1"/>
  <c r="BB38" i="2"/>
  <c r="BB130" i="2" s="1"/>
  <c r="BA38" i="2"/>
  <c r="AZ38" i="2"/>
  <c r="AZ130" i="2" s="1"/>
  <c r="AY38" i="2"/>
  <c r="AY130" i="2" s="1"/>
  <c r="AX38" i="2"/>
  <c r="AX130" i="2" s="1"/>
  <c r="AW38" i="2"/>
  <c r="AV38" i="2"/>
  <c r="AV130" i="2" s="1"/>
  <c r="AU38" i="2"/>
  <c r="AU130" i="2" s="1"/>
  <c r="AT38" i="2"/>
  <c r="AT130" i="2" s="1"/>
  <c r="AS38" i="2"/>
  <c r="AR38" i="2"/>
  <c r="AR130" i="2" s="1"/>
  <c r="AQ38" i="2"/>
  <c r="AQ130" i="2" s="1"/>
  <c r="AP38" i="2"/>
  <c r="AP130" i="2" s="1"/>
  <c r="AO38" i="2"/>
  <c r="AN38" i="2"/>
  <c r="AN130" i="2" s="1"/>
  <c r="AM38" i="2"/>
  <c r="AM130" i="2" s="1"/>
  <c r="AL38" i="2"/>
  <c r="AL130" i="2" s="1"/>
  <c r="AK38" i="2"/>
  <c r="AJ38" i="2"/>
  <c r="AJ130" i="2" s="1"/>
  <c r="AI38" i="2"/>
  <c r="AI130" i="2" s="1"/>
  <c r="AH38" i="2"/>
  <c r="AH130" i="2" s="1"/>
  <c r="AG38" i="2"/>
  <c r="AF38" i="2"/>
  <c r="AE38" i="2"/>
  <c r="AE130" i="2" s="1"/>
  <c r="AD38" i="2"/>
  <c r="AD130" i="2" s="1"/>
  <c r="AC38" i="2"/>
  <c r="AB38" i="2"/>
  <c r="AA38" i="2"/>
  <c r="AA130" i="2" s="1"/>
  <c r="Z38" i="2"/>
  <c r="Z130" i="2" s="1"/>
  <c r="Y38" i="2"/>
  <c r="X38" i="2"/>
  <c r="W38" i="2"/>
  <c r="W130" i="2" s="1"/>
  <c r="V38" i="2"/>
  <c r="V130" i="2" s="1"/>
  <c r="U38" i="2"/>
  <c r="T38" i="2"/>
  <c r="S38" i="2"/>
  <c r="S130" i="2" s="1"/>
  <c r="R38" i="2"/>
  <c r="R130" i="2" s="1"/>
  <c r="Q38" i="2"/>
  <c r="P38" i="2"/>
  <c r="O38" i="2"/>
  <c r="O130" i="2" s="1"/>
  <c r="N38" i="2"/>
  <c r="N130" i="2" s="1"/>
  <c r="M38" i="2"/>
  <c r="L38" i="2"/>
  <c r="K38" i="2"/>
  <c r="K130" i="2" s="1"/>
  <c r="J38" i="2"/>
  <c r="J130" i="2" s="1"/>
  <c r="I38" i="2"/>
  <c r="H38" i="2"/>
  <c r="G38" i="2"/>
  <c r="G130" i="2" s="1"/>
  <c r="E38" i="2"/>
  <c r="E130" i="2" s="1"/>
  <c r="BT37" i="2"/>
  <c r="BT129" i="2" s="1"/>
  <c r="BS37" i="2"/>
  <c r="BR37" i="2"/>
  <c r="BQ37" i="2"/>
  <c r="BP37" i="2"/>
  <c r="BP129" i="2" s="1"/>
  <c r="BO37" i="2"/>
  <c r="BN37" i="2"/>
  <c r="BM37" i="2"/>
  <c r="BL37" i="2"/>
  <c r="BL129" i="2" s="1"/>
  <c r="BK37" i="2"/>
  <c r="BJ37" i="2"/>
  <c r="BI37" i="2"/>
  <c r="BH37" i="2"/>
  <c r="BH129" i="2" s="1"/>
  <c r="BG37" i="2"/>
  <c r="BF37" i="2"/>
  <c r="BE37" i="2"/>
  <c r="BD37" i="2"/>
  <c r="BD129" i="2" s="1"/>
  <c r="BC37" i="2"/>
  <c r="BB37" i="2"/>
  <c r="BA37" i="2"/>
  <c r="AZ37" i="2"/>
  <c r="AZ129" i="2" s="1"/>
  <c r="AY37" i="2"/>
  <c r="AX37" i="2"/>
  <c r="AW37" i="2"/>
  <c r="AV37" i="2"/>
  <c r="AV129" i="2" s="1"/>
  <c r="AU37" i="2"/>
  <c r="AT37" i="2"/>
  <c r="AS37" i="2"/>
  <c r="AR37" i="2"/>
  <c r="AR129" i="2" s="1"/>
  <c r="AQ37" i="2"/>
  <c r="AP37" i="2"/>
  <c r="AO37" i="2"/>
  <c r="AN37" i="2"/>
  <c r="AN129" i="2" s="1"/>
  <c r="AM37" i="2"/>
  <c r="AL37" i="2"/>
  <c r="AK37" i="2"/>
  <c r="AJ37" i="2"/>
  <c r="AJ129" i="2" s="1"/>
  <c r="AI37" i="2"/>
  <c r="AH37" i="2"/>
  <c r="AG37" i="2"/>
  <c r="AF37" i="2"/>
  <c r="AF129" i="2" s="1"/>
  <c r="AE37" i="2"/>
  <c r="AD37" i="2"/>
  <c r="AC37" i="2"/>
  <c r="AB37" i="2"/>
  <c r="AB129" i="2" s="1"/>
  <c r="AA37" i="2"/>
  <c r="Z37" i="2"/>
  <c r="Y37" i="2"/>
  <c r="X37" i="2"/>
  <c r="X129" i="2" s="1"/>
  <c r="W37" i="2"/>
  <c r="V37" i="2"/>
  <c r="U37" i="2"/>
  <c r="T37" i="2"/>
  <c r="T129" i="2" s="1"/>
  <c r="S37" i="2"/>
  <c r="R37" i="2"/>
  <c r="Q37" i="2"/>
  <c r="P37" i="2"/>
  <c r="P129" i="2" s="1"/>
  <c r="O37" i="2"/>
  <c r="N37" i="2"/>
  <c r="M37" i="2"/>
  <c r="L37" i="2"/>
  <c r="L129" i="2" s="1"/>
  <c r="K37" i="2"/>
  <c r="K129" i="2" s="1"/>
  <c r="J37" i="2"/>
  <c r="I37" i="2"/>
  <c r="H37" i="2"/>
  <c r="H129" i="2" s="1"/>
  <c r="G37" i="2"/>
  <c r="G129" i="2" s="1"/>
  <c r="E37" i="2"/>
  <c r="BT36" i="2"/>
  <c r="BS36" i="2"/>
  <c r="BS128" i="2" s="1"/>
  <c r="BR36" i="2"/>
  <c r="BQ36" i="2"/>
  <c r="BP36" i="2"/>
  <c r="BO36" i="2"/>
  <c r="BO128" i="2" s="1"/>
  <c r="BN36" i="2"/>
  <c r="BM36" i="2"/>
  <c r="BL36" i="2"/>
  <c r="BK36" i="2"/>
  <c r="BK128" i="2" s="1"/>
  <c r="BJ36" i="2"/>
  <c r="BI36" i="2"/>
  <c r="BH36" i="2"/>
  <c r="BG36" i="2"/>
  <c r="BG128" i="2" s="1"/>
  <c r="BF36" i="2"/>
  <c r="BE36" i="2"/>
  <c r="BD36" i="2"/>
  <c r="BC36" i="2"/>
  <c r="BC128" i="2" s="1"/>
  <c r="BB36" i="2"/>
  <c r="BA36" i="2"/>
  <c r="AZ36" i="2"/>
  <c r="AY36" i="2"/>
  <c r="AY128" i="2" s="1"/>
  <c r="AX36" i="2"/>
  <c r="AW36" i="2"/>
  <c r="AV36" i="2"/>
  <c r="AU36" i="2"/>
  <c r="AU128" i="2" s="1"/>
  <c r="AT36" i="2"/>
  <c r="AS36" i="2"/>
  <c r="AR36" i="2"/>
  <c r="AQ36" i="2"/>
  <c r="AQ128" i="2" s="1"/>
  <c r="AP36" i="2"/>
  <c r="AO36" i="2"/>
  <c r="AN36" i="2"/>
  <c r="AM36" i="2"/>
  <c r="AM128" i="2" s="1"/>
  <c r="AL36" i="2"/>
  <c r="AK36" i="2"/>
  <c r="AJ36" i="2"/>
  <c r="AI36" i="2"/>
  <c r="AI128" i="2" s="1"/>
  <c r="AH36" i="2"/>
  <c r="AG36" i="2"/>
  <c r="AF36" i="2"/>
  <c r="AE36" i="2"/>
  <c r="AE128" i="2" s="1"/>
  <c r="AD36" i="2"/>
  <c r="AC36" i="2"/>
  <c r="AB36" i="2"/>
  <c r="AA36" i="2"/>
  <c r="AA128" i="2" s="1"/>
  <c r="Z36" i="2"/>
  <c r="Y36" i="2"/>
  <c r="X36" i="2"/>
  <c r="W36" i="2"/>
  <c r="W128" i="2" s="1"/>
  <c r="V36" i="2"/>
  <c r="U36" i="2"/>
  <c r="T36" i="2"/>
  <c r="S36" i="2"/>
  <c r="S128" i="2" s="1"/>
  <c r="R36" i="2"/>
  <c r="Q36" i="2"/>
  <c r="P36" i="2"/>
  <c r="O36" i="2"/>
  <c r="O128" i="2" s="1"/>
  <c r="N36" i="2"/>
  <c r="M36" i="2"/>
  <c r="L36" i="2"/>
  <c r="K36" i="2"/>
  <c r="K128" i="2" s="1"/>
  <c r="J36" i="2"/>
  <c r="I36" i="2"/>
  <c r="H36" i="2"/>
  <c r="G36" i="2"/>
  <c r="G128" i="2" s="1"/>
  <c r="E36" i="2"/>
  <c r="BT35" i="2"/>
  <c r="BS35" i="2"/>
  <c r="BS122" i="2" s="1"/>
  <c r="BR35" i="2"/>
  <c r="BR122" i="2" s="1"/>
  <c r="BQ35" i="2"/>
  <c r="BP35" i="2"/>
  <c r="BO35" i="2"/>
  <c r="BO122" i="2" s="1"/>
  <c r="BN35" i="2"/>
  <c r="BN122" i="2" s="1"/>
  <c r="BM35" i="2"/>
  <c r="BL35" i="2"/>
  <c r="BK35" i="2"/>
  <c r="BK122" i="2" s="1"/>
  <c r="BJ35" i="2"/>
  <c r="BJ122" i="2" s="1"/>
  <c r="BI35" i="2"/>
  <c r="BH35" i="2"/>
  <c r="BG35" i="2"/>
  <c r="BF35" i="2"/>
  <c r="BF122" i="2" s="1"/>
  <c r="BE35" i="2"/>
  <c r="BD35" i="2"/>
  <c r="BC35" i="2"/>
  <c r="BB35" i="2"/>
  <c r="BB122" i="2" s="1"/>
  <c r="BA35" i="2"/>
  <c r="AZ35" i="2"/>
  <c r="AY35" i="2"/>
  <c r="AX35" i="2"/>
  <c r="AX122" i="2" s="1"/>
  <c r="AW35" i="2"/>
  <c r="AV35" i="2"/>
  <c r="AU35" i="2"/>
  <c r="AT35" i="2"/>
  <c r="AT122" i="2" s="1"/>
  <c r="AS35" i="2"/>
  <c r="AR35" i="2"/>
  <c r="AQ35" i="2"/>
  <c r="AP35" i="2"/>
  <c r="AP122" i="2" s="1"/>
  <c r="AO35" i="2"/>
  <c r="AN35" i="2"/>
  <c r="AM35" i="2"/>
  <c r="AL35" i="2"/>
  <c r="AL122" i="2" s="1"/>
  <c r="AK35" i="2"/>
  <c r="AJ35" i="2"/>
  <c r="AI35" i="2"/>
  <c r="AH35" i="2"/>
  <c r="AH122" i="2" s="1"/>
  <c r="AG35" i="2"/>
  <c r="AF35" i="2"/>
  <c r="AE35" i="2"/>
  <c r="AD35" i="2"/>
  <c r="AD122" i="2" s="1"/>
  <c r="AC35" i="2"/>
  <c r="AB35" i="2"/>
  <c r="AA35" i="2"/>
  <c r="Z35" i="2"/>
  <c r="Z122" i="2" s="1"/>
  <c r="Y35" i="2"/>
  <c r="X35" i="2"/>
  <c r="W35" i="2"/>
  <c r="V35" i="2"/>
  <c r="V122" i="2" s="1"/>
  <c r="U35" i="2"/>
  <c r="T35" i="2"/>
  <c r="S35" i="2"/>
  <c r="R35" i="2"/>
  <c r="R122" i="2" s="1"/>
  <c r="Q35" i="2"/>
  <c r="P35" i="2"/>
  <c r="O35" i="2"/>
  <c r="N35" i="2"/>
  <c r="N122" i="2" s="1"/>
  <c r="M35" i="2"/>
  <c r="L35" i="2"/>
  <c r="K35" i="2"/>
  <c r="J35" i="2"/>
  <c r="J122" i="2" s="1"/>
  <c r="I35" i="2"/>
  <c r="H35" i="2"/>
  <c r="G35" i="2"/>
  <c r="G122" i="2" s="1"/>
  <c r="BT34" i="2"/>
  <c r="BT121" i="2" s="1"/>
  <c r="BS34" i="2"/>
  <c r="BR34" i="2"/>
  <c r="BQ34" i="2"/>
  <c r="BQ121" i="2" s="1"/>
  <c r="BP34" i="2"/>
  <c r="BP121" i="2" s="1"/>
  <c r="BO34" i="2"/>
  <c r="BN34" i="2"/>
  <c r="BM34" i="2"/>
  <c r="BM121" i="2" s="1"/>
  <c r="BL34" i="2"/>
  <c r="BL121" i="2" s="1"/>
  <c r="BK34" i="2"/>
  <c r="BJ34" i="2"/>
  <c r="BI34" i="2"/>
  <c r="BI121" i="2" s="1"/>
  <c r="BH34" i="2"/>
  <c r="BH121" i="2" s="1"/>
  <c r="BG34" i="2"/>
  <c r="BF34" i="2"/>
  <c r="BE34" i="2"/>
  <c r="BE121" i="2" s="1"/>
  <c r="BD34" i="2"/>
  <c r="BD121" i="2" s="1"/>
  <c r="BC34" i="2"/>
  <c r="BB34" i="2"/>
  <c r="BA34" i="2"/>
  <c r="BA121" i="2" s="1"/>
  <c r="AZ34" i="2"/>
  <c r="AZ121" i="2" s="1"/>
  <c r="AY34" i="2"/>
  <c r="AX34" i="2"/>
  <c r="AW34" i="2"/>
  <c r="AW121" i="2" s="1"/>
  <c r="AV34" i="2"/>
  <c r="AV121" i="2" s="1"/>
  <c r="AU34" i="2"/>
  <c r="AT34" i="2"/>
  <c r="AS34" i="2"/>
  <c r="AR34" i="2"/>
  <c r="AR121" i="2" s="1"/>
  <c r="AQ34" i="2"/>
  <c r="AP34" i="2"/>
  <c r="AO34" i="2"/>
  <c r="AO121" i="2" s="1"/>
  <c r="AN34" i="2"/>
  <c r="AN121" i="2" s="1"/>
  <c r="AM34" i="2"/>
  <c r="AL34" i="2"/>
  <c r="AK34" i="2"/>
  <c r="AK121" i="2" s="1"/>
  <c r="AJ34" i="2"/>
  <c r="AJ121" i="2" s="1"/>
  <c r="AI34" i="2"/>
  <c r="AH34" i="2"/>
  <c r="AG34" i="2"/>
  <c r="AG121" i="2" s="1"/>
  <c r="AF34" i="2"/>
  <c r="AF121" i="2" s="1"/>
  <c r="AE34" i="2"/>
  <c r="AD34" i="2"/>
  <c r="AC34" i="2"/>
  <c r="AC121" i="2" s="1"/>
  <c r="AB34" i="2"/>
  <c r="AB121" i="2" s="1"/>
  <c r="AA34" i="2"/>
  <c r="Z34" i="2"/>
  <c r="Y34" i="2"/>
  <c r="Y121" i="2" s="1"/>
  <c r="X34" i="2"/>
  <c r="X121" i="2" s="1"/>
  <c r="W34" i="2"/>
  <c r="V34" i="2"/>
  <c r="U34" i="2"/>
  <c r="U121" i="2" s="1"/>
  <c r="T34" i="2"/>
  <c r="T121" i="2" s="1"/>
  <c r="S34" i="2"/>
  <c r="R34" i="2"/>
  <c r="Q34" i="2"/>
  <c r="Q121" i="2" s="1"/>
  <c r="P34" i="2"/>
  <c r="P121" i="2" s="1"/>
  <c r="O34" i="2"/>
  <c r="N34" i="2"/>
  <c r="M34" i="2"/>
  <c r="M121" i="2" s="1"/>
  <c r="L34" i="2"/>
  <c r="L121" i="2" s="1"/>
  <c r="K34" i="2"/>
  <c r="J34" i="2"/>
  <c r="I34" i="2"/>
  <c r="I121" i="2" s="1"/>
  <c r="H34" i="2"/>
  <c r="H121" i="2" s="1"/>
  <c r="G34" i="2"/>
  <c r="BT33" i="2"/>
  <c r="BS33" i="2"/>
  <c r="BS120" i="2" s="1"/>
  <c r="BR33" i="2"/>
  <c r="BR120" i="2" s="1"/>
  <c r="BQ33" i="2"/>
  <c r="BP33" i="2"/>
  <c r="BO33" i="2"/>
  <c r="BN33" i="2"/>
  <c r="BN120" i="2" s="1"/>
  <c r="BM33" i="2"/>
  <c r="BL33" i="2"/>
  <c r="BK33" i="2"/>
  <c r="BK120" i="2" s="1"/>
  <c r="BJ33" i="2"/>
  <c r="BJ120" i="2" s="1"/>
  <c r="BI33" i="2"/>
  <c r="BH33" i="2"/>
  <c r="BG33" i="2"/>
  <c r="BG120" i="2" s="1"/>
  <c r="BF33" i="2"/>
  <c r="BF120" i="2" s="1"/>
  <c r="BE33" i="2"/>
  <c r="BD33" i="2"/>
  <c r="BC33" i="2"/>
  <c r="BB33" i="2"/>
  <c r="BB120" i="2" s="1"/>
  <c r="BA33" i="2"/>
  <c r="AZ33" i="2"/>
  <c r="AY33" i="2"/>
  <c r="AX33" i="2"/>
  <c r="AX120" i="2" s="1"/>
  <c r="AW33" i="2"/>
  <c r="AV33" i="2"/>
  <c r="AU33" i="2"/>
  <c r="AU120" i="2" s="1"/>
  <c r="AT33" i="2"/>
  <c r="AT120" i="2" s="1"/>
  <c r="AS33" i="2"/>
  <c r="AR33" i="2"/>
  <c r="AQ33" i="2"/>
  <c r="AQ120" i="2" s="1"/>
  <c r="AP33" i="2"/>
  <c r="AP120" i="2" s="1"/>
  <c r="AO33" i="2"/>
  <c r="AN33" i="2"/>
  <c r="AM33" i="2"/>
  <c r="AL33" i="2"/>
  <c r="AL120" i="2" s="1"/>
  <c r="AK33" i="2"/>
  <c r="AJ33" i="2"/>
  <c r="AI33" i="2"/>
  <c r="AH33" i="2"/>
  <c r="AH120" i="2" s="1"/>
  <c r="AG33" i="2"/>
  <c r="AF33" i="2"/>
  <c r="AE33" i="2"/>
  <c r="AE120" i="2" s="1"/>
  <c r="AD33" i="2"/>
  <c r="AD120" i="2" s="1"/>
  <c r="AC33" i="2"/>
  <c r="AB33" i="2"/>
  <c r="AA33" i="2"/>
  <c r="AA120" i="2" s="1"/>
  <c r="Z33" i="2"/>
  <c r="Z120" i="2" s="1"/>
  <c r="Y33" i="2"/>
  <c r="X33" i="2"/>
  <c r="W33" i="2"/>
  <c r="V33" i="2"/>
  <c r="V120" i="2" s="1"/>
  <c r="U33" i="2"/>
  <c r="T33" i="2"/>
  <c r="S33" i="2"/>
  <c r="R33" i="2"/>
  <c r="R120" i="2" s="1"/>
  <c r="Q33" i="2"/>
  <c r="P33" i="2"/>
  <c r="O33" i="2"/>
  <c r="O120" i="2" s="1"/>
  <c r="N33" i="2"/>
  <c r="N120" i="2" s="1"/>
  <c r="M33" i="2"/>
  <c r="L33" i="2"/>
  <c r="K33" i="2"/>
  <c r="K120" i="2" s="1"/>
  <c r="J33" i="2"/>
  <c r="J120" i="2" s="1"/>
  <c r="I33" i="2"/>
  <c r="H33" i="2"/>
  <c r="G33" i="2"/>
  <c r="G120" i="2" s="1"/>
  <c r="BT32" i="2"/>
  <c r="BT119" i="2" s="1"/>
  <c r="BS32" i="2"/>
  <c r="BR32" i="2"/>
  <c r="BQ32" i="2"/>
  <c r="BQ119" i="2" s="1"/>
  <c r="BP32" i="2"/>
  <c r="BP119" i="2" s="1"/>
  <c r="BO32" i="2"/>
  <c r="BN32" i="2"/>
  <c r="BM32" i="2"/>
  <c r="BM119" i="2" s="1"/>
  <c r="BL32" i="2"/>
  <c r="BL119" i="2" s="1"/>
  <c r="BK32" i="2"/>
  <c r="BJ32" i="2"/>
  <c r="BI32" i="2"/>
  <c r="BI119" i="2" s="1"/>
  <c r="BH32" i="2"/>
  <c r="BH119" i="2" s="1"/>
  <c r="BG32" i="2"/>
  <c r="BF32" i="2"/>
  <c r="BE32" i="2"/>
  <c r="BE119" i="2" s="1"/>
  <c r="BD32" i="2"/>
  <c r="BD119" i="2" s="1"/>
  <c r="BC32" i="2"/>
  <c r="BB32" i="2"/>
  <c r="BA32" i="2"/>
  <c r="BA119" i="2" s="1"/>
  <c r="AZ32" i="2"/>
  <c r="AZ119" i="2" s="1"/>
  <c r="AY32" i="2"/>
  <c r="AX32" i="2"/>
  <c r="AW32" i="2"/>
  <c r="AW119" i="2" s="1"/>
  <c r="AV32" i="2"/>
  <c r="AV119" i="2" s="1"/>
  <c r="AU32" i="2"/>
  <c r="AT32" i="2"/>
  <c r="AS32" i="2"/>
  <c r="AS119" i="2" s="1"/>
  <c r="AR32" i="2"/>
  <c r="AR119" i="2" s="1"/>
  <c r="AQ32" i="2"/>
  <c r="AP32" i="2"/>
  <c r="AO32" i="2"/>
  <c r="AO119" i="2" s="1"/>
  <c r="AN32" i="2"/>
  <c r="AN119" i="2" s="1"/>
  <c r="AM32" i="2"/>
  <c r="AL32" i="2"/>
  <c r="AK32" i="2"/>
  <c r="AK119" i="2" s="1"/>
  <c r="AJ32" i="2"/>
  <c r="AJ119" i="2" s="1"/>
  <c r="AI32" i="2"/>
  <c r="AH32" i="2"/>
  <c r="AG32" i="2"/>
  <c r="AG119" i="2" s="1"/>
  <c r="AF32" i="2"/>
  <c r="AF119" i="2" s="1"/>
  <c r="AE32" i="2"/>
  <c r="AD32" i="2"/>
  <c r="AC32" i="2"/>
  <c r="AC119" i="2" s="1"/>
  <c r="AB32" i="2"/>
  <c r="AB119" i="2" s="1"/>
  <c r="AA32" i="2"/>
  <c r="Z32" i="2"/>
  <c r="Y32" i="2"/>
  <c r="Y119" i="2" s="1"/>
  <c r="X32" i="2"/>
  <c r="X119" i="2" s="1"/>
  <c r="W32" i="2"/>
  <c r="V32" i="2"/>
  <c r="U32" i="2"/>
  <c r="U119" i="2" s="1"/>
  <c r="T32" i="2"/>
  <c r="T119" i="2" s="1"/>
  <c r="S32" i="2"/>
  <c r="R32" i="2"/>
  <c r="Q32" i="2"/>
  <c r="Q119" i="2" s="1"/>
  <c r="P32" i="2"/>
  <c r="P119" i="2" s="1"/>
  <c r="O32" i="2"/>
  <c r="N32" i="2"/>
  <c r="M32" i="2"/>
  <c r="M119" i="2" s="1"/>
  <c r="L32" i="2"/>
  <c r="L119" i="2" s="1"/>
  <c r="K32" i="2"/>
  <c r="J32" i="2"/>
  <c r="I32" i="2"/>
  <c r="I119" i="2" s="1"/>
  <c r="H32" i="2"/>
  <c r="H119" i="2" s="1"/>
  <c r="G32" i="2"/>
  <c r="BT31" i="2"/>
  <c r="BS31" i="2"/>
  <c r="BS118" i="2" s="1"/>
  <c r="BR31" i="2"/>
  <c r="BR118" i="2" s="1"/>
  <c r="BQ31" i="2"/>
  <c r="BP31" i="2"/>
  <c r="BO31" i="2"/>
  <c r="BO118" i="2" s="1"/>
  <c r="BN31" i="2"/>
  <c r="BN118" i="2" s="1"/>
  <c r="BM31" i="2"/>
  <c r="BL31" i="2"/>
  <c r="BK31" i="2"/>
  <c r="BK118" i="2" s="1"/>
  <c r="BJ31" i="2"/>
  <c r="BJ118" i="2" s="1"/>
  <c r="BI31" i="2"/>
  <c r="BH31" i="2"/>
  <c r="BG31" i="2"/>
  <c r="BF31" i="2"/>
  <c r="BF118" i="2" s="1"/>
  <c r="BE31" i="2"/>
  <c r="BD31" i="2"/>
  <c r="BC31" i="2"/>
  <c r="BB31" i="2"/>
  <c r="BB118" i="2" s="1"/>
  <c r="BA31" i="2"/>
  <c r="AZ31" i="2"/>
  <c r="AY31" i="2"/>
  <c r="AY118" i="2" s="1"/>
  <c r="AX31" i="2"/>
  <c r="AX118" i="2" s="1"/>
  <c r="AW31" i="2"/>
  <c r="AV31" i="2"/>
  <c r="AU31" i="2"/>
  <c r="AU118" i="2" s="1"/>
  <c r="AT31" i="2"/>
  <c r="AT118" i="2" s="1"/>
  <c r="AS31" i="2"/>
  <c r="AR31" i="2"/>
  <c r="AQ31" i="2"/>
  <c r="AP31" i="2"/>
  <c r="AP118" i="2" s="1"/>
  <c r="AO31" i="2"/>
  <c r="AN31" i="2"/>
  <c r="AM31" i="2"/>
  <c r="AL31" i="2"/>
  <c r="AL118" i="2" s="1"/>
  <c r="AK31" i="2"/>
  <c r="AJ31" i="2"/>
  <c r="AI31" i="2"/>
  <c r="AI118" i="2" s="1"/>
  <c r="AH31" i="2"/>
  <c r="AH118" i="2" s="1"/>
  <c r="AG31" i="2"/>
  <c r="AF31" i="2"/>
  <c r="AE31" i="2"/>
  <c r="AE118" i="2" s="1"/>
  <c r="AD31" i="2"/>
  <c r="AD118" i="2" s="1"/>
  <c r="AC31" i="2"/>
  <c r="AB31" i="2"/>
  <c r="AA31" i="2"/>
  <c r="Z31" i="2"/>
  <c r="Z118" i="2" s="1"/>
  <c r="Y31" i="2"/>
  <c r="X31" i="2"/>
  <c r="W31" i="2"/>
  <c r="V31" i="2"/>
  <c r="V118" i="2" s="1"/>
  <c r="U31" i="2"/>
  <c r="T31" i="2"/>
  <c r="S31" i="2"/>
  <c r="S118" i="2" s="1"/>
  <c r="R31" i="2"/>
  <c r="R118" i="2" s="1"/>
  <c r="Q31" i="2"/>
  <c r="P31" i="2"/>
  <c r="O31" i="2"/>
  <c r="O118" i="2" s="1"/>
  <c r="N31" i="2"/>
  <c r="N118" i="2" s="1"/>
  <c r="M31" i="2"/>
  <c r="L31" i="2"/>
  <c r="K31" i="2"/>
  <c r="J31" i="2"/>
  <c r="J118" i="2" s="1"/>
  <c r="I31" i="2"/>
  <c r="H31" i="2"/>
  <c r="G31" i="2"/>
  <c r="G118" i="2" s="1"/>
  <c r="BT30" i="2"/>
  <c r="BT117" i="2" s="1"/>
  <c r="BS30" i="2"/>
  <c r="BR30" i="2"/>
  <c r="BQ30" i="2"/>
  <c r="BQ117" i="2" s="1"/>
  <c r="BP30" i="2"/>
  <c r="BP117" i="2" s="1"/>
  <c r="BO30" i="2"/>
  <c r="BN30" i="2"/>
  <c r="BM30" i="2"/>
  <c r="BM117" i="2" s="1"/>
  <c r="BL30" i="2"/>
  <c r="BL117" i="2" s="1"/>
  <c r="BK30" i="2"/>
  <c r="BJ30" i="2"/>
  <c r="BI30" i="2"/>
  <c r="BI117" i="2" s="1"/>
  <c r="BH30" i="2"/>
  <c r="BH117" i="2" s="1"/>
  <c r="BG30" i="2"/>
  <c r="BF30" i="2"/>
  <c r="BE30" i="2"/>
  <c r="BE117" i="2" s="1"/>
  <c r="BD30" i="2"/>
  <c r="BD117" i="2" s="1"/>
  <c r="BC30" i="2"/>
  <c r="BB30" i="2"/>
  <c r="BA30" i="2"/>
  <c r="AZ30" i="2"/>
  <c r="AZ117" i="2" s="1"/>
  <c r="AY30" i="2"/>
  <c r="AX30" i="2"/>
  <c r="AW30" i="2"/>
  <c r="AV30" i="2"/>
  <c r="AV117" i="2" s="1"/>
  <c r="AU30" i="2"/>
  <c r="AT30" i="2"/>
  <c r="AS30" i="2"/>
  <c r="AS117" i="2" s="1"/>
  <c r="AR30" i="2"/>
  <c r="AR117" i="2" s="1"/>
  <c r="AQ30" i="2"/>
  <c r="AP30" i="2"/>
  <c r="AO30" i="2"/>
  <c r="AO117" i="2" s="1"/>
  <c r="AN30" i="2"/>
  <c r="AN117" i="2" s="1"/>
  <c r="AM30" i="2"/>
  <c r="AL30" i="2"/>
  <c r="AK30" i="2"/>
  <c r="AJ30" i="2"/>
  <c r="AJ117" i="2" s="1"/>
  <c r="AI30" i="2"/>
  <c r="AH30" i="2"/>
  <c r="AG30" i="2"/>
  <c r="AF30" i="2"/>
  <c r="AF117" i="2" s="1"/>
  <c r="AE30" i="2"/>
  <c r="AD30" i="2"/>
  <c r="AC30" i="2"/>
  <c r="AC117" i="2" s="1"/>
  <c r="AB30" i="2"/>
  <c r="AB117" i="2" s="1"/>
  <c r="AA30" i="2"/>
  <c r="Z30" i="2"/>
  <c r="Y30" i="2"/>
  <c r="Y117" i="2" s="1"/>
  <c r="X30" i="2"/>
  <c r="X117" i="2" s="1"/>
  <c r="W30" i="2"/>
  <c r="V30" i="2"/>
  <c r="U30" i="2"/>
  <c r="T30" i="2"/>
  <c r="T117" i="2" s="1"/>
  <c r="S30" i="2"/>
  <c r="R30" i="2"/>
  <c r="Q30" i="2"/>
  <c r="P30" i="2"/>
  <c r="P117" i="2" s="1"/>
  <c r="O30" i="2"/>
  <c r="N30" i="2"/>
  <c r="M30" i="2"/>
  <c r="M117" i="2" s="1"/>
  <c r="L30" i="2"/>
  <c r="L117" i="2" s="1"/>
  <c r="K30" i="2"/>
  <c r="J30" i="2"/>
  <c r="I30" i="2"/>
  <c r="I117" i="2" s="1"/>
  <c r="H30" i="2"/>
  <c r="H117" i="2" s="1"/>
  <c r="G30" i="2"/>
  <c r="BT29" i="2"/>
  <c r="BS29" i="2"/>
  <c r="BS116" i="2" s="1"/>
  <c r="BR29" i="2"/>
  <c r="BR116" i="2" s="1"/>
  <c r="BQ29" i="2"/>
  <c r="BP29" i="2"/>
  <c r="BO29" i="2"/>
  <c r="BO116" i="2" s="1"/>
  <c r="BN29" i="2"/>
  <c r="BN116" i="2" s="1"/>
  <c r="BM29" i="2"/>
  <c r="BL29" i="2"/>
  <c r="BK29" i="2"/>
  <c r="BK116" i="2" s="1"/>
  <c r="BJ29" i="2"/>
  <c r="BJ116" i="2" s="1"/>
  <c r="BI29" i="2"/>
  <c r="BH29" i="2"/>
  <c r="BG29" i="2"/>
  <c r="BF29" i="2"/>
  <c r="BF116" i="2" s="1"/>
  <c r="BE29" i="2"/>
  <c r="BD29" i="2"/>
  <c r="BC29" i="2"/>
  <c r="BB29" i="2"/>
  <c r="BB116" i="2" s="1"/>
  <c r="BA29" i="2"/>
  <c r="AZ29" i="2"/>
  <c r="AY29" i="2"/>
  <c r="AY116" i="2" s="1"/>
  <c r="AX29" i="2"/>
  <c r="AX116" i="2" s="1"/>
  <c r="AW29" i="2"/>
  <c r="AV29" i="2"/>
  <c r="AU29" i="2"/>
  <c r="AU116" i="2" s="1"/>
  <c r="AT29" i="2"/>
  <c r="AT116" i="2" s="1"/>
  <c r="AS29" i="2"/>
  <c r="AR29" i="2"/>
  <c r="AQ29" i="2"/>
  <c r="AP29" i="2"/>
  <c r="AP116" i="2" s="1"/>
  <c r="AO29" i="2"/>
  <c r="AN29" i="2"/>
  <c r="AM29" i="2"/>
  <c r="AL29" i="2"/>
  <c r="AL116" i="2" s="1"/>
  <c r="AK29" i="2"/>
  <c r="AJ29" i="2"/>
  <c r="AI29" i="2"/>
  <c r="AI116" i="2" s="1"/>
  <c r="AH29" i="2"/>
  <c r="AH116" i="2" s="1"/>
  <c r="AG29" i="2"/>
  <c r="AF29" i="2"/>
  <c r="AE29" i="2"/>
  <c r="AE116" i="2" s="1"/>
  <c r="AD29" i="2"/>
  <c r="AD116" i="2" s="1"/>
  <c r="AC29" i="2"/>
  <c r="AB29" i="2"/>
  <c r="AA29" i="2"/>
  <c r="Z29" i="2"/>
  <c r="Z116" i="2" s="1"/>
  <c r="Y29" i="2"/>
  <c r="X29" i="2"/>
  <c r="W29" i="2"/>
  <c r="V29" i="2"/>
  <c r="V116" i="2" s="1"/>
  <c r="U29" i="2"/>
  <c r="T29" i="2"/>
  <c r="S29" i="2"/>
  <c r="S116" i="2" s="1"/>
  <c r="R29" i="2"/>
  <c r="R116" i="2" s="1"/>
  <c r="Q29" i="2"/>
  <c r="P29" i="2"/>
  <c r="O29" i="2"/>
  <c r="O116" i="2" s="1"/>
  <c r="N29" i="2"/>
  <c r="N116" i="2" s="1"/>
  <c r="M29" i="2"/>
  <c r="L29" i="2"/>
  <c r="K29" i="2"/>
  <c r="J29" i="2"/>
  <c r="J116" i="2" s="1"/>
  <c r="I29" i="2"/>
  <c r="H29" i="2"/>
  <c r="G29" i="2"/>
  <c r="G116" i="2" s="1"/>
  <c r="BT28" i="2"/>
  <c r="BT115" i="2" s="1"/>
  <c r="BS28" i="2"/>
  <c r="BR28" i="2"/>
  <c r="BQ28" i="2"/>
  <c r="BQ115" i="2" s="1"/>
  <c r="BP28" i="2"/>
  <c r="BP115" i="2" s="1"/>
  <c r="BO28" i="2"/>
  <c r="BN28" i="2"/>
  <c r="BM28" i="2"/>
  <c r="BM115" i="2" s="1"/>
  <c r="BL28" i="2"/>
  <c r="BL115" i="2" s="1"/>
  <c r="BK28" i="2"/>
  <c r="BJ28" i="2"/>
  <c r="BI28" i="2"/>
  <c r="BI115" i="2" s="1"/>
  <c r="BH28" i="2"/>
  <c r="BH115" i="2" s="1"/>
  <c r="BG28" i="2"/>
  <c r="BF28" i="2"/>
  <c r="BE28" i="2"/>
  <c r="BE115" i="2" s="1"/>
  <c r="BD28" i="2"/>
  <c r="BD115" i="2" s="1"/>
  <c r="BC28" i="2"/>
  <c r="BB28" i="2"/>
  <c r="BA28" i="2"/>
  <c r="BA115" i="2" s="1"/>
  <c r="AZ28" i="2"/>
  <c r="AZ115" i="2" s="1"/>
  <c r="AY28" i="2"/>
  <c r="AX28" i="2"/>
  <c r="AW28" i="2"/>
  <c r="AV28" i="2"/>
  <c r="AV115" i="2" s="1"/>
  <c r="AU28" i="2"/>
  <c r="AT28" i="2"/>
  <c r="AS28" i="2"/>
  <c r="AR28" i="2"/>
  <c r="AR115" i="2" s="1"/>
  <c r="AQ28" i="2"/>
  <c r="AP28" i="2"/>
  <c r="AO28" i="2"/>
  <c r="AN28" i="2"/>
  <c r="AN115" i="2" s="1"/>
  <c r="AM28" i="2"/>
  <c r="AL28" i="2"/>
  <c r="AK28" i="2"/>
  <c r="AJ28" i="2"/>
  <c r="AJ115" i="2" s="1"/>
  <c r="AI28" i="2"/>
  <c r="AH28" i="2"/>
  <c r="AG28" i="2"/>
  <c r="AF28" i="2"/>
  <c r="AF115" i="2" s="1"/>
  <c r="AE28" i="2"/>
  <c r="AD28" i="2"/>
  <c r="AC28" i="2"/>
  <c r="AB28" i="2"/>
  <c r="AB115" i="2" s="1"/>
  <c r="AA28" i="2"/>
  <c r="Z28" i="2"/>
  <c r="Y28" i="2"/>
  <c r="X28" i="2"/>
  <c r="X115" i="2" s="1"/>
  <c r="W28" i="2"/>
  <c r="V28" i="2"/>
  <c r="U28" i="2"/>
  <c r="T28" i="2"/>
  <c r="T115" i="2" s="1"/>
  <c r="S28" i="2"/>
  <c r="R28" i="2"/>
  <c r="Q28" i="2"/>
  <c r="P28" i="2"/>
  <c r="P115" i="2" s="1"/>
  <c r="O28" i="2"/>
  <c r="N28" i="2"/>
  <c r="M28" i="2"/>
  <c r="L28" i="2"/>
  <c r="L115" i="2" s="1"/>
  <c r="K28" i="2"/>
  <c r="J28" i="2"/>
  <c r="I28" i="2"/>
  <c r="H28" i="2"/>
  <c r="H115" i="2" s="1"/>
  <c r="G28" i="2"/>
  <c r="BT27" i="2"/>
  <c r="BS27" i="2"/>
  <c r="BS114" i="2" s="1"/>
  <c r="BR27" i="2"/>
  <c r="BR114" i="2" s="1"/>
  <c r="BQ27" i="2"/>
  <c r="BP27" i="2"/>
  <c r="BO27" i="2"/>
  <c r="BO114" i="2" s="1"/>
  <c r="BN27" i="2"/>
  <c r="BN114" i="2" s="1"/>
  <c r="BM27" i="2"/>
  <c r="BL27" i="2"/>
  <c r="BK27" i="2"/>
  <c r="BK114" i="2" s="1"/>
  <c r="BJ27" i="2"/>
  <c r="BJ114" i="2" s="1"/>
  <c r="BI27" i="2"/>
  <c r="BH27" i="2"/>
  <c r="BG27" i="2"/>
  <c r="BG114" i="2" s="1"/>
  <c r="BF27" i="2"/>
  <c r="BF114" i="2" s="1"/>
  <c r="BE27" i="2"/>
  <c r="BD27" i="2"/>
  <c r="BC27" i="2"/>
  <c r="BC114" i="2" s="1"/>
  <c r="BB27" i="2"/>
  <c r="BB114" i="2" s="1"/>
  <c r="BA27" i="2"/>
  <c r="AZ27" i="2"/>
  <c r="AY27" i="2"/>
  <c r="AX27" i="2"/>
  <c r="AX114" i="2" s="1"/>
  <c r="AW27" i="2"/>
  <c r="AV27" i="2"/>
  <c r="AU27" i="2"/>
  <c r="AT27" i="2"/>
  <c r="AT114" i="2" s="1"/>
  <c r="AS27" i="2"/>
  <c r="AR27" i="2"/>
  <c r="AQ27" i="2"/>
  <c r="AQ114" i="2" s="1"/>
  <c r="AP27" i="2"/>
  <c r="AP114" i="2" s="1"/>
  <c r="AO27" i="2"/>
  <c r="AN27" i="2"/>
  <c r="AM27" i="2"/>
  <c r="AM114" i="2" s="1"/>
  <c r="AL27" i="2"/>
  <c r="AL114" i="2" s="1"/>
  <c r="AK27" i="2"/>
  <c r="AJ27" i="2"/>
  <c r="AI27" i="2"/>
  <c r="AH27" i="2"/>
  <c r="AH114" i="2" s="1"/>
  <c r="AG27" i="2"/>
  <c r="AF27" i="2"/>
  <c r="AE27" i="2"/>
  <c r="AD27" i="2"/>
  <c r="AD114" i="2" s="1"/>
  <c r="AC27" i="2"/>
  <c r="AB27" i="2"/>
  <c r="AA27" i="2"/>
  <c r="AA114" i="2" s="1"/>
  <c r="Z27" i="2"/>
  <c r="Z114" i="2" s="1"/>
  <c r="Y27" i="2"/>
  <c r="X27" i="2"/>
  <c r="W27" i="2"/>
  <c r="W114" i="2" s="1"/>
  <c r="V27" i="2"/>
  <c r="V114" i="2" s="1"/>
  <c r="U27" i="2"/>
  <c r="T27" i="2"/>
  <c r="S27" i="2"/>
  <c r="R27" i="2"/>
  <c r="R114" i="2" s="1"/>
  <c r="Q27" i="2"/>
  <c r="P27" i="2"/>
  <c r="O27" i="2"/>
  <c r="N27" i="2"/>
  <c r="N114" i="2" s="1"/>
  <c r="M27" i="2"/>
  <c r="L27" i="2"/>
  <c r="K27" i="2"/>
  <c r="K114" i="2" s="1"/>
  <c r="J27" i="2"/>
  <c r="J114" i="2" s="1"/>
  <c r="I27" i="2"/>
  <c r="H27" i="2"/>
  <c r="G27" i="2"/>
  <c r="G114" i="2" s="1"/>
  <c r="BT26" i="2"/>
  <c r="BT113" i="2" s="1"/>
  <c r="BS26" i="2"/>
  <c r="BR26" i="2"/>
  <c r="BQ26" i="2"/>
  <c r="BQ113" i="2" s="1"/>
  <c r="BP26" i="2"/>
  <c r="BP113" i="2" s="1"/>
  <c r="BO26" i="2"/>
  <c r="BN26" i="2"/>
  <c r="BM26" i="2"/>
  <c r="BM113" i="2" s="1"/>
  <c r="BL26" i="2"/>
  <c r="BL113" i="2" s="1"/>
  <c r="BK26" i="2"/>
  <c r="BJ26" i="2"/>
  <c r="BI26" i="2"/>
  <c r="BI113" i="2" s="1"/>
  <c r="BH26" i="2"/>
  <c r="BH113" i="2" s="1"/>
  <c r="BG26" i="2"/>
  <c r="BF26" i="2"/>
  <c r="BE26" i="2"/>
  <c r="BE113" i="2" s="1"/>
  <c r="BD26" i="2"/>
  <c r="BD113" i="2" s="1"/>
  <c r="BC26" i="2"/>
  <c r="BB26" i="2"/>
  <c r="BA26" i="2"/>
  <c r="AZ26" i="2"/>
  <c r="AZ113" i="2" s="1"/>
  <c r="AY26" i="2"/>
  <c r="AX26" i="2"/>
  <c r="AW26" i="2"/>
  <c r="AV26" i="2"/>
  <c r="AV113" i="2" s="1"/>
  <c r="AU26" i="2"/>
  <c r="AT26" i="2"/>
  <c r="AS26" i="2"/>
  <c r="AR26" i="2"/>
  <c r="AR113" i="2" s="1"/>
  <c r="AQ26" i="2"/>
  <c r="AP26" i="2"/>
  <c r="AO26" i="2"/>
  <c r="AN26" i="2"/>
  <c r="AN113" i="2" s="1"/>
  <c r="AM26" i="2"/>
  <c r="AL26" i="2"/>
  <c r="AK26" i="2"/>
  <c r="AJ26" i="2"/>
  <c r="AJ113" i="2" s="1"/>
  <c r="AI26" i="2"/>
  <c r="AH26" i="2"/>
  <c r="AG26" i="2"/>
  <c r="AF26" i="2"/>
  <c r="AF113" i="2" s="1"/>
  <c r="AE26" i="2"/>
  <c r="AD26" i="2"/>
  <c r="AC26" i="2"/>
  <c r="AB26" i="2"/>
  <c r="AB113" i="2" s="1"/>
  <c r="AA26" i="2"/>
  <c r="Z26" i="2"/>
  <c r="Y26" i="2"/>
  <c r="X26" i="2"/>
  <c r="X113" i="2" s="1"/>
  <c r="W26" i="2"/>
  <c r="V26" i="2"/>
  <c r="U26" i="2"/>
  <c r="T26" i="2"/>
  <c r="T113" i="2" s="1"/>
  <c r="S26" i="2"/>
  <c r="R26" i="2"/>
  <c r="Q26" i="2"/>
  <c r="P26" i="2"/>
  <c r="P113" i="2" s="1"/>
  <c r="O26" i="2"/>
  <c r="N26" i="2"/>
  <c r="M26" i="2"/>
  <c r="L26" i="2"/>
  <c r="L113" i="2" s="1"/>
  <c r="K26" i="2"/>
  <c r="J26" i="2"/>
  <c r="I26" i="2"/>
  <c r="H26" i="2"/>
  <c r="H113" i="2" s="1"/>
  <c r="G26" i="2"/>
  <c r="BT25" i="2"/>
  <c r="BS25" i="2"/>
  <c r="BS112" i="2" s="1"/>
  <c r="BR25" i="2"/>
  <c r="BR112" i="2" s="1"/>
  <c r="BQ25" i="2"/>
  <c r="BP25" i="2"/>
  <c r="BO25" i="2"/>
  <c r="BO112" i="2" s="1"/>
  <c r="BN25" i="2"/>
  <c r="BN112" i="2" s="1"/>
  <c r="BM25" i="2"/>
  <c r="BL25" i="2"/>
  <c r="BK25" i="2"/>
  <c r="BK112" i="2" s="1"/>
  <c r="BJ25" i="2"/>
  <c r="BJ112" i="2" s="1"/>
  <c r="BI25" i="2"/>
  <c r="BH25" i="2"/>
  <c r="BG25" i="2"/>
  <c r="BF25" i="2"/>
  <c r="BF112" i="2" s="1"/>
  <c r="BE25" i="2"/>
  <c r="BD25" i="2"/>
  <c r="BC25" i="2"/>
  <c r="BC112" i="2" s="1"/>
  <c r="BB25" i="2"/>
  <c r="BB112" i="2" s="1"/>
  <c r="BA25" i="2"/>
  <c r="AZ25" i="2"/>
  <c r="AY25" i="2"/>
  <c r="AY112" i="2" s="1"/>
  <c r="AX25" i="2"/>
  <c r="AX112" i="2" s="1"/>
  <c r="AW25" i="2"/>
  <c r="AV25" i="2"/>
  <c r="AU25" i="2"/>
  <c r="AT25" i="2"/>
  <c r="AT112" i="2" s="1"/>
  <c r="AS25" i="2"/>
  <c r="AR25" i="2"/>
  <c r="AQ25" i="2"/>
  <c r="AP25" i="2"/>
  <c r="AP112" i="2" s="1"/>
  <c r="AO25" i="2"/>
  <c r="AN25" i="2"/>
  <c r="AM25" i="2"/>
  <c r="AM112" i="2" s="1"/>
  <c r="AL25" i="2"/>
  <c r="AL112" i="2" s="1"/>
  <c r="AK25" i="2"/>
  <c r="AJ25" i="2"/>
  <c r="AI25" i="2"/>
  <c r="AI112" i="2" s="1"/>
  <c r="AH25" i="2"/>
  <c r="AH112" i="2" s="1"/>
  <c r="AG25" i="2"/>
  <c r="AF25" i="2"/>
  <c r="AE25" i="2"/>
  <c r="AD25" i="2"/>
  <c r="AD112" i="2" s="1"/>
  <c r="AC25" i="2"/>
  <c r="AB25" i="2"/>
  <c r="AA25" i="2"/>
  <c r="Z25" i="2"/>
  <c r="Z112" i="2" s="1"/>
  <c r="Y25" i="2"/>
  <c r="X25" i="2"/>
  <c r="W25" i="2"/>
  <c r="W112" i="2" s="1"/>
  <c r="V25" i="2"/>
  <c r="V112" i="2" s="1"/>
  <c r="U25" i="2"/>
  <c r="T25" i="2"/>
  <c r="S25" i="2"/>
  <c r="S112" i="2" s="1"/>
  <c r="R25" i="2"/>
  <c r="R112" i="2" s="1"/>
  <c r="Q25" i="2"/>
  <c r="P25" i="2"/>
  <c r="O25" i="2"/>
  <c r="N25" i="2"/>
  <c r="N112" i="2" s="1"/>
  <c r="M25" i="2"/>
  <c r="L25" i="2"/>
  <c r="K25" i="2"/>
  <c r="J25" i="2"/>
  <c r="J112" i="2" s="1"/>
  <c r="I25" i="2"/>
  <c r="H25" i="2"/>
  <c r="G25" i="2"/>
  <c r="G112" i="2" s="1"/>
  <c r="BT24" i="2"/>
  <c r="BT111" i="2" s="1"/>
  <c r="BS24" i="2"/>
  <c r="BR24" i="2"/>
  <c r="BQ24" i="2"/>
  <c r="BQ111" i="2" s="1"/>
  <c r="BP24" i="2"/>
  <c r="BP111" i="2" s="1"/>
  <c r="BO24" i="2"/>
  <c r="BN24" i="2"/>
  <c r="BM24" i="2"/>
  <c r="BM111" i="2" s="1"/>
  <c r="BL24" i="2"/>
  <c r="BL111" i="2" s="1"/>
  <c r="BK24" i="2"/>
  <c r="BJ24" i="2"/>
  <c r="BI24" i="2"/>
  <c r="BI111" i="2" s="1"/>
  <c r="BH24" i="2"/>
  <c r="BH111" i="2" s="1"/>
  <c r="BG24" i="2"/>
  <c r="BF24" i="2"/>
  <c r="BE24" i="2"/>
  <c r="BE111" i="2" s="1"/>
  <c r="BD24" i="2"/>
  <c r="BD111" i="2" s="1"/>
  <c r="BC24" i="2"/>
  <c r="BB24" i="2"/>
  <c r="BA24" i="2"/>
  <c r="BA111" i="2" s="1"/>
  <c r="AZ24" i="2"/>
  <c r="AZ111" i="2" s="1"/>
  <c r="AY24" i="2"/>
  <c r="AX24" i="2"/>
  <c r="AW24" i="2"/>
  <c r="AW111" i="2" s="1"/>
  <c r="AV24" i="2"/>
  <c r="AV111" i="2" s="1"/>
  <c r="AU24" i="2"/>
  <c r="AT24" i="2"/>
  <c r="AS24" i="2"/>
  <c r="AS111" i="2" s="1"/>
  <c r="AR24" i="2"/>
  <c r="AR111" i="2" s="1"/>
  <c r="AQ24" i="2"/>
  <c r="AP24" i="2"/>
  <c r="AO24" i="2"/>
  <c r="AO111" i="2" s="1"/>
  <c r="AN24" i="2"/>
  <c r="AN111" i="2" s="1"/>
  <c r="AM24" i="2"/>
  <c r="AL24" i="2"/>
  <c r="AK24" i="2"/>
  <c r="AK111" i="2" s="1"/>
  <c r="AJ24" i="2"/>
  <c r="AJ111" i="2" s="1"/>
  <c r="AI24" i="2"/>
  <c r="AH24" i="2"/>
  <c r="AG24" i="2"/>
  <c r="AG111" i="2" s="1"/>
  <c r="AF24" i="2"/>
  <c r="AF111" i="2" s="1"/>
  <c r="AE24" i="2"/>
  <c r="AD24" i="2"/>
  <c r="AC24" i="2"/>
  <c r="AC111" i="2" s="1"/>
  <c r="AB24" i="2"/>
  <c r="AB111" i="2" s="1"/>
  <c r="AA24" i="2"/>
  <c r="Z24" i="2"/>
  <c r="Y24" i="2"/>
  <c r="Y111" i="2" s="1"/>
  <c r="X24" i="2"/>
  <c r="X111" i="2" s="1"/>
  <c r="W24" i="2"/>
  <c r="V24" i="2"/>
  <c r="U24" i="2"/>
  <c r="U111" i="2" s="1"/>
  <c r="T24" i="2"/>
  <c r="T111" i="2" s="1"/>
  <c r="S24" i="2"/>
  <c r="R24" i="2"/>
  <c r="Q24" i="2"/>
  <c r="Q111" i="2" s="1"/>
  <c r="P24" i="2"/>
  <c r="P111" i="2" s="1"/>
  <c r="O24" i="2"/>
  <c r="N24" i="2"/>
  <c r="M24" i="2"/>
  <c r="M111" i="2" s="1"/>
  <c r="L24" i="2"/>
  <c r="L111" i="2" s="1"/>
  <c r="K24" i="2"/>
  <c r="J24" i="2"/>
  <c r="I24" i="2"/>
  <c r="I111" i="2" s="1"/>
  <c r="H24" i="2"/>
  <c r="H111" i="2" s="1"/>
  <c r="G24" i="2"/>
  <c r="BT23" i="2"/>
  <c r="BS23" i="2"/>
  <c r="BS110" i="2" s="1"/>
  <c r="BR23" i="2"/>
  <c r="BR110" i="2" s="1"/>
  <c r="BQ23" i="2"/>
  <c r="BP23" i="2"/>
  <c r="BO23" i="2"/>
  <c r="BO110" i="2" s="1"/>
  <c r="BN23" i="2"/>
  <c r="BN110" i="2" s="1"/>
  <c r="BM23" i="2"/>
  <c r="BL23" i="2"/>
  <c r="BK23" i="2"/>
  <c r="BK110" i="2" s="1"/>
  <c r="BJ23" i="2"/>
  <c r="BJ110" i="2" s="1"/>
  <c r="BI23" i="2"/>
  <c r="BH23" i="2"/>
  <c r="BG23" i="2"/>
  <c r="BF23" i="2"/>
  <c r="BF110" i="2" s="1"/>
  <c r="BE23" i="2"/>
  <c r="BD23" i="2"/>
  <c r="BC23" i="2"/>
  <c r="BC110" i="2" s="1"/>
  <c r="BB23" i="2"/>
  <c r="BB110" i="2" s="1"/>
  <c r="BA23" i="2"/>
  <c r="AZ23" i="2"/>
  <c r="AY23" i="2"/>
  <c r="AY110" i="2" s="1"/>
  <c r="AX23" i="2"/>
  <c r="AX110" i="2" s="1"/>
  <c r="AW23" i="2"/>
  <c r="AV23" i="2"/>
  <c r="AU23" i="2"/>
  <c r="AT23" i="2"/>
  <c r="AT110" i="2" s="1"/>
  <c r="AS23" i="2"/>
  <c r="AR23" i="2"/>
  <c r="AQ23" i="2"/>
  <c r="AP23" i="2"/>
  <c r="AP110" i="2" s="1"/>
  <c r="AO23" i="2"/>
  <c r="AN23" i="2"/>
  <c r="AM23" i="2"/>
  <c r="AM110" i="2" s="1"/>
  <c r="AL23" i="2"/>
  <c r="AL110" i="2" s="1"/>
  <c r="AK23" i="2"/>
  <c r="AJ23" i="2"/>
  <c r="AI23" i="2"/>
  <c r="AI110" i="2" s="1"/>
  <c r="AH23" i="2"/>
  <c r="AH110" i="2" s="1"/>
  <c r="AG23" i="2"/>
  <c r="AF23" i="2"/>
  <c r="AE23" i="2"/>
  <c r="AD23" i="2"/>
  <c r="AD110" i="2" s="1"/>
  <c r="AC23" i="2"/>
  <c r="AB23" i="2"/>
  <c r="AA23" i="2"/>
  <c r="Z23" i="2"/>
  <c r="Z110" i="2" s="1"/>
  <c r="Y23" i="2"/>
  <c r="X23" i="2"/>
  <c r="W23" i="2"/>
  <c r="W110" i="2" s="1"/>
  <c r="V23" i="2"/>
  <c r="V110" i="2" s="1"/>
  <c r="U23" i="2"/>
  <c r="T23" i="2"/>
  <c r="S23" i="2"/>
  <c r="S110" i="2" s="1"/>
  <c r="R23" i="2"/>
  <c r="R110" i="2" s="1"/>
  <c r="Q23" i="2"/>
  <c r="P23" i="2"/>
  <c r="O23" i="2"/>
  <c r="N23" i="2"/>
  <c r="N110" i="2" s="1"/>
  <c r="M23" i="2"/>
  <c r="L23" i="2"/>
  <c r="K23" i="2"/>
  <c r="J23" i="2"/>
  <c r="J110" i="2" s="1"/>
  <c r="I23" i="2"/>
  <c r="H23" i="2"/>
  <c r="G23" i="2"/>
  <c r="G110" i="2" s="1"/>
  <c r="BT22" i="2"/>
  <c r="BT109" i="2" s="1"/>
  <c r="BS22" i="2"/>
  <c r="BR22" i="2"/>
  <c r="BQ22" i="2"/>
  <c r="BQ109" i="2" s="1"/>
  <c r="BP22" i="2"/>
  <c r="BP109" i="2" s="1"/>
  <c r="BO22" i="2"/>
  <c r="BN22" i="2"/>
  <c r="BM22" i="2"/>
  <c r="BM109" i="2" s="1"/>
  <c r="BL22" i="2"/>
  <c r="BL109" i="2" s="1"/>
  <c r="BK22" i="2"/>
  <c r="BJ22" i="2"/>
  <c r="BI22" i="2"/>
  <c r="BI109" i="2" s="1"/>
  <c r="BH22" i="2"/>
  <c r="BH109" i="2" s="1"/>
  <c r="BG22" i="2"/>
  <c r="BF22" i="2"/>
  <c r="BE22" i="2"/>
  <c r="BE109" i="2" s="1"/>
  <c r="BD22" i="2"/>
  <c r="BD109" i="2" s="1"/>
  <c r="BC22" i="2"/>
  <c r="BB22" i="2"/>
  <c r="BA22" i="2"/>
  <c r="BA109" i="2" s="1"/>
  <c r="AZ22" i="2"/>
  <c r="AZ109" i="2" s="1"/>
  <c r="AY22" i="2"/>
  <c r="AX22" i="2"/>
  <c r="AW22" i="2"/>
  <c r="AW109" i="2" s="1"/>
  <c r="AV22" i="2"/>
  <c r="AV109" i="2" s="1"/>
  <c r="AU22" i="2"/>
  <c r="AT22" i="2"/>
  <c r="AS22" i="2"/>
  <c r="AS109" i="2" s="1"/>
  <c r="AR22" i="2"/>
  <c r="AR109" i="2" s="1"/>
  <c r="AQ22" i="2"/>
  <c r="AP22" i="2"/>
  <c r="AO22" i="2"/>
  <c r="AO109" i="2" s="1"/>
  <c r="AN22" i="2"/>
  <c r="AN109" i="2" s="1"/>
  <c r="AM22" i="2"/>
  <c r="AL22" i="2"/>
  <c r="AK22" i="2"/>
  <c r="AK109" i="2" s="1"/>
  <c r="AJ22" i="2"/>
  <c r="AJ109" i="2" s="1"/>
  <c r="AI22" i="2"/>
  <c r="AH22" i="2"/>
  <c r="AG22" i="2"/>
  <c r="AG109" i="2" s="1"/>
  <c r="AF22" i="2"/>
  <c r="AF109" i="2" s="1"/>
  <c r="AE22" i="2"/>
  <c r="AD22" i="2"/>
  <c r="AC22" i="2"/>
  <c r="AC109" i="2" s="1"/>
  <c r="AB22" i="2"/>
  <c r="AB109" i="2" s="1"/>
  <c r="AA22" i="2"/>
  <c r="Z22" i="2"/>
  <c r="Y22" i="2"/>
  <c r="Y109" i="2" s="1"/>
  <c r="X22" i="2"/>
  <c r="X109" i="2" s="1"/>
  <c r="W22" i="2"/>
  <c r="V22" i="2"/>
  <c r="U22" i="2"/>
  <c r="U109" i="2" s="1"/>
  <c r="T22" i="2"/>
  <c r="T109" i="2" s="1"/>
  <c r="S22" i="2"/>
  <c r="R22" i="2"/>
  <c r="Q22" i="2"/>
  <c r="Q109" i="2" s="1"/>
  <c r="P22" i="2"/>
  <c r="P109" i="2" s="1"/>
  <c r="O22" i="2"/>
  <c r="N22" i="2"/>
  <c r="M22" i="2"/>
  <c r="M109" i="2" s="1"/>
  <c r="L22" i="2"/>
  <c r="L109" i="2" s="1"/>
  <c r="K22" i="2"/>
  <c r="J22" i="2"/>
  <c r="I22" i="2"/>
  <c r="I109" i="2" s="1"/>
  <c r="H22" i="2"/>
  <c r="H109" i="2" s="1"/>
  <c r="G22" i="2"/>
  <c r="BT21" i="2"/>
  <c r="BS21" i="2"/>
  <c r="BS108" i="2" s="1"/>
  <c r="BR21" i="2"/>
  <c r="BR108" i="2" s="1"/>
  <c r="BQ21" i="2"/>
  <c r="BP21" i="2"/>
  <c r="BO21" i="2"/>
  <c r="BO108" i="2" s="1"/>
  <c r="BN21" i="2"/>
  <c r="BN108" i="2" s="1"/>
  <c r="BM21" i="2"/>
  <c r="BL21" i="2"/>
  <c r="BK21" i="2"/>
  <c r="BK108" i="2" s="1"/>
  <c r="BJ21" i="2"/>
  <c r="BJ108" i="2" s="1"/>
  <c r="BI21" i="2"/>
  <c r="BH21" i="2"/>
  <c r="BG21" i="2"/>
  <c r="BF21" i="2"/>
  <c r="BF108" i="2" s="1"/>
  <c r="BE21" i="2"/>
  <c r="BD21" i="2"/>
  <c r="BC21" i="2"/>
  <c r="BB21" i="2"/>
  <c r="BB108" i="2" s="1"/>
  <c r="BA21" i="2"/>
  <c r="AZ21" i="2"/>
  <c r="AY21" i="2"/>
  <c r="AY108" i="2" s="1"/>
  <c r="AX21" i="2"/>
  <c r="AX108" i="2" s="1"/>
  <c r="AW21" i="2"/>
  <c r="AV21" i="2"/>
  <c r="AU21" i="2"/>
  <c r="AU108" i="2" s="1"/>
  <c r="AT21" i="2"/>
  <c r="AT108" i="2" s="1"/>
  <c r="AS21" i="2"/>
  <c r="AR21" i="2"/>
  <c r="AQ21" i="2"/>
  <c r="AP21" i="2"/>
  <c r="AP108" i="2" s="1"/>
  <c r="AO21" i="2"/>
  <c r="AN21" i="2"/>
  <c r="AM21" i="2"/>
  <c r="AL21" i="2"/>
  <c r="AL108" i="2" s="1"/>
  <c r="AK21" i="2"/>
  <c r="AJ21" i="2"/>
  <c r="AI21" i="2"/>
  <c r="AI108" i="2" s="1"/>
  <c r="AH21" i="2"/>
  <c r="AH108" i="2" s="1"/>
  <c r="AG21" i="2"/>
  <c r="AF21" i="2"/>
  <c r="AE21" i="2"/>
  <c r="AE108" i="2" s="1"/>
  <c r="AD21" i="2"/>
  <c r="AD108" i="2" s="1"/>
  <c r="AC21" i="2"/>
  <c r="AB21" i="2"/>
  <c r="AA21" i="2"/>
  <c r="Z21" i="2"/>
  <c r="Z108" i="2" s="1"/>
  <c r="Y21" i="2"/>
  <c r="X21" i="2"/>
  <c r="W21" i="2"/>
  <c r="V21" i="2"/>
  <c r="V108" i="2" s="1"/>
  <c r="U21" i="2"/>
  <c r="T21" i="2"/>
  <c r="S21" i="2"/>
  <c r="S108" i="2" s="1"/>
  <c r="R21" i="2"/>
  <c r="R108" i="2" s="1"/>
  <c r="Q21" i="2"/>
  <c r="P21" i="2"/>
  <c r="O21" i="2"/>
  <c r="O108" i="2" s="1"/>
  <c r="N21" i="2"/>
  <c r="N108" i="2" s="1"/>
  <c r="M21" i="2"/>
  <c r="L21" i="2"/>
  <c r="K21" i="2"/>
  <c r="J21" i="2"/>
  <c r="J108" i="2" s="1"/>
  <c r="I21" i="2"/>
  <c r="H21" i="2"/>
  <c r="G21" i="2"/>
  <c r="G108" i="2" s="1"/>
  <c r="BT20" i="2"/>
  <c r="BT107" i="2" s="1"/>
  <c r="BS20" i="2"/>
  <c r="BR20" i="2"/>
  <c r="BQ20" i="2"/>
  <c r="BQ107" i="2" s="1"/>
  <c r="BP20" i="2"/>
  <c r="BP107" i="2" s="1"/>
  <c r="BO20" i="2"/>
  <c r="BN20" i="2"/>
  <c r="BM20" i="2"/>
  <c r="BM107" i="2" s="1"/>
  <c r="BL20" i="2"/>
  <c r="BL107" i="2" s="1"/>
  <c r="BK20" i="2"/>
  <c r="BJ20" i="2"/>
  <c r="BI20" i="2"/>
  <c r="BI107" i="2" s="1"/>
  <c r="BH20" i="2"/>
  <c r="BH107" i="2" s="1"/>
  <c r="BG20" i="2"/>
  <c r="BF20" i="2"/>
  <c r="BE20" i="2"/>
  <c r="BE107" i="2" s="1"/>
  <c r="BD20" i="2"/>
  <c r="BD107" i="2" s="1"/>
  <c r="BC20" i="2"/>
  <c r="BB20" i="2"/>
  <c r="BA20" i="2"/>
  <c r="BA107" i="2" s="1"/>
  <c r="AZ20" i="2"/>
  <c r="AZ107" i="2" s="1"/>
  <c r="AY20" i="2"/>
  <c r="AX20" i="2"/>
  <c r="AW20" i="2"/>
  <c r="AW107" i="2" s="1"/>
  <c r="AV20" i="2"/>
  <c r="AV107" i="2" s="1"/>
  <c r="AU20" i="2"/>
  <c r="AT20" i="2"/>
  <c r="AS20" i="2"/>
  <c r="AS107" i="2" s="1"/>
  <c r="AR20" i="2"/>
  <c r="AR107" i="2" s="1"/>
  <c r="AQ20" i="2"/>
  <c r="AP20" i="2"/>
  <c r="AO20" i="2"/>
  <c r="AO107" i="2" s="1"/>
  <c r="AN20" i="2"/>
  <c r="AN107" i="2" s="1"/>
  <c r="AM20" i="2"/>
  <c r="AL20" i="2"/>
  <c r="AK20" i="2"/>
  <c r="AK107" i="2" s="1"/>
  <c r="AJ20" i="2"/>
  <c r="AJ107" i="2" s="1"/>
  <c r="AI20" i="2"/>
  <c r="AH20" i="2"/>
  <c r="AG20" i="2"/>
  <c r="AG107" i="2" s="1"/>
  <c r="AF20" i="2"/>
  <c r="AF107" i="2" s="1"/>
  <c r="AE20" i="2"/>
  <c r="AD20" i="2"/>
  <c r="AC20" i="2"/>
  <c r="AC107" i="2" s="1"/>
  <c r="AB20" i="2"/>
  <c r="AB107" i="2" s="1"/>
  <c r="AA20" i="2"/>
  <c r="Z20" i="2"/>
  <c r="Y20" i="2"/>
  <c r="Y107" i="2" s="1"/>
  <c r="X20" i="2"/>
  <c r="X107" i="2" s="1"/>
  <c r="W20" i="2"/>
  <c r="V20" i="2"/>
  <c r="U20" i="2"/>
  <c r="U107" i="2" s="1"/>
  <c r="T20" i="2"/>
  <c r="T107" i="2" s="1"/>
  <c r="S20" i="2"/>
  <c r="R20" i="2"/>
  <c r="Q20" i="2"/>
  <c r="Q107" i="2" s="1"/>
  <c r="P20" i="2"/>
  <c r="P107" i="2" s="1"/>
  <c r="O20" i="2"/>
  <c r="N20" i="2"/>
  <c r="M20" i="2"/>
  <c r="M107" i="2" s="1"/>
  <c r="L20" i="2"/>
  <c r="L107" i="2" s="1"/>
  <c r="K20" i="2"/>
  <c r="J20" i="2"/>
  <c r="I20" i="2"/>
  <c r="I107" i="2" s="1"/>
  <c r="H20" i="2"/>
  <c r="H107" i="2" s="1"/>
  <c r="G20" i="2"/>
  <c r="BT19" i="2"/>
  <c r="BS19" i="2"/>
  <c r="BS106" i="2" s="1"/>
  <c r="BR19" i="2"/>
  <c r="BR106" i="2" s="1"/>
  <c r="BQ19" i="2"/>
  <c r="BP19" i="2"/>
  <c r="BO19" i="2"/>
  <c r="BO106" i="2" s="1"/>
  <c r="BN19" i="2"/>
  <c r="BN106" i="2" s="1"/>
  <c r="BM19" i="2"/>
  <c r="BL19" i="2"/>
  <c r="BK19" i="2"/>
  <c r="BK106" i="2" s="1"/>
  <c r="BJ19" i="2"/>
  <c r="BJ106" i="2" s="1"/>
  <c r="BI19" i="2"/>
  <c r="BH19" i="2"/>
  <c r="BG19" i="2"/>
  <c r="BF19" i="2"/>
  <c r="BF106" i="2" s="1"/>
  <c r="BE19" i="2"/>
  <c r="BD19" i="2"/>
  <c r="BC19" i="2"/>
  <c r="BB19" i="2"/>
  <c r="BB106" i="2" s="1"/>
  <c r="BA19" i="2"/>
  <c r="AZ19" i="2"/>
  <c r="AY19" i="2"/>
  <c r="AY106" i="2" s="1"/>
  <c r="AX19" i="2"/>
  <c r="AX106" i="2" s="1"/>
  <c r="AW19" i="2"/>
  <c r="AV19" i="2"/>
  <c r="AU19" i="2"/>
  <c r="AU106" i="2" s="1"/>
  <c r="AT19" i="2"/>
  <c r="AT106" i="2" s="1"/>
  <c r="AS19" i="2"/>
  <c r="AR19" i="2"/>
  <c r="AQ19" i="2"/>
  <c r="AP19" i="2"/>
  <c r="AP106" i="2" s="1"/>
  <c r="AO19" i="2"/>
  <c r="AN19" i="2"/>
  <c r="AM19" i="2"/>
  <c r="AL19" i="2"/>
  <c r="AL106" i="2" s="1"/>
  <c r="AK19" i="2"/>
  <c r="AJ19" i="2"/>
  <c r="AI19" i="2"/>
  <c r="AI106" i="2" s="1"/>
  <c r="AH19" i="2"/>
  <c r="AH106" i="2" s="1"/>
  <c r="AG19" i="2"/>
  <c r="AF19" i="2"/>
  <c r="AE19" i="2"/>
  <c r="AE106" i="2" s="1"/>
  <c r="AD19" i="2"/>
  <c r="AD106" i="2" s="1"/>
  <c r="AC19" i="2"/>
  <c r="AB19" i="2"/>
  <c r="AA19" i="2"/>
  <c r="Z19" i="2"/>
  <c r="Z106" i="2" s="1"/>
  <c r="Y19" i="2"/>
  <c r="X19" i="2"/>
  <c r="W19" i="2"/>
  <c r="V19" i="2"/>
  <c r="V106" i="2" s="1"/>
  <c r="U19" i="2"/>
  <c r="T19" i="2"/>
  <c r="S19" i="2"/>
  <c r="S106" i="2" s="1"/>
  <c r="R19" i="2"/>
  <c r="R106" i="2" s="1"/>
  <c r="Q19" i="2"/>
  <c r="P19" i="2"/>
  <c r="O19" i="2"/>
  <c r="O106" i="2" s="1"/>
  <c r="N19" i="2"/>
  <c r="N106" i="2" s="1"/>
  <c r="M19" i="2"/>
  <c r="L19" i="2"/>
  <c r="K19" i="2"/>
  <c r="J19" i="2"/>
  <c r="J106" i="2" s="1"/>
  <c r="I19" i="2"/>
  <c r="H19" i="2"/>
  <c r="G19" i="2"/>
  <c r="G106" i="2" s="1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D18" i="4099" s="1"/>
  <c r="BG18" i="2"/>
  <c r="BF18" i="2"/>
  <c r="BE18" i="2"/>
  <c r="BA18" i="4099" s="1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C17" i="4099" s="1"/>
  <c r="BF17" i="2"/>
  <c r="BB17" i="4099" s="1"/>
  <c r="BE17" i="2"/>
  <c r="BA17" i="4099" s="1"/>
  <c r="BT16" i="2"/>
  <c r="BS16" i="2"/>
  <c r="BR16" i="2"/>
  <c r="BQ16" i="2"/>
  <c r="BP16" i="2"/>
  <c r="BP98" i="2" s="1"/>
  <c r="BO16" i="2"/>
  <c r="BN16" i="2"/>
  <c r="BM16" i="2"/>
  <c r="BL16" i="2"/>
  <c r="BK16" i="2"/>
  <c r="BJ16" i="2"/>
  <c r="BI16" i="2"/>
  <c r="BH16" i="2"/>
  <c r="BD16" i="4099" s="1"/>
  <c r="BG16" i="2"/>
  <c r="BF16" i="2"/>
  <c r="BE16" i="2"/>
  <c r="BA16" i="4099" s="1"/>
  <c r="BT15" i="2"/>
  <c r="BT161" i="2" s="1"/>
  <c r="BS15" i="2"/>
  <c r="BR15" i="2"/>
  <c r="BQ15" i="2"/>
  <c r="BP15" i="2"/>
  <c r="BP161" i="2" s="1"/>
  <c r="BO15" i="2"/>
  <c r="BN15" i="2"/>
  <c r="BM15" i="2"/>
  <c r="BL15" i="2"/>
  <c r="BK15" i="2"/>
  <c r="BJ15" i="2"/>
  <c r="BI15" i="2"/>
  <c r="BH15" i="2"/>
  <c r="BD15" i="4099" s="1"/>
  <c r="BG15" i="2"/>
  <c r="BC15" i="4099" s="1"/>
  <c r="BF15" i="2"/>
  <c r="BE15" i="2"/>
  <c r="BA15" i="4099" s="1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D14" i="4099" s="1"/>
  <c r="BG14" i="2"/>
  <c r="BF14" i="2"/>
  <c r="BE14" i="2"/>
  <c r="BA14" i="4099" s="1"/>
  <c r="BT13" i="2"/>
  <c r="BS13" i="2"/>
  <c r="BR13" i="2"/>
  <c r="BQ13" i="2"/>
  <c r="BQ159" i="2" s="1"/>
  <c r="BP13" i="2"/>
  <c r="BP159" i="2" s="1"/>
  <c r="BO13" i="2"/>
  <c r="BN13" i="2"/>
  <c r="BM13" i="2"/>
  <c r="BL13" i="2"/>
  <c r="BL159" i="2" s="1"/>
  <c r="BK13" i="2"/>
  <c r="BJ13" i="2"/>
  <c r="BI13" i="2"/>
  <c r="BH13" i="2"/>
  <c r="BG13" i="2"/>
  <c r="BC13" i="4099" s="1"/>
  <c r="BF13" i="2"/>
  <c r="BB13" i="4099" s="1"/>
  <c r="BE13" i="2"/>
  <c r="BA13" i="4099" s="1"/>
  <c r="BT12" i="2"/>
  <c r="BS12" i="2"/>
  <c r="BR12" i="2"/>
  <c r="BQ12" i="2"/>
  <c r="BP12" i="2"/>
  <c r="BO12" i="2"/>
  <c r="BN12" i="2"/>
  <c r="BM12" i="2"/>
  <c r="BL12" i="2"/>
  <c r="BL94" i="2" s="1"/>
  <c r="BK12" i="2"/>
  <c r="BJ12" i="2"/>
  <c r="BI12" i="2"/>
  <c r="BH12" i="2"/>
  <c r="BG12" i="2"/>
  <c r="BF12" i="2"/>
  <c r="BE12" i="2"/>
  <c r="BA12" i="4099" s="1"/>
  <c r="BT11" i="2"/>
  <c r="BS11" i="2"/>
  <c r="BR11" i="2"/>
  <c r="BQ11" i="2"/>
  <c r="BP11" i="2"/>
  <c r="BP157" i="2" s="1"/>
  <c r="BO11" i="2"/>
  <c r="BN11" i="2"/>
  <c r="BM11" i="2"/>
  <c r="BL11" i="2"/>
  <c r="BK11" i="2"/>
  <c r="BJ11" i="2"/>
  <c r="BI11" i="2"/>
  <c r="BH11" i="2"/>
  <c r="BG11" i="2"/>
  <c r="BC11" i="4099" s="1"/>
  <c r="BF11" i="2"/>
  <c r="BE11" i="2"/>
  <c r="BA11" i="4099" s="1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D10" i="4099" s="1"/>
  <c r="BG10" i="2"/>
  <c r="BF10" i="2"/>
  <c r="BE10" i="2"/>
  <c r="BA10" i="4099" s="1"/>
  <c r="BT9" i="2"/>
  <c r="BS9" i="2"/>
  <c r="BR9" i="2"/>
  <c r="BQ9" i="2"/>
  <c r="BP9" i="2"/>
  <c r="BO9" i="2"/>
  <c r="BN9" i="2"/>
  <c r="BM9" i="2"/>
  <c r="BM155" i="2" s="1"/>
  <c r="BL9" i="2"/>
  <c r="BK9" i="2"/>
  <c r="BJ9" i="2"/>
  <c r="BI9" i="2"/>
  <c r="BI91" i="2" s="1"/>
  <c r="BH9" i="2"/>
  <c r="BD9" i="4099" s="1"/>
  <c r="BG9" i="2"/>
  <c r="BC9" i="4099" s="1"/>
  <c r="BF9" i="2"/>
  <c r="BE9" i="2"/>
  <c r="BT8" i="2"/>
  <c r="BT90" i="2" s="1"/>
  <c r="BS8" i="2"/>
  <c r="BR8" i="2"/>
  <c r="BQ8" i="2"/>
  <c r="BP8" i="2"/>
  <c r="BP90" i="2" s="1"/>
  <c r="BO8" i="2"/>
  <c r="BN8" i="2"/>
  <c r="BM8" i="2"/>
  <c r="BL8" i="2"/>
  <c r="BK8" i="2"/>
  <c r="BJ8" i="2"/>
  <c r="BI8" i="2"/>
  <c r="BH8" i="2"/>
  <c r="BG8" i="2"/>
  <c r="BF8" i="2"/>
  <c r="BE8" i="2"/>
  <c r="BA8" i="4099" s="1"/>
  <c r="BT7" i="2"/>
  <c r="BT153" i="2" s="1"/>
  <c r="BS7" i="2"/>
  <c r="BR7" i="2"/>
  <c r="BQ7" i="2"/>
  <c r="BP7" i="2"/>
  <c r="BP153" i="2" s="1"/>
  <c r="BO7" i="2"/>
  <c r="BN7" i="2"/>
  <c r="BM7" i="2"/>
  <c r="BL7" i="2"/>
  <c r="BK7" i="2"/>
  <c r="BJ7" i="2"/>
  <c r="BI7" i="2"/>
  <c r="BH7" i="2"/>
  <c r="BG7" i="2"/>
  <c r="BC7" i="4099" s="1"/>
  <c r="BF7" i="2"/>
  <c r="BE7" i="2"/>
  <c r="BA7" i="4099" s="1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D6" i="4099" s="1"/>
  <c r="BG6" i="2"/>
  <c r="BF6" i="2"/>
  <c r="BE6" i="2"/>
  <c r="BA6" i="4099" s="1"/>
  <c r="BT5" i="2"/>
  <c r="BS5" i="2"/>
  <c r="BR5" i="2"/>
  <c r="BQ5" i="2"/>
  <c r="BP5" i="2"/>
  <c r="BO5" i="2"/>
  <c r="BN5" i="2"/>
  <c r="BM5" i="2"/>
  <c r="BM151" i="2" s="1"/>
  <c r="BL5" i="2"/>
  <c r="BK5" i="2"/>
  <c r="BJ5" i="2"/>
  <c r="BI5" i="2"/>
  <c r="BH5" i="2"/>
  <c r="BG5" i="2"/>
  <c r="BC5" i="4099" s="1"/>
  <c r="BF5" i="2"/>
  <c r="BE5" i="2"/>
  <c r="BT4" i="2"/>
  <c r="BT86" i="2" s="1"/>
  <c r="BS4" i="2"/>
  <c r="BR4" i="2"/>
  <c r="BQ4" i="2"/>
  <c r="BP4" i="2"/>
  <c r="BP86" i="2" s="1"/>
  <c r="BO4" i="2"/>
  <c r="BN4" i="2"/>
  <c r="BM4" i="2"/>
  <c r="BL4" i="2"/>
  <c r="BL86" i="2" s="1"/>
  <c r="BK4" i="2"/>
  <c r="BJ4" i="2"/>
  <c r="BI4" i="2"/>
  <c r="BH4" i="2"/>
  <c r="BG4" i="2"/>
  <c r="BF4" i="2"/>
  <c r="BE4" i="2"/>
  <c r="BA4" i="4099" s="1"/>
  <c r="BT3" i="2"/>
  <c r="BS3" i="2"/>
  <c r="BR3" i="2"/>
  <c r="BQ3" i="2"/>
  <c r="BQ85" i="2" s="1"/>
  <c r="BP3" i="2"/>
  <c r="BP149" i="2" s="1"/>
  <c r="BO3" i="2"/>
  <c r="BN3" i="2"/>
  <c r="BM3" i="2"/>
  <c r="BL3" i="2"/>
  <c r="BK3" i="2"/>
  <c r="BJ3" i="2"/>
  <c r="BI3" i="2"/>
  <c r="BH3" i="2"/>
  <c r="BG3" i="2"/>
  <c r="BC3" i="4099" s="1"/>
  <c r="BF3" i="2"/>
  <c r="BE3" i="2"/>
  <c r="BA3" i="4099" s="1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D2" i="4099" s="1"/>
  <c r="BG2" i="2"/>
  <c r="BF2" i="2"/>
  <c r="BE2" i="2"/>
  <c r="BA2" i="4099" s="1"/>
  <c r="BD18" i="2"/>
  <c r="AZ18" i="4099" s="1"/>
  <c r="BC18" i="2"/>
  <c r="BB18" i="2"/>
  <c r="BA18" i="2"/>
  <c r="AW18" i="4099" s="1"/>
  <c r="AZ18" i="2"/>
  <c r="AV18" i="4099" s="1"/>
  <c r="AY18" i="2"/>
  <c r="AX18" i="2"/>
  <c r="AW18" i="2"/>
  <c r="AS18" i="4099" s="1"/>
  <c r="AV18" i="2"/>
  <c r="AR18" i="4099" s="1"/>
  <c r="AU18" i="2"/>
  <c r="AT18" i="2"/>
  <c r="AS18" i="2"/>
  <c r="AO18" i="4099" s="1"/>
  <c r="AR18" i="2"/>
  <c r="AN18" i="4099" s="1"/>
  <c r="AQ18" i="2"/>
  <c r="AP18" i="2"/>
  <c r="AO18" i="2"/>
  <c r="AK18" i="4099" s="1"/>
  <c r="AN18" i="2"/>
  <c r="AJ18" i="4099" s="1"/>
  <c r="AM18" i="2"/>
  <c r="AL18" i="2"/>
  <c r="AK18" i="2"/>
  <c r="AG18" i="4099" s="1"/>
  <c r="AJ18" i="2"/>
  <c r="AF18" i="4099" s="1"/>
  <c r="AI18" i="2"/>
  <c r="AH18" i="2"/>
  <c r="AG18" i="2"/>
  <c r="AC18" i="4099" s="1"/>
  <c r="AF18" i="2"/>
  <c r="AB18" i="4099" s="1"/>
  <c r="AE18" i="2"/>
  <c r="AD18" i="2"/>
  <c r="AC18" i="2"/>
  <c r="Y18" i="4099" s="1"/>
  <c r="AB18" i="2"/>
  <c r="X18" i="4099" s="1"/>
  <c r="AA18" i="2"/>
  <c r="Z18" i="2"/>
  <c r="Y18" i="2"/>
  <c r="U18" i="4099" s="1"/>
  <c r="X18" i="2"/>
  <c r="T18" i="4099" s="1"/>
  <c r="W18" i="2"/>
  <c r="V18" i="2"/>
  <c r="U18" i="2"/>
  <c r="Q18" i="4099" s="1"/>
  <c r="T18" i="2"/>
  <c r="P18" i="4099" s="1"/>
  <c r="S18" i="2"/>
  <c r="R18" i="2"/>
  <c r="Q18" i="2"/>
  <c r="M18" i="4099" s="1"/>
  <c r="P18" i="2"/>
  <c r="L18" i="4099" s="1"/>
  <c r="O18" i="2"/>
  <c r="N18" i="2"/>
  <c r="M18" i="2"/>
  <c r="I18" i="4099" s="1"/>
  <c r="L18" i="2"/>
  <c r="H18" i="4099" s="1"/>
  <c r="K18" i="2"/>
  <c r="J18" i="2"/>
  <c r="I18" i="2"/>
  <c r="H18" i="2"/>
  <c r="D18" i="4099" s="1"/>
  <c r="G18" i="2"/>
  <c r="BD17" i="2"/>
  <c r="BC17" i="2"/>
  <c r="AY17" i="4099" s="1"/>
  <c r="BB17" i="2"/>
  <c r="BA17" i="2"/>
  <c r="AZ17" i="2"/>
  <c r="AY17" i="2"/>
  <c r="AU17" i="4099" s="1"/>
  <c r="AX17" i="2"/>
  <c r="AT17" i="4099" s="1"/>
  <c r="AW17" i="2"/>
  <c r="AV17" i="2"/>
  <c r="AU17" i="2"/>
  <c r="AQ17" i="4099" s="1"/>
  <c r="AT17" i="2"/>
  <c r="AP17" i="4099" s="1"/>
  <c r="AS17" i="2"/>
  <c r="AR17" i="2"/>
  <c r="AQ17" i="2"/>
  <c r="AM17" i="4099" s="1"/>
  <c r="AP17" i="2"/>
  <c r="AL17" i="4099" s="1"/>
  <c r="AO17" i="2"/>
  <c r="AN17" i="2"/>
  <c r="AM17" i="2"/>
  <c r="AI17" i="4099" s="1"/>
  <c r="AL17" i="2"/>
  <c r="AK17" i="2"/>
  <c r="AJ17" i="2"/>
  <c r="AI17" i="2"/>
  <c r="AE17" i="4099" s="1"/>
  <c r="AH17" i="2"/>
  <c r="AG17" i="2"/>
  <c r="AF17" i="2"/>
  <c r="AE17" i="2"/>
  <c r="AA17" i="4099" s="1"/>
  <c r="AD17" i="2"/>
  <c r="Z17" i="4099" s="1"/>
  <c r="AC17" i="2"/>
  <c r="AB17" i="2"/>
  <c r="AA17" i="2"/>
  <c r="W17" i="4099" s="1"/>
  <c r="Z17" i="2"/>
  <c r="V17" i="4099" s="1"/>
  <c r="Y17" i="2"/>
  <c r="X17" i="2"/>
  <c r="W17" i="2"/>
  <c r="S17" i="4099" s="1"/>
  <c r="V17" i="2"/>
  <c r="U17" i="2"/>
  <c r="T17" i="2"/>
  <c r="S17" i="2"/>
  <c r="O17" i="4099" s="1"/>
  <c r="R17" i="2"/>
  <c r="N17" i="4099" s="1"/>
  <c r="Q17" i="2"/>
  <c r="P17" i="2"/>
  <c r="O17" i="2"/>
  <c r="K17" i="4099" s="1"/>
  <c r="N17" i="2"/>
  <c r="J17" i="4099" s="1"/>
  <c r="M17" i="2"/>
  <c r="L17" i="2"/>
  <c r="K17" i="2"/>
  <c r="G17" i="4099" s="1"/>
  <c r="J17" i="2"/>
  <c r="F17" i="4099" s="1"/>
  <c r="I17" i="2"/>
  <c r="H17" i="2"/>
  <c r="G17" i="2"/>
  <c r="BD16" i="2"/>
  <c r="BC16" i="2"/>
  <c r="BB16" i="2"/>
  <c r="BA16" i="2"/>
  <c r="AW16" i="4099" s="1"/>
  <c r="AZ16" i="2"/>
  <c r="AY16" i="2"/>
  <c r="AX16" i="2"/>
  <c r="AW16" i="2"/>
  <c r="AS16" i="4099" s="1"/>
  <c r="AV16" i="2"/>
  <c r="AU16" i="2"/>
  <c r="AT16" i="2"/>
  <c r="AS16" i="2"/>
  <c r="AO16" i="4099" s="1"/>
  <c r="AR16" i="2"/>
  <c r="AN16" i="4099" s="1"/>
  <c r="AQ16" i="2"/>
  <c r="AP16" i="2"/>
  <c r="AO16" i="2"/>
  <c r="AK16" i="4099" s="1"/>
  <c r="AN16" i="2"/>
  <c r="AJ16" i="4099" s="1"/>
  <c r="AM16" i="2"/>
  <c r="AL16" i="2"/>
  <c r="AK16" i="2"/>
  <c r="AG16" i="4099" s="1"/>
  <c r="AJ16" i="2"/>
  <c r="AI16" i="2"/>
  <c r="AH16" i="2"/>
  <c r="AG16" i="2"/>
  <c r="AC16" i="4099" s="1"/>
  <c r="AF16" i="2"/>
  <c r="AB16" i="4099" s="1"/>
  <c r="AE16" i="2"/>
  <c r="AD16" i="2"/>
  <c r="AC16" i="2"/>
  <c r="Y16" i="4099" s="1"/>
  <c r="AB16" i="2"/>
  <c r="X16" i="4099" s="1"/>
  <c r="AA16" i="2"/>
  <c r="Z16" i="2"/>
  <c r="Y16" i="2"/>
  <c r="U16" i="4099" s="1"/>
  <c r="X16" i="2"/>
  <c r="W16" i="2"/>
  <c r="V16" i="2"/>
  <c r="U16" i="2"/>
  <c r="Q16" i="4099" s="1"/>
  <c r="T16" i="2"/>
  <c r="S16" i="2"/>
  <c r="R16" i="2"/>
  <c r="Q16" i="2"/>
  <c r="M16" i="4099" s="1"/>
  <c r="P16" i="2"/>
  <c r="O16" i="2"/>
  <c r="N16" i="2"/>
  <c r="M16" i="2"/>
  <c r="I16" i="4099" s="1"/>
  <c r="L16" i="2"/>
  <c r="H16" i="4099" s="1"/>
  <c r="K16" i="2"/>
  <c r="J16" i="2"/>
  <c r="I16" i="2"/>
  <c r="E16" i="4099" s="1"/>
  <c r="H16" i="2"/>
  <c r="D16" i="4099" s="1"/>
  <c r="G16" i="2"/>
  <c r="BD15" i="2"/>
  <c r="BC15" i="2"/>
  <c r="AY15" i="4099" s="1"/>
  <c r="BB15" i="2"/>
  <c r="AX15" i="4099" s="1"/>
  <c r="B4" i="4100" s="1"/>
  <c r="BA15" i="2"/>
  <c r="AZ15" i="2"/>
  <c r="AY15" i="2"/>
  <c r="AU15" i="4099" s="1"/>
  <c r="AX15" i="2"/>
  <c r="AT15" i="4099" s="1"/>
  <c r="AW15" i="2"/>
  <c r="AV15" i="2"/>
  <c r="AU15" i="2"/>
  <c r="AQ15" i="4099" s="1"/>
  <c r="AT15" i="2"/>
  <c r="AP15" i="4099" s="1"/>
  <c r="AS15" i="2"/>
  <c r="AR15" i="2"/>
  <c r="AQ15" i="2"/>
  <c r="AM15" i="4099" s="1"/>
  <c r="AP15" i="2"/>
  <c r="AL15" i="4099" s="1"/>
  <c r="AO15" i="2"/>
  <c r="AN15" i="2"/>
  <c r="AM15" i="2"/>
  <c r="AI15" i="4099" s="1"/>
  <c r="AL15" i="2"/>
  <c r="AH15" i="4099" s="1"/>
  <c r="AK15" i="2"/>
  <c r="AJ15" i="2"/>
  <c r="AI15" i="2"/>
  <c r="AE15" i="4099" s="1"/>
  <c r="AH15" i="2"/>
  <c r="AD15" i="4099" s="1"/>
  <c r="AG15" i="2"/>
  <c r="AF15" i="2"/>
  <c r="AE15" i="2"/>
  <c r="AA15" i="4099" s="1"/>
  <c r="AD15" i="2"/>
  <c r="AC15" i="2"/>
  <c r="AB15" i="2"/>
  <c r="AA15" i="2"/>
  <c r="W15" i="4099" s="1"/>
  <c r="Z15" i="2"/>
  <c r="V15" i="4099" s="1"/>
  <c r="Y15" i="2"/>
  <c r="X15" i="2"/>
  <c r="W15" i="2"/>
  <c r="S15" i="4099" s="1"/>
  <c r="V15" i="2"/>
  <c r="R15" i="4099" s="1"/>
  <c r="U15" i="2"/>
  <c r="T15" i="2"/>
  <c r="S15" i="2"/>
  <c r="O15" i="4099" s="1"/>
  <c r="R15" i="2"/>
  <c r="N15" i="4099" s="1"/>
  <c r="Q15" i="2"/>
  <c r="P15" i="2"/>
  <c r="O15" i="2"/>
  <c r="K15" i="4099" s="1"/>
  <c r="N15" i="2"/>
  <c r="M15" i="2"/>
  <c r="L15" i="2"/>
  <c r="K15" i="2"/>
  <c r="G15" i="4099" s="1"/>
  <c r="J15" i="2"/>
  <c r="I15" i="2"/>
  <c r="H15" i="2"/>
  <c r="G15" i="2"/>
  <c r="BD14" i="2"/>
  <c r="AZ14" i="4099" s="1"/>
  <c r="BC14" i="2"/>
  <c r="BB14" i="2"/>
  <c r="BA14" i="2"/>
  <c r="AW14" i="4099" s="1"/>
  <c r="AZ14" i="2"/>
  <c r="AV14" i="4099" s="1"/>
  <c r="AY14" i="2"/>
  <c r="AX14" i="2"/>
  <c r="AW14" i="2"/>
  <c r="AS14" i="4099" s="1"/>
  <c r="AV14" i="2"/>
  <c r="AR14" i="4099" s="1"/>
  <c r="AU14" i="2"/>
  <c r="AT14" i="2"/>
  <c r="AS14" i="2"/>
  <c r="AO14" i="4099" s="1"/>
  <c r="AR14" i="2"/>
  <c r="AN14" i="4099" s="1"/>
  <c r="AQ14" i="2"/>
  <c r="AP14" i="2"/>
  <c r="AO14" i="2"/>
  <c r="AK14" i="4099" s="1"/>
  <c r="AN14" i="2"/>
  <c r="AJ14" i="4099" s="1"/>
  <c r="AM14" i="2"/>
  <c r="AL14" i="2"/>
  <c r="AK14" i="2"/>
  <c r="AG14" i="4099" s="1"/>
  <c r="AJ14" i="2"/>
  <c r="AF14" i="4099" s="1"/>
  <c r="AI14" i="2"/>
  <c r="AH14" i="2"/>
  <c r="AG14" i="2"/>
  <c r="AC14" i="4099" s="1"/>
  <c r="AF14" i="2"/>
  <c r="AB14" i="4099" s="1"/>
  <c r="AE14" i="2"/>
  <c r="AD14" i="2"/>
  <c r="AC14" i="2"/>
  <c r="Y14" i="4099" s="1"/>
  <c r="AB14" i="2"/>
  <c r="X14" i="4099" s="1"/>
  <c r="AA14" i="2"/>
  <c r="Z14" i="2"/>
  <c r="Y14" i="2"/>
  <c r="U14" i="4099" s="1"/>
  <c r="X14" i="2"/>
  <c r="T14" i="4099" s="1"/>
  <c r="W14" i="2"/>
  <c r="V14" i="2"/>
  <c r="U14" i="2"/>
  <c r="Q14" i="4099" s="1"/>
  <c r="T14" i="2"/>
  <c r="P14" i="4099" s="1"/>
  <c r="S14" i="2"/>
  <c r="R14" i="2"/>
  <c r="Q14" i="2"/>
  <c r="M14" i="4099" s="1"/>
  <c r="P14" i="2"/>
  <c r="L14" i="4099" s="1"/>
  <c r="O14" i="2"/>
  <c r="N14" i="2"/>
  <c r="M14" i="2"/>
  <c r="I14" i="4099" s="1"/>
  <c r="L14" i="2"/>
  <c r="H14" i="4099" s="1"/>
  <c r="K14" i="2"/>
  <c r="J14" i="2"/>
  <c r="I14" i="2"/>
  <c r="E14" i="4099" s="1"/>
  <c r="H14" i="2"/>
  <c r="D14" i="4099" s="1"/>
  <c r="G14" i="2"/>
  <c r="BD13" i="2"/>
  <c r="BC13" i="2"/>
  <c r="AY13" i="4099" s="1"/>
  <c r="BB13" i="2"/>
  <c r="AX13" i="4099" s="1"/>
  <c r="BA13" i="2"/>
  <c r="AZ13" i="2"/>
  <c r="AY13" i="2"/>
  <c r="AU13" i="4099" s="1"/>
  <c r="AX13" i="2"/>
  <c r="AT13" i="4099" s="1"/>
  <c r="AW13" i="2"/>
  <c r="AV13" i="2"/>
  <c r="AU13" i="2"/>
  <c r="AQ13" i="4099" s="1"/>
  <c r="AT13" i="2"/>
  <c r="AP13" i="4099" s="1"/>
  <c r="AS13" i="2"/>
  <c r="AR13" i="2"/>
  <c r="AQ13" i="2"/>
  <c r="AM13" i="4099" s="1"/>
  <c r="AP13" i="2"/>
  <c r="AO13" i="2"/>
  <c r="AN13" i="2"/>
  <c r="AM13" i="2"/>
  <c r="AI13" i="4099" s="1"/>
  <c r="AL13" i="2"/>
  <c r="AH13" i="4099" s="1"/>
  <c r="AK13" i="2"/>
  <c r="AJ13" i="2"/>
  <c r="AI13" i="2"/>
  <c r="AE13" i="4099" s="1"/>
  <c r="AH13" i="2"/>
  <c r="AD13" i="4099" s="1"/>
  <c r="AG13" i="2"/>
  <c r="AF13" i="2"/>
  <c r="AE13" i="2"/>
  <c r="AA13" i="4099" s="1"/>
  <c r="AD13" i="2"/>
  <c r="AC13" i="2"/>
  <c r="AB13" i="2"/>
  <c r="AA13" i="2"/>
  <c r="W13" i="4099" s="1"/>
  <c r="Z13" i="2"/>
  <c r="Y13" i="2"/>
  <c r="X13" i="2"/>
  <c r="W13" i="2"/>
  <c r="S13" i="4099" s="1"/>
  <c r="V13" i="2"/>
  <c r="R13" i="4099" s="1"/>
  <c r="U13" i="2"/>
  <c r="T13" i="2"/>
  <c r="S13" i="2"/>
  <c r="O13" i="4099" s="1"/>
  <c r="R13" i="2"/>
  <c r="N13" i="4099" s="1"/>
  <c r="Q13" i="2"/>
  <c r="P13" i="2"/>
  <c r="O13" i="2"/>
  <c r="K13" i="4099" s="1"/>
  <c r="N13" i="2"/>
  <c r="J13" i="4099" s="1"/>
  <c r="M13" i="2"/>
  <c r="L13" i="2"/>
  <c r="K13" i="2"/>
  <c r="G13" i="4099" s="1"/>
  <c r="J13" i="2"/>
  <c r="I13" i="2"/>
  <c r="H13" i="2"/>
  <c r="G13" i="2"/>
  <c r="BD12" i="2"/>
  <c r="BC12" i="2"/>
  <c r="BB12" i="2"/>
  <c r="BA12" i="2"/>
  <c r="AW12" i="4099" s="1"/>
  <c r="AZ12" i="2"/>
  <c r="AV12" i="4099" s="1"/>
  <c r="AY12" i="2"/>
  <c r="AX12" i="2"/>
  <c r="AW12" i="2"/>
  <c r="AS12" i="4099" s="1"/>
  <c r="AV12" i="2"/>
  <c r="AR12" i="4099" s="1"/>
  <c r="AU12" i="2"/>
  <c r="AT12" i="2"/>
  <c r="AS12" i="2"/>
  <c r="AO12" i="4099" s="1"/>
  <c r="AR12" i="2"/>
  <c r="AQ12" i="2"/>
  <c r="AP12" i="2"/>
  <c r="AO12" i="2"/>
  <c r="AK12" i="4099" s="1"/>
  <c r="AN12" i="2"/>
  <c r="AJ12" i="4099" s="1"/>
  <c r="AM12" i="2"/>
  <c r="AL12" i="2"/>
  <c r="AK12" i="2"/>
  <c r="AG12" i="4099" s="1"/>
  <c r="AJ12" i="2"/>
  <c r="AF12" i="4099" s="1"/>
  <c r="AI12" i="2"/>
  <c r="AH12" i="2"/>
  <c r="AG12" i="2"/>
  <c r="AF12" i="2"/>
  <c r="AE12" i="2"/>
  <c r="AD12" i="2"/>
  <c r="AC12" i="2"/>
  <c r="Y12" i="4099" s="1"/>
  <c r="AB12" i="2"/>
  <c r="AA12" i="2"/>
  <c r="Z12" i="2"/>
  <c r="Y12" i="2"/>
  <c r="U12" i="4099" s="1"/>
  <c r="X12" i="2"/>
  <c r="W12" i="2"/>
  <c r="V12" i="2"/>
  <c r="U12" i="2"/>
  <c r="Q12" i="4099" s="1"/>
  <c r="T12" i="2"/>
  <c r="P12" i="4099" s="1"/>
  <c r="S12" i="2"/>
  <c r="R12" i="2"/>
  <c r="Q12" i="2"/>
  <c r="M12" i="4099" s="1"/>
  <c r="P12" i="2"/>
  <c r="L12" i="4099" s="1"/>
  <c r="O12" i="2"/>
  <c r="N12" i="2"/>
  <c r="M12" i="2"/>
  <c r="I12" i="4099" s="1"/>
  <c r="L12" i="2"/>
  <c r="K12" i="2"/>
  <c r="J12" i="2"/>
  <c r="I12" i="2"/>
  <c r="E12" i="4099" s="1"/>
  <c r="H12" i="2"/>
  <c r="G12" i="2"/>
  <c r="BD11" i="2"/>
  <c r="BC11" i="2"/>
  <c r="AY11" i="4099" s="1"/>
  <c r="BB11" i="2"/>
  <c r="BA11" i="2"/>
  <c r="AZ11" i="2"/>
  <c r="AY11" i="2"/>
  <c r="AU11" i="4099" s="1"/>
  <c r="AX11" i="2"/>
  <c r="AT11" i="4099" s="1"/>
  <c r="AW11" i="2"/>
  <c r="AV11" i="2"/>
  <c r="AU11" i="2"/>
  <c r="AQ11" i="4099" s="1"/>
  <c r="AT11" i="2"/>
  <c r="AP11" i="4099" s="1"/>
  <c r="AS11" i="2"/>
  <c r="AR11" i="2"/>
  <c r="AQ11" i="2"/>
  <c r="AM11" i="4099" s="1"/>
  <c r="AP11" i="2"/>
  <c r="AL11" i="4099" s="1"/>
  <c r="AO11" i="2"/>
  <c r="AN11" i="2"/>
  <c r="AM11" i="2"/>
  <c r="AI11" i="4099" s="1"/>
  <c r="AL11" i="2"/>
  <c r="AH11" i="4099" s="1"/>
  <c r="AK11" i="2"/>
  <c r="AJ11" i="2"/>
  <c r="AI11" i="2"/>
  <c r="AE11" i="4099" s="1"/>
  <c r="AH11" i="2"/>
  <c r="AD11" i="4099" s="1"/>
  <c r="AG11" i="2"/>
  <c r="AF11" i="2"/>
  <c r="AE11" i="2"/>
  <c r="AA11" i="4099" s="1"/>
  <c r="AD11" i="2"/>
  <c r="Z11" i="4099" s="1"/>
  <c r="AC11" i="2"/>
  <c r="AB11" i="2"/>
  <c r="AA11" i="2"/>
  <c r="W11" i="4099" s="1"/>
  <c r="Z11" i="2"/>
  <c r="V11" i="4099" s="1"/>
  <c r="Y11" i="2"/>
  <c r="X11" i="2"/>
  <c r="W11" i="2"/>
  <c r="S11" i="4099" s="1"/>
  <c r="V11" i="2"/>
  <c r="U11" i="2"/>
  <c r="T11" i="2"/>
  <c r="S11" i="2"/>
  <c r="O11" i="4099" s="1"/>
  <c r="R11" i="2"/>
  <c r="N11" i="4099" s="1"/>
  <c r="Q11" i="2"/>
  <c r="P11" i="2"/>
  <c r="O11" i="2"/>
  <c r="K11" i="4099" s="1"/>
  <c r="N11" i="2"/>
  <c r="J11" i="4099" s="1"/>
  <c r="M11" i="2"/>
  <c r="L11" i="2"/>
  <c r="K11" i="2"/>
  <c r="G11" i="4099" s="1"/>
  <c r="J11" i="2"/>
  <c r="F11" i="4099" s="1"/>
  <c r="I11" i="2"/>
  <c r="H11" i="2"/>
  <c r="G11" i="2"/>
  <c r="G93" i="2" s="1"/>
  <c r="BD10" i="2"/>
  <c r="AZ10" i="4099" s="1"/>
  <c r="BC10" i="2"/>
  <c r="BB10" i="2"/>
  <c r="BA10" i="2"/>
  <c r="AW10" i="4099" s="1"/>
  <c r="AZ10" i="2"/>
  <c r="AV10" i="4099" s="1"/>
  <c r="AY10" i="2"/>
  <c r="AX10" i="2"/>
  <c r="AW10" i="2"/>
  <c r="AS10" i="4099" s="1"/>
  <c r="AV10" i="2"/>
  <c r="AR10" i="4099" s="1"/>
  <c r="AU10" i="2"/>
  <c r="AT10" i="2"/>
  <c r="AS10" i="2"/>
  <c r="AO10" i="4099" s="1"/>
  <c r="AR10" i="2"/>
  <c r="AN10" i="4099" s="1"/>
  <c r="AQ10" i="2"/>
  <c r="AP10" i="2"/>
  <c r="AO10" i="2"/>
  <c r="AK10" i="4099" s="1"/>
  <c r="AN10" i="2"/>
  <c r="AJ10" i="4099" s="1"/>
  <c r="AM10" i="2"/>
  <c r="AL10" i="2"/>
  <c r="AK10" i="2"/>
  <c r="AG10" i="4099" s="1"/>
  <c r="AJ10" i="2"/>
  <c r="AF10" i="4099" s="1"/>
  <c r="AI10" i="2"/>
  <c r="AH10" i="2"/>
  <c r="AG10" i="2"/>
  <c r="AC10" i="4099" s="1"/>
  <c r="AF10" i="2"/>
  <c r="AB10" i="4099" s="1"/>
  <c r="AE10" i="2"/>
  <c r="AD10" i="2"/>
  <c r="AC10" i="2"/>
  <c r="Y10" i="4099" s="1"/>
  <c r="AB10" i="2"/>
  <c r="X10" i="4099" s="1"/>
  <c r="AA10" i="2"/>
  <c r="Z10" i="2"/>
  <c r="Y10" i="2"/>
  <c r="U10" i="4099" s="1"/>
  <c r="X10" i="2"/>
  <c r="T10" i="4099" s="1"/>
  <c r="W10" i="2"/>
  <c r="V10" i="2"/>
  <c r="U10" i="2"/>
  <c r="Q10" i="4099" s="1"/>
  <c r="T10" i="2"/>
  <c r="P10" i="4099" s="1"/>
  <c r="S10" i="2"/>
  <c r="R10" i="2"/>
  <c r="Q10" i="2"/>
  <c r="M10" i="4099" s="1"/>
  <c r="P10" i="2"/>
  <c r="L10" i="4099" s="1"/>
  <c r="O10" i="2"/>
  <c r="N10" i="2"/>
  <c r="M10" i="2"/>
  <c r="I10" i="4099" s="1"/>
  <c r="L10" i="2"/>
  <c r="H10" i="4099" s="1"/>
  <c r="K10" i="2"/>
  <c r="J10" i="2"/>
  <c r="I10" i="2"/>
  <c r="E10" i="4099" s="1"/>
  <c r="H10" i="2"/>
  <c r="D10" i="4099" s="1"/>
  <c r="G10" i="2"/>
  <c r="BD9" i="2"/>
  <c r="BC9" i="2"/>
  <c r="AY9" i="4099" s="1"/>
  <c r="BB9" i="2"/>
  <c r="AX9" i="4099" s="1"/>
  <c r="BA9" i="2"/>
  <c r="AZ9" i="2"/>
  <c r="AY9" i="2"/>
  <c r="AU9" i="4099" s="1"/>
  <c r="AX9" i="2"/>
  <c r="AW9" i="2"/>
  <c r="AV9" i="2"/>
  <c r="AU9" i="2"/>
  <c r="AQ9" i="4099" s="1"/>
  <c r="AT9" i="2"/>
  <c r="AP9" i="4099" s="1"/>
  <c r="AS9" i="2"/>
  <c r="AR9" i="2"/>
  <c r="AQ9" i="2"/>
  <c r="AM9" i="4099" s="1"/>
  <c r="AP9" i="2"/>
  <c r="AO9" i="2"/>
  <c r="AN9" i="2"/>
  <c r="AM9" i="2"/>
  <c r="AI9" i="4099" s="1"/>
  <c r="AL9" i="2"/>
  <c r="AH9" i="4099" s="1"/>
  <c r="AK9" i="2"/>
  <c r="AJ9" i="2"/>
  <c r="AI9" i="2"/>
  <c r="AE9" i="4099" s="1"/>
  <c r="AH9" i="2"/>
  <c r="AG9" i="2"/>
  <c r="AF9" i="2"/>
  <c r="AE9" i="2"/>
  <c r="AA9" i="4099" s="1"/>
  <c r="AD9" i="2"/>
  <c r="Z9" i="4099" s="1"/>
  <c r="AC9" i="2"/>
  <c r="AB9" i="2"/>
  <c r="AA9" i="2"/>
  <c r="W9" i="4099" s="1"/>
  <c r="Z9" i="2"/>
  <c r="Y9" i="2"/>
  <c r="X9" i="2"/>
  <c r="W9" i="2"/>
  <c r="S9" i="4099" s="1"/>
  <c r="V9" i="2"/>
  <c r="R9" i="4099" s="1"/>
  <c r="U9" i="2"/>
  <c r="T9" i="2"/>
  <c r="S9" i="2"/>
  <c r="O9" i="4099" s="1"/>
  <c r="R9" i="2"/>
  <c r="Q9" i="2"/>
  <c r="P9" i="2"/>
  <c r="O9" i="2"/>
  <c r="K9" i="4099" s="1"/>
  <c r="N9" i="2"/>
  <c r="J9" i="4099" s="1"/>
  <c r="M9" i="2"/>
  <c r="L9" i="2"/>
  <c r="K9" i="2"/>
  <c r="G9" i="4099" s="1"/>
  <c r="J9" i="2"/>
  <c r="I9" i="2"/>
  <c r="H9" i="2"/>
  <c r="G9" i="2"/>
  <c r="G91" i="2" s="1"/>
  <c r="BD8" i="2"/>
  <c r="BC8" i="2"/>
  <c r="BB8" i="2"/>
  <c r="BA8" i="2"/>
  <c r="AW8" i="4099" s="1"/>
  <c r="AZ8" i="2"/>
  <c r="AY8" i="2"/>
  <c r="AX8" i="2"/>
  <c r="AW8" i="2"/>
  <c r="AS8" i="4099" s="1"/>
  <c r="AV8" i="2"/>
  <c r="AU8" i="2"/>
  <c r="AT8" i="2"/>
  <c r="AS8" i="2"/>
  <c r="AO8" i="4099" s="1"/>
  <c r="AR8" i="2"/>
  <c r="AQ8" i="2"/>
  <c r="AP8" i="2"/>
  <c r="AO8" i="2"/>
  <c r="AK8" i="4099" s="1"/>
  <c r="AN8" i="2"/>
  <c r="AM8" i="2"/>
  <c r="AL8" i="2"/>
  <c r="AK8" i="2"/>
  <c r="AG8" i="4099" s="1"/>
  <c r="AJ8" i="2"/>
  <c r="AI8" i="2"/>
  <c r="AH8" i="2"/>
  <c r="AG8" i="2"/>
  <c r="AC8" i="4099" s="1"/>
  <c r="AF8" i="2"/>
  <c r="AE8" i="2"/>
  <c r="AD8" i="2"/>
  <c r="AC8" i="2"/>
  <c r="Y8" i="4099" s="1"/>
  <c r="AB8" i="2"/>
  <c r="AA8" i="2"/>
  <c r="Z8" i="2"/>
  <c r="Y8" i="2"/>
  <c r="U8" i="4099" s="1"/>
  <c r="X8" i="2"/>
  <c r="W8" i="2"/>
  <c r="V8" i="2"/>
  <c r="U8" i="2"/>
  <c r="Q8" i="4099" s="1"/>
  <c r="T8" i="2"/>
  <c r="S8" i="2"/>
  <c r="R8" i="2"/>
  <c r="Q8" i="2"/>
  <c r="M8" i="4099" s="1"/>
  <c r="P8" i="2"/>
  <c r="O8" i="2"/>
  <c r="N8" i="2"/>
  <c r="M8" i="2"/>
  <c r="I8" i="4099" s="1"/>
  <c r="L8" i="2"/>
  <c r="K8" i="2"/>
  <c r="J8" i="2"/>
  <c r="I8" i="2"/>
  <c r="E8" i="4099" s="1"/>
  <c r="H8" i="2"/>
  <c r="G8" i="2"/>
  <c r="BD7" i="2"/>
  <c r="BC7" i="2"/>
  <c r="AY7" i="4099" s="1"/>
  <c r="BB7" i="2"/>
  <c r="AX7" i="4099" s="1"/>
  <c r="BA7" i="2"/>
  <c r="AZ7" i="2"/>
  <c r="AY7" i="2"/>
  <c r="AU7" i="4099" s="1"/>
  <c r="AX7" i="2"/>
  <c r="AW7" i="2"/>
  <c r="AV7" i="2"/>
  <c r="AU7" i="2"/>
  <c r="AQ7" i="4099" s="1"/>
  <c r="AT7" i="2"/>
  <c r="AS7" i="2"/>
  <c r="AR7" i="2"/>
  <c r="AQ7" i="2"/>
  <c r="AM7" i="4099" s="1"/>
  <c r="AP7" i="2"/>
  <c r="AL7" i="4099" s="1"/>
  <c r="AO7" i="2"/>
  <c r="AN7" i="2"/>
  <c r="AM7" i="2"/>
  <c r="AI7" i="4099" s="1"/>
  <c r="AL7" i="2"/>
  <c r="AH7" i="4099" s="1"/>
  <c r="AK7" i="2"/>
  <c r="AJ7" i="2"/>
  <c r="AI7" i="2"/>
  <c r="AE7" i="4099" s="1"/>
  <c r="AH7" i="2"/>
  <c r="AD7" i="4099" s="1"/>
  <c r="AG7" i="2"/>
  <c r="AF7" i="2"/>
  <c r="AE7" i="2"/>
  <c r="AA7" i="4099" s="1"/>
  <c r="AD7" i="2"/>
  <c r="Z7" i="4099" s="1"/>
  <c r="AC7" i="2"/>
  <c r="AB7" i="2"/>
  <c r="AA7" i="2"/>
  <c r="W7" i="4099" s="1"/>
  <c r="Z7" i="2"/>
  <c r="V7" i="4099" s="1"/>
  <c r="Y7" i="2"/>
  <c r="X7" i="2"/>
  <c r="W7" i="2"/>
  <c r="S7" i="4099" s="1"/>
  <c r="V7" i="2"/>
  <c r="R7" i="4099" s="1"/>
  <c r="U7" i="2"/>
  <c r="T7" i="2"/>
  <c r="S7" i="2"/>
  <c r="O7" i="4099" s="1"/>
  <c r="R7" i="2"/>
  <c r="N7" i="4099" s="1"/>
  <c r="Q7" i="2"/>
  <c r="P7" i="2"/>
  <c r="O7" i="2"/>
  <c r="K7" i="4099" s="1"/>
  <c r="N7" i="2"/>
  <c r="J7" i="4099" s="1"/>
  <c r="M7" i="2"/>
  <c r="L7" i="2"/>
  <c r="K7" i="2"/>
  <c r="G7" i="4099" s="1"/>
  <c r="J7" i="2"/>
  <c r="F7" i="4099" s="1"/>
  <c r="I7" i="2"/>
  <c r="H7" i="2"/>
  <c r="G7" i="2"/>
  <c r="BD6" i="2"/>
  <c r="AZ6" i="4099" s="1"/>
  <c r="BC6" i="2"/>
  <c r="BB6" i="2"/>
  <c r="BA6" i="2"/>
  <c r="AW6" i="4099" s="1"/>
  <c r="AZ6" i="2"/>
  <c r="AV6" i="4099" s="1"/>
  <c r="AY6" i="2"/>
  <c r="AX6" i="2"/>
  <c r="AW6" i="2"/>
  <c r="AS6" i="4099" s="1"/>
  <c r="AV6" i="2"/>
  <c r="AR6" i="4099" s="1"/>
  <c r="AU6" i="2"/>
  <c r="AT6" i="2"/>
  <c r="AS6" i="2"/>
  <c r="AO6" i="4099" s="1"/>
  <c r="AR6" i="2"/>
  <c r="AN6" i="4099" s="1"/>
  <c r="AQ6" i="2"/>
  <c r="AP6" i="2"/>
  <c r="AO6" i="2"/>
  <c r="AK6" i="4099" s="1"/>
  <c r="AN6" i="2"/>
  <c r="AJ6" i="4099" s="1"/>
  <c r="AM6" i="2"/>
  <c r="AL6" i="2"/>
  <c r="AK6" i="2"/>
  <c r="AG6" i="4099" s="1"/>
  <c r="AJ6" i="2"/>
  <c r="AF6" i="4099" s="1"/>
  <c r="AI6" i="2"/>
  <c r="AH6" i="2"/>
  <c r="AG6" i="2"/>
  <c r="AC6" i="4099" s="1"/>
  <c r="AF6" i="2"/>
  <c r="AB6" i="4099" s="1"/>
  <c r="AE6" i="2"/>
  <c r="AD6" i="2"/>
  <c r="AC6" i="2"/>
  <c r="Y6" i="4099" s="1"/>
  <c r="AB6" i="2"/>
  <c r="X6" i="4099" s="1"/>
  <c r="AA6" i="2"/>
  <c r="Z6" i="2"/>
  <c r="Y6" i="2"/>
  <c r="U6" i="4099" s="1"/>
  <c r="X6" i="2"/>
  <c r="T6" i="4099" s="1"/>
  <c r="W6" i="2"/>
  <c r="V6" i="2"/>
  <c r="U6" i="2"/>
  <c r="Q6" i="4099" s="1"/>
  <c r="T6" i="2"/>
  <c r="P6" i="4099" s="1"/>
  <c r="S6" i="2"/>
  <c r="R6" i="2"/>
  <c r="Q6" i="2"/>
  <c r="M6" i="4099" s="1"/>
  <c r="P6" i="2"/>
  <c r="O6" i="2"/>
  <c r="N6" i="2"/>
  <c r="M6" i="2"/>
  <c r="I6" i="4099" s="1"/>
  <c r="L6" i="2"/>
  <c r="H6" i="4099" s="1"/>
  <c r="K6" i="2"/>
  <c r="J6" i="2"/>
  <c r="I6" i="2"/>
  <c r="E6" i="4099" s="1"/>
  <c r="H6" i="2"/>
  <c r="D6" i="4099" s="1"/>
  <c r="G6" i="2"/>
  <c r="BD5" i="2"/>
  <c r="BC5" i="2"/>
  <c r="AY5" i="4099" s="1"/>
  <c r="BB5" i="2"/>
  <c r="AX5" i="4099" s="1"/>
  <c r="BA5" i="2"/>
  <c r="AZ5" i="2"/>
  <c r="AY5" i="2"/>
  <c r="AU5" i="4099" s="1"/>
  <c r="AX5" i="2"/>
  <c r="AW5" i="2"/>
  <c r="AV5" i="2"/>
  <c r="AU5" i="2"/>
  <c r="AQ5" i="4099" s="1"/>
  <c r="AT5" i="2"/>
  <c r="AP5" i="4099" s="1"/>
  <c r="AS5" i="2"/>
  <c r="AR5" i="2"/>
  <c r="AQ5" i="2"/>
  <c r="AM5" i="4099" s="1"/>
  <c r="AP5" i="2"/>
  <c r="AO5" i="2"/>
  <c r="AN5" i="2"/>
  <c r="AM5" i="2"/>
  <c r="AI5" i="4099" s="1"/>
  <c r="AL5" i="2"/>
  <c r="AH5" i="4099" s="1"/>
  <c r="AK5" i="2"/>
  <c r="AJ5" i="2"/>
  <c r="AI5" i="2"/>
  <c r="AE5" i="4099" s="1"/>
  <c r="AH5" i="2"/>
  <c r="AG5" i="2"/>
  <c r="AF5" i="2"/>
  <c r="AE5" i="2"/>
  <c r="AA5" i="4099" s="1"/>
  <c r="AD5" i="2"/>
  <c r="Z5" i="4099" s="1"/>
  <c r="AC5" i="2"/>
  <c r="AB5" i="2"/>
  <c r="AA5" i="2"/>
  <c r="W5" i="4099" s="1"/>
  <c r="Z5" i="2"/>
  <c r="Y5" i="2"/>
  <c r="X5" i="2"/>
  <c r="W5" i="2"/>
  <c r="S5" i="4099" s="1"/>
  <c r="V5" i="2"/>
  <c r="R5" i="4099" s="1"/>
  <c r="U5" i="2"/>
  <c r="T5" i="2"/>
  <c r="S5" i="2"/>
  <c r="O5" i="4099" s="1"/>
  <c r="R5" i="2"/>
  <c r="Q5" i="2"/>
  <c r="P5" i="2"/>
  <c r="O5" i="2"/>
  <c r="K5" i="4099" s="1"/>
  <c r="N5" i="2"/>
  <c r="J5" i="4099" s="1"/>
  <c r="M5" i="2"/>
  <c r="L5" i="2"/>
  <c r="K5" i="2"/>
  <c r="G5" i="4099" s="1"/>
  <c r="J5" i="2"/>
  <c r="F5" i="4099" s="1"/>
  <c r="I5" i="2"/>
  <c r="H5" i="2"/>
  <c r="G5" i="2"/>
  <c r="G87" i="2" s="1"/>
  <c r="BD4" i="2"/>
  <c r="BC4" i="2"/>
  <c r="BB4" i="2"/>
  <c r="BA4" i="2"/>
  <c r="AW4" i="4099" s="1"/>
  <c r="AZ4" i="2"/>
  <c r="AY4" i="2"/>
  <c r="AX4" i="2"/>
  <c r="AW4" i="2"/>
  <c r="AS4" i="4099" s="1"/>
  <c r="AV4" i="2"/>
  <c r="AU4" i="2"/>
  <c r="AT4" i="2"/>
  <c r="AS4" i="2"/>
  <c r="AO4" i="4099" s="1"/>
  <c r="AR4" i="2"/>
  <c r="AQ4" i="2"/>
  <c r="AP4" i="2"/>
  <c r="AO4" i="2"/>
  <c r="AK4" i="4099" s="1"/>
  <c r="AN4" i="2"/>
  <c r="AM4" i="2"/>
  <c r="AL4" i="2"/>
  <c r="AK4" i="2"/>
  <c r="AG4" i="4099" s="1"/>
  <c r="AJ4" i="2"/>
  <c r="AI4" i="2"/>
  <c r="AH4" i="2"/>
  <c r="AG4" i="2"/>
  <c r="AC4" i="4099" s="1"/>
  <c r="AF4" i="2"/>
  <c r="AE4" i="2"/>
  <c r="AD4" i="2"/>
  <c r="AC4" i="2"/>
  <c r="Y4" i="4099" s="1"/>
  <c r="AB4" i="2"/>
  <c r="AA4" i="2"/>
  <c r="Z4" i="2"/>
  <c r="Y4" i="2"/>
  <c r="U4" i="4099" s="1"/>
  <c r="X4" i="2"/>
  <c r="W4" i="2"/>
  <c r="V4" i="2"/>
  <c r="U4" i="2"/>
  <c r="Q4" i="4099" s="1"/>
  <c r="T4" i="2"/>
  <c r="P4" i="4099" s="1"/>
  <c r="S4" i="2"/>
  <c r="R4" i="2"/>
  <c r="Q4" i="2"/>
  <c r="M4" i="4099" s="1"/>
  <c r="P4" i="2"/>
  <c r="O4" i="2"/>
  <c r="N4" i="2"/>
  <c r="M4" i="2"/>
  <c r="I4" i="4099" s="1"/>
  <c r="L4" i="2"/>
  <c r="K4" i="2"/>
  <c r="J4" i="2"/>
  <c r="I4" i="2"/>
  <c r="E4" i="4099" s="1"/>
  <c r="H4" i="2"/>
  <c r="G4" i="2"/>
  <c r="BD3" i="2"/>
  <c r="BC3" i="2"/>
  <c r="AY3" i="4099" s="1"/>
  <c r="BB3" i="2"/>
  <c r="BA3" i="2"/>
  <c r="AZ3" i="2"/>
  <c r="AY3" i="2"/>
  <c r="AU3" i="4099" s="1"/>
  <c r="AX3" i="2"/>
  <c r="AT3" i="4099" s="1"/>
  <c r="AW3" i="2"/>
  <c r="AV3" i="2"/>
  <c r="AU3" i="2"/>
  <c r="AQ3" i="4099" s="1"/>
  <c r="AT3" i="2"/>
  <c r="AP3" i="4099" s="1"/>
  <c r="AS3" i="2"/>
  <c r="AR3" i="2"/>
  <c r="AQ3" i="2"/>
  <c r="AM3" i="4099" s="1"/>
  <c r="AP3" i="2"/>
  <c r="AL3" i="4099" s="1"/>
  <c r="AO3" i="2"/>
  <c r="AN3" i="2"/>
  <c r="AM3" i="2"/>
  <c r="AI3" i="4099" s="1"/>
  <c r="AL3" i="2"/>
  <c r="AK3" i="2"/>
  <c r="AJ3" i="2"/>
  <c r="AI3" i="2"/>
  <c r="AE3" i="4099" s="1"/>
  <c r="AH3" i="2"/>
  <c r="AD3" i="4099" s="1"/>
  <c r="AG3" i="2"/>
  <c r="AF3" i="2"/>
  <c r="AE3" i="2"/>
  <c r="AA3" i="4099" s="1"/>
  <c r="AD3" i="2"/>
  <c r="Z3" i="4099" s="1"/>
  <c r="AC3" i="2"/>
  <c r="AB3" i="2"/>
  <c r="AA3" i="2"/>
  <c r="W3" i="4099" s="1"/>
  <c r="Z3" i="2"/>
  <c r="V3" i="4099" s="1"/>
  <c r="Y3" i="2"/>
  <c r="X3" i="2"/>
  <c r="W3" i="2"/>
  <c r="S3" i="4099" s="1"/>
  <c r="V3" i="2"/>
  <c r="U3" i="2"/>
  <c r="T3" i="2"/>
  <c r="S3" i="2"/>
  <c r="O3" i="4099" s="1"/>
  <c r="R3" i="2"/>
  <c r="N3" i="4099" s="1"/>
  <c r="Q3" i="2"/>
  <c r="P3" i="2"/>
  <c r="O3" i="2"/>
  <c r="K3" i="4099" s="1"/>
  <c r="N3" i="2"/>
  <c r="J3" i="4099" s="1"/>
  <c r="M3" i="2"/>
  <c r="L3" i="2"/>
  <c r="K3" i="2"/>
  <c r="G3" i="4099" s="1"/>
  <c r="J3" i="2"/>
  <c r="F3" i="4099" s="1"/>
  <c r="I3" i="2"/>
  <c r="H3" i="2"/>
  <c r="G3" i="2"/>
  <c r="BD2" i="2"/>
  <c r="BC2" i="2"/>
  <c r="BB2" i="2"/>
  <c r="BA2" i="2"/>
  <c r="AW2" i="4099" s="1"/>
  <c r="AZ2" i="2"/>
  <c r="AV2" i="4099" s="1"/>
  <c r="AY2" i="2"/>
  <c r="AX2" i="2"/>
  <c r="AW2" i="2"/>
  <c r="AS2" i="4099" s="1"/>
  <c r="AV2" i="2"/>
  <c r="AR2" i="4099" s="1"/>
  <c r="AU2" i="2"/>
  <c r="AT2" i="2"/>
  <c r="AS2" i="2"/>
  <c r="AO2" i="4099" s="1"/>
  <c r="AR2" i="2"/>
  <c r="AN2" i="4099" s="1"/>
  <c r="AQ2" i="2"/>
  <c r="AP2" i="2"/>
  <c r="AO2" i="2"/>
  <c r="AK2" i="4099" s="1"/>
  <c r="AN2" i="2"/>
  <c r="AM2" i="2"/>
  <c r="AL2" i="2"/>
  <c r="AK2" i="2"/>
  <c r="AG2" i="4099" s="1"/>
  <c r="AJ2" i="2"/>
  <c r="AF2" i="4099" s="1"/>
  <c r="AI2" i="2"/>
  <c r="AH2" i="2"/>
  <c r="AG2" i="2"/>
  <c r="AC2" i="4099" s="1"/>
  <c r="AF2" i="2"/>
  <c r="AB2" i="4099" s="1"/>
  <c r="AE2" i="2"/>
  <c r="AD2" i="2"/>
  <c r="AC2" i="2"/>
  <c r="Y2" i="4099" s="1"/>
  <c r="AB2" i="2"/>
  <c r="X2" i="4099" s="1"/>
  <c r="AA2" i="2"/>
  <c r="Z2" i="2"/>
  <c r="Y2" i="2"/>
  <c r="U2" i="4099" s="1"/>
  <c r="X2" i="2"/>
  <c r="W2" i="2"/>
  <c r="V2" i="2"/>
  <c r="U2" i="2"/>
  <c r="Q2" i="4099" s="1"/>
  <c r="T2" i="2"/>
  <c r="P2" i="4099" s="1"/>
  <c r="S2" i="2"/>
  <c r="R2" i="2"/>
  <c r="Q2" i="2"/>
  <c r="M2" i="4099" s="1"/>
  <c r="P2" i="2"/>
  <c r="L2" i="4099" s="1"/>
  <c r="O2" i="2"/>
  <c r="N2" i="2"/>
  <c r="M2" i="2"/>
  <c r="I2" i="4099" s="1"/>
  <c r="L2" i="2"/>
  <c r="H2" i="4099" s="1"/>
  <c r="K2" i="2"/>
  <c r="J2" i="2"/>
  <c r="I2" i="2"/>
  <c r="E2" i="4099" s="1"/>
  <c r="H2" i="2"/>
  <c r="G2" i="2"/>
  <c r="F2" i="4099" l="1"/>
  <c r="J2" i="4099"/>
  <c r="N2" i="4099"/>
  <c r="R2" i="4099"/>
  <c r="V2" i="4099"/>
  <c r="Z2" i="4099"/>
  <c r="AD2" i="4099"/>
  <c r="AH2" i="4099"/>
  <c r="AL2" i="4099"/>
  <c r="AP2" i="4099"/>
  <c r="AT2" i="4099"/>
  <c r="AX2" i="4099"/>
  <c r="B11" i="4100" s="1"/>
  <c r="D3" i="4099"/>
  <c r="H3" i="4099"/>
  <c r="L3" i="4099"/>
  <c r="P3" i="4099"/>
  <c r="T3" i="4099"/>
  <c r="X3" i="4099"/>
  <c r="AB3" i="4099"/>
  <c r="AF3" i="4099"/>
  <c r="AJ3" i="4099"/>
  <c r="AN3" i="4099"/>
  <c r="AR3" i="4099"/>
  <c r="AV3" i="4099"/>
  <c r="F4" i="4099"/>
  <c r="J4" i="4099"/>
  <c r="N4" i="4099"/>
  <c r="R4" i="4099"/>
  <c r="V4" i="4099"/>
  <c r="Z4" i="4099"/>
  <c r="AD4" i="4099"/>
  <c r="AH4" i="4099"/>
  <c r="AL4" i="4099"/>
  <c r="AP4" i="4099"/>
  <c r="AT4" i="4099"/>
  <c r="AX4" i="4099"/>
  <c r="B7" i="4100" s="1"/>
  <c r="D5" i="4099"/>
  <c r="H5" i="4099"/>
  <c r="L5" i="4099"/>
  <c r="P5" i="4099"/>
  <c r="T5" i="4099"/>
  <c r="X5" i="4099"/>
  <c r="AB5" i="4099"/>
  <c r="AF5" i="4099"/>
  <c r="AJ5" i="4099"/>
  <c r="AN5" i="4099"/>
  <c r="AR5" i="4099"/>
  <c r="AV5" i="4099"/>
  <c r="AZ5" i="4099"/>
  <c r="F6" i="4099"/>
  <c r="J6" i="4099"/>
  <c r="N6" i="4099"/>
  <c r="R6" i="4099"/>
  <c r="V6" i="4099"/>
  <c r="Z6" i="4099"/>
  <c r="AD6" i="4099"/>
  <c r="AH6" i="4099"/>
  <c r="AL6" i="4099"/>
  <c r="AT6" i="4099"/>
  <c r="AX6" i="4099"/>
  <c r="B3" i="4100" s="1"/>
  <c r="D7" i="4099"/>
  <c r="H7" i="4099"/>
  <c r="AV79" i="2"/>
  <c r="O129" i="2"/>
  <c r="S129" i="2"/>
  <c r="W129" i="2"/>
  <c r="AA129" i="2"/>
  <c r="AE129" i="2"/>
  <c r="AI129" i="2"/>
  <c r="AM129" i="2"/>
  <c r="AQ129" i="2"/>
  <c r="AU129" i="2"/>
  <c r="AY129" i="2"/>
  <c r="BC129" i="2"/>
  <c r="BG129" i="2"/>
  <c r="BK129" i="2"/>
  <c r="BO129" i="2"/>
  <c r="BS129" i="2"/>
  <c r="G133" i="2"/>
  <c r="K133" i="2"/>
  <c r="O133" i="2"/>
  <c r="S133" i="2"/>
  <c r="W133" i="2"/>
  <c r="AA133" i="2"/>
  <c r="AE133" i="2"/>
  <c r="AI133" i="2"/>
  <c r="AM133" i="2"/>
  <c r="AQ133" i="2"/>
  <c r="AU133" i="2"/>
  <c r="AY133" i="2"/>
  <c r="BC133" i="2"/>
  <c r="BG133" i="2"/>
  <c r="BK133" i="2"/>
  <c r="BO133" i="2"/>
  <c r="BS133" i="2"/>
  <c r="G137" i="2"/>
  <c r="K137" i="2"/>
  <c r="O137" i="2"/>
  <c r="S137" i="2"/>
  <c r="W137" i="2"/>
  <c r="AA137" i="2"/>
  <c r="AE137" i="2"/>
  <c r="AI137" i="2"/>
  <c r="AM137" i="2"/>
  <c r="AQ137" i="2"/>
  <c r="AU137" i="2"/>
  <c r="AY137" i="2"/>
  <c r="BC137" i="2"/>
  <c r="BG137" i="2"/>
  <c r="BK137" i="2"/>
  <c r="BO137" i="2"/>
  <c r="BS137" i="2"/>
  <c r="G141" i="2"/>
  <c r="K141" i="2"/>
  <c r="O141" i="2"/>
  <c r="S141" i="2"/>
  <c r="W141" i="2"/>
  <c r="AA141" i="2"/>
  <c r="AE141" i="2"/>
  <c r="AI141" i="2"/>
  <c r="AM141" i="2"/>
  <c r="AQ141" i="2"/>
  <c r="AU141" i="2"/>
  <c r="AY141" i="2"/>
  <c r="BC141" i="2"/>
  <c r="BG141" i="2"/>
  <c r="BK141" i="2"/>
  <c r="BO141" i="2"/>
  <c r="BS141" i="2"/>
  <c r="P102" i="2"/>
  <c r="BL102" i="2"/>
  <c r="AP103" i="2"/>
  <c r="BF103" i="2"/>
  <c r="X123" i="2"/>
  <c r="BD123" i="2"/>
  <c r="G145" i="2"/>
  <c r="K145" i="2"/>
  <c r="O145" i="2"/>
  <c r="S145" i="2"/>
  <c r="W145" i="2"/>
  <c r="AA145" i="2"/>
  <c r="L188" i="2"/>
  <c r="T188" i="2"/>
  <c r="AJ188" i="2"/>
  <c r="AR188" i="2"/>
  <c r="AZ188" i="2"/>
  <c r="BH188" i="2"/>
  <c r="BP188" i="2"/>
  <c r="N173" i="2"/>
  <c r="R173" i="2"/>
  <c r="V173" i="2"/>
  <c r="Z173" i="2"/>
  <c r="AD173" i="2"/>
  <c r="AH173" i="2"/>
  <c r="AL173" i="2"/>
  <c r="AP173" i="2"/>
  <c r="AT173" i="2"/>
  <c r="AX173" i="2"/>
  <c r="BB173" i="2"/>
  <c r="BF173" i="2"/>
  <c r="BJ173" i="2"/>
  <c r="BN173" i="2"/>
  <c r="BR173" i="2"/>
  <c r="J75" i="2"/>
  <c r="J105" i="2" s="1"/>
  <c r="J104" i="2" s="1"/>
  <c r="N75" i="2"/>
  <c r="V75" i="2"/>
  <c r="AD75" i="2"/>
  <c r="AH75" i="2"/>
  <c r="AH105" i="2" s="1"/>
  <c r="AH104" i="2" s="1"/>
  <c r="AL75" i="2"/>
  <c r="AP75" i="2"/>
  <c r="AT75" i="2"/>
  <c r="BB75" i="2"/>
  <c r="BB105" i="2" s="1"/>
  <c r="BB104" i="2" s="1"/>
  <c r="BJ75" i="2"/>
  <c r="BN75" i="2"/>
  <c r="BR75" i="2"/>
  <c r="T79" i="2"/>
  <c r="AZ79" i="2"/>
  <c r="H174" i="2"/>
  <c r="L174" i="2"/>
  <c r="P174" i="2"/>
  <c r="T174" i="2"/>
  <c r="AB174" i="2"/>
  <c r="AF174" i="2"/>
  <c r="AJ174" i="2"/>
  <c r="AN174" i="2"/>
  <c r="AR174" i="2"/>
  <c r="AV174" i="2"/>
  <c r="AZ174" i="2"/>
  <c r="BD174" i="2"/>
  <c r="BH174" i="2"/>
  <c r="BL174" i="2"/>
  <c r="BP174" i="2"/>
  <c r="BT174" i="2"/>
  <c r="H76" i="2"/>
  <c r="P76" i="2"/>
  <c r="X76" i="2"/>
  <c r="X127" i="2" s="1"/>
  <c r="X126" i="2" s="1"/>
  <c r="AB76" i="2"/>
  <c r="AF76" i="2"/>
  <c r="AJ76" i="2"/>
  <c r="AN76" i="2"/>
  <c r="AN127" i="2" s="1"/>
  <c r="AN126" i="2" s="1"/>
  <c r="AV76" i="2"/>
  <c r="BD76" i="2"/>
  <c r="BH76" i="2"/>
  <c r="BL76" i="2"/>
  <c r="BL127" i="2" s="1"/>
  <c r="BL126" i="2" s="1"/>
  <c r="BP76" i="2"/>
  <c r="BT76" i="2"/>
  <c r="AD80" i="2"/>
  <c r="AL80" i="2"/>
  <c r="BJ80" i="2"/>
  <c r="N77" i="2"/>
  <c r="AT77" i="2"/>
  <c r="BJ77" i="2"/>
  <c r="BQ188" i="2"/>
  <c r="AL85" i="2"/>
  <c r="AH3" i="4099"/>
  <c r="BE151" i="2"/>
  <c r="BA5" i="4099"/>
  <c r="BE91" i="2"/>
  <c r="BA9" i="4099"/>
  <c r="G39" i="4100"/>
  <c r="H84" i="2"/>
  <c r="D2" i="4099"/>
  <c r="X84" i="2"/>
  <c r="T2" i="4099"/>
  <c r="AN84" i="2"/>
  <c r="AJ2" i="4099"/>
  <c r="BD84" i="2"/>
  <c r="AZ2" i="4099"/>
  <c r="AG94" i="2"/>
  <c r="AC12" i="4099"/>
  <c r="I100" i="2"/>
  <c r="E18" i="4099"/>
  <c r="BD85" i="2"/>
  <c r="AZ3" i="4099"/>
  <c r="AP6" i="4099"/>
  <c r="AT88" i="2"/>
  <c r="AP97" i="2"/>
  <c r="AG192" i="2"/>
  <c r="G2" i="4099"/>
  <c r="K2" i="4099"/>
  <c r="O2" i="4099"/>
  <c r="S2" i="4099"/>
  <c r="W2" i="4099"/>
  <c r="AA2" i="4099"/>
  <c r="AE2" i="4099"/>
  <c r="AI2" i="4099"/>
  <c r="AM2" i="4099"/>
  <c r="AQ2" i="4099"/>
  <c r="AU2" i="4099"/>
  <c r="AY2" i="4099"/>
  <c r="E3" i="4099"/>
  <c r="I3" i="4099"/>
  <c r="M3" i="4099"/>
  <c r="Q3" i="4099"/>
  <c r="U3" i="4099"/>
  <c r="Y3" i="4099"/>
  <c r="AC3" i="4099"/>
  <c r="AG3" i="4099"/>
  <c r="AK3" i="4099"/>
  <c r="AO3" i="4099"/>
  <c r="AS3" i="4099"/>
  <c r="AW3" i="4099"/>
  <c r="G4" i="4099"/>
  <c r="K4" i="4099"/>
  <c r="O4" i="4099"/>
  <c r="S4" i="4099"/>
  <c r="W4" i="4099"/>
  <c r="AA4" i="4099"/>
  <c r="AE4" i="4099"/>
  <c r="AI4" i="4099"/>
  <c r="AM4" i="4099"/>
  <c r="AQ4" i="4099"/>
  <c r="AU4" i="4099"/>
  <c r="AY4" i="4099"/>
  <c r="E5" i="4099"/>
  <c r="I5" i="4099"/>
  <c r="M5" i="4099"/>
  <c r="Q5" i="4099"/>
  <c r="U5" i="4099"/>
  <c r="Y5" i="4099"/>
  <c r="AC5" i="4099"/>
  <c r="AG5" i="4099"/>
  <c r="AK5" i="4099"/>
  <c r="AO5" i="4099"/>
  <c r="AS5" i="4099"/>
  <c r="AW5" i="4099"/>
  <c r="G6" i="4099"/>
  <c r="K6" i="4099"/>
  <c r="O6" i="4099"/>
  <c r="S6" i="4099"/>
  <c r="W6" i="4099"/>
  <c r="AA6" i="4099"/>
  <c r="AE6" i="4099"/>
  <c r="AI6" i="4099"/>
  <c r="AM6" i="4099"/>
  <c r="AQ6" i="4099"/>
  <c r="AU6" i="4099"/>
  <c r="AY6" i="4099"/>
  <c r="E7" i="4099"/>
  <c r="I7" i="4099"/>
  <c r="M7" i="4099"/>
  <c r="Q7" i="4099"/>
  <c r="U7" i="4099"/>
  <c r="Y7" i="4099"/>
  <c r="AC7" i="4099"/>
  <c r="AG7" i="4099"/>
  <c r="AK7" i="4099"/>
  <c r="AO7" i="4099"/>
  <c r="AS7" i="4099"/>
  <c r="AW7" i="4099"/>
  <c r="G8" i="4099"/>
  <c r="K8" i="4099"/>
  <c r="O8" i="4099"/>
  <c r="S8" i="4099"/>
  <c r="W8" i="4099"/>
  <c r="AA8" i="4099"/>
  <c r="AE8" i="4099"/>
  <c r="AI8" i="4099"/>
  <c r="AM8" i="4099"/>
  <c r="AQ8" i="4099"/>
  <c r="AU8" i="4099"/>
  <c r="AY8" i="4099"/>
  <c r="E9" i="4099"/>
  <c r="I9" i="4099"/>
  <c r="M9" i="4099"/>
  <c r="Q9" i="4099"/>
  <c r="U9" i="4099"/>
  <c r="Y9" i="4099"/>
  <c r="AC9" i="4099"/>
  <c r="AG9" i="4099"/>
  <c r="AK9" i="4099"/>
  <c r="AO9" i="4099"/>
  <c r="AS9" i="4099"/>
  <c r="AW9" i="4099"/>
  <c r="G10" i="4099"/>
  <c r="K10" i="4099"/>
  <c r="O10" i="4099"/>
  <c r="S10" i="4099"/>
  <c r="W10" i="4099"/>
  <c r="AA10" i="4099"/>
  <c r="AE10" i="4099"/>
  <c r="AI10" i="4099"/>
  <c r="AM10" i="4099"/>
  <c r="AQ10" i="4099"/>
  <c r="AU10" i="4099"/>
  <c r="AY10" i="4099"/>
  <c r="E11" i="4099"/>
  <c r="I11" i="4099"/>
  <c r="M11" i="4099"/>
  <c r="Q11" i="4099"/>
  <c r="U11" i="4099"/>
  <c r="Y11" i="4099"/>
  <c r="AC11" i="4099"/>
  <c r="AG11" i="4099"/>
  <c r="AK11" i="4099"/>
  <c r="AO11" i="4099"/>
  <c r="AS11" i="4099"/>
  <c r="AW11" i="4099"/>
  <c r="G12" i="4099"/>
  <c r="K12" i="4099"/>
  <c r="O12" i="4099"/>
  <c r="S12" i="4099"/>
  <c r="W12" i="4099"/>
  <c r="AA12" i="4099"/>
  <c r="AE12" i="4099"/>
  <c r="AI12" i="4099"/>
  <c r="AM12" i="4099"/>
  <c r="AQ12" i="4099"/>
  <c r="AU12" i="4099"/>
  <c r="AY12" i="4099"/>
  <c r="E13" i="4099"/>
  <c r="I13" i="4099"/>
  <c r="M13" i="4099"/>
  <c r="Q13" i="4099"/>
  <c r="U13" i="4099"/>
  <c r="Y13" i="4099"/>
  <c r="AC13" i="4099"/>
  <c r="AG13" i="4099"/>
  <c r="AK13" i="4099"/>
  <c r="AO13" i="4099"/>
  <c r="AS13" i="4099"/>
  <c r="AW13" i="4099"/>
  <c r="G14" i="4099"/>
  <c r="K14" i="4099"/>
  <c r="O14" i="4099"/>
  <c r="S14" i="4099"/>
  <c r="W14" i="4099"/>
  <c r="AA14" i="4099"/>
  <c r="AE14" i="4099"/>
  <c r="AI14" i="4099"/>
  <c r="AM14" i="4099"/>
  <c r="AQ14" i="4099"/>
  <c r="AU14" i="4099"/>
  <c r="AY14" i="4099"/>
  <c r="E15" i="4099"/>
  <c r="I15" i="4099"/>
  <c r="M15" i="4099"/>
  <c r="Q15" i="4099"/>
  <c r="U15" i="4099"/>
  <c r="Y15" i="4099"/>
  <c r="AC15" i="4099"/>
  <c r="AG15" i="4099"/>
  <c r="AK15" i="4099"/>
  <c r="AO15" i="4099"/>
  <c r="AS15" i="4099"/>
  <c r="AW15" i="4099"/>
  <c r="G16" i="4099"/>
  <c r="K16" i="4099"/>
  <c r="O16" i="4099"/>
  <c r="S16" i="4099"/>
  <c r="W16" i="4099"/>
  <c r="AA16" i="4099"/>
  <c r="AE16" i="4099"/>
  <c r="AI16" i="4099"/>
  <c r="AM16" i="4099"/>
  <c r="AQ16" i="4099"/>
  <c r="AU16" i="4099"/>
  <c r="AY16" i="4099"/>
  <c r="E17" i="4099"/>
  <c r="I17" i="4099"/>
  <c r="M17" i="4099"/>
  <c r="Q17" i="4099"/>
  <c r="U17" i="4099"/>
  <c r="Y17" i="4099"/>
  <c r="AC17" i="4099"/>
  <c r="AG17" i="4099"/>
  <c r="AK17" i="4099"/>
  <c r="AO17" i="4099"/>
  <c r="AS17" i="4099"/>
  <c r="AW17" i="4099"/>
  <c r="G18" i="4099"/>
  <c r="K18" i="4099"/>
  <c r="O18" i="4099"/>
  <c r="S18" i="4099"/>
  <c r="W18" i="4099"/>
  <c r="AA18" i="4099"/>
  <c r="AE18" i="4099"/>
  <c r="AI18" i="4099"/>
  <c r="AM18" i="4099"/>
  <c r="AQ18" i="4099"/>
  <c r="AU18" i="4099"/>
  <c r="AY18" i="4099"/>
  <c r="BC2" i="4099"/>
  <c r="BC4" i="4099"/>
  <c r="BC6" i="4099"/>
  <c r="BC8" i="4099"/>
  <c r="BC10" i="4099"/>
  <c r="BC12" i="4099"/>
  <c r="BC14" i="4099"/>
  <c r="BC16" i="4099"/>
  <c r="BC18" i="4099"/>
  <c r="J87" i="2"/>
  <c r="V85" i="2"/>
  <c r="R3" i="4099"/>
  <c r="BB85" i="2"/>
  <c r="AX3" i="4099"/>
  <c r="H86" i="2"/>
  <c r="D4" i="4099"/>
  <c r="L86" i="2"/>
  <c r="H4" i="4099"/>
  <c r="P86" i="2"/>
  <c r="L4" i="4099"/>
  <c r="X86" i="2"/>
  <c r="T4" i="4099"/>
  <c r="AB86" i="2"/>
  <c r="X4" i="4099"/>
  <c r="AF86" i="2"/>
  <c r="AB4" i="4099"/>
  <c r="AJ86" i="2"/>
  <c r="AF4" i="4099"/>
  <c r="AN86" i="2"/>
  <c r="AJ4" i="4099"/>
  <c r="AR86" i="2"/>
  <c r="AN4" i="4099"/>
  <c r="AV86" i="2"/>
  <c r="AR4" i="4099"/>
  <c r="AZ86" i="2"/>
  <c r="AV4" i="4099"/>
  <c r="BD86" i="2"/>
  <c r="AZ4" i="4099"/>
  <c r="R87" i="2"/>
  <c r="N5" i="4099"/>
  <c r="Z87" i="2"/>
  <c r="V5" i="4099"/>
  <c r="AH87" i="2"/>
  <c r="AD5" i="4099"/>
  <c r="AP87" i="2"/>
  <c r="AL5" i="4099"/>
  <c r="AX87" i="2"/>
  <c r="AT5" i="4099"/>
  <c r="B13" i="4100"/>
  <c r="G29" i="4100"/>
  <c r="P88" i="2"/>
  <c r="L6" i="4099"/>
  <c r="AT89" i="2"/>
  <c r="AP7" i="4099"/>
  <c r="AX89" i="2"/>
  <c r="AT7" i="4099"/>
  <c r="B12" i="4100"/>
  <c r="G31" i="4100"/>
  <c r="H90" i="2"/>
  <c r="D8" i="4099"/>
  <c r="L90" i="2"/>
  <c r="H8" i="4099"/>
  <c r="P90" i="2"/>
  <c r="L8" i="4099"/>
  <c r="P8" i="4099"/>
  <c r="T90" i="2"/>
  <c r="X90" i="2"/>
  <c r="T8" i="4099"/>
  <c r="AB90" i="2"/>
  <c r="X8" i="4099"/>
  <c r="AF90" i="2"/>
  <c r="AB8" i="4099"/>
  <c r="AJ90" i="2"/>
  <c r="AF8" i="4099"/>
  <c r="AN90" i="2"/>
  <c r="AJ8" i="4099"/>
  <c r="AR90" i="2"/>
  <c r="AN8" i="4099"/>
  <c r="AV90" i="2"/>
  <c r="AR8" i="4099"/>
  <c r="AZ90" i="2"/>
  <c r="AV8" i="4099"/>
  <c r="BD90" i="2"/>
  <c r="AZ8" i="4099"/>
  <c r="J91" i="2"/>
  <c r="F9" i="4099"/>
  <c r="R91" i="2"/>
  <c r="N9" i="4099"/>
  <c r="Z91" i="2"/>
  <c r="V9" i="4099"/>
  <c r="AH91" i="2"/>
  <c r="AD9" i="4099"/>
  <c r="AP91" i="2"/>
  <c r="AL9" i="4099"/>
  <c r="AT9" i="4099"/>
  <c r="AX91" i="2"/>
  <c r="B8" i="4100"/>
  <c r="G33" i="4100"/>
  <c r="V93" i="2"/>
  <c r="R11" i="4099"/>
  <c r="BB93" i="2"/>
  <c r="AX11" i="4099"/>
  <c r="H94" i="2"/>
  <c r="D12" i="4099"/>
  <c r="L94" i="2"/>
  <c r="H12" i="4099"/>
  <c r="X94" i="2"/>
  <c r="T12" i="4099"/>
  <c r="AB94" i="2"/>
  <c r="X12" i="4099"/>
  <c r="AF94" i="2"/>
  <c r="AB12" i="4099"/>
  <c r="AR94" i="2"/>
  <c r="AN12" i="4099"/>
  <c r="BD94" i="2"/>
  <c r="AZ12" i="4099"/>
  <c r="J95" i="2"/>
  <c r="F13" i="4099"/>
  <c r="V13" i="4099"/>
  <c r="Z95" i="2"/>
  <c r="AD95" i="2"/>
  <c r="Z13" i="4099"/>
  <c r="AP95" i="2"/>
  <c r="AL13" i="4099"/>
  <c r="B9" i="4100"/>
  <c r="G37" i="4100"/>
  <c r="J97" i="2"/>
  <c r="F15" i="4099"/>
  <c r="N97" i="2"/>
  <c r="J15" i="4099"/>
  <c r="AD97" i="2"/>
  <c r="Z15" i="4099"/>
  <c r="P98" i="2"/>
  <c r="L16" i="4099"/>
  <c r="T98" i="2"/>
  <c r="P16" i="4099"/>
  <c r="X98" i="2"/>
  <c r="T16" i="4099"/>
  <c r="AJ98" i="2"/>
  <c r="AF16" i="4099"/>
  <c r="AR16" i="4099"/>
  <c r="AV98" i="2"/>
  <c r="AZ98" i="2"/>
  <c r="AV16" i="4099"/>
  <c r="BD98" i="2"/>
  <c r="AZ16" i="4099"/>
  <c r="V99" i="2"/>
  <c r="R17" i="4099"/>
  <c r="AH99" i="2"/>
  <c r="AD17" i="4099"/>
  <c r="AL99" i="2"/>
  <c r="AH17" i="4099"/>
  <c r="BB99" i="2"/>
  <c r="AX17" i="4099"/>
  <c r="BH149" i="2"/>
  <c r="BD3" i="4099"/>
  <c r="BH86" i="2"/>
  <c r="BD4" i="4099"/>
  <c r="BH87" i="2"/>
  <c r="BD5" i="4099"/>
  <c r="BH153" i="2"/>
  <c r="BD7" i="4099"/>
  <c r="BH90" i="2"/>
  <c r="BD8" i="4099"/>
  <c r="BH157" i="2"/>
  <c r="BD11" i="4099"/>
  <c r="BL157" i="2"/>
  <c r="BL93" i="2"/>
  <c r="BH94" i="2"/>
  <c r="BD12" i="4099"/>
  <c r="BH95" i="2"/>
  <c r="BD13" i="4099"/>
  <c r="BH163" i="2"/>
  <c r="BD17" i="4099"/>
  <c r="AC188" i="2"/>
  <c r="AD82" i="2"/>
  <c r="BB82" i="2"/>
  <c r="X106" i="2"/>
  <c r="AJ127" i="2"/>
  <c r="BP127" i="2"/>
  <c r="BF111" i="2"/>
  <c r="X174" i="2"/>
  <c r="AH189" i="2"/>
  <c r="L7" i="4099"/>
  <c r="P7" i="4099"/>
  <c r="T7" i="4099"/>
  <c r="X7" i="4099"/>
  <c r="AB7" i="4099"/>
  <c r="AF7" i="4099"/>
  <c r="AJ7" i="4099"/>
  <c r="AN7" i="4099"/>
  <c r="AR7" i="4099"/>
  <c r="AV7" i="4099"/>
  <c r="AZ7" i="4099"/>
  <c r="F8" i="4099"/>
  <c r="J8" i="4099"/>
  <c r="N8" i="4099"/>
  <c r="R8" i="4099"/>
  <c r="V8" i="4099"/>
  <c r="Z8" i="4099"/>
  <c r="AD8" i="4099"/>
  <c r="AH8" i="4099"/>
  <c r="AL8" i="4099"/>
  <c r="AP8" i="4099"/>
  <c r="AT8" i="4099"/>
  <c r="AX8" i="4099"/>
  <c r="D9" i="4099"/>
  <c r="H9" i="4099"/>
  <c r="L9" i="4099"/>
  <c r="P9" i="4099"/>
  <c r="T9" i="4099"/>
  <c r="X9" i="4099"/>
  <c r="AB9" i="4099"/>
  <c r="AF9" i="4099"/>
  <c r="AJ9" i="4099"/>
  <c r="AN9" i="4099"/>
  <c r="AR9" i="4099"/>
  <c r="AV9" i="4099"/>
  <c r="AZ9" i="4099"/>
  <c r="F10" i="4099"/>
  <c r="J10" i="4099"/>
  <c r="N10" i="4099"/>
  <c r="R10" i="4099"/>
  <c r="V10" i="4099"/>
  <c r="Z10" i="4099"/>
  <c r="AD10" i="4099"/>
  <c r="AH10" i="4099"/>
  <c r="AL10" i="4099"/>
  <c r="AP10" i="4099"/>
  <c r="AT10" i="4099"/>
  <c r="AX10" i="4099"/>
  <c r="D11" i="4099"/>
  <c r="H11" i="4099"/>
  <c r="L11" i="4099"/>
  <c r="P11" i="4099"/>
  <c r="T11" i="4099"/>
  <c r="X11" i="4099"/>
  <c r="AB11" i="4099"/>
  <c r="AF11" i="4099"/>
  <c r="AJ11" i="4099"/>
  <c r="AN11" i="4099"/>
  <c r="AR11" i="4099"/>
  <c r="AV11" i="4099"/>
  <c r="AZ11" i="4099"/>
  <c r="F12" i="4099"/>
  <c r="J12" i="4099"/>
  <c r="N12" i="4099"/>
  <c r="R12" i="4099"/>
  <c r="V12" i="4099"/>
  <c r="Z12" i="4099"/>
  <c r="AD12" i="4099"/>
  <c r="AH12" i="4099"/>
  <c r="AL12" i="4099"/>
  <c r="AP12" i="4099"/>
  <c r="AT12" i="4099"/>
  <c r="AX12" i="4099"/>
  <c r="D13" i="4099"/>
  <c r="H13" i="4099"/>
  <c r="L13" i="4099"/>
  <c r="P13" i="4099"/>
  <c r="T13" i="4099"/>
  <c r="X13" i="4099"/>
  <c r="AB13" i="4099"/>
  <c r="AF13" i="4099"/>
  <c r="AJ13" i="4099"/>
  <c r="AN13" i="4099"/>
  <c r="AR13" i="4099"/>
  <c r="AV13" i="4099"/>
  <c r="AZ13" i="4099"/>
  <c r="F14" i="4099"/>
  <c r="J14" i="4099"/>
  <c r="N14" i="4099"/>
  <c r="R14" i="4099"/>
  <c r="V14" i="4099"/>
  <c r="Z14" i="4099"/>
  <c r="AD14" i="4099"/>
  <c r="AH14" i="4099"/>
  <c r="AL14" i="4099"/>
  <c r="AP14" i="4099"/>
  <c r="AT14" i="4099"/>
  <c r="AX14" i="4099"/>
  <c r="D15" i="4099"/>
  <c r="H15" i="4099"/>
  <c r="L15" i="4099"/>
  <c r="P15" i="4099"/>
  <c r="T15" i="4099"/>
  <c r="X15" i="4099"/>
  <c r="AB15" i="4099"/>
  <c r="AF15" i="4099"/>
  <c r="AJ15" i="4099"/>
  <c r="AN15" i="4099"/>
  <c r="AR15" i="4099"/>
  <c r="AV15" i="4099"/>
  <c r="AZ15" i="4099"/>
  <c r="F16" i="4099"/>
  <c r="J16" i="4099"/>
  <c r="N16" i="4099"/>
  <c r="R16" i="4099"/>
  <c r="V16" i="4099"/>
  <c r="Z16" i="4099"/>
  <c r="AD16" i="4099"/>
  <c r="AH16" i="4099"/>
  <c r="AL16" i="4099"/>
  <c r="AP16" i="4099"/>
  <c r="AT16" i="4099"/>
  <c r="AX16" i="4099"/>
  <c r="D17" i="4099"/>
  <c r="H17" i="4099"/>
  <c r="L17" i="4099"/>
  <c r="P17" i="4099"/>
  <c r="T17" i="4099"/>
  <c r="X17" i="4099"/>
  <c r="AB17" i="4099"/>
  <c r="AF17" i="4099"/>
  <c r="AJ17" i="4099"/>
  <c r="AN17" i="4099"/>
  <c r="AR17" i="4099"/>
  <c r="AV17" i="4099"/>
  <c r="AZ17" i="4099"/>
  <c r="F18" i="4099"/>
  <c r="J18" i="4099"/>
  <c r="N18" i="4099"/>
  <c r="R18" i="4099"/>
  <c r="V18" i="4099"/>
  <c r="Z18" i="4099"/>
  <c r="AD18" i="4099"/>
  <c r="AH18" i="4099"/>
  <c r="AL18" i="4099"/>
  <c r="AP18" i="4099"/>
  <c r="AT18" i="4099"/>
  <c r="AX18" i="4099"/>
  <c r="BB2" i="4099"/>
  <c r="BB3" i="4099"/>
  <c r="BB4" i="4099"/>
  <c r="BB5" i="4099"/>
  <c r="BB6" i="4099"/>
  <c r="BB7" i="4099"/>
  <c r="BB8" i="4099"/>
  <c r="BB9" i="4099"/>
  <c r="BB10" i="4099"/>
  <c r="BB11" i="4099"/>
  <c r="BB12" i="4099"/>
  <c r="BB14" i="4099"/>
  <c r="BB15" i="4099"/>
  <c r="BB16" i="4099"/>
  <c r="BF100" i="2"/>
  <c r="BB18" i="4099"/>
  <c r="T78" i="2"/>
  <c r="H27" i="4100"/>
  <c r="H31" i="4100"/>
  <c r="H35" i="4100"/>
  <c r="H39" i="4100"/>
  <c r="H33" i="4100"/>
  <c r="H41" i="4100"/>
  <c r="H30" i="4100"/>
  <c r="H38" i="4100"/>
  <c r="H28" i="4100"/>
  <c r="H32" i="4100"/>
  <c r="H36" i="4100"/>
  <c r="H40" i="4100"/>
  <c r="H26" i="4100"/>
  <c r="H29" i="4100"/>
  <c r="H37" i="4100"/>
  <c r="H34" i="4100"/>
  <c r="H42" i="4100"/>
  <c r="F27" i="4100"/>
  <c r="F31" i="4100"/>
  <c r="F35" i="4100"/>
  <c r="F39" i="4100"/>
  <c r="F41" i="4100"/>
  <c r="F30" i="4100"/>
  <c r="F38" i="4100"/>
  <c r="F28" i="4100"/>
  <c r="F32" i="4100"/>
  <c r="F36" i="4100"/>
  <c r="F40" i="4100"/>
  <c r="F29" i="4100"/>
  <c r="F33" i="4100"/>
  <c r="F37" i="4100"/>
  <c r="F34" i="4100"/>
  <c r="F42" i="4100"/>
  <c r="F26" i="4100"/>
  <c r="E25" i="4100"/>
  <c r="H178" i="4"/>
  <c r="H182" i="4" s="1"/>
  <c r="F109" i="4"/>
  <c r="F178" i="4"/>
  <c r="I25" i="4100"/>
  <c r="H109" i="4"/>
  <c r="I109" i="4" s="1"/>
  <c r="I115" i="4" s="1"/>
  <c r="G180" i="4"/>
  <c r="AF88" i="2"/>
  <c r="AF152" i="2"/>
  <c r="BL149" i="2"/>
  <c r="BL85" i="2"/>
  <c r="BL153" i="2"/>
  <c r="BL89" i="2"/>
  <c r="BP91" i="2"/>
  <c r="BP155" i="2"/>
  <c r="J173" i="2"/>
  <c r="J103" i="2"/>
  <c r="H78" i="2"/>
  <c r="L79" i="2"/>
  <c r="L78" i="2"/>
  <c r="P78" i="2"/>
  <c r="P79" i="2"/>
  <c r="X78" i="2"/>
  <c r="AB79" i="2"/>
  <c r="AB78" i="2"/>
  <c r="AF78" i="2"/>
  <c r="AJ79" i="2"/>
  <c r="AJ78" i="2"/>
  <c r="AN78" i="2"/>
  <c r="AN79" i="2"/>
  <c r="AR79" i="2"/>
  <c r="AR78" i="2"/>
  <c r="AV78" i="2"/>
  <c r="BD78" i="2"/>
  <c r="BH79" i="2"/>
  <c r="BH78" i="2"/>
  <c r="BT78" i="2"/>
  <c r="N82" i="2"/>
  <c r="BR82" i="2"/>
  <c r="F168" i="4" s="1"/>
  <c r="H127" i="2"/>
  <c r="H126" i="2" s="1"/>
  <c r="AF127" i="2"/>
  <c r="AV127" i="2"/>
  <c r="BH127" i="2"/>
  <c r="BH126" i="2" s="1"/>
  <c r="BT127" i="2"/>
  <c r="H83" i="2"/>
  <c r="AZ78" i="2"/>
  <c r="BR84" i="2"/>
  <c r="Z103" i="2"/>
  <c r="Y156" i="2"/>
  <c r="Y162" i="2"/>
  <c r="BM158" i="2"/>
  <c r="BE162" i="2"/>
  <c r="AN128" i="2"/>
  <c r="AV128" i="2"/>
  <c r="AZ128" i="2"/>
  <c r="BH128" i="2"/>
  <c r="BP128" i="2"/>
  <c r="AD185" i="2"/>
  <c r="AD193" i="2" s="1"/>
  <c r="AD187" i="2"/>
  <c r="AF192" i="2"/>
  <c r="BL191" i="2"/>
  <c r="BT84" i="2"/>
  <c r="BT148" i="2"/>
  <c r="BT149" i="2"/>
  <c r="BT85" i="2"/>
  <c r="BT157" i="2"/>
  <c r="BT93" i="2"/>
  <c r="BL78" i="2"/>
  <c r="BP79" i="2"/>
  <c r="BP78" i="2"/>
  <c r="V82" i="2"/>
  <c r="AL82" i="2"/>
  <c r="AT82" i="2"/>
  <c r="BJ82" i="2"/>
  <c r="P127" i="2"/>
  <c r="P126" i="2" s="1"/>
  <c r="AB127" i="2"/>
  <c r="BD127" i="2"/>
  <c r="BT79" i="2"/>
  <c r="T86" i="2"/>
  <c r="BT97" i="2"/>
  <c r="X190" i="2"/>
  <c r="AJ128" i="2"/>
  <c r="AR128" i="2"/>
  <c r="BD128" i="2"/>
  <c r="BL128" i="2"/>
  <c r="BT128" i="2"/>
  <c r="AJ132" i="2"/>
  <c r="AN132" i="2"/>
  <c r="AR132" i="2"/>
  <c r="AV132" i="2"/>
  <c r="AZ132" i="2"/>
  <c r="BD132" i="2"/>
  <c r="BH132" i="2"/>
  <c r="BL132" i="2"/>
  <c r="BP132" i="2"/>
  <c r="BT132" i="2"/>
  <c r="AJ136" i="2"/>
  <c r="AN136" i="2"/>
  <c r="AR136" i="2"/>
  <c r="AV136" i="2"/>
  <c r="AZ136" i="2"/>
  <c r="BD136" i="2"/>
  <c r="BH136" i="2"/>
  <c r="BL136" i="2"/>
  <c r="BP136" i="2"/>
  <c r="BT136" i="2"/>
  <c r="AJ140" i="2"/>
  <c r="AN140" i="2"/>
  <c r="AR140" i="2"/>
  <c r="AV140" i="2"/>
  <c r="AZ140" i="2"/>
  <c r="BD140" i="2"/>
  <c r="BH140" i="2"/>
  <c r="BL140" i="2"/>
  <c r="BP140" i="2"/>
  <c r="BT140" i="2"/>
  <c r="T165" i="2"/>
  <c r="AJ165" i="2"/>
  <c r="AZ165" i="2"/>
  <c r="BP165" i="2"/>
  <c r="D169" i="4" s="1"/>
  <c r="J123" i="2"/>
  <c r="N123" i="2"/>
  <c r="R123" i="2"/>
  <c r="V123" i="2"/>
  <c r="Z123" i="2"/>
  <c r="AD123" i="2"/>
  <c r="AH123" i="2"/>
  <c r="AL123" i="2"/>
  <c r="AP123" i="2"/>
  <c r="AT123" i="2"/>
  <c r="AX123" i="2"/>
  <c r="BB123" i="2"/>
  <c r="BF123" i="2"/>
  <c r="BJ123" i="2"/>
  <c r="BN123" i="2"/>
  <c r="BR123" i="2"/>
  <c r="H124" i="2"/>
  <c r="L124" i="2"/>
  <c r="P124" i="2"/>
  <c r="T124" i="2"/>
  <c r="X124" i="2"/>
  <c r="AB124" i="2"/>
  <c r="AF124" i="2"/>
  <c r="AJ124" i="2"/>
  <c r="AN124" i="2"/>
  <c r="AR124" i="2"/>
  <c r="AZ124" i="2"/>
  <c r="BD124" i="2"/>
  <c r="BH124" i="2"/>
  <c r="BL124" i="2"/>
  <c r="BP124" i="2"/>
  <c r="BT124" i="2"/>
  <c r="J125" i="2"/>
  <c r="N125" i="2"/>
  <c r="R125" i="2"/>
  <c r="V125" i="2"/>
  <c r="Z125" i="2"/>
  <c r="AD125" i="2"/>
  <c r="AH125" i="2"/>
  <c r="AL125" i="2"/>
  <c r="AP125" i="2"/>
  <c r="AT125" i="2"/>
  <c r="AX125" i="2"/>
  <c r="BB125" i="2"/>
  <c r="BF125" i="2"/>
  <c r="BJ125" i="2"/>
  <c r="BN125" i="2"/>
  <c r="BR125" i="2"/>
  <c r="AR144" i="2"/>
  <c r="BK161" i="2"/>
  <c r="BS151" i="2"/>
  <c r="B131" i="4" s="1"/>
  <c r="P129" i="4" s="1"/>
  <c r="AK95" i="2"/>
  <c r="K76" i="2"/>
  <c r="K127" i="2" s="1"/>
  <c r="K126" i="2" s="1"/>
  <c r="AA76" i="2"/>
  <c r="AA127" i="2" s="1"/>
  <c r="AA126" i="2" s="1"/>
  <c r="AQ76" i="2"/>
  <c r="AQ127" i="2" s="1"/>
  <c r="BG76" i="2"/>
  <c r="BG127" i="2" s="1"/>
  <c r="BG126" i="2" s="1"/>
  <c r="M82" i="2"/>
  <c r="U80" i="2"/>
  <c r="AC80" i="2"/>
  <c r="AK82" i="2"/>
  <c r="AS80" i="2"/>
  <c r="BA80" i="2"/>
  <c r="BI82" i="2"/>
  <c r="BQ82" i="2"/>
  <c r="E168" i="4" s="1"/>
  <c r="BR81" i="2"/>
  <c r="BT89" i="2"/>
  <c r="BB92" i="2"/>
  <c r="AF102" i="2"/>
  <c r="AB188" i="2"/>
  <c r="N148" i="2"/>
  <c r="V84" i="2"/>
  <c r="AD148" i="2"/>
  <c r="AL84" i="2"/>
  <c r="AT148" i="2"/>
  <c r="BB84" i="2"/>
  <c r="X85" i="2"/>
  <c r="AF85" i="2"/>
  <c r="AN85" i="2"/>
  <c r="R86" i="2"/>
  <c r="AX86" i="2"/>
  <c r="N152" i="2"/>
  <c r="AD152" i="2"/>
  <c r="AT152" i="2"/>
  <c r="BB88" i="2"/>
  <c r="H153" i="2"/>
  <c r="P153" i="2"/>
  <c r="X153" i="2"/>
  <c r="AF153" i="2"/>
  <c r="AF89" i="2"/>
  <c r="AN153" i="2"/>
  <c r="AV153" i="2"/>
  <c r="BD153" i="2"/>
  <c r="V156" i="2"/>
  <c r="V92" i="2"/>
  <c r="AD92" i="2"/>
  <c r="AL156" i="2"/>
  <c r="BB156" i="2"/>
  <c r="H157" i="2"/>
  <c r="H93" i="2"/>
  <c r="P157" i="2"/>
  <c r="X157" i="2"/>
  <c r="AF157" i="2"/>
  <c r="AN157" i="2"/>
  <c r="AN93" i="2"/>
  <c r="AV157" i="2"/>
  <c r="BD157" i="2"/>
  <c r="AB159" i="2"/>
  <c r="L99" i="2"/>
  <c r="T163" i="2"/>
  <c r="AR99" i="2"/>
  <c r="BJ148" i="2"/>
  <c r="BR148" i="2"/>
  <c r="BJ152" i="2"/>
  <c r="BR152" i="2"/>
  <c r="BJ156" i="2"/>
  <c r="BR156" i="2"/>
  <c r="BF95" i="2"/>
  <c r="BN160" i="2"/>
  <c r="BN96" i="2"/>
  <c r="BJ161" i="2"/>
  <c r="BN163" i="2"/>
  <c r="H106" i="2"/>
  <c r="L106" i="2"/>
  <c r="P106" i="2"/>
  <c r="T106" i="2"/>
  <c r="AB106" i="2"/>
  <c r="AF106" i="2"/>
  <c r="AJ106" i="2"/>
  <c r="AN148" i="2"/>
  <c r="AR106" i="2"/>
  <c r="AV106" i="2"/>
  <c r="AZ106" i="2"/>
  <c r="BD106" i="2"/>
  <c r="BH106" i="2"/>
  <c r="BL106" i="2"/>
  <c r="BP106" i="2"/>
  <c r="BT106" i="2"/>
  <c r="J107" i="2"/>
  <c r="N107" i="2"/>
  <c r="R107" i="2"/>
  <c r="V107" i="2"/>
  <c r="Z107" i="2"/>
  <c r="AD107" i="2"/>
  <c r="AH107" i="2"/>
  <c r="AL107" i="2"/>
  <c r="AP107" i="2"/>
  <c r="AT107" i="2"/>
  <c r="AX107" i="2"/>
  <c r="BB107" i="2"/>
  <c r="BF107" i="2"/>
  <c r="BJ107" i="2"/>
  <c r="BN107" i="2"/>
  <c r="BR107" i="2"/>
  <c r="H108" i="2"/>
  <c r="P108" i="2"/>
  <c r="T108" i="2"/>
  <c r="X108" i="2"/>
  <c r="AF108" i="2"/>
  <c r="AJ108" i="2"/>
  <c r="AN108" i="2"/>
  <c r="AV108" i="2"/>
  <c r="H79" i="2"/>
  <c r="N88" i="2"/>
  <c r="AV102" i="2"/>
  <c r="H114" i="2"/>
  <c r="AZ108" i="2"/>
  <c r="BD108" i="2"/>
  <c r="BL108" i="2"/>
  <c r="BP108" i="2"/>
  <c r="BT108" i="2"/>
  <c r="J109" i="2"/>
  <c r="N109" i="2"/>
  <c r="R109" i="2"/>
  <c r="V109" i="2"/>
  <c r="Z109" i="2"/>
  <c r="AD109" i="2"/>
  <c r="AH109" i="2"/>
  <c r="AL109" i="2"/>
  <c r="AP109" i="2"/>
  <c r="AT109" i="2"/>
  <c r="AX109" i="2"/>
  <c r="BB109" i="2"/>
  <c r="BF109" i="2"/>
  <c r="BJ109" i="2"/>
  <c r="BN109" i="2"/>
  <c r="BR109" i="2"/>
  <c r="H110" i="2"/>
  <c r="L110" i="2"/>
  <c r="P110" i="2"/>
  <c r="T110" i="2"/>
  <c r="X110" i="2"/>
  <c r="AB110" i="2"/>
  <c r="AF110" i="2"/>
  <c r="AJ110" i="2"/>
  <c r="AN110" i="2"/>
  <c r="AR110" i="2"/>
  <c r="AV110" i="2"/>
  <c r="AZ110" i="2"/>
  <c r="BD110" i="2"/>
  <c r="BH110" i="2"/>
  <c r="BL110" i="2"/>
  <c r="BP110" i="2"/>
  <c r="BT110" i="2"/>
  <c r="J111" i="2"/>
  <c r="N111" i="2"/>
  <c r="R111" i="2"/>
  <c r="V111" i="2"/>
  <c r="Z111" i="2"/>
  <c r="AD111" i="2"/>
  <c r="AH111" i="2"/>
  <c r="AL111" i="2"/>
  <c r="AP111" i="2"/>
  <c r="AT111" i="2"/>
  <c r="BB111" i="2"/>
  <c r="BJ111" i="2"/>
  <c r="BN111" i="2"/>
  <c r="BR111" i="2"/>
  <c r="H112" i="2"/>
  <c r="L112" i="2"/>
  <c r="T112" i="2"/>
  <c r="X112" i="2"/>
  <c r="AB112" i="2"/>
  <c r="AJ112" i="2"/>
  <c r="AN112" i="2"/>
  <c r="AR112" i="2"/>
  <c r="AZ112" i="2"/>
  <c r="BD112" i="2"/>
  <c r="BH112" i="2"/>
  <c r="BL112" i="2"/>
  <c r="BP112" i="2"/>
  <c r="BT112" i="2"/>
  <c r="BF113" i="2"/>
  <c r="BJ113" i="2"/>
  <c r="BN113" i="2"/>
  <c r="BR113" i="2"/>
  <c r="L114" i="2"/>
  <c r="P114" i="2"/>
  <c r="T114" i="2"/>
  <c r="X114" i="2"/>
  <c r="AB114" i="2"/>
  <c r="AF114" i="2"/>
  <c r="AJ114" i="2"/>
  <c r="AN114" i="2"/>
  <c r="AR114" i="2"/>
  <c r="AV114" i="2"/>
  <c r="AZ114" i="2"/>
  <c r="BD114" i="2"/>
  <c r="BH114" i="2"/>
  <c r="BL114" i="2"/>
  <c r="BP114" i="2"/>
  <c r="R115" i="2"/>
  <c r="AX115" i="2"/>
  <c r="BB115" i="2"/>
  <c r="BF115" i="2"/>
  <c r="BJ115" i="2"/>
  <c r="BN115" i="2"/>
  <c r="BR115" i="2"/>
  <c r="H116" i="2"/>
  <c r="P116" i="2"/>
  <c r="T116" i="2"/>
  <c r="X116" i="2"/>
  <c r="AF116" i="2"/>
  <c r="AJ116" i="2"/>
  <c r="AN116" i="2"/>
  <c r="AV116" i="2"/>
  <c r="AZ116" i="2"/>
  <c r="BD116" i="2"/>
  <c r="BP116" i="2"/>
  <c r="BT116" i="2"/>
  <c r="J117" i="2"/>
  <c r="N117" i="2"/>
  <c r="R117" i="2"/>
  <c r="Z117" i="2"/>
  <c r="AD117" i="2"/>
  <c r="AH117" i="2"/>
  <c r="AP117" i="2"/>
  <c r="AT117" i="2"/>
  <c r="AX117" i="2"/>
  <c r="BF117" i="2"/>
  <c r="BJ117" i="2"/>
  <c r="BN117" i="2"/>
  <c r="BR117" i="2"/>
  <c r="H118" i="2"/>
  <c r="L118" i="2"/>
  <c r="P118" i="2"/>
  <c r="T118" i="2"/>
  <c r="X118" i="2"/>
  <c r="AB118" i="2"/>
  <c r="AF118" i="2"/>
  <c r="AJ118" i="2"/>
  <c r="AN118" i="2"/>
  <c r="AR118" i="2"/>
  <c r="AV118" i="2"/>
  <c r="AZ118" i="2"/>
  <c r="BD118" i="2"/>
  <c r="BH118" i="2"/>
  <c r="BL118" i="2"/>
  <c r="BP118" i="2"/>
  <c r="BT118" i="2"/>
  <c r="J119" i="2"/>
  <c r="R119" i="2"/>
  <c r="V119" i="2"/>
  <c r="Z119" i="2"/>
  <c r="AH119" i="2"/>
  <c r="AL119" i="2"/>
  <c r="AP119" i="2"/>
  <c r="AX119" i="2"/>
  <c r="BB119" i="2"/>
  <c r="BF119" i="2"/>
  <c r="BJ119" i="2"/>
  <c r="BN119" i="2"/>
  <c r="BR119" i="2"/>
  <c r="L120" i="2"/>
  <c r="P120" i="2"/>
  <c r="T120" i="2"/>
  <c r="AB120" i="2"/>
  <c r="AF120" i="2"/>
  <c r="AJ120" i="2"/>
  <c r="AR120" i="2"/>
  <c r="AV120" i="2"/>
  <c r="AZ120" i="2"/>
  <c r="BL120" i="2"/>
  <c r="BP120" i="2"/>
  <c r="BT120" i="2"/>
  <c r="J121" i="2"/>
  <c r="N121" i="2"/>
  <c r="R121" i="2"/>
  <c r="V121" i="2"/>
  <c r="Z121" i="2"/>
  <c r="AD121" i="2"/>
  <c r="AH121" i="2"/>
  <c r="AL121" i="2"/>
  <c r="AP121" i="2"/>
  <c r="AT121" i="2"/>
  <c r="AX121" i="2"/>
  <c r="BB121" i="2"/>
  <c r="BF121" i="2"/>
  <c r="BJ121" i="2"/>
  <c r="BN121" i="2"/>
  <c r="BR121" i="2"/>
  <c r="H122" i="2"/>
  <c r="L122" i="2"/>
  <c r="P122" i="2"/>
  <c r="T122" i="2"/>
  <c r="X122" i="2"/>
  <c r="AB122" i="2"/>
  <c r="AF122" i="2"/>
  <c r="AJ122" i="2"/>
  <c r="AN122" i="2"/>
  <c r="AR122" i="2"/>
  <c r="AV122" i="2"/>
  <c r="AZ122" i="2"/>
  <c r="BD122" i="2"/>
  <c r="BH122" i="2"/>
  <c r="BL122" i="2"/>
  <c r="BP122" i="2"/>
  <c r="BT122" i="2"/>
  <c r="AJ131" i="2"/>
  <c r="AN131" i="2"/>
  <c r="AR131" i="2"/>
  <c r="AV131" i="2"/>
  <c r="AZ131" i="2"/>
  <c r="BD131" i="2"/>
  <c r="BH131" i="2"/>
  <c r="BL131" i="2"/>
  <c r="R75" i="2"/>
  <c r="Z75" i="2"/>
  <c r="Z105" i="2" s="1"/>
  <c r="Z104" i="2" s="1"/>
  <c r="AX75" i="2"/>
  <c r="AX105" i="2" s="1"/>
  <c r="AX104" i="2" s="1"/>
  <c r="BF75" i="2"/>
  <c r="AF79" i="2"/>
  <c r="BL79" i="2"/>
  <c r="L76" i="2"/>
  <c r="L127" i="2" s="1"/>
  <c r="L126" i="2" s="1"/>
  <c r="T76" i="2"/>
  <c r="T127" i="2" s="1"/>
  <c r="AR76" i="2"/>
  <c r="AR127" i="2" s="1"/>
  <c r="AZ76" i="2"/>
  <c r="AZ127" i="2" s="1"/>
  <c r="N80" i="2"/>
  <c r="V80" i="2"/>
  <c r="AT80" i="2"/>
  <c r="BB80" i="2"/>
  <c r="AE185" i="2"/>
  <c r="AE189" i="2" s="1"/>
  <c r="AE187" i="2"/>
  <c r="AI189" i="2"/>
  <c r="Y186" i="2"/>
  <c r="Y190" i="2"/>
  <c r="AF138" i="2"/>
  <c r="AJ138" i="2"/>
  <c r="AN138" i="2"/>
  <c r="AR138" i="2"/>
  <c r="AV138" i="2"/>
  <c r="AZ138" i="2"/>
  <c r="BD138" i="2"/>
  <c r="BH138" i="2"/>
  <c r="BL138" i="2"/>
  <c r="BP138" i="2"/>
  <c r="BT138" i="2"/>
  <c r="AJ142" i="2"/>
  <c r="AN142" i="2"/>
  <c r="AR142" i="2"/>
  <c r="AV142" i="2"/>
  <c r="AZ142" i="2"/>
  <c r="BD142" i="2"/>
  <c r="BH142" i="2"/>
  <c r="BL142" i="2"/>
  <c r="BP142" i="2"/>
  <c r="BT142" i="2"/>
  <c r="H123" i="2"/>
  <c r="AN123" i="2"/>
  <c r="BT123" i="2"/>
  <c r="J124" i="2"/>
  <c r="BP131" i="2"/>
  <c r="BT131" i="2"/>
  <c r="AJ135" i="2"/>
  <c r="AN135" i="2"/>
  <c r="AR135" i="2"/>
  <c r="AV135" i="2"/>
  <c r="AZ135" i="2"/>
  <c r="BD135" i="2"/>
  <c r="BH135" i="2"/>
  <c r="BL135" i="2"/>
  <c r="BP135" i="2"/>
  <c r="BT135" i="2"/>
  <c r="H139" i="2"/>
  <c r="AJ139" i="2"/>
  <c r="AN139" i="2"/>
  <c r="AR139" i="2"/>
  <c r="AV139" i="2"/>
  <c r="AZ139" i="2"/>
  <c r="BD139" i="2"/>
  <c r="BH139" i="2"/>
  <c r="BL139" i="2"/>
  <c r="BP139" i="2"/>
  <c r="BT139" i="2"/>
  <c r="Z78" i="2"/>
  <c r="BF78" i="2"/>
  <c r="H82" i="2"/>
  <c r="L82" i="2"/>
  <c r="P82" i="2"/>
  <c r="T82" i="2"/>
  <c r="X82" i="2"/>
  <c r="AB82" i="2"/>
  <c r="AF82" i="2"/>
  <c r="AJ82" i="2"/>
  <c r="AN82" i="2"/>
  <c r="AR82" i="2"/>
  <c r="AV82" i="2"/>
  <c r="AZ82" i="2"/>
  <c r="BD82" i="2"/>
  <c r="BH82" i="2"/>
  <c r="BL82" i="2"/>
  <c r="BP82" i="2"/>
  <c r="D168" i="4" s="1"/>
  <c r="BT83" i="2"/>
  <c r="AD77" i="2"/>
  <c r="AD147" i="2" s="1"/>
  <c r="AD146" i="2" s="1"/>
  <c r="X79" i="2"/>
  <c r="BD79" i="2"/>
  <c r="G105" i="2"/>
  <c r="O105" i="2"/>
  <c r="O104" i="2" s="1"/>
  <c r="W105" i="2"/>
  <c r="W104" i="2" s="1"/>
  <c r="AE105" i="2"/>
  <c r="AE104" i="2" s="1"/>
  <c r="AM105" i="2"/>
  <c r="AM104" i="2" s="1"/>
  <c r="AU105" i="2"/>
  <c r="AU104" i="2" s="1"/>
  <c r="BC105" i="2"/>
  <c r="BC104" i="2" s="1"/>
  <c r="BK105" i="2"/>
  <c r="BK104" i="2" s="1"/>
  <c r="BS105" i="2"/>
  <c r="BS104" i="2" s="1"/>
  <c r="B157" i="4" s="1"/>
  <c r="F158" i="4" s="1"/>
  <c r="M148" i="2"/>
  <c r="M84" i="2"/>
  <c r="U148" i="2"/>
  <c r="U84" i="2"/>
  <c r="AC148" i="2"/>
  <c r="AC84" i="2"/>
  <c r="AK148" i="2"/>
  <c r="AK84" i="2"/>
  <c r="AS148" i="2"/>
  <c r="AS84" i="2"/>
  <c r="BA148" i="2"/>
  <c r="BA84" i="2"/>
  <c r="K149" i="2"/>
  <c r="K85" i="2"/>
  <c r="S149" i="2"/>
  <c r="S85" i="2"/>
  <c r="AA149" i="2"/>
  <c r="AA85" i="2"/>
  <c r="AI149" i="2"/>
  <c r="AI85" i="2"/>
  <c r="AQ149" i="2"/>
  <c r="AQ85" i="2"/>
  <c r="AY149" i="2"/>
  <c r="AY85" i="2"/>
  <c r="I150" i="2"/>
  <c r="I86" i="2"/>
  <c r="Q150" i="2"/>
  <c r="Q86" i="2"/>
  <c r="Y150" i="2"/>
  <c r="Y86" i="2"/>
  <c r="AG150" i="2"/>
  <c r="AG86" i="2"/>
  <c r="AK150" i="2"/>
  <c r="AK86" i="2"/>
  <c r="AW150" i="2"/>
  <c r="AW86" i="2"/>
  <c r="BA150" i="2"/>
  <c r="BA86" i="2"/>
  <c r="K151" i="2"/>
  <c r="K87" i="2"/>
  <c r="O151" i="2"/>
  <c r="O87" i="2"/>
  <c r="W87" i="2"/>
  <c r="W151" i="2"/>
  <c r="AE151" i="2"/>
  <c r="AE87" i="2"/>
  <c r="AM87" i="2"/>
  <c r="AU151" i="2"/>
  <c r="AU87" i="2"/>
  <c r="BC87" i="2"/>
  <c r="BC151" i="2"/>
  <c r="M152" i="2"/>
  <c r="M88" i="2"/>
  <c r="U152" i="2"/>
  <c r="U88" i="2"/>
  <c r="AC152" i="2"/>
  <c r="AC88" i="2"/>
  <c r="AK152" i="2"/>
  <c r="AK88" i="2"/>
  <c r="AW152" i="2"/>
  <c r="AW88" i="2"/>
  <c r="G89" i="2"/>
  <c r="G153" i="2"/>
  <c r="B29" i="4" s="1"/>
  <c r="S25" i="4" s="1"/>
  <c r="O153" i="2"/>
  <c r="O89" i="2"/>
  <c r="W153" i="2"/>
  <c r="W89" i="2"/>
  <c r="AE153" i="2"/>
  <c r="AE89" i="2"/>
  <c r="AM153" i="2"/>
  <c r="AM89" i="2"/>
  <c r="AU153" i="2"/>
  <c r="AU89" i="2"/>
  <c r="BC153" i="2"/>
  <c r="BC89" i="2"/>
  <c r="M154" i="2"/>
  <c r="M90" i="2"/>
  <c r="U154" i="2"/>
  <c r="U90" i="2"/>
  <c r="AC154" i="2"/>
  <c r="AC90" i="2"/>
  <c r="AK154" i="2"/>
  <c r="AK90" i="2"/>
  <c r="AS154" i="2"/>
  <c r="AS90" i="2"/>
  <c r="AW154" i="2"/>
  <c r="AW90" i="2"/>
  <c r="BA154" i="2"/>
  <c r="BA90" i="2"/>
  <c r="K91" i="2"/>
  <c r="K155" i="2"/>
  <c r="S155" i="2"/>
  <c r="S91" i="2"/>
  <c r="AA155" i="2"/>
  <c r="AA91" i="2"/>
  <c r="AI155" i="2"/>
  <c r="AI91" i="2"/>
  <c r="AQ155" i="2"/>
  <c r="AQ91" i="2"/>
  <c r="AY155" i="2"/>
  <c r="AY91" i="2"/>
  <c r="M156" i="2"/>
  <c r="M92" i="2"/>
  <c r="U156" i="2"/>
  <c r="U92" i="2"/>
  <c r="AC156" i="2"/>
  <c r="AC92" i="2"/>
  <c r="AK156" i="2"/>
  <c r="AK92" i="2"/>
  <c r="AS156" i="2"/>
  <c r="AS92" i="2"/>
  <c r="O157" i="2"/>
  <c r="O93" i="2"/>
  <c r="W157" i="2"/>
  <c r="W93" i="2"/>
  <c r="AA157" i="2"/>
  <c r="AA93" i="2"/>
  <c r="AI157" i="2"/>
  <c r="AI93" i="2"/>
  <c r="AQ157" i="2"/>
  <c r="AQ93" i="2"/>
  <c r="AY157" i="2"/>
  <c r="AY93" i="2"/>
  <c r="I158" i="2"/>
  <c r="I94" i="2"/>
  <c r="M158" i="2"/>
  <c r="M94" i="2"/>
  <c r="U158" i="2"/>
  <c r="U94" i="2"/>
  <c r="AC158" i="2"/>
  <c r="AC94" i="2"/>
  <c r="AK158" i="2"/>
  <c r="AK94" i="2"/>
  <c r="AS158" i="2"/>
  <c r="AS94" i="2"/>
  <c r="BA158" i="2"/>
  <c r="BA94" i="2"/>
  <c r="K159" i="2"/>
  <c r="K95" i="2"/>
  <c r="O159" i="2"/>
  <c r="O95" i="2"/>
  <c r="W159" i="2"/>
  <c r="W95" i="2"/>
  <c r="AE159" i="2"/>
  <c r="AE95" i="2"/>
  <c r="AM159" i="2"/>
  <c r="AM95" i="2"/>
  <c r="AU159" i="2"/>
  <c r="AU95" i="2"/>
  <c r="BC159" i="2"/>
  <c r="BC95" i="2"/>
  <c r="M160" i="2"/>
  <c r="U160" i="2"/>
  <c r="U96" i="2"/>
  <c r="AC160" i="2"/>
  <c r="AC96" i="2"/>
  <c r="AK160" i="2"/>
  <c r="AK96" i="2"/>
  <c r="AS160" i="2"/>
  <c r="BA160" i="2"/>
  <c r="BA96" i="2"/>
  <c r="G161" i="2"/>
  <c r="B37" i="4" s="1"/>
  <c r="G97" i="2"/>
  <c r="O161" i="2"/>
  <c r="O97" i="2"/>
  <c r="AA161" i="2"/>
  <c r="AA97" i="2"/>
  <c r="AI161" i="2"/>
  <c r="AI97" i="2"/>
  <c r="AQ161" i="2"/>
  <c r="AQ97" i="2"/>
  <c r="AY161" i="2"/>
  <c r="I162" i="2"/>
  <c r="I98" i="2"/>
  <c r="AG162" i="2"/>
  <c r="AG98" i="2"/>
  <c r="AK162" i="2"/>
  <c r="AK98" i="2"/>
  <c r="AS162" i="2"/>
  <c r="AS98" i="2"/>
  <c r="BA162" i="2"/>
  <c r="BA98" i="2"/>
  <c r="K163" i="2"/>
  <c r="K99" i="2"/>
  <c r="S163" i="2"/>
  <c r="S99" i="2"/>
  <c r="AA163" i="2"/>
  <c r="AA99" i="2"/>
  <c r="AI163" i="2"/>
  <c r="AI99" i="2"/>
  <c r="AU163" i="2"/>
  <c r="AU99" i="2"/>
  <c r="Q100" i="2"/>
  <c r="Q164" i="2"/>
  <c r="Y100" i="2"/>
  <c r="Y164" i="2"/>
  <c r="AG100" i="2"/>
  <c r="AG164" i="2"/>
  <c r="AO100" i="2"/>
  <c r="AO164" i="2"/>
  <c r="AW100" i="2"/>
  <c r="AW164" i="2"/>
  <c r="BE84" i="2"/>
  <c r="BE148" i="2"/>
  <c r="BM148" i="2"/>
  <c r="BM84" i="2"/>
  <c r="BQ148" i="2"/>
  <c r="BQ84" i="2"/>
  <c r="BI149" i="2"/>
  <c r="BI85" i="2"/>
  <c r="BM149" i="2"/>
  <c r="BM85" i="2"/>
  <c r="BE150" i="2"/>
  <c r="BE86" i="2"/>
  <c r="BM150" i="2"/>
  <c r="BM86" i="2"/>
  <c r="BQ150" i="2"/>
  <c r="BQ86" i="2"/>
  <c r="BE152" i="2"/>
  <c r="BE88" i="2"/>
  <c r="BQ152" i="2"/>
  <c r="BQ88" i="2"/>
  <c r="BI153" i="2"/>
  <c r="BI89" i="2"/>
  <c r="BQ153" i="2"/>
  <c r="BQ89" i="2"/>
  <c r="BI154" i="2"/>
  <c r="BI90" i="2"/>
  <c r="BQ154" i="2"/>
  <c r="BQ90" i="2"/>
  <c r="BI156" i="2"/>
  <c r="BI92" i="2"/>
  <c r="BQ156" i="2"/>
  <c r="BQ92" i="2"/>
  <c r="BI157" i="2"/>
  <c r="BI93" i="2"/>
  <c r="BM160" i="2"/>
  <c r="BM96" i="2"/>
  <c r="BM162" i="2"/>
  <c r="BM98" i="2"/>
  <c r="BE163" i="2"/>
  <c r="BE99" i="2"/>
  <c r="BM163" i="2"/>
  <c r="BM99" i="2"/>
  <c r="BE100" i="2"/>
  <c r="BE164" i="2"/>
  <c r="BI164" i="2"/>
  <c r="BI100" i="2"/>
  <c r="BQ164" i="2"/>
  <c r="BQ100" i="2"/>
  <c r="K106" i="2"/>
  <c r="AA106" i="2"/>
  <c r="AQ106" i="2"/>
  <c r="BC106" i="2"/>
  <c r="BG106" i="2"/>
  <c r="W108" i="2"/>
  <c r="AM108" i="2"/>
  <c r="BC108" i="2"/>
  <c r="BG108" i="2"/>
  <c r="BG150" i="2"/>
  <c r="O110" i="2"/>
  <c r="AE110" i="2"/>
  <c r="AU110" i="2"/>
  <c r="BG110" i="2"/>
  <c r="O112" i="2"/>
  <c r="O154" i="2"/>
  <c r="AQ112" i="2"/>
  <c r="M113" i="2"/>
  <c r="Y113" i="2"/>
  <c r="AC113" i="2"/>
  <c r="AO113" i="2"/>
  <c r="AW113" i="2"/>
  <c r="O114" i="2"/>
  <c r="AE114" i="2"/>
  <c r="M115" i="2"/>
  <c r="U115" i="2"/>
  <c r="AC115" i="2"/>
  <c r="AK115" i="2"/>
  <c r="AS115" i="2"/>
  <c r="K116" i="2"/>
  <c r="W116" i="2"/>
  <c r="AM116" i="2"/>
  <c r="BC116" i="2"/>
  <c r="BG116" i="2"/>
  <c r="Q117" i="2"/>
  <c r="AG117" i="2"/>
  <c r="AW117" i="2"/>
  <c r="BA117" i="2"/>
  <c r="BA159" i="2"/>
  <c r="K118" i="2"/>
  <c r="AA118" i="2"/>
  <c r="AQ118" i="2"/>
  <c r="BC118" i="2"/>
  <c r="AI120" i="2"/>
  <c r="AM120" i="2"/>
  <c r="BC120" i="2"/>
  <c r="BO120" i="2"/>
  <c r="BO162" i="2"/>
  <c r="AS121" i="2"/>
  <c r="AS163" i="2"/>
  <c r="O122" i="2"/>
  <c r="S122" i="2"/>
  <c r="AA122" i="2"/>
  <c r="AE122" i="2"/>
  <c r="AM122" i="2"/>
  <c r="AU122" i="2"/>
  <c r="BC122" i="2"/>
  <c r="BG139" i="2"/>
  <c r="H165" i="2"/>
  <c r="H101" i="2"/>
  <c r="L165" i="2"/>
  <c r="L101" i="2"/>
  <c r="P165" i="2"/>
  <c r="P101" i="2"/>
  <c r="X165" i="2"/>
  <c r="X101" i="2"/>
  <c r="AB165" i="2"/>
  <c r="AB101" i="2"/>
  <c r="AF165" i="2"/>
  <c r="AF101" i="2"/>
  <c r="AN165" i="2"/>
  <c r="AN101" i="2"/>
  <c r="AR165" i="2"/>
  <c r="AR101" i="2"/>
  <c r="AV165" i="2"/>
  <c r="AV101" i="2"/>
  <c r="J166" i="2"/>
  <c r="J102" i="2"/>
  <c r="N166" i="2"/>
  <c r="N102" i="2"/>
  <c r="V166" i="2"/>
  <c r="V102" i="2"/>
  <c r="Z166" i="2"/>
  <c r="Z102" i="2"/>
  <c r="AH166" i="2"/>
  <c r="AH102" i="2"/>
  <c r="AP166" i="2"/>
  <c r="AP102" i="2"/>
  <c r="AX166" i="2"/>
  <c r="AX102" i="2"/>
  <c r="BF166" i="2"/>
  <c r="BF102" i="2"/>
  <c r="BJ166" i="2"/>
  <c r="BJ102" i="2"/>
  <c r="BR166" i="2"/>
  <c r="F174" i="4" s="1"/>
  <c r="BR102" i="2"/>
  <c r="L103" i="2"/>
  <c r="L167" i="2"/>
  <c r="T167" i="2"/>
  <c r="T103" i="2"/>
  <c r="AF167" i="2"/>
  <c r="AF103" i="2"/>
  <c r="AN167" i="2"/>
  <c r="AN103" i="2"/>
  <c r="AV167" i="2"/>
  <c r="AV103" i="2"/>
  <c r="BD167" i="2"/>
  <c r="BD103" i="2"/>
  <c r="BP167" i="2"/>
  <c r="D170" i="4" s="1"/>
  <c r="BP103" i="2"/>
  <c r="K173" i="2"/>
  <c r="K101" i="2"/>
  <c r="O173" i="2"/>
  <c r="O100" i="2"/>
  <c r="O92" i="2"/>
  <c r="O88" i="2"/>
  <c r="O84" i="2"/>
  <c r="W173" i="2"/>
  <c r="W92" i="2"/>
  <c r="W88" i="2"/>
  <c r="W84" i="2"/>
  <c r="AI173" i="2"/>
  <c r="AI94" i="2"/>
  <c r="BG101" i="2"/>
  <c r="BG98" i="2"/>
  <c r="BG96" i="2"/>
  <c r="BG93" i="2"/>
  <c r="BG89" i="2"/>
  <c r="BG85" i="2"/>
  <c r="BO173" i="2"/>
  <c r="BO94" i="2"/>
  <c r="BO93" i="2"/>
  <c r="BO89" i="2"/>
  <c r="BO85" i="2"/>
  <c r="K105" i="2"/>
  <c r="K104" i="2" s="1"/>
  <c r="AA169" i="2"/>
  <c r="AA168" i="2" s="1"/>
  <c r="AA105" i="2"/>
  <c r="AA104" i="2" s="1"/>
  <c r="AQ169" i="2"/>
  <c r="AQ105" i="2"/>
  <c r="AY105" i="2"/>
  <c r="AY104" i="2" s="1"/>
  <c r="BO105" i="2"/>
  <c r="I75" i="2"/>
  <c r="I78" i="2"/>
  <c r="I95" i="2"/>
  <c r="I79" i="2"/>
  <c r="Q75" i="2"/>
  <c r="Q78" i="2"/>
  <c r="Q79" i="2"/>
  <c r="Y75" i="2"/>
  <c r="Y78" i="2"/>
  <c r="Y79" i="2"/>
  <c r="AG75" i="2"/>
  <c r="AG78" i="2"/>
  <c r="AG79" i="2"/>
  <c r="AO75" i="2"/>
  <c r="AO78" i="2"/>
  <c r="AO95" i="2"/>
  <c r="AO79" i="2"/>
  <c r="AW75" i="2"/>
  <c r="AW78" i="2"/>
  <c r="AW79" i="2"/>
  <c r="BE75" i="2"/>
  <c r="BE78" i="2"/>
  <c r="BE79" i="2"/>
  <c r="BM75" i="2"/>
  <c r="BM78" i="2"/>
  <c r="BM79" i="2"/>
  <c r="G79" i="2"/>
  <c r="B99" i="4" s="1"/>
  <c r="F100" i="4" s="1"/>
  <c r="G82" i="2"/>
  <c r="B2" i="4" s="1"/>
  <c r="B3" i="4" s="1"/>
  <c r="G104" i="2"/>
  <c r="B86" i="4" s="1"/>
  <c r="E87" i="4" s="1"/>
  <c r="O79" i="2"/>
  <c r="O82" i="2"/>
  <c r="W79" i="2"/>
  <c r="W82" i="2"/>
  <c r="AE79" i="2"/>
  <c r="AE82" i="2"/>
  <c r="AM79" i="2"/>
  <c r="AM82" i="2"/>
  <c r="AU79" i="2"/>
  <c r="AU82" i="2"/>
  <c r="AY79" i="2"/>
  <c r="AY82" i="2"/>
  <c r="BG79" i="2"/>
  <c r="BG82" i="2"/>
  <c r="BK79" i="2"/>
  <c r="BK82" i="2"/>
  <c r="BS79" i="2"/>
  <c r="B163" i="4" s="1"/>
  <c r="G164" i="4" s="1"/>
  <c r="BS82" i="2"/>
  <c r="U174" i="2"/>
  <c r="U118" i="2"/>
  <c r="U110" i="2"/>
  <c r="AS174" i="2"/>
  <c r="AS114" i="2"/>
  <c r="AS106" i="2"/>
  <c r="BI174" i="2"/>
  <c r="BI114" i="2"/>
  <c r="BI106" i="2"/>
  <c r="BQ174" i="2"/>
  <c r="BQ118" i="2"/>
  <c r="BQ110" i="2"/>
  <c r="G76" i="2"/>
  <c r="G127" i="2" s="1"/>
  <c r="G126" i="2" s="1"/>
  <c r="B87" i="4" s="1"/>
  <c r="F87" i="4" s="1"/>
  <c r="G78" i="2"/>
  <c r="O76" i="2"/>
  <c r="O127" i="2" s="1"/>
  <c r="O126" i="2" s="1"/>
  <c r="O78" i="2"/>
  <c r="W76" i="2"/>
  <c r="W127" i="2" s="1"/>
  <c r="W126" i="2" s="1"/>
  <c r="W78" i="2"/>
  <c r="AI78" i="2"/>
  <c r="AI113" i="2"/>
  <c r="AM76" i="2"/>
  <c r="AM127" i="2" s="1"/>
  <c r="AM126" i="2" s="1"/>
  <c r="AM78" i="2"/>
  <c r="AU76" i="2"/>
  <c r="AU127" i="2" s="1"/>
  <c r="AU126" i="2" s="1"/>
  <c r="AU78" i="2"/>
  <c r="BC76" i="2"/>
  <c r="BC127" i="2" s="1"/>
  <c r="BC126" i="2" s="1"/>
  <c r="B93" i="4" s="1"/>
  <c r="F93" i="4" s="1"/>
  <c r="BC78" i="2"/>
  <c r="BK76" i="2"/>
  <c r="BK127" i="2" s="1"/>
  <c r="BK126" i="2" s="1"/>
  <c r="BK78" i="2"/>
  <c r="BS76" i="2"/>
  <c r="BS127" i="2" s="1"/>
  <c r="BS126" i="2" s="1"/>
  <c r="B158" i="4" s="1"/>
  <c r="E158" i="4" s="1"/>
  <c r="BS78" i="2"/>
  <c r="AG82" i="2"/>
  <c r="AG80" i="2"/>
  <c r="AO82" i="2"/>
  <c r="AO80" i="2"/>
  <c r="AW82" i="2"/>
  <c r="AW80" i="2"/>
  <c r="BE82" i="2"/>
  <c r="BE80" i="2"/>
  <c r="BM82" i="2"/>
  <c r="BM80" i="2"/>
  <c r="V81" i="2"/>
  <c r="BB81" i="2"/>
  <c r="AI76" i="2"/>
  <c r="AI127" i="2" s="1"/>
  <c r="AI126" i="2" s="1"/>
  <c r="AK80" i="2"/>
  <c r="BQ80" i="2"/>
  <c r="AC82" i="2"/>
  <c r="AS82" i="2"/>
  <c r="I91" i="2"/>
  <c r="AO91" i="2"/>
  <c r="O98" i="2"/>
  <c r="AZ101" i="2"/>
  <c r="G151" i="2"/>
  <c r="B27" i="4" s="1"/>
  <c r="R25" i="4" s="1"/>
  <c r="AQ154" i="2"/>
  <c r="AH148" i="2"/>
  <c r="AH84" i="2"/>
  <c r="AL148" i="2"/>
  <c r="AP148" i="2"/>
  <c r="AP84" i="2"/>
  <c r="AX148" i="2"/>
  <c r="AX84" i="2"/>
  <c r="H149" i="2"/>
  <c r="P149" i="2"/>
  <c r="X149" i="2"/>
  <c r="AJ149" i="2"/>
  <c r="AJ85" i="2"/>
  <c r="AR149" i="2"/>
  <c r="AR85" i="2"/>
  <c r="AZ149" i="2"/>
  <c r="AZ85" i="2"/>
  <c r="J150" i="2"/>
  <c r="J86" i="2"/>
  <c r="Z150" i="2"/>
  <c r="Z86" i="2"/>
  <c r="AH86" i="2"/>
  <c r="AH150" i="2"/>
  <c r="AP150" i="2"/>
  <c r="AP86" i="2"/>
  <c r="AT150" i="2"/>
  <c r="AT86" i="2"/>
  <c r="BB150" i="2"/>
  <c r="BB86" i="2"/>
  <c r="L87" i="2"/>
  <c r="L151" i="2"/>
  <c r="P151" i="2"/>
  <c r="P87" i="2"/>
  <c r="X151" i="2"/>
  <c r="X87" i="2"/>
  <c r="AF151" i="2"/>
  <c r="AF87" i="2"/>
  <c r="AN151" i="2"/>
  <c r="AN87" i="2"/>
  <c r="AZ151" i="2"/>
  <c r="AZ87" i="2"/>
  <c r="R152" i="2"/>
  <c r="R88" i="2"/>
  <c r="V152" i="2"/>
  <c r="Z152" i="2"/>
  <c r="Z88" i="2"/>
  <c r="AH152" i="2"/>
  <c r="AH88" i="2"/>
  <c r="AL152" i="2"/>
  <c r="AP152" i="2"/>
  <c r="AP88" i="2"/>
  <c r="L153" i="2"/>
  <c r="L89" i="2"/>
  <c r="AB153" i="2"/>
  <c r="AB89" i="2"/>
  <c r="AR153" i="2"/>
  <c r="AR89" i="2"/>
  <c r="N154" i="2"/>
  <c r="N90" i="2"/>
  <c r="V90" i="2"/>
  <c r="V154" i="2"/>
  <c r="AD154" i="2"/>
  <c r="AD90" i="2"/>
  <c r="AP154" i="2"/>
  <c r="AP90" i="2"/>
  <c r="AX154" i="2"/>
  <c r="AX90" i="2"/>
  <c r="H155" i="2"/>
  <c r="H91" i="2"/>
  <c r="P155" i="2"/>
  <c r="P91" i="2"/>
  <c r="X155" i="2"/>
  <c r="X91" i="2"/>
  <c r="AB155" i="2"/>
  <c r="AB91" i="2"/>
  <c r="AJ91" i="2"/>
  <c r="AJ155" i="2"/>
  <c r="AR155" i="2"/>
  <c r="AR91" i="2"/>
  <c r="BD155" i="2"/>
  <c r="BD91" i="2"/>
  <c r="AP92" i="2"/>
  <c r="AP156" i="2"/>
  <c r="AT156" i="2"/>
  <c r="AX156" i="2"/>
  <c r="AX92" i="2"/>
  <c r="L157" i="2"/>
  <c r="L93" i="2"/>
  <c r="AJ157" i="2"/>
  <c r="AJ93" i="2"/>
  <c r="AZ157" i="2"/>
  <c r="AZ93" i="2"/>
  <c r="J158" i="2"/>
  <c r="J94" i="2"/>
  <c r="R158" i="2"/>
  <c r="R94" i="2"/>
  <c r="Z158" i="2"/>
  <c r="Z94" i="2"/>
  <c r="AH158" i="2"/>
  <c r="AH94" i="2"/>
  <c r="AP158" i="2"/>
  <c r="AP94" i="2"/>
  <c r="AX158" i="2"/>
  <c r="AX94" i="2"/>
  <c r="H159" i="2"/>
  <c r="H95" i="2"/>
  <c r="P159" i="2"/>
  <c r="X159" i="2"/>
  <c r="X95" i="2"/>
  <c r="AF159" i="2"/>
  <c r="AF95" i="2"/>
  <c r="AN159" i="2"/>
  <c r="AN95" i="2"/>
  <c r="AV159" i="2"/>
  <c r="BD159" i="2"/>
  <c r="BD95" i="2"/>
  <c r="R96" i="2"/>
  <c r="R160" i="2"/>
  <c r="Z160" i="2"/>
  <c r="Z96" i="2"/>
  <c r="AH160" i="2"/>
  <c r="AP160" i="2"/>
  <c r="AP96" i="2"/>
  <c r="AX160" i="2"/>
  <c r="AX96" i="2"/>
  <c r="H161" i="2"/>
  <c r="T161" i="2"/>
  <c r="T97" i="2"/>
  <c r="X161" i="2"/>
  <c r="X97" i="2"/>
  <c r="AF161" i="2"/>
  <c r="AF97" i="2"/>
  <c r="AN161" i="2"/>
  <c r="AV161" i="2"/>
  <c r="AV97" i="2"/>
  <c r="BD161" i="2"/>
  <c r="BD97" i="2"/>
  <c r="N162" i="2"/>
  <c r="N98" i="2"/>
  <c r="V162" i="2"/>
  <c r="V98" i="2"/>
  <c r="AD162" i="2"/>
  <c r="AD98" i="2"/>
  <c r="AP162" i="2"/>
  <c r="AP98" i="2"/>
  <c r="AX162" i="2"/>
  <c r="AX98" i="2"/>
  <c r="H163" i="2"/>
  <c r="H99" i="2"/>
  <c r="P163" i="2"/>
  <c r="P99" i="2"/>
  <c r="X163" i="2"/>
  <c r="X99" i="2"/>
  <c r="AF163" i="2"/>
  <c r="AF99" i="2"/>
  <c r="AN163" i="2"/>
  <c r="AN99" i="2"/>
  <c r="AV163" i="2"/>
  <c r="AV99" i="2"/>
  <c r="AZ99" i="2"/>
  <c r="AZ163" i="2"/>
  <c r="BD163" i="2"/>
  <c r="BD99" i="2"/>
  <c r="J164" i="2"/>
  <c r="N164" i="2"/>
  <c r="N100" i="2"/>
  <c r="V164" i="2"/>
  <c r="V100" i="2"/>
  <c r="Z164" i="2"/>
  <c r="AD164" i="2"/>
  <c r="AD100" i="2"/>
  <c r="AH164" i="2"/>
  <c r="AH100" i="2"/>
  <c r="AL164" i="2"/>
  <c r="AL100" i="2"/>
  <c r="AP164" i="2"/>
  <c r="AT164" i="2"/>
  <c r="AT100" i="2"/>
  <c r="AX164" i="2"/>
  <c r="AX100" i="2"/>
  <c r="BB164" i="2"/>
  <c r="BB100" i="2"/>
  <c r="BF148" i="2"/>
  <c r="BF84" i="2"/>
  <c r="BN148" i="2"/>
  <c r="BN84" i="2"/>
  <c r="BF149" i="2"/>
  <c r="BF85" i="2"/>
  <c r="BN149" i="2"/>
  <c r="BN85" i="2"/>
  <c r="BF150" i="2"/>
  <c r="BF86" i="2"/>
  <c r="BN86" i="2"/>
  <c r="BN150" i="2"/>
  <c r="BF151" i="2"/>
  <c r="BF87" i="2"/>
  <c r="BN151" i="2"/>
  <c r="BN87" i="2"/>
  <c r="BN152" i="2"/>
  <c r="BN88" i="2"/>
  <c r="BF153" i="2"/>
  <c r="BF89" i="2"/>
  <c r="BN153" i="2"/>
  <c r="BN89" i="2"/>
  <c r="BF90" i="2"/>
  <c r="BF154" i="2"/>
  <c r="BN154" i="2"/>
  <c r="BN90" i="2"/>
  <c r="BR154" i="2"/>
  <c r="BR90" i="2"/>
  <c r="BJ155" i="2"/>
  <c r="BJ91" i="2"/>
  <c r="BR155" i="2"/>
  <c r="BR91" i="2"/>
  <c r="BF156" i="2"/>
  <c r="BF92" i="2"/>
  <c r="BJ157" i="2"/>
  <c r="BJ93" i="2"/>
  <c r="BR157" i="2"/>
  <c r="BR93" i="2"/>
  <c r="BJ158" i="2"/>
  <c r="BJ94" i="2"/>
  <c r="BR158" i="2"/>
  <c r="BR94" i="2"/>
  <c r="BJ159" i="2"/>
  <c r="BJ95" i="2"/>
  <c r="BR159" i="2"/>
  <c r="BR95" i="2"/>
  <c r="BF160" i="2"/>
  <c r="BF96" i="2"/>
  <c r="BJ160" i="2"/>
  <c r="BJ96" i="2"/>
  <c r="BN161" i="2"/>
  <c r="BN97" i="2"/>
  <c r="BJ162" i="2"/>
  <c r="BJ98" i="2"/>
  <c r="BJ164" i="2"/>
  <c r="BJ100" i="2"/>
  <c r="BR164" i="2"/>
  <c r="BR100" i="2"/>
  <c r="L108" i="2"/>
  <c r="AB108" i="2"/>
  <c r="BH108" i="2"/>
  <c r="AF112" i="2"/>
  <c r="AV112" i="2"/>
  <c r="R113" i="2"/>
  <c r="Z113" i="2"/>
  <c r="AD113" i="2"/>
  <c r="AL113" i="2"/>
  <c r="AT113" i="2"/>
  <c r="BB113" i="2"/>
  <c r="N115" i="2"/>
  <c r="V115" i="2"/>
  <c r="V157" i="2"/>
  <c r="AP115" i="2"/>
  <c r="AT115" i="2"/>
  <c r="L116" i="2"/>
  <c r="AB116" i="2"/>
  <c r="V117" i="2"/>
  <c r="AL117" i="2"/>
  <c r="BB117" i="2"/>
  <c r="X120" i="2"/>
  <c r="I128" i="2"/>
  <c r="Q128" i="2"/>
  <c r="AC128" i="2"/>
  <c r="AS128" i="2"/>
  <c r="BE128" i="2"/>
  <c r="BM128" i="2"/>
  <c r="E129" i="2"/>
  <c r="N129" i="2"/>
  <c r="V129" i="2"/>
  <c r="AD129" i="2"/>
  <c r="AL129" i="2"/>
  <c r="AT129" i="2"/>
  <c r="BB129" i="2"/>
  <c r="BJ129" i="2"/>
  <c r="BR129" i="2"/>
  <c r="J133" i="2"/>
  <c r="R133" i="2"/>
  <c r="V133" i="2"/>
  <c r="AD133" i="2"/>
  <c r="AL133" i="2"/>
  <c r="AT133" i="2"/>
  <c r="BB133" i="2"/>
  <c r="BN133" i="2"/>
  <c r="J137" i="2"/>
  <c r="R137" i="2"/>
  <c r="Z137" i="2"/>
  <c r="AH137" i="2"/>
  <c r="AP137" i="2"/>
  <c r="AX137" i="2"/>
  <c r="AC103" i="2"/>
  <c r="AK103" i="2"/>
  <c r="AS103" i="2"/>
  <c r="BQ103" i="2"/>
  <c r="W165" i="2"/>
  <c r="AI123" i="2"/>
  <c r="BO123" i="2"/>
  <c r="M124" i="2"/>
  <c r="AC124" i="2"/>
  <c r="AS124" i="2"/>
  <c r="BI124" i="2"/>
  <c r="N84" i="2"/>
  <c r="AT84" i="2"/>
  <c r="I87" i="2"/>
  <c r="Y87" i="2"/>
  <c r="AO87" i="2"/>
  <c r="BE87" i="2"/>
  <c r="V88" i="2"/>
  <c r="H89" i="2"/>
  <c r="AN89" i="2"/>
  <c r="BM91" i="2"/>
  <c r="BJ92" i="2"/>
  <c r="P93" i="2"/>
  <c r="AV93" i="2"/>
  <c r="BM94" i="2"/>
  <c r="BQ95" i="2"/>
  <c r="AH96" i="2"/>
  <c r="BJ97" i="2"/>
  <c r="J100" i="2"/>
  <c r="BP101" i="2"/>
  <c r="AN106" i="2"/>
  <c r="Y125" i="2"/>
  <c r="R150" i="2"/>
  <c r="AM151" i="2"/>
  <c r="BS157" i="2"/>
  <c r="BR165" i="2"/>
  <c r="F169" i="4" s="1"/>
  <c r="AK167" i="2"/>
  <c r="AC155" i="2"/>
  <c r="U159" i="2"/>
  <c r="BA95" i="2"/>
  <c r="M163" i="2"/>
  <c r="BO153" i="2"/>
  <c r="BS153" i="2"/>
  <c r="B133" i="4" s="1"/>
  <c r="R129" i="4" s="1"/>
  <c r="BS93" i="2"/>
  <c r="U106" i="2"/>
  <c r="AK106" i="2"/>
  <c r="BA106" i="2"/>
  <c r="BQ106" i="2"/>
  <c r="S109" i="2"/>
  <c r="AI109" i="2"/>
  <c r="AY109" i="2"/>
  <c r="BO109" i="2"/>
  <c r="M110" i="2"/>
  <c r="AC110" i="2"/>
  <c r="AS110" i="2"/>
  <c r="BI110" i="2"/>
  <c r="K113" i="2"/>
  <c r="AA113" i="2"/>
  <c r="AQ113" i="2"/>
  <c r="BG113" i="2"/>
  <c r="U114" i="2"/>
  <c r="AK114" i="2"/>
  <c r="BA114" i="2"/>
  <c r="BQ114" i="2"/>
  <c r="S117" i="2"/>
  <c r="AI117" i="2"/>
  <c r="AY117" i="2"/>
  <c r="BO117" i="2"/>
  <c r="M118" i="2"/>
  <c r="AC118" i="2"/>
  <c r="AS118" i="2"/>
  <c r="BI118" i="2"/>
  <c r="Y122" i="2"/>
  <c r="P166" i="2"/>
  <c r="M80" i="2"/>
  <c r="BI80" i="2"/>
  <c r="U82" i="2"/>
  <c r="BA82" i="2"/>
  <c r="H85" i="2"/>
  <c r="BM87" i="2"/>
  <c r="AD88" i="2"/>
  <c r="BJ88" i="2"/>
  <c r="P89" i="2"/>
  <c r="AV89" i="2"/>
  <c r="Q91" i="2"/>
  <c r="AG91" i="2"/>
  <c r="AW91" i="2"/>
  <c r="AL92" i="2"/>
  <c r="BR92" i="2"/>
  <c r="X93" i="2"/>
  <c r="BD93" i="2"/>
  <c r="AS96" i="2"/>
  <c r="H97" i="2"/>
  <c r="AN97" i="2"/>
  <c r="Y98" i="2"/>
  <c r="BE98" i="2"/>
  <c r="Z100" i="2"/>
  <c r="T101" i="2"/>
  <c r="AI122" i="2"/>
  <c r="BE125" i="2"/>
  <c r="H148" i="2"/>
  <c r="AK149" i="2"/>
  <c r="AX150" i="2"/>
  <c r="AT153" i="2"/>
  <c r="G155" i="2"/>
  <c r="I84" i="2"/>
  <c r="I148" i="2"/>
  <c r="Q148" i="2"/>
  <c r="Q84" i="2"/>
  <c r="Y84" i="2"/>
  <c r="Y148" i="2"/>
  <c r="AG148" i="2"/>
  <c r="AG84" i="2"/>
  <c r="AO84" i="2"/>
  <c r="AO148" i="2"/>
  <c r="AW148" i="2"/>
  <c r="AW84" i="2"/>
  <c r="G149" i="2"/>
  <c r="B25" i="4" s="1"/>
  <c r="O25" i="4" s="1"/>
  <c r="G85" i="2"/>
  <c r="O149" i="2"/>
  <c r="O85" i="2"/>
  <c r="W149" i="2"/>
  <c r="W85" i="2"/>
  <c r="AE149" i="2"/>
  <c r="AE85" i="2"/>
  <c r="AM149" i="2"/>
  <c r="AM85" i="2"/>
  <c r="AU149" i="2"/>
  <c r="AU85" i="2"/>
  <c r="BC149" i="2"/>
  <c r="BC85" i="2"/>
  <c r="M150" i="2"/>
  <c r="M86" i="2"/>
  <c r="U150" i="2"/>
  <c r="U86" i="2"/>
  <c r="AC150" i="2"/>
  <c r="AC86" i="2"/>
  <c r="AO150" i="2"/>
  <c r="AO86" i="2"/>
  <c r="AS150" i="2"/>
  <c r="AS86" i="2"/>
  <c r="S151" i="2"/>
  <c r="S87" i="2"/>
  <c r="AA151" i="2"/>
  <c r="AA87" i="2"/>
  <c r="AI151" i="2"/>
  <c r="AI87" i="2"/>
  <c r="AQ151" i="2"/>
  <c r="AQ87" i="2"/>
  <c r="AY151" i="2"/>
  <c r="AY87" i="2"/>
  <c r="I152" i="2"/>
  <c r="I88" i="2"/>
  <c r="Q88" i="2"/>
  <c r="Q152" i="2"/>
  <c r="Y152" i="2"/>
  <c r="Y88" i="2"/>
  <c r="AG88" i="2"/>
  <c r="AG152" i="2"/>
  <c r="AO152" i="2"/>
  <c r="AO88" i="2"/>
  <c r="AS152" i="2"/>
  <c r="AS88" i="2"/>
  <c r="BA88" i="2"/>
  <c r="BA152" i="2"/>
  <c r="K153" i="2"/>
  <c r="K89" i="2"/>
  <c r="S153" i="2"/>
  <c r="S89" i="2"/>
  <c r="AA153" i="2"/>
  <c r="AA89" i="2"/>
  <c r="AI153" i="2"/>
  <c r="AI89" i="2"/>
  <c r="AQ153" i="2"/>
  <c r="AQ89" i="2"/>
  <c r="AY153" i="2"/>
  <c r="AY89" i="2"/>
  <c r="I154" i="2"/>
  <c r="I90" i="2"/>
  <c r="Q154" i="2"/>
  <c r="Q90" i="2"/>
  <c r="Y154" i="2"/>
  <c r="Y90" i="2"/>
  <c r="AG154" i="2"/>
  <c r="AG90" i="2"/>
  <c r="AO154" i="2"/>
  <c r="AO90" i="2"/>
  <c r="O155" i="2"/>
  <c r="O91" i="2"/>
  <c r="W155" i="2"/>
  <c r="W91" i="2"/>
  <c r="AE155" i="2"/>
  <c r="AE91" i="2"/>
  <c r="AM155" i="2"/>
  <c r="AM91" i="2"/>
  <c r="AU155" i="2"/>
  <c r="AU91" i="2"/>
  <c r="BC155" i="2"/>
  <c r="BC91" i="2"/>
  <c r="I156" i="2"/>
  <c r="I92" i="2"/>
  <c r="Q156" i="2"/>
  <c r="Q92" i="2"/>
  <c r="Y92" i="2"/>
  <c r="AG156" i="2"/>
  <c r="AG92" i="2"/>
  <c r="AO156" i="2"/>
  <c r="AO92" i="2"/>
  <c r="AW156" i="2"/>
  <c r="AW92" i="2"/>
  <c r="BA156" i="2"/>
  <c r="BA92" i="2"/>
  <c r="K157" i="2"/>
  <c r="K93" i="2"/>
  <c r="S157" i="2"/>
  <c r="S93" i="2"/>
  <c r="AE157" i="2"/>
  <c r="AE93" i="2"/>
  <c r="AM93" i="2"/>
  <c r="AM157" i="2"/>
  <c r="AU157" i="2"/>
  <c r="AU93" i="2"/>
  <c r="BC157" i="2"/>
  <c r="BC93" i="2"/>
  <c r="Q158" i="2"/>
  <c r="Q94" i="2"/>
  <c r="Y158" i="2"/>
  <c r="Y94" i="2"/>
  <c r="AG158" i="2"/>
  <c r="AO158" i="2"/>
  <c r="AO94" i="2"/>
  <c r="AW158" i="2"/>
  <c r="AW94" i="2"/>
  <c r="G159" i="2"/>
  <c r="B35" i="4" s="1"/>
  <c r="G25" i="4" s="1"/>
  <c r="G95" i="2"/>
  <c r="S159" i="2"/>
  <c r="S95" i="2"/>
  <c r="AA159" i="2"/>
  <c r="AA95" i="2"/>
  <c r="AI159" i="2"/>
  <c r="AI95" i="2"/>
  <c r="AQ159" i="2"/>
  <c r="AQ95" i="2"/>
  <c r="AY159" i="2"/>
  <c r="AY95" i="2"/>
  <c r="I160" i="2"/>
  <c r="I96" i="2"/>
  <c r="Q96" i="2"/>
  <c r="Y160" i="2"/>
  <c r="Y96" i="2"/>
  <c r="AG160" i="2"/>
  <c r="AG96" i="2"/>
  <c r="AO160" i="2"/>
  <c r="AO96" i="2"/>
  <c r="AW160" i="2"/>
  <c r="AW96" i="2"/>
  <c r="K161" i="2"/>
  <c r="K97" i="2"/>
  <c r="S161" i="2"/>
  <c r="W161" i="2"/>
  <c r="W97" i="2"/>
  <c r="AE161" i="2"/>
  <c r="AE97" i="2"/>
  <c r="AM161" i="2"/>
  <c r="AM97" i="2"/>
  <c r="AU161" i="2"/>
  <c r="AU97" i="2"/>
  <c r="BC161" i="2"/>
  <c r="BC97" i="2"/>
  <c r="M162" i="2"/>
  <c r="M98" i="2"/>
  <c r="Q162" i="2"/>
  <c r="Q98" i="2"/>
  <c r="U162" i="2"/>
  <c r="U98" i="2"/>
  <c r="AC162" i="2"/>
  <c r="AC98" i="2"/>
  <c r="AO162" i="2"/>
  <c r="AO98" i="2"/>
  <c r="AW162" i="2"/>
  <c r="AW98" i="2"/>
  <c r="G163" i="2"/>
  <c r="B39" i="4" s="1"/>
  <c r="L25" i="4" s="1"/>
  <c r="G99" i="2"/>
  <c r="O163" i="2"/>
  <c r="O99" i="2"/>
  <c r="W163" i="2"/>
  <c r="W99" i="2"/>
  <c r="AE163" i="2"/>
  <c r="AE99" i="2"/>
  <c r="AM163" i="2"/>
  <c r="AM99" i="2"/>
  <c r="AQ163" i="2"/>
  <c r="AQ99" i="2"/>
  <c r="AY163" i="2"/>
  <c r="AY99" i="2"/>
  <c r="BC163" i="2"/>
  <c r="BC99" i="2"/>
  <c r="M164" i="2"/>
  <c r="M100" i="2"/>
  <c r="U164" i="2"/>
  <c r="U100" i="2"/>
  <c r="AC164" i="2"/>
  <c r="AC100" i="2"/>
  <c r="AK164" i="2"/>
  <c r="AK100" i="2"/>
  <c r="AS164" i="2"/>
  <c r="AS100" i="2"/>
  <c r="BA164" i="2"/>
  <c r="BA100" i="2"/>
  <c r="BI148" i="2"/>
  <c r="BI84" i="2"/>
  <c r="BE149" i="2"/>
  <c r="BE85" i="2"/>
  <c r="BI150" i="2"/>
  <c r="BI86" i="2"/>
  <c r="BI151" i="2"/>
  <c r="BI87" i="2"/>
  <c r="BQ151" i="2"/>
  <c r="BQ87" i="2"/>
  <c r="BI152" i="2"/>
  <c r="BI88" i="2"/>
  <c r="BM152" i="2"/>
  <c r="BM88" i="2"/>
  <c r="BE153" i="2"/>
  <c r="BE89" i="2"/>
  <c r="BM153" i="2"/>
  <c r="BM89" i="2"/>
  <c r="BE154" i="2"/>
  <c r="BE90" i="2"/>
  <c r="BM154" i="2"/>
  <c r="BM90" i="2"/>
  <c r="BE155" i="2"/>
  <c r="BQ155" i="2"/>
  <c r="BQ91" i="2"/>
  <c r="BE92" i="2"/>
  <c r="BE156" i="2"/>
  <c r="BM156" i="2"/>
  <c r="BM92" i="2"/>
  <c r="BE157" i="2"/>
  <c r="BE93" i="2"/>
  <c r="BM157" i="2"/>
  <c r="BM93" i="2"/>
  <c r="BQ157" i="2"/>
  <c r="BQ93" i="2"/>
  <c r="BE158" i="2"/>
  <c r="BE94" i="2"/>
  <c r="BI158" i="2"/>
  <c r="BI94" i="2"/>
  <c r="BQ158" i="2"/>
  <c r="BQ94" i="2"/>
  <c r="BE159" i="2"/>
  <c r="BE95" i="2"/>
  <c r="BI159" i="2"/>
  <c r="BI95" i="2"/>
  <c r="BM159" i="2"/>
  <c r="BM95" i="2"/>
  <c r="BE160" i="2"/>
  <c r="BE96" i="2"/>
  <c r="BI160" i="2"/>
  <c r="BI96" i="2"/>
  <c r="BQ160" i="2"/>
  <c r="BQ96" i="2"/>
  <c r="BE161" i="2"/>
  <c r="BE97" i="2"/>
  <c r="BI161" i="2"/>
  <c r="BI97" i="2"/>
  <c r="BM161" i="2"/>
  <c r="BM97" i="2"/>
  <c r="BQ161" i="2"/>
  <c r="BQ97" i="2"/>
  <c r="BI162" i="2"/>
  <c r="BI98" i="2"/>
  <c r="BQ162" i="2"/>
  <c r="BQ98" i="2"/>
  <c r="BI163" i="2"/>
  <c r="BI99" i="2"/>
  <c r="BQ163" i="2"/>
  <c r="BQ99" i="2"/>
  <c r="BM100" i="2"/>
  <c r="BM164" i="2"/>
  <c r="W106" i="2"/>
  <c r="AM106" i="2"/>
  <c r="K108" i="2"/>
  <c r="AA108" i="2"/>
  <c r="AA150" i="2"/>
  <c r="AQ108" i="2"/>
  <c r="K110" i="2"/>
  <c r="AA110" i="2"/>
  <c r="AQ110" i="2"/>
  <c r="K112" i="2"/>
  <c r="AA112" i="2"/>
  <c r="AE112" i="2"/>
  <c r="AU112" i="2"/>
  <c r="BG112" i="2"/>
  <c r="I113" i="2"/>
  <c r="Q113" i="2"/>
  <c r="U113" i="2"/>
  <c r="AG113" i="2"/>
  <c r="AK113" i="2"/>
  <c r="AS113" i="2"/>
  <c r="BA113" i="2"/>
  <c r="S114" i="2"/>
  <c r="AI114" i="2"/>
  <c r="AU114" i="2"/>
  <c r="AY114" i="2"/>
  <c r="I115" i="2"/>
  <c r="Q115" i="2"/>
  <c r="Y115" i="2"/>
  <c r="AG115" i="2"/>
  <c r="AO115" i="2"/>
  <c r="AW115" i="2"/>
  <c r="AA116" i="2"/>
  <c r="AQ116" i="2"/>
  <c r="U117" i="2"/>
  <c r="AK117" i="2"/>
  <c r="W118" i="2"/>
  <c r="AM118" i="2"/>
  <c r="BG118" i="2"/>
  <c r="S120" i="2"/>
  <c r="W120" i="2"/>
  <c r="AY120" i="2"/>
  <c r="K122" i="2"/>
  <c r="W122" i="2"/>
  <c r="AQ122" i="2"/>
  <c r="AY122" i="2"/>
  <c r="BG122" i="2"/>
  <c r="BD165" i="2"/>
  <c r="BD101" i="2"/>
  <c r="BH165" i="2"/>
  <c r="BH101" i="2"/>
  <c r="BL165" i="2"/>
  <c r="BL101" i="2"/>
  <c r="BT165" i="2"/>
  <c r="BT101" i="2"/>
  <c r="R166" i="2"/>
  <c r="R102" i="2"/>
  <c r="AD166" i="2"/>
  <c r="AD102" i="2"/>
  <c r="AL166" i="2"/>
  <c r="AL102" i="2"/>
  <c r="AT166" i="2"/>
  <c r="AT102" i="2"/>
  <c r="BB166" i="2"/>
  <c r="BB102" i="2"/>
  <c r="BN166" i="2"/>
  <c r="B174" i="4" s="1"/>
  <c r="BN102" i="2"/>
  <c r="H167" i="2"/>
  <c r="H103" i="2"/>
  <c r="P167" i="2"/>
  <c r="P103" i="2"/>
  <c r="X167" i="2"/>
  <c r="X103" i="2"/>
  <c r="AB103" i="2"/>
  <c r="AB167" i="2"/>
  <c r="AJ167" i="2"/>
  <c r="AJ103" i="2"/>
  <c r="AR103" i="2"/>
  <c r="AR167" i="2"/>
  <c r="AZ167" i="2"/>
  <c r="AZ103" i="2"/>
  <c r="BH103" i="2"/>
  <c r="BH167" i="2"/>
  <c r="BL167" i="2"/>
  <c r="BL103" i="2"/>
  <c r="BT167" i="2"/>
  <c r="BT103" i="2"/>
  <c r="AV124" i="2"/>
  <c r="AV166" i="2"/>
  <c r="G173" i="2"/>
  <c r="G92" i="2"/>
  <c r="G88" i="2"/>
  <c r="G84" i="2"/>
  <c r="AA173" i="2"/>
  <c r="AA101" i="2"/>
  <c r="AA98" i="2"/>
  <c r="AA96" i="2"/>
  <c r="AE173" i="2"/>
  <c r="AE100" i="2"/>
  <c r="AE92" i="2"/>
  <c r="AE88" i="2"/>
  <c r="AE84" i="2"/>
  <c r="AM173" i="2"/>
  <c r="AM92" i="2"/>
  <c r="AM88" i="2"/>
  <c r="AM84" i="2"/>
  <c r="AQ173" i="2"/>
  <c r="AQ101" i="2"/>
  <c r="AU173" i="2"/>
  <c r="AU100" i="2"/>
  <c r="AU92" i="2"/>
  <c r="AU88" i="2"/>
  <c r="AU84" i="2"/>
  <c r="BC173" i="2"/>
  <c r="BC92" i="2"/>
  <c r="BC88" i="2"/>
  <c r="BC84" i="2"/>
  <c r="BK173" i="2"/>
  <c r="BK100" i="2"/>
  <c r="BK97" i="2"/>
  <c r="BK92" i="2"/>
  <c r="BK88" i="2"/>
  <c r="BK84" i="2"/>
  <c r="BS173" i="2"/>
  <c r="BS92" i="2"/>
  <c r="BS88" i="2"/>
  <c r="BS84" i="2"/>
  <c r="S105" i="2"/>
  <c r="S104" i="2" s="1"/>
  <c r="AI105" i="2"/>
  <c r="BG105" i="2"/>
  <c r="BG104" i="2" s="1"/>
  <c r="M75" i="2"/>
  <c r="M78" i="2"/>
  <c r="M79" i="2"/>
  <c r="M99" i="2"/>
  <c r="U75" i="2"/>
  <c r="U78" i="2"/>
  <c r="U79" i="2"/>
  <c r="U102" i="2"/>
  <c r="AC75" i="2"/>
  <c r="AC78" i="2"/>
  <c r="AC79" i="2"/>
  <c r="AK75" i="2"/>
  <c r="AK78" i="2"/>
  <c r="AK79" i="2"/>
  <c r="AK102" i="2"/>
  <c r="AS75" i="2"/>
  <c r="AS78" i="2"/>
  <c r="AS79" i="2"/>
  <c r="AS99" i="2"/>
  <c r="BA75" i="2"/>
  <c r="BA78" i="2"/>
  <c r="BA79" i="2"/>
  <c r="BA102" i="2"/>
  <c r="BI75" i="2"/>
  <c r="BI78" i="2"/>
  <c r="BI79" i="2"/>
  <c r="BQ75" i="2"/>
  <c r="BQ78" i="2"/>
  <c r="BQ79" i="2"/>
  <c r="BQ102" i="2"/>
  <c r="K79" i="2"/>
  <c r="K82" i="2"/>
  <c r="S79" i="2"/>
  <c r="S82" i="2"/>
  <c r="AA79" i="2"/>
  <c r="AA82" i="2"/>
  <c r="AI79" i="2"/>
  <c r="AI82" i="2"/>
  <c r="AQ79" i="2"/>
  <c r="AQ82" i="2"/>
  <c r="BC79" i="2"/>
  <c r="BC82" i="2"/>
  <c r="BO79" i="2"/>
  <c r="BO82" i="2"/>
  <c r="C168" i="4" s="1"/>
  <c r="M174" i="2"/>
  <c r="M114" i="2"/>
  <c r="M106" i="2"/>
  <c r="AC174" i="2"/>
  <c r="AC114" i="2"/>
  <c r="AC106" i="2"/>
  <c r="AK174" i="2"/>
  <c r="AK122" i="2"/>
  <c r="AK118" i="2"/>
  <c r="AK110" i="2"/>
  <c r="BA174" i="2"/>
  <c r="BA118" i="2"/>
  <c r="BA110" i="2"/>
  <c r="K78" i="2"/>
  <c r="K117" i="2"/>
  <c r="K109" i="2"/>
  <c r="S78" i="2"/>
  <c r="S113" i="2"/>
  <c r="AA78" i="2"/>
  <c r="AA117" i="2"/>
  <c r="AA109" i="2"/>
  <c r="AE76" i="2"/>
  <c r="AE127" i="2" s="1"/>
  <c r="AE126" i="2" s="1"/>
  <c r="AE78" i="2"/>
  <c r="AQ126" i="2"/>
  <c r="AQ78" i="2"/>
  <c r="AQ117" i="2"/>
  <c r="AQ109" i="2"/>
  <c r="AY78" i="2"/>
  <c r="AY113" i="2"/>
  <c r="BG78" i="2"/>
  <c r="BG117" i="2"/>
  <c r="BG109" i="2"/>
  <c r="BO78" i="2"/>
  <c r="BO113" i="2"/>
  <c r="I82" i="2"/>
  <c r="I80" i="2"/>
  <c r="Q82" i="2"/>
  <c r="Q80" i="2"/>
  <c r="Y82" i="2"/>
  <c r="Y80" i="2"/>
  <c r="E81" i="2"/>
  <c r="AL81" i="2"/>
  <c r="S76" i="2"/>
  <c r="S127" i="2" s="1"/>
  <c r="S126" i="2" s="1"/>
  <c r="AY76" i="2"/>
  <c r="AY127" i="2" s="1"/>
  <c r="AY126" i="2" s="1"/>
  <c r="BO76" i="2"/>
  <c r="BO127" i="2" s="1"/>
  <c r="BO126" i="2" s="1"/>
  <c r="Y91" i="2"/>
  <c r="W96" i="2"/>
  <c r="S97" i="2"/>
  <c r="AY97" i="2"/>
  <c r="AU98" i="2"/>
  <c r="G157" i="2"/>
  <c r="BG173" i="2"/>
  <c r="J148" i="2"/>
  <c r="J84" i="2"/>
  <c r="R148" i="2"/>
  <c r="R84" i="2"/>
  <c r="V148" i="2"/>
  <c r="Z148" i="2"/>
  <c r="Z84" i="2"/>
  <c r="BB148" i="2"/>
  <c r="L149" i="2"/>
  <c r="L85" i="2"/>
  <c r="T149" i="2"/>
  <c r="T85" i="2"/>
  <c r="AB149" i="2"/>
  <c r="AB85" i="2"/>
  <c r="AF149" i="2"/>
  <c r="AN149" i="2"/>
  <c r="AV149" i="2"/>
  <c r="BD149" i="2"/>
  <c r="N150" i="2"/>
  <c r="N86" i="2"/>
  <c r="V150" i="2"/>
  <c r="V86" i="2"/>
  <c r="AD150" i="2"/>
  <c r="AD86" i="2"/>
  <c r="AL150" i="2"/>
  <c r="AL86" i="2"/>
  <c r="H151" i="2"/>
  <c r="H87" i="2"/>
  <c r="T151" i="2"/>
  <c r="T87" i="2"/>
  <c r="AB87" i="2"/>
  <c r="AB151" i="2"/>
  <c r="AJ151" i="2"/>
  <c r="AJ87" i="2"/>
  <c r="AR87" i="2"/>
  <c r="AR151" i="2"/>
  <c r="AV151" i="2"/>
  <c r="AV87" i="2"/>
  <c r="BD151" i="2"/>
  <c r="BD87" i="2"/>
  <c r="J152" i="2"/>
  <c r="J88" i="2"/>
  <c r="AX152" i="2"/>
  <c r="AX88" i="2"/>
  <c r="BB152" i="2"/>
  <c r="T153" i="2"/>
  <c r="T89" i="2"/>
  <c r="AJ153" i="2"/>
  <c r="AJ89" i="2"/>
  <c r="AZ153" i="2"/>
  <c r="AZ89" i="2"/>
  <c r="J154" i="2"/>
  <c r="J90" i="2"/>
  <c r="R154" i="2"/>
  <c r="R90" i="2"/>
  <c r="Z154" i="2"/>
  <c r="Z90" i="2"/>
  <c r="AH154" i="2"/>
  <c r="AH90" i="2"/>
  <c r="AL154" i="2"/>
  <c r="AL90" i="2"/>
  <c r="AT154" i="2"/>
  <c r="AT90" i="2"/>
  <c r="BB154" i="2"/>
  <c r="BB90" i="2"/>
  <c r="L155" i="2"/>
  <c r="L91" i="2"/>
  <c r="T155" i="2"/>
  <c r="T91" i="2"/>
  <c r="AF155" i="2"/>
  <c r="AF91" i="2"/>
  <c r="AN155" i="2"/>
  <c r="AN91" i="2"/>
  <c r="AV155" i="2"/>
  <c r="AV91" i="2"/>
  <c r="AZ155" i="2"/>
  <c r="AZ91" i="2"/>
  <c r="J156" i="2"/>
  <c r="J92" i="2"/>
  <c r="N156" i="2"/>
  <c r="R156" i="2"/>
  <c r="R92" i="2"/>
  <c r="Z156" i="2"/>
  <c r="Z92" i="2"/>
  <c r="AD156" i="2"/>
  <c r="AH156" i="2"/>
  <c r="AH92" i="2"/>
  <c r="T157" i="2"/>
  <c r="T93" i="2"/>
  <c r="AB157" i="2"/>
  <c r="AB93" i="2"/>
  <c r="AR157" i="2"/>
  <c r="AR93" i="2"/>
  <c r="N158" i="2"/>
  <c r="N94" i="2"/>
  <c r="V158" i="2"/>
  <c r="V94" i="2"/>
  <c r="AD158" i="2"/>
  <c r="AD94" i="2"/>
  <c r="AL158" i="2"/>
  <c r="AL94" i="2"/>
  <c r="AT158" i="2"/>
  <c r="AT94" i="2"/>
  <c r="BB158" i="2"/>
  <c r="BB94" i="2"/>
  <c r="L159" i="2"/>
  <c r="L95" i="2"/>
  <c r="T159" i="2"/>
  <c r="T95" i="2"/>
  <c r="AB95" i="2"/>
  <c r="AJ159" i="2"/>
  <c r="AJ95" i="2"/>
  <c r="AR159" i="2"/>
  <c r="AR95" i="2"/>
  <c r="AZ159" i="2"/>
  <c r="AZ95" i="2"/>
  <c r="J160" i="2"/>
  <c r="J96" i="2"/>
  <c r="N160" i="2"/>
  <c r="N96" i="2"/>
  <c r="V160" i="2"/>
  <c r="V96" i="2"/>
  <c r="AD160" i="2"/>
  <c r="AD96" i="2"/>
  <c r="AL160" i="2"/>
  <c r="AL96" i="2"/>
  <c r="AT160" i="2"/>
  <c r="AT96" i="2"/>
  <c r="BB160" i="2"/>
  <c r="BB96" i="2"/>
  <c r="L161" i="2"/>
  <c r="L97" i="2"/>
  <c r="P161" i="2"/>
  <c r="P97" i="2"/>
  <c r="AB161" i="2"/>
  <c r="AB97" i="2"/>
  <c r="AJ161" i="2"/>
  <c r="AJ97" i="2"/>
  <c r="AR161" i="2"/>
  <c r="AR97" i="2"/>
  <c r="AZ161" i="2"/>
  <c r="AZ97" i="2"/>
  <c r="J162" i="2"/>
  <c r="J98" i="2"/>
  <c r="R162" i="2"/>
  <c r="R98" i="2"/>
  <c r="Z162" i="2"/>
  <c r="Z98" i="2"/>
  <c r="AH162" i="2"/>
  <c r="AH98" i="2"/>
  <c r="AL162" i="2"/>
  <c r="AL98" i="2"/>
  <c r="AT162" i="2"/>
  <c r="AT98" i="2"/>
  <c r="BB162" i="2"/>
  <c r="BB98" i="2"/>
  <c r="L163" i="2"/>
  <c r="T99" i="2"/>
  <c r="AB163" i="2"/>
  <c r="AB99" i="2"/>
  <c r="AJ163" i="2"/>
  <c r="AJ99" i="2"/>
  <c r="AR163" i="2"/>
  <c r="R164" i="2"/>
  <c r="R100" i="2"/>
  <c r="BJ149" i="2"/>
  <c r="BJ85" i="2"/>
  <c r="BR85" i="2"/>
  <c r="BR149" i="2"/>
  <c r="BJ150" i="2"/>
  <c r="BJ86" i="2"/>
  <c r="BR150" i="2"/>
  <c r="BR86" i="2"/>
  <c r="BJ151" i="2"/>
  <c r="BJ87" i="2"/>
  <c r="BR151" i="2"/>
  <c r="BR87" i="2"/>
  <c r="BF152" i="2"/>
  <c r="BF88" i="2"/>
  <c r="BJ153" i="2"/>
  <c r="BJ89" i="2"/>
  <c r="BR153" i="2"/>
  <c r="BR89" i="2"/>
  <c r="BJ154" i="2"/>
  <c r="BJ90" i="2"/>
  <c r="BF155" i="2"/>
  <c r="BF91" i="2"/>
  <c r="BN155" i="2"/>
  <c r="BN91" i="2"/>
  <c r="BN156" i="2"/>
  <c r="BN92" i="2"/>
  <c r="BF157" i="2"/>
  <c r="BF93" i="2"/>
  <c r="BN157" i="2"/>
  <c r="BN93" i="2"/>
  <c r="BF158" i="2"/>
  <c r="BF94" i="2"/>
  <c r="BN158" i="2"/>
  <c r="BN94" i="2"/>
  <c r="BF159" i="2"/>
  <c r="BN159" i="2"/>
  <c r="BN95" i="2"/>
  <c r="BR160" i="2"/>
  <c r="BR96" i="2"/>
  <c r="BF161" i="2"/>
  <c r="BF97" i="2"/>
  <c r="BR161" i="2"/>
  <c r="BR97" i="2"/>
  <c r="BF162" i="2"/>
  <c r="BF98" i="2"/>
  <c r="BN162" i="2"/>
  <c r="BN98" i="2"/>
  <c r="BR162" i="2"/>
  <c r="BR98" i="2"/>
  <c r="BF163" i="2"/>
  <c r="BF99" i="2"/>
  <c r="BJ163" i="2"/>
  <c r="BJ99" i="2"/>
  <c r="BR163" i="2"/>
  <c r="BR99" i="2"/>
  <c r="BF164" i="2"/>
  <c r="BN164" i="2"/>
  <c r="BN100" i="2"/>
  <c r="AR108" i="2"/>
  <c r="AX111" i="2"/>
  <c r="AX153" i="2"/>
  <c r="P112" i="2"/>
  <c r="J113" i="2"/>
  <c r="N113" i="2"/>
  <c r="V113" i="2"/>
  <c r="AH113" i="2"/>
  <c r="AP113" i="2"/>
  <c r="AX113" i="2"/>
  <c r="J115" i="2"/>
  <c r="Z115" i="2"/>
  <c r="AD115" i="2"/>
  <c r="AL115" i="2"/>
  <c r="AR116" i="2"/>
  <c r="BH116" i="2"/>
  <c r="BL116" i="2"/>
  <c r="BL158" i="2"/>
  <c r="N119" i="2"/>
  <c r="N161" i="2"/>
  <c r="AD119" i="2"/>
  <c r="AT119" i="2"/>
  <c r="H120" i="2"/>
  <c r="AN120" i="2"/>
  <c r="BD120" i="2"/>
  <c r="BH120" i="2"/>
  <c r="M128" i="2"/>
  <c r="Y128" i="2"/>
  <c r="AG128" i="2"/>
  <c r="AO128" i="2"/>
  <c r="AW128" i="2"/>
  <c r="BI128" i="2"/>
  <c r="BQ128" i="2"/>
  <c r="J129" i="2"/>
  <c r="R129" i="2"/>
  <c r="Z129" i="2"/>
  <c r="AH129" i="2"/>
  <c r="AP129" i="2"/>
  <c r="AX129" i="2"/>
  <c r="BF129" i="2"/>
  <c r="BN129" i="2"/>
  <c r="E133" i="2"/>
  <c r="N133" i="2"/>
  <c r="Z133" i="2"/>
  <c r="AH133" i="2"/>
  <c r="AP133" i="2"/>
  <c r="AX133" i="2"/>
  <c r="BF133" i="2"/>
  <c r="BJ133" i="2"/>
  <c r="BR133" i="2"/>
  <c r="E137" i="2"/>
  <c r="N137" i="2"/>
  <c r="V137" i="2"/>
  <c r="AD137" i="2"/>
  <c r="AL137" i="2"/>
  <c r="AT137" i="2"/>
  <c r="AJ154" i="2"/>
  <c r="AT161" i="2"/>
  <c r="BL154" i="2"/>
  <c r="I125" i="2"/>
  <c r="AO125" i="2"/>
  <c r="N105" i="2"/>
  <c r="N104" i="2" s="1"/>
  <c r="V105" i="2"/>
  <c r="AD105" i="2"/>
  <c r="AD104" i="2" s="1"/>
  <c r="AL105" i="2"/>
  <c r="AL104" i="2" s="1"/>
  <c r="AT105" i="2"/>
  <c r="BJ105" i="2"/>
  <c r="BJ104" i="2" s="1"/>
  <c r="BR105" i="2"/>
  <c r="AD84" i="2"/>
  <c r="BJ84" i="2"/>
  <c r="P85" i="2"/>
  <c r="AV85" i="2"/>
  <c r="Q87" i="2"/>
  <c r="AG87" i="2"/>
  <c r="AW87" i="2"/>
  <c r="AL88" i="2"/>
  <c r="BR88" i="2"/>
  <c r="X89" i="2"/>
  <c r="BD89" i="2"/>
  <c r="N92" i="2"/>
  <c r="AT92" i="2"/>
  <c r="AF93" i="2"/>
  <c r="W94" i="2"/>
  <c r="BC94" i="2"/>
  <c r="P95" i="2"/>
  <c r="AV95" i="2"/>
  <c r="M96" i="2"/>
  <c r="BC96" i="2"/>
  <c r="AG99" i="2"/>
  <c r="BN99" i="2"/>
  <c r="AP100" i="2"/>
  <c r="AJ101" i="2"/>
  <c r="AH115" i="2"/>
  <c r="AY123" i="2"/>
  <c r="BQ149" i="2"/>
  <c r="BI155" i="2"/>
  <c r="BG158" i="2"/>
  <c r="Q160" i="2"/>
  <c r="BD162" i="2"/>
  <c r="I164" i="2"/>
  <c r="AQ166" i="2"/>
  <c r="BF137" i="2"/>
  <c r="BN137" i="2"/>
  <c r="J141" i="2"/>
  <c r="R141" i="2"/>
  <c r="Z141" i="2"/>
  <c r="AH141" i="2"/>
  <c r="AP141" i="2"/>
  <c r="AX141" i="2"/>
  <c r="BF141" i="2"/>
  <c r="BN141" i="2"/>
  <c r="M165" i="2"/>
  <c r="M101" i="2"/>
  <c r="U165" i="2"/>
  <c r="U101" i="2"/>
  <c r="AC165" i="2"/>
  <c r="AC101" i="2"/>
  <c r="AK165" i="2"/>
  <c r="AK101" i="2"/>
  <c r="AS165" i="2"/>
  <c r="AS101" i="2"/>
  <c r="BA165" i="2"/>
  <c r="BA101" i="2"/>
  <c r="BM165" i="2"/>
  <c r="BM101" i="2"/>
  <c r="K102" i="2"/>
  <c r="S102" i="2"/>
  <c r="S166" i="2"/>
  <c r="AA102" i="2"/>
  <c r="AA166" i="2"/>
  <c r="AI102" i="2"/>
  <c r="AI166" i="2"/>
  <c r="AM166" i="2"/>
  <c r="AM102" i="2"/>
  <c r="AU166" i="2"/>
  <c r="AU102" i="2"/>
  <c r="BC166" i="2"/>
  <c r="BC102" i="2"/>
  <c r="BK166" i="2"/>
  <c r="BK102" i="2"/>
  <c r="BS166" i="2"/>
  <c r="BS102" i="2"/>
  <c r="M167" i="2"/>
  <c r="U167" i="2"/>
  <c r="Y167" i="2"/>
  <c r="Y103" i="2"/>
  <c r="AG167" i="2"/>
  <c r="AG103" i="2"/>
  <c r="AO167" i="2"/>
  <c r="AO103" i="2"/>
  <c r="BA167" i="2"/>
  <c r="BI167" i="2"/>
  <c r="K123" i="2"/>
  <c r="AA123" i="2"/>
  <c r="AM123" i="2"/>
  <c r="AU123" i="2"/>
  <c r="BG123" i="2"/>
  <c r="BS123" i="2"/>
  <c r="Q124" i="2"/>
  <c r="Y124" i="2"/>
  <c r="AK124" i="2"/>
  <c r="BA124" i="2"/>
  <c r="BM124" i="2"/>
  <c r="G125" i="2"/>
  <c r="O125" i="2"/>
  <c r="W125" i="2"/>
  <c r="AA125" i="2"/>
  <c r="AI125" i="2"/>
  <c r="AQ125" i="2"/>
  <c r="AY125" i="2"/>
  <c r="BG125" i="2"/>
  <c r="BO125" i="2"/>
  <c r="BN105" i="2"/>
  <c r="BN104" i="2" s="1"/>
  <c r="M103" i="2"/>
  <c r="BI103" i="2"/>
  <c r="AL149" i="2"/>
  <c r="G148" i="2"/>
  <c r="B24" i="4" s="1"/>
  <c r="E25" i="4" s="1"/>
  <c r="K148" i="2"/>
  <c r="O148" i="2"/>
  <c r="S148" i="2"/>
  <c r="W148" i="2"/>
  <c r="AA148" i="2"/>
  <c r="AE148" i="2"/>
  <c r="AI148" i="2"/>
  <c r="AM148" i="2"/>
  <c r="AQ148" i="2"/>
  <c r="AU148" i="2"/>
  <c r="AY148" i="2"/>
  <c r="BC148" i="2"/>
  <c r="I149" i="2"/>
  <c r="I85" i="2"/>
  <c r="M149" i="2"/>
  <c r="M85" i="2"/>
  <c r="Q149" i="2"/>
  <c r="Q85" i="2"/>
  <c r="U85" i="2"/>
  <c r="Y149" i="2"/>
  <c r="Y85" i="2"/>
  <c r="AC149" i="2"/>
  <c r="AC85" i="2"/>
  <c r="AG149" i="2"/>
  <c r="AG85" i="2"/>
  <c r="AK85" i="2"/>
  <c r="AO149" i="2"/>
  <c r="AO85" i="2"/>
  <c r="AS149" i="2"/>
  <c r="AS85" i="2"/>
  <c r="AW149" i="2"/>
  <c r="AW85" i="2"/>
  <c r="BA85" i="2"/>
  <c r="G150" i="2"/>
  <c r="B26" i="4" s="1"/>
  <c r="N25" i="4" s="1"/>
  <c r="G86" i="2"/>
  <c r="K86" i="2"/>
  <c r="O150" i="2"/>
  <c r="O86" i="2"/>
  <c r="S86" i="2"/>
  <c r="S150" i="2"/>
  <c r="W150" i="2"/>
  <c r="W86" i="2"/>
  <c r="AA86" i="2"/>
  <c r="AE150" i="2"/>
  <c r="AE86" i="2"/>
  <c r="AI86" i="2"/>
  <c r="AI150" i="2"/>
  <c r="AM150" i="2"/>
  <c r="AM86" i="2"/>
  <c r="AQ86" i="2"/>
  <c r="AU150" i="2"/>
  <c r="AU86" i="2"/>
  <c r="AY86" i="2"/>
  <c r="AY150" i="2"/>
  <c r="BC150" i="2"/>
  <c r="B48" i="4" s="1"/>
  <c r="Q47" i="4" s="1"/>
  <c r="BC86" i="2"/>
  <c r="I151" i="2"/>
  <c r="M151" i="2"/>
  <c r="Q151" i="2"/>
  <c r="U151" i="2"/>
  <c r="Y151" i="2"/>
  <c r="AC151" i="2"/>
  <c r="AG151" i="2"/>
  <c r="AK151" i="2"/>
  <c r="AO151" i="2"/>
  <c r="AS151" i="2"/>
  <c r="AW151" i="2"/>
  <c r="BA151" i="2"/>
  <c r="G152" i="2"/>
  <c r="B28" i="4" s="1"/>
  <c r="M25" i="4" s="1"/>
  <c r="K152" i="2"/>
  <c r="O152" i="2"/>
  <c r="S152" i="2"/>
  <c r="W152" i="2"/>
  <c r="AA152" i="2"/>
  <c r="AE152" i="2"/>
  <c r="AI152" i="2"/>
  <c r="AM152" i="2"/>
  <c r="AQ152" i="2"/>
  <c r="AU152" i="2"/>
  <c r="AY152" i="2"/>
  <c r="BC152" i="2"/>
  <c r="I153" i="2"/>
  <c r="I89" i="2"/>
  <c r="M153" i="2"/>
  <c r="M89" i="2"/>
  <c r="Q153" i="2"/>
  <c r="Q89" i="2"/>
  <c r="U153" i="2"/>
  <c r="U89" i="2"/>
  <c r="Y89" i="2"/>
  <c r="AC89" i="2"/>
  <c r="AG153" i="2"/>
  <c r="AG89" i="2"/>
  <c r="AK153" i="2"/>
  <c r="AK89" i="2"/>
  <c r="AO153" i="2"/>
  <c r="AO89" i="2"/>
  <c r="AS153" i="2"/>
  <c r="AS89" i="2"/>
  <c r="AW153" i="2"/>
  <c r="AW89" i="2"/>
  <c r="BA153" i="2"/>
  <c r="BA89" i="2"/>
  <c r="G154" i="2"/>
  <c r="G90" i="2"/>
  <c r="K154" i="2"/>
  <c r="K90" i="2"/>
  <c r="O90" i="2"/>
  <c r="S154" i="2"/>
  <c r="S90" i="2"/>
  <c r="W154" i="2"/>
  <c r="W90" i="2"/>
  <c r="AA154" i="2"/>
  <c r="AA90" i="2"/>
  <c r="AE154" i="2"/>
  <c r="AE90" i="2"/>
  <c r="AI154" i="2"/>
  <c r="AI90" i="2"/>
  <c r="AM154" i="2"/>
  <c r="AM90" i="2"/>
  <c r="AQ90" i="2"/>
  <c r="AU90" i="2"/>
  <c r="AU154" i="2"/>
  <c r="AY154" i="2"/>
  <c r="AY90" i="2"/>
  <c r="BC154" i="2"/>
  <c r="BC90" i="2"/>
  <c r="I155" i="2"/>
  <c r="M155" i="2"/>
  <c r="Q155" i="2"/>
  <c r="U155" i="2"/>
  <c r="Y155" i="2"/>
  <c r="AG155" i="2"/>
  <c r="AK155" i="2"/>
  <c r="AO155" i="2"/>
  <c r="AS155" i="2"/>
  <c r="AW155" i="2"/>
  <c r="BA155" i="2"/>
  <c r="G156" i="2"/>
  <c r="K156" i="2"/>
  <c r="O156" i="2"/>
  <c r="S156" i="2"/>
  <c r="W156" i="2"/>
  <c r="AA156" i="2"/>
  <c r="AE156" i="2"/>
  <c r="AI156" i="2"/>
  <c r="AM156" i="2"/>
  <c r="AQ156" i="2"/>
  <c r="AU156" i="2"/>
  <c r="AY156" i="2"/>
  <c r="BC156" i="2"/>
  <c r="I157" i="2"/>
  <c r="I93" i="2"/>
  <c r="M157" i="2"/>
  <c r="M93" i="2"/>
  <c r="Q157" i="2"/>
  <c r="Q93" i="2"/>
  <c r="U157" i="2"/>
  <c r="U93" i="2"/>
  <c r="Y157" i="2"/>
  <c r="Y93" i="2"/>
  <c r="AC157" i="2"/>
  <c r="AC93" i="2"/>
  <c r="AG157" i="2"/>
  <c r="AG93" i="2"/>
  <c r="AK157" i="2"/>
  <c r="AK93" i="2"/>
  <c r="AO157" i="2"/>
  <c r="AO93" i="2"/>
  <c r="AS157" i="2"/>
  <c r="AS93" i="2"/>
  <c r="AW157" i="2"/>
  <c r="AW93" i="2"/>
  <c r="BA157" i="2"/>
  <c r="BA93" i="2"/>
  <c r="G158" i="2"/>
  <c r="G94" i="2"/>
  <c r="K94" i="2"/>
  <c r="K158" i="2"/>
  <c r="O158" i="2"/>
  <c r="O94" i="2"/>
  <c r="S158" i="2"/>
  <c r="W158" i="2"/>
  <c r="AA94" i="2"/>
  <c r="AE158" i="2"/>
  <c r="AE94" i="2"/>
  <c r="AI158" i="2"/>
  <c r="AM158" i="2"/>
  <c r="AQ94" i="2"/>
  <c r="AQ158" i="2"/>
  <c r="AU158" i="2"/>
  <c r="AU94" i="2"/>
  <c r="AY158" i="2"/>
  <c r="BC158" i="2"/>
  <c r="I159" i="2"/>
  <c r="M159" i="2"/>
  <c r="M95" i="2"/>
  <c r="Q159" i="2"/>
  <c r="Q95" i="2"/>
  <c r="Y159" i="2"/>
  <c r="AC159" i="2"/>
  <c r="AC95" i="2"/>
  <c r="AG159" i="2"/>
  <c r="AG95" i="2"/>
  <c r="AK159" i="2"/>
  <c r="AO159" i="2"/>
  <c r="AS159" i="2"/>
  <c r="AS95" i="2"/>
  <c r="AW159" i="2"/>
  <c r="AW95" i="2"/>
  <c r="G160" i="2"/>
  <c r="B36" i="4" s="1"/>
  <c r="P25" i="4" s="1"/>
  <c r="K160" i="2"/>
  <c r="O160" i="2"/>
  <c r="O96" i="2"/>
  <c r="S160" i="2"/>
  <c r="S96" i="2"/>
  <c r="W160" i="2"/>
  <c r="AA160" i="2"/>
  <c r="AE160" i="2"/>
  <c r="AE96" i="2"/>
  <c r="AI160" i="2"/>
  <c r="AI96" i="2"/>
  <c r="AM160" i="2"/>
  <c r="AQ160" i="2"/>
  <c r="AU160" i="2"/>
  <c r="AU96" i="2"/>
  <c r="AY160" i="2"/>
  <c r="AY96" i="2"/>
  <c r="BC160" i="2"/>
  <c r="I161" i="2"/>
  <c r="I97" i="2"/>
  <c r="M161" i="2"/>
  <c r="M97" i="2"/>
  <c r="Q161" i="2"/>
  <c r="Q97" i="2"/>
  <c r="U161" i="2"/>
  <c r="U97" i="2"/>
  <c r="Y161" i="2"/>
  <c r="Y97" i="2"/>
  <c r="AC161" i="2"/>
  <c r="AC97" i="2"/>
  <c r="AG161" i="2"/>
  <c r="AG97" i="2"/>
  <c r="AK161" i="2"/>
  <c r="AK97" i="2"/>
  <c r="AO161" i="2"/>
  <c r="AO97" i="2"/>
  <c r="AS161" i="2"/>
  <c r="AS97" i="2"/>
  <c r="AW161" i="2"/>
  <c r="AW97" i="2"/>
  <c r="BA161" i="2"/>
  <c r="BA97" i="2"/>
  <c r="G162" i="2"/>
  <c r="B38" i="4" s="1"/>
  <c r="G98" i="2"/>
  <c r="K162" i="2"/>
  <c r="O162" i="2"/>
  <c r="S162" i="2"/>
  <c r="S98" i="2"/>
  <c r="W162" i="2"/>
  <c r="W98" i="2"/>
  <c r="AA162" i="2"/>
  <c r="AE162" i="2"/>
  <c r="AI98" i="2"/>
  <c r="AM162" i="2"/>
  <c r="AM98" i="2"/>
  <c r="AQ162" i="2"/>
  <c r="AU162" i="2"/>
  <c r="AY162" i="2"/>
  <c r="AY98" i="2"/>
  <c r="BC162" i="2"/>
  <c r="BC98" i="2"/>
  <c r="I163" i="2"/>
  <c r="I99" i="2"/>
  <c r="Q163" i="2"/>
  <c r="U163" i="2"/>
  <c r="U99" i="2"/>
  <c r="Y163" i="2"/>
  <c r="Y99" i="2"/>
  <c r="AC163" i="2"/>
  <c r="AG163" i="2"/>
  <c r="AK163" i="2"/>
  <c r="AK99" i="2"/>
  <c r="AO163" i="2"/>
  <c r="AO99" i="2"/>
  <c r="AW163" i="2"/>
  <c r="BA163" i="2"/>
  <c r="BA99" i="2"/>
  <c r="G164" i="2"/>
  <c r="B40" i="4" s="1"/>
  <c r="Q25" i="4" s="1"/>
  <c r="K164" i="2"/>
  <c r="K100" i="2"/>
  <c r="O164" i="2"/>
  <c r="S164" i="2"/>
  <c r="S100" i="2"/>
  <c r="W164" i="2"/>
  <c r="AA164" i="2"/>
  <c r="AA100" i="2"/>
  <c r="AE164" i="2"/>
  <c r="AI164" i="2"/>
  <c r="AI100" i="2"/>
  <c r="AM164" i="2"/>
  <c r="AQ164" i="2"/>
  <c r="AQ100" i="2"/>
  <c r="AU164" i="2"/>
  <c r="AY164" i="2"/>
  <c r="AY100" i="2"/>
  <c r="BC164" i="2"/>
  <c r="BG148" i="2"/>
  <c r="BK148" i="2"/>
  <c r="BO148" i="2"/>
  <c r="BS148" i="2"/>
  <c r="B128" i="4" s="1"/>
  <c r="G129" i="4" s="1"/>
  <c r="BG149" i="2"/>
  <c r="BK149" i="2"/>
  <c r="BO149" i="2"/>
  <c r="BS149" i="2"/>
  <c r="B129" i="4" s="1"/>
  <c r="Q129" i="4" s="1"/>
  <c r="BG86" i="2"/>
  <c r="BK150" i="2"/>
  <c r="BK86" i="2"/>
  <c r="BO86" i="2"/>
  <c r="BO150" i="2"/>
  <c r="BS150" i="2"/>
  <c r="B130" i="4" s="1"/>
  <c r="S129" i="4" s="1"/>
  <c r="BS86" i="2"/>
  <c r="BG151" i="2"/>
  <c r="BG87" i="2"/>
  <c r="BK151" i="2"/>
  <c r="BK87" i="2"/>
  <c r="BO151" i="2"/>
  <c r="BO87" i="2"/>
  <c r="BS87" i="2"/>
  <c r="BG152" i="2"/>
  <c r="BK152" i="2"/>
  <c r="BO152" i="2"/>
  <c r="BS152" i="2"/>
  <c r="B132" i="4" s="1"/>
  <c r="O129" i="4" s="1"/>
  <c r="BG153" i="2"/>
  <c r="BK153" i="2"/>
  <c r="BG154" i="2"/>
  <c r="BG90" i="2"/>
  <c r="BK154" i="2"/>
  <c r="BK90" i="2"/>
  <c r="BO154" i="2"/>
  <c r="BO90" i="2"/>
  <c r="BS154" i="2"/>
  <c r="BS90" i="2"/>
  <c r="BG155" i="2"/>
  <c r="BG91" i="2"/>
  <c r="BK155" i="2"/>
  <c r="BK91" i="2"/>
  <c r="BO155" i="2"/>
  <c r="BO91" i="2"/>
  <c r="BS155" i="2"/>
  <c r="BS91" i="2"/>
  <c r="BG156" i="2"/>
  <c r="BK156" i="2"/>
  <c r="BO156" i="2"/>
  <c r="BS156" i="2"/>
  <c r="BG157" i="2"/>
  <c r="BK157" i="2"/>
  <c r="BO157" i="2"/>
  <c r="BG94" i="2"/>
  <c r="BK158" i="2"/>
  <c r="BK94" i="2"/>
  <c r="BO158" i="2"/>
  <c r="BS158" i="2"/>
  <c r="BG159" i="2"/>
  <c r="BG95" i="2"/>
  <c r="BK159" i="2"/>
  <c r="BK95" i="2"/>
  <c r="BO159" i="2"/>
  <c r="BO95" i="2"/>
  <c r="BS159" i="2"/>
  <c r="B139" i="4" s="1"/>
  <c r="E129" i="4" s="1"/>
  <c r="BS95" i="2"/>
  <c r="BG160" i="2"/>
  <c r="BK160" i="2"/>
  <c r="BK96" i="2"/>
  <c r="BO160" i="2"/>
  <c r="BO96" i="2"/>
  <c r="BS160" i="2"/>
  <c r="B140" i="4" s="1"/>
  <c r="N129" i="4" s="1"/>
  <c r="BG161" i="2"/>
  <c r="BG97" i="2"/>
  <c r="BO161" i="2"/>
  <c r="BS161" i="2"/>
  <c r="B141" i="4" s="1"/>
  <c r="BS97" i="2"/>
  <c r="BG162" i="2"/>
  <c r="BK162" i="2"/>
  <c r="BO98" i="2"/>
  <c r="BS162" i="2"/>
  <c r="B142" i="4" s="1"/>
  <c r="BS98" i="2"/>
  <c r="BG163" i="2"/>
  <c r="BG99" i="2"/>
  <c r="BK163" i="2"/>
  <c r="BK99" i="2"/>
  <c r="BO163" i="2"/>
  <c r="BO99" i="2"/>
  <c r="BS163" i="2"/>
  <c r="B143" i="4" s="1"/>
  <c r="L129" i="4" s="1"/>
  <c r="BS99" i="2"/>
  <c r="BG164" i="2"/>
  <c r="BG100" i="2"/>
  <c r="BK164" i="2"/>
  <c r="BO164" i="2"/>
  <c r="BO100" i="2"/>
  <c r="BS164" i="2"/>
  <c r="B144" i="4" s="1"/>
  <c r="M129" i="4" s="1"/>
  <c r="I106" i="2"/>
  <c r="Q106" i="2"/>
  <c r="Y106" i="2"/>
  <c r="AG106" i="2"/>
  <c r="AO106" i="2"/>
  <c r="AW106" i="2"/>
  <c r="BE106" i="2"/>
  <c r="BM106" i="2"/>
  <c r="G107" i="2"/>
  <c r="K107" i="2"/>
  <c r="O107" i="2"/>
  <c r="S107" i="2"/>
  <c r="W107" i="2"/>
  <c r="AA107" i="2"/>
  <c r="AE107" i="2"/>
  <c r="AI107" i="2"/>
  <c r="AM107" i="2"/>
  <c r="AQ107" i="2"/>
  <c r="AU107" i="2"/>
  <c r="AY107" i="2"/>
  <c r="BC107" i="2"/>
  <c r="BG107" i="2"/>
  <c r="BK107" i="2"/>
  <c r="BO107" i="2"/>
  <c r="BS107" i="2"/>
  <c r="I108" i="2"/>
  <c r="M108" i="2"/>
  <c r="Q108" i="2"/>
  <c r="U108" i="2"/>
  <c r="Y108" i="2"/>
  <c r="AC108" i="2"/>
  <c r="AG108" i="2"/>
  <c r="AK108" i="2"/>
  <c r="AO108" i="2"/>
  <c r="AS108" i="2"/>
  <c r="AW108" i="2"/>
  <c r="BA108" i="2"/>
  <c r="BE108" i="2"/>
  <c r="BI108" i="2"/>
  <c r="BM108" i="2"/>
  <c r="BQ108" i="2"/>
  <c r="G109" i="2"/>
  <c r="O109" i="2"/>
  <c r="W109" i="2"/>
  <c r="AE109" i="2"/>
  <c r="AM109" i="2"/>
  <c r="AU109" i="2"/>
  <c r="BC109" i="2"/>
  <c r="BK109" i="2"/>
  <c r="BS109" i="2"/>
  <c r="I110" i="2"/>
  <c r="Q110" i="2"/>
  <c r="Y110" i="2"/>
  <c r="AG110" i="2"/>
  <c r="AO110" i="2"/>
  <c r="AW110" i="2"/>
  <c r="BE110" i="2"/>
  <c r="BM110" i="2"/>
  <c r="G111" i="2"/>
  <c r="K111" i="2"/>
  <c r="O111" i="2"/>
  <c r="S111" i="2"/>
  <c r="W111" i="2"/>
  <c r="AA111" i="2"/>
  <c r="AE111" i="2"/>
  <c r="AI111" i="2"/>
  <c r="AM111" i="2"/>
  <c r="AQ111" i="2"/>
  <c r="AU111" i="2"/>
  <c r="AY111" i="2"/>
  <c r="BC111" i="2"/>
  <c r="BG111" i="2"/>
  <c r="BK111" i="2"/>
  <c r="BO111" i="2"/>
  <c r="BS111" i="2"/>
  <c r="I112" i="2"/>
  <c r="M112" i="2"/>
  <c r="Q112" i="2"/>
  <c r="U112" i="2"/>
  <c r="Y112" i="2"/>
  <c r="AC112" i="2"/>
  <c r="AG112" i="2"/>
  <c r="AK112" i="2"/>
  <c r="AO112" i="2"/>
  <c r="AS112" i="2"/>
  <c r="AW112" i="2"/>
  <c r="BA112" i="2"/>
  <c r="BE112" i="2"/>
  <c r="BI112" i="2"/>
  <c r="BM112" i="2"/>
  <c r="BQ112" i="2"/>
  <c r="G113" i="2"/>
  <c r="O113" i="2"/>
  <c r="W113" i="2"/>
  <c r="AE113" i="2"/>
  <c r="AM113" i="2"/>
  <c r="AU113" i="2"/>
  <c r="BC113" i="2"/>
  <c r="BK113" i="2"/>
  <c r="BS113" i="2"/>
  <c r="I114" i="2"/>
  <c r="Q114" i="2"/>
  <c r="Y114" i="2"/>
  <c r="AG114" i="2"/>
  <c r="AO114" i="2"/>
  <c r="AW114" i="2"/>
  <c r="BE114" i="2"/>
  <c r="BM114" i="2"/>
  <c r="G115" i="2"/>
  <c r="K115" i="2"/>
  <c r="O115" i="2"/>
  <c r="S115" i="2"/>
  <c r="W115" i="2"/>
  <c r="AA115" i="2"/>
  <c r="AE115" i="2"/>
  <c r="AI115" i="2"/>
  <c r="AM115" i="2"/>
  <c r="AQ115" i="2"/>
  <c r="AU115" i="2"/>
  <c r="AY115" i="2"/>
  <c r="BC115" i="2"/>
  <c r="BG115" i="2"/>
  <c r="BK115" i="2"/>
  <c r="BO115" i="2"/>
  <c r="BS115" i="2"/>
  <c r="I116" i="2"/>
  <c r="M116" i="2"/>
  <c r="Q116" i="2"/>
  <c r="U116" i="2"/>
  <c r="Y116" i="2"/>
  <c r="AC116" i="2"/>
  <c r="AG116" i="2"/>
  <c r="AK116" i="2"/>
  <c r="AO116" i="2"/>
  <c r="AS116" i="2"/>
  <c r="AW116" i="2"/>
  <c r="BA116" i="2"/>
  <c r="BE116" i="2"/>
  <c r="BI116" i="2"/>
  <c r="BM116" i="2"/>
  <c r="BQ116" i="2"/>
  <c r="G117" i="2"/>
  <c r="O117" i="2"/>
  <c r="W117" i="2"/>
  <c r="AE117" i="2"/>
  <c r="AM117" i="2"/>
  <c r="AU117" i="2"/>
  <c r="BC117" i="2"/>
  <c r="BK117" i="2"/>
  <c r="BS117" i="2"/>
  <c r="I118" i="2"/>
  <c r="Q118" i="2"/>
  <c r="Y118" i="2"/>
  <c r="AG118" i="2"/>
  <c r="AO118" i="2"/>
  <c r="AW118" i="2"/>
  <c r="BE118" i="2"/>
  <c r="BM118" i="2"/>
  <c r="G119" i="2"/>
  <c r="K119" i="2"/>
  <c r="O119" i="2"/>
  <c r="S119" i="2"/>
  <c r="W119" i="2"/>
  <c r="AA119" i="2"/>
  <c r="AE119" i="2"/>
  <c r="AI119" i="2"/>
  <c r="AM119" i="2"/>
  <c r="AQ119" i="2"/>
  <c r="AU119" i="2"/>
  <c r="AY119" i="2"/>
  <c r="BC119" i="2"/>
  <c r="BG119" i="2"/>
  <c r="BK119" i="2"/>
  <c r="BO119" i="2"/>
  <c r="BS119" i="2"/>
  <c r="I120" i="2"/>
  <c r="M120" i="2"/>
  <c r="Q120" i="2"/>
  <c r="U120" i="2"/>
  <c r="Y120" i="2"/>
  <c r="AC120" i="2"/>
  <c r="AG120" i="2"/>
  <c r="AK120" i="2"/>
  <c r="AO120" i="2"/>
  <c r="AS120" i="2"/>
  <c r="AW120" i="2"/>
  <c r="BA120" i="2"/>
  <c r="BE120" i="2"/>
  <c r="BI120" i="2"/>
  <c r="BM120" i="2"/>
  <c r="BQ120" i="2"/>
  <c r="G121" i="2"/>
  <c r="K121" i="2"/>
  <c r="O121" i="2"/>
  <c r="S121" i="2"/>
  <c r="W121" i="2"/>
  <c r="AA121" i="2"/>
  <c r="AE121" i="2"/>
  <c r="AI121" i="2"/>
  <c r="AM121" i="2"/>
  <c r="AQ121" i="2"/>
  <c r="AU121" i="2"/>
  <c r="AY121" i="2"/>
  <c r="BC121" i="2"/>
  <c r="BG121" i="2"/>
  <c r="BK121" i="2"/>
  <c r="BO121" i="2"/>
  <c r="BS121" i="2"/>
  <c r="I122" i="2"/>
  <c r="M122" i="2"/>
  <c r="Q122" i="2"/>
  <c r="U122" i="2"/>
  <c r="AC122" i="2"/>
  <c r="AG122" i="2"/>
  <c r="AO122" i="2"/>
  <c r="AS122" i="2"/>
  <c r="AW122" i="2"/>
  <c r="BA122" i="2"/>
  <c r="BE122" i="2"/>
  <c r="BI122" i="2"/>
  <c r="BM122" i="2"/>
  <c r="BQ122" i="2"/>
  <c r="E128" i="2"/>
  <c r="J128" i="2"/>
  <c r="N128" i="2"/>
  <c r="R128" i="2"/>
  <c r="V128" i="2"/>
  <c r="Z128" i="2"/>
  <c r="AD128" i="2"/>
  <c r="AH128" i="2"/>
  <c r="AL128" i="2"/>
  <c r="AP128" i="2"/>
  <c r="AT128" i="2"/>
  <c r="AX128" i="2"/>
  <c r="BB128" i="2"/>
  <c r="BF128" i="2"/>
  <c r="BJ128" i="2"/>
  <c r="BN128" i="2"/>
  <c r="BR128" i="2"/>
  <c r="E132" i="2"/>
  <c r="J132" i="2"/>
  <c r="N132" i="2"/>
  <c r="R132" i="2"/>
  <c r="V132" i="2"/>
  <c r="Z132" i="2"/>
  <c r="AD132" i="2"/>
  <c r="AH132" i="2"/>
  <c r="AL132" i="2"/>
  <c r="AP132" i="2"/>
  <c r="AT132" i="2"/>
  <c r="AX132" i="2"/>
  <c r="BB132" i="2"/>
  <c r="BF132" i="2"/>
  <c r="BJ132" i="2"/>
  <c r="BN132" i="2"/>
  <c r="BR132" i="2"/>
  <c r="E136" i="2"/>
  <c r="J136" i="2"/>
  <c r="N136" i="2"/>
  <c r="R136" i="2"/>
  <c r="V136" i="2"/>
  <c r="Z136" i="2"/>
  <c r="AD136" i="2"/>
  <c r="AH136" i="2"/>
  <c r="AL136" i="2"/>
  <c r="AP136" i="2"/>
  <c r="AT136" i="2"/>
  <c r="AX136" i="2"/>
  <c r="BB136" i="2"/>
  <c r="BF136" i="2"/>
  <c r="BJ136" i="2"/>
  <c r="BN136" i="2"/>
  <c r="BR136" i="2"/>
  <c r="BE139" i="2"/>
  <c r="E140" i="2"/>
  <c r="J140" i="2"/>
  <c r="N140" i="2"/>
  <c r="R140" i="2"/>
  <c r="V140" i="2"/>
  <c r="Z140" i="2"/>
  <c r="AD140" i="2"/>
  <c r="AH140" i="2"/>
  <c r="AL140" i="2"/>
  <c r="AP140" i="2"/>
  <c r="AT140" i="2"/>
  <c r="AX140" i="2"/>
  <c r="BB140" i="2"/>
  <c r="BF140" i="2"/>
  <c r="BJ140" i="2"/>
  <c r="BN140" i="2"/>
  <c r="BR140" i="2"/>
  <c r="J165" i="2"/>
  <c r="J101" i="2"/>
  <c r="N101" i="2"/>
  <c r="N165" i="2"/>
  <c r="R165" i="2"/>
  <c r="R101" i="2"/>
  <c r="V101" i="2"/>
  <c r="V165" i="2"/>
  <c r="Z165" i="2"/>
  <c r="Z101" i="2"/>
  <c r="AD101" i="2"/>
  <c r="AD165" i="2"/>
  <c r="AH165" i="2"/>
  <c r="AH101" i="2"/>
  <c r="AL101" i="2"/>
  <c r="AP165" i="2"/>
  <c r="AP101" i="2"/>
  <c r="AT101" i="2"/>
  <c r="AT165" i="2"/>
  <c r="AX165" i="2"/>
  <c r="AX101" i="2"/>
  <c r="BB101" i="2"/>
  <c r="BB165" i="2"/>
  <c r="BF165" i="2"/>
  <c r="BF101" i="2"/>
  <c r="BJ101" i="2"/>
  <c r="BJ165" i="2"/>
  <c r="BN165" i="2"/>
  <c r="B169" i="4" s="1"/>
  <c r="BN101" i="2"/>
  <c r="BR101" i="2"/>
  <c r="H166" i="2"/>
  <c r="L166" i="2"/>
  <c r="L102" i="2"/>
  <c r="T166" i="2"/>
  <c r="T102" i="2"/>
  <c r="X166" i="2"/>
  <c r="AB166" i="2"/>
  <c r="AB102" i="2"/>
  <c r="AF166" i="2"/>
  <c r="AJ166" i="2"/>
  <c r="AJ102" i="2"/>
  <c r="AN166" i="2"/>
  <c r="AR166" i="2"/>
  <c r="AR102" i="2"/>
  <c r="AZ166" i="2"/>
  <c r="AZ102" i="2"/>
  <c r="BD166" i="2"/>
  <c r="BH166" i="2"/>
  <c r="BH102" i="2"/>
  <c r="BL166" i="2"/>
  <c r="BP166" i="2"/>
  <c r="D174" i="4" s="1"/>
  <c r="BP102" i="2"/>
  <c r="BT166" i="2"/>
  <c r="J167" i="2"/>
  <c r="N167" i="2"/>
  <c r="N103" i="2"/>
  <c r="R167" i="2"/>
  <c r="V167" i="2"/>
  <c r="V103" i="2"/>
  <c r="Z167" i="2"/>
  <c r="AD167" i="2"/>
  <c r="AD103" i="2"/>
  <c r="AH167" i="2"/>
  <c r="AL167" i="2"/>
  <c r="AL103" i="2"/>
  <c r="AP167" i="2"/>
  <c r="AT167" i="2"/>
  <c r="AT103" i="2"/>
  <c r="AX167" i="2"/>
  <c r="BB167" i="2"/>
  <c r="BB103" i="2"/>
  <c r="BF167" i="2"/>
  <c r="BJ167" i="2"/>
  <c r="BJ103" i="2"/>
  <c r="BN167" i="2"/>
  <c r="B170" i="4" s="1"/>
  <c r="BR167" i="2"/>
  <c r="F170" i="4" s="1"/>
  <c r="BR103" i="2"/>
  <c r="L123" i="2"/>
  <c r="P123" i="2"/>
  <c r="T123" i="2"/>
  <c r="AB123" i="2"/>
  <c r="AF123" i="2"/>
  <c r="AJ123" i="2"/>
  <c r="AR123" i="2"/>
  <c r="AV123" i="2"/>
  <c r="AZ123" i="2"/>
  <c r="BH123" i="2"/>
  <c r="BL123" i="2"/>
  <c r="BP123" i="2"/>
  <c r="N124" i="2"/>
  <c r="R124" i="2"/>
  <c r="V124" i="2"/>
  <c r="Z124" i="2"/>
  <c r="AD124" i="2"/>
  <c r="AH124" i="2"/>
  <c r="AL124" i="2"/>
  <c r="AP124" i="2"/>
  <c r="AT124" i="2"/>
  <c r="AX124" i="2"/>
  <c r="BB124" i="2"/>
  <c r="BF124" i="2"/>
  <c r="BJ124" i="2"/>
  <c r="BN124" i="2"/>
  <c r="BR124" i="2"/>
  <c r="H125" i="2"/>
  <c r="L125" i="2"/>
  <c r="P125" i="2"/>
  <c r="T125" i="2"/>
  <c r="X125" i="2"/>
  <c r="AB125" i="2"/>
  <c r="AF125" i="2"/>
  <c r="AJ125" i="2"/>
  <c r="AN125" i="2"/>
  <c r="AR125" i="2"/>
  <c r="AV125" i="2"/>
  <c r="AZ125" i="2"/>
  <c r="BD125" i="2"/>
  <c r="BH125" i="2"/>
  <c r="BL125" i="2"/>
  <c r="AI104" i="2"/>
  <c r="AQ104" i="2"/>
  <c r="BO104" i="2"/>
  <c r="I76" i="2"/>
  <c r="I127" i="2" s="1"/>
  <c r="I126" i="2" s="1"/>
  <c r="M76" i="2"/>
  <c r="M127" i="2" s="1"/>
  <c r="M126" i="2" s="1"/>
  <c r="Q76" i="2"/>
  <c r="Q127" i="2" s="1"/>
  <c r="U76" i="2"/>
  <c r="U127" i="2" s="1"/>
  <c r="Y76" i="2"/>
  <c r="Y127" i="2" s="1"/>
  <c r="Y126" i="2" s="1"/>
  <c r="AC76" i="2"/>
  <c r="AC127" i="2" s="1"/>
  <c r="AC126" i="2" s="1"/>
  <c r="AG76" i="2"/>
  <c r="AG127" i="2" s="1"/>
  <c r="AG126" i="2" s="1"/>
  <c r="AK76" i="2"/>
  <c r="AK127" i="2" s="1"/>
  <c r="AK126" i="2" s="1"/>
  <c r="AO76" i="2"/>
  <c r="AO127" i="2" s="1"/>
  <c r="AO126" i="2" s="1"/>
  <c r="AS76" i="2"/>
  <c r="AS127" i="2" s="1"/>
  <c r="AS126" i="2" s="1"/>
  <c r="AW76" i="2"/>
  <c r="AW127" i="2" s="1"/>
  <c r="BA76" i="2"/>
  <c r="BA127" i="2" s="1"/>
  <c r="BA126" i="2" s="1"/>
  <c r="BE76" i="2"/>
  <c r="BE127" i="2" s="1"/>
  <c r="BE126" i="2" s="1"/>
  <c r="BI76" i="2"/>
  <c r="BI127" i="2" s="1"/>
  <c r="BI126" i="2" s="1"/>
  <c r="BM76" i="2"/>
  <c r="BM127" i="2" s="1"/>
  <c r="BQ76" i="2"/>
  <c r="BQ127" i="2" s="1"/>
  <c r="G80" i="2"/>
  <c r="B100" i="4" s="1"/>
  <c r="G100" i="4" s="1"/>
  <c r="K80" i="2"/>
  <c r="O80" i="2"/>
  <c r="S80" i="2"/>
  <c r="W80" i="2"/>
  <c r="AA80" i="2"/>
  <c r="AE80" i="2"/>
  <c r="AI80" i="2"/>
  <c r="AM80" i="2"/>
  <c r="AQ80" i="2"/>
  <c r="AU80" i="2"/>
  <c r="AY80" i="2"/>
  <c r="BC80" i="2"/>
  <c r="BG80" i="2"/>
  <c r="BK80" i="2"/>
  <c r="BO80" i="2"/>
  <c r="BS80" i="2"/>
  <c r="B164" i="4" s="1"/>
  <c r="F164" i="4" s="1"/>
  <c r="BH85" i="2"/>
  <c r="BP85" i="2"/>
  <c r="M87" i="2"/>
  <c r="U87" i="2"/>
  <c r="AC87" i="2"/>
  <c r="AK87" i="2"/>
  <c r="AS87" i="2"/>
  <c r="BA87" i="2"/>
  <c r="BH89" i="2"/>
  <c r="BP89" i="2"/>
  <c r="BL90" i="2"/>
  <c r="M91" i="2"/>
  <c r="U91" i="2"/>
  <c r="AC91" i="2"/>
  <c r="AK91" i="2"/>
  <c r="AS91" i="2"/>
  <c r="BA91" i="2"/>
  <c r="BH93" i="2"/>
  <c r="BP93" i="2"/>
  <c r="AM94" i="2"/>
  <c r="BS94" i="2"/>
  <c r="U95" i="2"/>
  <c r="BL95" i="2"/>
  <c r="G96" i="2"/>
  <c r="AM96" i="2"/>
  <c r="BS96" i="2"/>
  <c r="AT97" i="2"/>
  <c r="BO97" i="2"/>
  <c r="AE98" i="2"/>
  <c r="BK98" i="2"/>
  <c r="Q99" i="2"/>
  <c r="AW99" i="2"/>
  <c r="BH99" i="2"/>
  <c r="H102" i="2"/>
  <c r="X102" i="2"/>
  <c r="AN102" i="2"/>
  <c r="BD102" i="2"/>
  <c r="BT102" i="2"/>
  <c r="R103" i="2"/>
  <c r="AH103" i="2"/>
  <c r="AX103" i="2"/>
  <c r="BN103" i="2"/>
  <c r="X148" i="2"/>
  <c r="BD148" i="2"/>
  <c r="U149" i="2"/>
  <c r="BA149" i="2"/>
  <c r="P152" i="2"/>
  <c r="Y153" i="2"/>
  <c r="AA158" i="2"/>
  <c r="BH159" i="2"/>
  <c r="X162" i="2"/>
  <c r="AL165" i="2"/>
  <c r="K166" i="2"/>
  <c r="BQ167" i="2"/>
  <c r="E170" i="4" s="1"/>
  <c r="BB137" i="2"/>
  <c r="BJ137" i="2"/>
  <c r="BR137" i="2"/>
  <c r="E141" i="2"/>
  <c r="N141" i="2"/>
  <c r="V141" i="2"/>
  <c r="AD141" i="2"/>
  <c r="AL141" i="2"/>
  <c r="AT141" i="2"/>
  <c r="BB141" i="2"/>
  <c r="BJ141" i="2"/>
  <c r="BR141" i="2"/>
  <c r="I165" i="2"/>
  <c r="I101" i="2"/>
  <c r="Q165" i="2"/>
  <c r="Q101" i="2"/>
  <c r="Y165" i="2"/>
  <c r="Y101" i="2"/>
  <c r="AG165" i="2"/>
  <c r="AG101" i="2"/>
  <c r="AO165" i="2"/>
  <c r="AO101" i="2"/>
  <c r="AW165" i="2"/>
  <c r="AW101" i="2"/>
  <c r="BE165" i="2"/>
  <c r="BE101" i="2"/>
  <c r="BI165" i="2"/>
  <c r="BI101" i="2"/>
  <c r="BQ165" i="2"/>
  <c r="E169" i="4" s="1"/>
  <c r="BQ101" i="2"/>
  <c r="G166" i="2"/>
  <c r="C5" i="4" s="1"/>
  <c r="G102" i="2"/>
  <c r="O166" i="2"/>
  <c r="O102" i="2"/>
  <c r="W166" i="2"/>
  <c r="W102" i="2"/>
  <c r="AE166" i="2"/>
  <c r="AE102" i="2"/>
  <c r="AQ102" i="2"/>
  <c r="AY102" i="2"/>
  <c r="AY166" i="2"/>
  <c r="BG102" i="2"/>
  <c r="BG166" i="2"/>
  <c r="BO102" i="2"/>
  <c r="BO166" i="2"/>
  <c r="C174" i="4" s="1"/>
  <c r="I167" i="2"/>
  <c r="I103" i="2"/>
  <c r="Q167" i="2"/>
  <c r="Q103" i="2"/>
  <c r="AC167" i="2"/>
  <c r="AS167" i="2"/>
  <c r="AW167" i="2"/>
  <c r="AW103" i="2"/>
  <c r="BE167" i="2"/>
  <c r="BE103" i="2"/>
  <c r="BM167" i="2"/>
  <c r="BM103" i="2"/>
  <c r="G123" i="2"/>
  <c r="O123" i="2"/>
  <c r="W123" i="2"/>
  <c r="AE123" i="2"/>
  <c r="AQ123" i="2"/>
  <c r="BC123" i="2"/>
  <c r="BK123" i="2"/>
  <c r="I124" i="2"/>
  <c r="U124" i="2"/>
  <c r="AG124" i="2"/>
  <c r="AO124" i="2"/>
  <c r="AW124" i="2"/>
  <c r="BE124" i="2"/>
  <c r="BQ124" i="2"/>
  <c r="K125" i="2"/>
  <c r="S125" i="2"/>
  <c r="AE125" i="2"/>
  <c r="AM125" i="2"/>
  <c r="AU125" i="2"/>
  <c r="BC125" i="2"/>
  <c r="BK125" i="2"/>
  <c r="BS125" i="2"/>
  <c r="R105" i="2"/>
  <c r="R104" i="2" s="1"/>
  <c r="AP105" i="2"/>
  <c r="AP104" i="2" s="1"/>
  <c r="BF105" i="2"/>
  <c r="BF104" i="2" s="1"/>
  <c r="L148" i="2"/>
  <c r="L84" i="2"/>
  <c r="P148" i="2"/>
  <c r="P84" i="2"/>
  <c r="T148" i="2"/>
  <c r="T84" i="2"/>
  <c r="AB148" i="2"/>
  <c r="AB84" i="2"/>
  <c r="AF148" i="2"/>
  <c r="AF84" i="2"/>
  <c r="AJ148" i="2"/>
  <c r="AJ84" i="2"/>
  <c r="AR148" i="2"/>
  <c r="AR84" i="2"/>
  <c r="AV148" i="2"/>
  <c r="AV84" i="2"/>
  <c r="AZ148" i="2"/>
  <c r="AZ84" i="2"/>
  <c r="J149" i="2"/>
  <c r="J85" i="2"/>
  <c r="N149" i="2"/>
  <c r="N85" i="2"/>
  <c r="R149" i="2"/>
  <c r="R85" i="2"/>
  <c r="Z149" i="2"/>
  <c r="Z85" i="2"/>
  <c r="AD149" i="2"/>
  <c r="AD85" i="2"/>
  <c r="AH149" i="2"/>
  <c r="AH85" i="2"/>
  <c r="AP149" i="2"/>
  <c r="AP85" i="2"/>
  <c r="AT149" i="2"/>
  <c r="AT85" i="2"/>
  <c r="AX149" i="2"/>
  <c r="AX85" i="2"/>
  <c r="H150" i="2"/>
  <c r="L150" i="2"/>
  <c r="P150" i="2"/>
  <c r="T150" i="2"/>
  <c r="X150" i="2"/>
  <c r="AB150" i="2"/>
  <c r="AF150" i="2"/>
  <c r="AJ150" i="2"/>
  <c r="AN150" i="2"/>
  <c r="AR150" i="2"/>
  <c r="AV150" i="2"/>
  <c r="AZ150" i="2"/>
  <c r="BD150" i="2"/>
  <c r="J151" i="2"/>
  <c r="N151" i="2"/>
  <c r="R151" i="2"/>
  <c r="V151" i="2"/>
  <c r="Z151" i="2"/>
  <c r="AD151" i="2"/>
  <c r="AH151" i="2"/>
  <c r="AL151" i="2"/>
  <c r="AP151" i="2"/>
  <c r="AT151" i="2"/>
  <c r="AX151" i="2"/>
  <c r="BB151" i="2"/>
  <c r="H152" i="2"/>
  <c r="H88" i="2"/>
  <c r="L152" i="2"/>
  <c r="L88" i="2"/>
  <c r="T152" i="2"/>
  <c r="T88" i="2"/>
  <c r="X152" i="2"/>
  <c r="X88" i="2"/>
  <c r="AB152" i="2"/>
  <c r="AB88" i="2"/>
  <c r="AJ152" i="2"/>
  <c r="AJ88" i="2"/>
  <c r="AN152" i="2"/>
  <c r="AN88" i="2"/>
  <c r="AR152" i="2"/>
  <c r="AR88" i="2"/>
  <c r="AV152" i="2"/>
  <c r="AV88" i="2"/>
  <c r="AZ152" i="2"/>
  <c r="AZ88" i="2"/>
  <c r="BD152" i="2"/>
  <c r="BD88" i="2"/>
  <c r="J153" i="2"/>
  <c r="J89" i="2"/>
  <c r="N89" i="2"/>
  <c r="N153" i="2"/>
  <c r="R153" i="2"/>
  <c r="R89" i="2"/>
  <c r="V153" i="2"/>
  <c r="V89" i="2"/>
  <c r="Z153" i="2"/>
  <c r="Z89" i="2"/>
  <c r="AD153" i="2"/>
  <c r="AD89" i="2"/>
  <c r="AH153" i="2"/>
  <c r="AH89" i="2"/>
  <c r="AL153" i="2"/>
  <c r="AL89" i="2"/>
  <c r="AP153" i="2"/>
  <c r="AP89" i="2"/>
  <c r="BB153" i="2"/>
  <c r="BB89" i="2"/>
  <c r="H154" i="2"/>
  <c r="L154" i="2"/>
  <c r="P154" i="2"/>
  <c r="T154" i="2"/>
  <c r="X154" i="2"/>
  <c r="AB154" i="2"/>
  <c r="AF154" i="2"/>
  <c r="AN154" i="2"/>
  <c r="AR154" i="2"/>
  <c r="AV154" i="2"/>
  <c r="AZ154" i="2"/>
  <c r="BD154" i="2"/>
  <c r="J155" i="2"/>
  <c r="N155" i="2"/>
  <c r="R155" i="2"/>
  <c r="V155" i="2"/>
  <c r="Z155" i="2"/>
  <c r="AD155" i="2"/>
  <c r="AH155" i="2"/>
  <c r="AL155" i="2"/>
  <c r="AP155" i="2"/>
  <c r="AT155" i="2"/>
  <c r="AX155" i="2"/>
  <c r="BB155" i="2"/>
  <c r="H156" i="2"/>
  <c r="H92" i="2"/>
  <c r="L156" i="2"/>
  <c r="L92" i="2"/>
  <c r="P156" i="2"/>
  <c r="P92" i="2"/>
  <c r="T156" i="2"/>
  <c r="T92" i="2"/>
  <c r="X156" i="2"/>
  <c r="X92" i="2"/>
  <c r="AB156" i="2"/>
  <c r="AB92" i="2"/>
  <c r="AF156" i="2"/>
  <c r="AF92" i="2"/>
  <c r="AJ156" i="2"/>
  <c r="AJ92" i="2"/>
  <c r="AN156" i="2"/>
  <c r="AN92" i="2"/>
  <c r="AR156" i="2"/>
  <c r="AR92" i="2"/>
  <c r="AV156" i="2"/>
  <c r="AV92" i="2"/>
  <c r="AZ156" i="2"/>
  <c r="AZ92" i="2"/>
  <c r="BD156" i="2"/>
  <c r="BD92" i="2"/>
  <c r="J157" i="2"/>
  <c r="J93" i="2"/>
  <c r="N157" i="2"/>
  <c r="N93" i="2"/>
  <c r="R157" i="2"/>
  <c r="R93" i="2"/>
  <c r="Z157" i="2"/>
  <c r="Z93" i="2"/>
  <c r="AD157" i="2"/>
  <c r="AD93" i="2"/>
  <c r="AH157" i="2"/>
  <c r="AH93" i="2"/>
  <c r="AL157" i="2"/>
  <c r="AL93" i="2"/>
  <c r="AP157" i="2"/>
  <c r="AP93" i="2"/>
  <c r="AT157" i="2"/>
  <c r="AT93" i="2"/>
  <c r="AX157" i="2"/>
  <c r="AX93" i="2"/>
  <c r="H158" i="2"/>
  <c r="L158" i="2"/>
  <c r="P158" i="2"/>
  <c r="P94" i="2"/>
  <c r="T158" i="2"/>
  <c r="T94" i="2"/>
  <c r="X158" i="2"/>
  <c r="AB158" i="2"/>
  <c r="AJ158" i="2"/>
  <c r="AJ94" i="2"/>
  <c r="AN158" i="2"/>
  <c r="AR158" i="2"/>
  <c r="AV158" i="2"/>
  <c r="AV94" i="2"/>
  <c r="AZ158" i="2"/>
  <c r="AZ94" i="2"/>
  <c r="BD158" i="2"/>
  <c r="J159" i="2"/>
  <c r="N159" i="2"/>
  <c r="R159" i="2"/>
  <c r="R95" i="2"/>
  <c r="V159" i="2"/>
  <c r="V95" i="2"/>
  <c r="Z159" i="2"/>
  <c r="AD159" i="2"/>
  <c r="AH159" i="2"/>
  <c r="AH95" i="2"/>
  <c r="AL159" i="2"/>
  <c r="AL95" i="2"/>
  <c r="AP159" i="2"/>
  <c r="AT159" i="2"/>
  <c r="AX159" i="2"/>
  <c r="AX95" i="2"/>
  <c r="BB159" i="2"/>
  <c r="BB95" i="2"/>
  <c r="H160" i="2"/>
  <c r="H96" i="2"/>
  <c r="L160" i="2"/>
  <c r="L96" i="2"/>
  <c r="P160" i="2"/>
  <c r="P96" i="2"/>
  <c r="T160" i="2"/>
  <c r="T96" i="2"/>
  <c r="X160" i="2"/>
  <c r="X96" i="2"/>
  <c r="AB160" i="2"/>
  <c r="AB96" i="2"/>
  <c r="AF160" i="2"/>
  <c r="AF96" i="2"/>
  <c r="AJ160" i="2"/>
  <c r="AJ96" i="2"/>
  <c r="AN160" i="2"/>
  <c r="AN96" i="2"/>
  <c r="AR160" i="2"/>
  <c r="AR96" i="2"/>
  <c r="AV160" i="2"/>
  <c r="AV96" i="2"/>
  <c r="AZ160" i="2"/>
  <c r="AZ96" i="2"/>
  <c r="BD160" i="2"/>
  <c r="BD96" i="2"/>
  <c r="J161" i="2"/>
  <c r="R161" i="2"/>
  <c r="R97" i="2"/>
  <c r="V161" i="2"/>
  <c r="V97" i="2"/>
  <c r="Z161" i="2"/>
  <c r="AD161" i="2"/>
  <c r="AH161" i="2"/>
  <c r="AH97" i="2"/>
  <c r="AL161" i="2"/>
  <c r="AL97" i="2"/>
  <c r="AP161" i="2"/>
  <c r="AX161" i="2"/>
  <c r="AX97" i="2"/>
  <c r="BB161" i="2"/>
  <c r="BB97" i="2"/>
  <c r="H98" i="2"/>
  <c r="H162" i="2"/>
  <c r="L162" i="2"/>
  <c r="L98" i="2"/>
  <c r="P162" i="2"/>
  <c r="T162" i="2"/>
  <c r="AB162" i="2"/>
  <c r="AB98" i="2"/>
  <c r="AF162" i="2"/>
  <c r="AJ162" i="2"/>
  <c r="AN98" i="2"/>
  <c r="AN162" i="2"/>
  <c r="AR162" i="2"/>
  <c r="AR98" i="2"/>
  <c r="AV162" i="2"/>
  <c r="AZ162" i="2"/>
  <c r="J163" i="2"/>
  <c r="J99" i="2"/>
  <c r="N163" i="2"/>
  <c r="N99" i="2"/>
  <c r="R163" i="2"/>
  <c r="V163" i="2"/>
  <c r="Z163" i="2"/>
  <c r="Z99" i="2"/>
  <c r="AD163" i="2"/>
  <c r="AD99" i="2"/>
  <c r="AH163" i="2"/>
  <c r="AL163" i="2"/>
  <c r="AP163" i="2"/>
  <c r="AP99" i="2"/>
  <c r="AT163" i="2"/>
  <c r="AT99" i="2"/>
  <c r="AX163" i="2"/>
  <c r="BB163" i="2"/>
  <c r="H164" i="2"/>
  <c r="H100" i="2"/>
  <c r="L164" i="2"/>
  <c r="L100" i="2"/>
  <c r="P164" i="2"/>
  <c r="P100" i="2"/>
  <c r="T164" i="2"/>
  <c r="T100" i="2"/>
  <c r="X164" i="2"/>
  <c r="X100" i="2"/>
  <c r="AB164" i="2"/>
  <c r="AB100" i="2"/>
  <c r="AF164" i="2"/>
  <c r="AF100" i="2"/>
  <c r="AJ164" i="2"/>
  <c r="AJ100" i="2"/>
  <c r="AN164" i="2"/>
  <c r="AN100" i="2"/>
  <c r="AR164" i="2"/>
  <c r="AR100" i="2"/>
  <c r="AV164" i="2"/>
  <c r="AV100" i="2"/>
  <c r="AZ164" i="2"/>
  <c r="AZ100" i="2"/>
  <c r="BD164" i="2"/>
  <c r="BD100" i="2"/>
  <c r="BH148" i="2"/>
  <c r="BH84" i="2"/>
  <c r="BL148" i="2"/>
  <c r="BL84" i="2"/>
  <c r="BP148" i="2"/>
  <c r="BP84" i="2"/>
  <c r="BH150" i="2"/>
  <c r="BL150" i="2"/>
  <c r="BP150" i="2"/>
  <c r="BT150" i="2"/>
  <c r="BL151" i="2"/>
  <c r="BL87" i="2"/>
  <c r="BP151" i="2"/>
  <c r="BP87" i="2"/>
  <c r="BT151" i="2"/>
  <c r="BT87" i="2"/>
  <c r="BH152" i="2"/>
  <c r="BH88" i="2"/>
  <c r="BL152" i="2"/>
  <c r="BL88" i="2"/>
  <c r="BP152" i="2"/>
  <c r="BP88" i="2"/>
  <c r="BT152" i="2"/>
  <c r="BT88" i="2"/>
  <c r="BH154" i="2"/>
  <c r="BP154" i="2"/>
  <c r="BT154" i="2"/>
  <c r="BH155" i="2"/>
  <c r="BH91" i="2"/>
  <c r="BL155" i="2"/>
  <c r="BL91" i="2"/>
  <c r="BT155" i="2"/>
  <c r="BT91" i="2"/>
  <c r="BH156" i="2"/>
  <c r="BH92" i="2"/>
  <c r="BL156" i="2"/>
  <c r="BL92" i="2"/>
  <c r="BP156" i="2"/>
  <c r="BP92" i="2"/>
  <c r="BT156" i="2"/>
  <c r="BT92" i="2"/>
  <c r="BH158" i="2"/>
  <c r="BP158" i="2"/>
  <c r="BP94" i="2"/>
  <c r="BT158" i="2"/>
  <c r="BT159" i="2"/>
  <c r="BT95" i="2"/>
  <c r="BH160" i="2"/>
  <c r="BH96" i="2"/>
  <c r="BL160" i="2"/>
  <c r="BL96" i="2"/>
  <c r="BP160" i="2"/>
  <c r="BP96" i="2"/>
  <c r="BT160" i="2"/>
  <c r="BT96" i="2"/>
  <c r="BH161" i="2"/>
  <c r="BH97" i="2"/>
  <c r="BL161" i="2"/>
  <c r="BL97" i="2"/>
  <c r="BH162" i="2"/>
  <c r="BH98" i="2"/>
  <c r="BL162" i="2"/>
  <c r="BP162" i="2"/>
  <c r="BT98" i="2"/>
  <c r="BT162" i="2"/>
  <c r="BL163" i="2"/>
  <c r="BL99" i="2"/>
  <c r="BP99" i="2"/>
  <c r="BP163" i="2"/>
  <c r="BT163" i="2"/>
  <c r="BT99" i="2"/>
  <c r="BH164" i="2"/>
  <c r="BH100" i="2"/>
  <c r="BL164" i="2"/>
  <c r="BL100" i="2"/>
  <c r="BP164" i="2"/>
  <c r="BP100" i="2"/>
  <c r="BT164" i="2"/>
  <c r="BT100" i="2"/>
  <c r="I130" i="2"/>
  <c r="M130" i="2"/>
  <c r="Q130" i="2"/>
  <c r="U130" i="2"/>
  <c r="Y130" i="2"/>
  <c r="AC130" i="2"/>
  <c r="AG130" i="2"/>
  <c r="AK130" i="2"/>
  <c r="AO130" i="2"/>
  <c r="AS130" i="2"/>
  <c r="AW130" i="2"/>
  <c r="BA130" i="2"/>
  <c r="BE130" i="2"/>
  <c r="BI130" i="2"/>
  <c r="BM130" i="2"/>
  <c r="BQ130" i="2"/>
  <c r="E131" i="2"/>
  <c r="J131" i="2"/>
  <c r="N131" i="2"/>
  <c r="R131" i="2"/>
  <c r="V131" i="2"/>
  <c r="Z131" i="2"/>
  <c r="AD131" i="2"/>
  <c r="AH131" i="2"/>
  <c r="AL131" i="2"/>
  <c r="AP131" i="2"/>
  <c r="AT131" i="2"/>
  <c r="AX131" i="2"/>
  <c r="BB131" i="2"/>
  <c r="BF131" i="2"/>
  <c r="BJ131" i="2"/>
  <c r="BN131" i="2"/>
  <c r="BR131" i="2"/>
  <c r="I134" i="2"/>
  <c r="M134" i="2"/>
  <c r="Q134" i="2"/>
  <c r="U134" i="2"/>
  <c r="Y134" i="2"/>
  <c r="AC134" i="2"/>
  <c r="AG134" i="2"/>
  <c r="AK134" i="2"/>
  <c r="AO134" i="2"/>
  <c r="AS134" i="2"/>
  <c r="AW134" i="2"/>
  <c r="BA134" i="2"/>
  <c r="BE134" i="2"/>
  <c r="BI134" i="2"/>
  <c r="BM134" i="2"/>
  <c r="BQ134" i="2"/>
  <c r="E135" i="2"/>
  <c r="J135" i="2"/>
  <c r="N135" i="2"/>
  <c r="R135" i="2"/>
  <c r="V135" i="2"/>
  <c r="Z135" i="2"/>
  <c r="AD135" i="2"/>
  <c r="AH135" i="2"/>
  <c r="AL135" i="2"/>
  <c r="AP135" i="2"/>
  <c r="AT135" i="2"/>
  <c r="AX135" i="2"/>
  <c r="BB135" i="2"/>
  <c r="BF135" i="2"/>
  <c r="BJ135" i="2"/>
  <c r="BN135" i="2"/>
  <c r="BR135" i="2"/>
  <c r="BI138" i="2"/>
  <c r="BM138" i="2"/>
  <c r="BQ138" i="2"/>
  <c r="E139" i="2"/>
  <c r="BJ139" i="2"/>
  <c r="BN139" i="2"/>
  <c r="BR139" i="2"/>
  <c r="BI142" i="2"/>
  <c r="BM142" i="2"/>
  <c r="BQ142" i="2"/>
  <c r="G165" i="2"/>
  <c r="C7" i="4" s="1"/>
  <c r="G101" i="2"/>
  <c r="K165" i="2"/>
  <c r="O165" i="2"/>
  <c r="O101" i="2"/>
  <c r="S165" i="2"/>
  <c r="W101" i="2"/>
  <c r="AA165" i="2"/>
  <c r="AE165" i="2"/>
  <c r="AE101" i="2"/>
  <c r="AI165" i="2"/>
  <c r="AM165" i="2"/>
  <c r="AM101" i="2"/>
  <c r="AQ165" i="2"/>
  <c r="AU165" i="2"/>
  <c r="AU101" i="2"/>
  <c r="AY165" i="2"/>
  <c r="BC101" i="2"/>
  <c r="BG165" i="2"/>
  <c r="BK165" i="2"/>
  <c r="BK101" i="2"/>
  <c r="BO165" i="2"/>
  <c r="C169" i="4" s="1"/>
  <c r="BS165" i="2"/>
  <c r="BS101" i="2"/>
  <c r="I166" i="2"/>
  <c r="I102" i="2"/>
  <c r="M166" i="2"/>
  <c r="Q166" i="2"/>
  <c r="Q102" i="2"/>
  <c r="U166" i="2"/>
  <c r="Y166" i="2"/>
  <c r="Y102" i="2"/>
  <c r="AC166" i="2"/>
  <c r="AG166" i="2"/>
  <c r="AG102" i="2"/>
  <c r="AK166" i="2"/>
  <c r="AO166" i="2"/>
  <c r="AO102" i="2"/>
  <c r="AS166" i="2"/>
  <c r="AW166" i="2"/>
  <c r="AW102" i="2"/>
  <c r="BA166" i="2"/>
  <c r="BE166" i="2"/>
  <c r="BE102" i="2"/>
  <c r="BI166" i="2"/>
  <c r="BM166" i="2"/>
  <c r="BM102" i="2"/>
  <c r="BQ166" i="2"/>
  <c r="E174" i="4" s="1"/>
  <c r="G167" i="2"/>
  <c r="G103" i="2"/>
  <c r="K167" i="2"/>
  <c r="K103" i="2"/>
  <c r="O167" i="2"/>
  <c r="O103" i="2"/>
  <c r="S167" i="2"/>
  <c r="S103" i="2"/>
  <c r="W167" i="2"/>
  <c r="W103" i="2"/>
  <c r="AA167" i="2"/>
  <c r="AA103" i="2"/>
  <c r="AE167" i="2"/>
  <c r="AE103" i="2"/>
  <c r="AI167" i="2"/>
  <c r="AI103" i="2"/>
  <c r="AM167" i="2"/>
  <c r="AM103" i="2"/>
  <c r="AQ167" i="2"/>
  <c r="AQ103" i="2"/>
  <c r="AU167" i="2"/>
  <c r="AU103" i="2"/>
  <c r="AY167" i="2"/>
  <c r="AY103" i="2"/>
  <c r="BC167" i="2"/>
  <c r="BC103" i="2"/>
  <c r="BG167" i="2"/>
  <c r="BG103" i="2"/>
  <c r="BK167" i="2"/>
  <c r="BK103" i="2"/>
  <c r="BO167" i="2"/>
  <c r="C170" i="4" s="1"/>
  <c r="BO103" i="2"/>
  <c r="BS167" i="2"/>
  <c r="BS103" i="2"/>
  <c r="I123" i="2"/>
  <c r="M123" i="2"/>
  <c r="Q123" i="2"/>
  <c r="U123" i="2"/>
  <c r="Y123" i="2"/>
  <c r="AC123" i="2"/>
  <c r="AG123" i="2"/>
  <c r="AK123" i="2"/>
  <c r="AO123" i="2"/>
  <c r="AS123" i="2"/>
  <c r="AW123" i="2"/>
  <c r="BA123" i="2"/>
  <c r="BE123" i="2"/>
  <c r="BI123" i="2"/>
  <c r="BM123" i="2"/>
  <c r="BQ123" i="2"/>
  <c r="G124" i="2"/>
  <c r="K124" i="2"/>
  <c r="O124" i="2"/>
  <c r="S124" i="2"/>
  <c r="W124" i="2"/>
  <c r="AA124" i="2"/>
  <c r="AE124" i="2"/>
  <c r="AI124" i="2"/>
  <c r="AM124" i="2"/>
  <c r="AQ124" i="2"/>
  <c r="AU124" i="2"/>
  <c r="AY124" i="2"/>
  <c r="BC124" i="2"/>
  <c r="BG124" i="2"/>
  <c r="BK124" i="2"/>
  <c r="BO124" i="2"/>
  <c r="BS124" i="2"/>
  <c r="M125" i="2"/>
  <c r="Q125" i="2"/>
  <c r="U125" i="2"/>
  <c r="AC125" i="2"/>
  <c r="AG125" i="2"/>
  <c r="AK125" i="2"/>
  <c r="AS125" i="2"/>
  <c r="AW125" i="2"/>
  <c r="BA125" i="2"/>
  <c r="BI125" i="2"/>
  <c r="BM125" i="2"/>
  <c r="BQ125" i="2"/>
  <c r="E143" i="2"/>
  <c r="J143" i="2"/>
  <c r="N143" i="2"/>
  <c r="R143" i="2"/>
  <c r="V143" i="2"/>
  <c r="Z143" i="2"/>
  <c r="AD143" i="2"/>
  <c r="AH143" i="2"/>
  <c r="AL143" i="2"/>
  <c r="AP143" i="2"/>
  <c r="AT143" i="2"/>
  <c r="AX143" i="2"/>
  <c r="BB143" i="2"/>
  <c r="BF143" i="2"/>
  <c r="BJ143" i="2"/>
  <c r="BN143" i="2"/>
  <c r="BR143" i="2"/>
  <c r="H75" i="2"/>
  <c r="L75" i="2"/>
  <c r="P75" i="2"/>
  <c r="T75" i="2"/>
  <c r="X75" i="2"/>
  <c r="AB75" i="2"/>
  <c r="AF75" i="2"/>
  <c r="AJ75" i="2"/>
  <c r="AN75" i="2"/>
  <c r="AR75" i="2"/>
  <c r="AV75" i="2"/>
  <c r="AZ75" i="2"/>
  <c r="BD75" i="2"/>
  <c r="BH75" i="2"/>
  <c r="BL75" i="2"/>
  <c r="BP75" i="2"/>
  <c r="BT75" i="2"/>
  <c r="J79" i="2"/>
  <c r="N79" i="2"/>
  <c r="R79" i="2"/>
  <c r="V79" i="2"/>
  <c r="Z79" i="2"/>
  <c r="AD79" i="2"/>
  <c r="AH79" i="2"/>
  <c r="AL79" i="2"/>
  <c r="AP79" i="2"/>
  <c r="AT79" i="2"/>
  <c r="AX79" i="2"/>
  <c r="BB79" i="2"/>
  <c r="BF79" i="2"/>
  <c r="BJ79" i="2"/>
  <c r="BN79" i="2"/>
  <c r="BR79" i="2"/>
  <c r="J76" i="2"/>
  <c r="J127" i="2" s="1"/>
  <c r="J126" i="2" s="1"/>
  <c r="N76" i="2"/>
  <c r="N127" i="2" s="1"/>
  <c r="N126" i="2" s="1"/>
  <c r="R76" i="2"/>
  <c r="R127" i="2" s="1"/>
  <c r="R126" i="2" s="1"/>
  <c r="V76" i="2"/>
  <c r="V127" i="2" s="1"/>
  <c r="V126" i="2" s="1"/>
  <c r="Z76" i="2"/>
  <c r="Z127" i="2" s="1"/>
  <c r="Z126" i="2" s="1"/>
  <c r="AD76" i="2"/>
  <c r="AD127" i="2" s="1"/>
  <c r="AD126" i="2" s="1"/>
  <c r="AH76" i="2"/>
  <c r="AH127" i="2" s="1"/>
  <c r="AH126" i="2" s="1"/>
  <c r="AL76" i="2"/>
  <c r="AL127" i="2" s="1"/>
  <c r="AL126" i="2" s="1"/>
  <c r="AP76" i="2"/>
  <c r="AP127" i="2" s="1"/>
  <c r="AP126" i="2" s="1"/>
  <c r="AT76" i="2"/>
  <c r="AT127" i="2" s="1"/>
  <c r="AT126" i="2" s="1"/>
  <c r="AX76" i="2"/>
  <c r="BB76" i="2"/>
  <c r="BB127" i="2" s="1"/>
  <c r="BB126" i="2" s="1"/>
  <c r="BF76" i="2"/>
  <c r="BF127" i="2" s="1"/>
  <c r="BF126" i="2" s="1"/>
  <c r="BJ76" i="2"/>
  <c r="BJ127" i="2" s="1"/>
  <c r="BJ126" i="2" s="1"/>
  <c r="BN76" i="2"/>
  <c r="BN127" i="2" s="1"/>
  <c r="BN126" i="2" s="1"/>
  <c r="BR76" i="2"/>
  <c r="BR127" i="2" s="1"/>
  <c r="BR126" i="2" s="1"/>
  <c r="H80" i="2"/>
  <c r="L80" i="2"/>
  <c r="P80" i="2"/>
  <c r="T80" i="2"/>
  <c r="X80" i="2"/>
  <c r="AB80" i="2"/>
  <c r="AF80" i="2"/>
  <c r="AJ80" i="2"/>
  <c r="AN80" i="2"/>
  <c r="AR80" i="2"/>
  <c r="AV80" i="2"/>
  <c r="AZ80" i="2"/>
  <c r="BD80" i="2"/>
  <c r="BH80" i="2"/>
  <c r="BL80" i="2"/>
  <c r="BP80" i="2"/>
  <c r="BT80" i="2"/>
  <c r="U128" i="2"/>
  <c r="AC139" i="2"/>
  <c r="AK128" i="2"/>
  <c r="BA128" i="2"/>
  <c r="N147" i="2"/>
  <c r="AT147" i="2"/>
  <c r="AT146" i="2" s="1"/>
  <c r="BJ147" i="2"/>
  <c r="BJ146" i="2" s="1"/>
  <c r="AZ77" i="2"/>
  <c r="AZ147" i="2" s="1"/>
  <c r="AZ146" i="2" s="1"/>
  <c r="J80" i="2"/>
  <c r="R80" i="2"/>
  <c r="Z80" i="2"/>
  <c r="AH80" i="2"/>
  <c r="AP80" i="2"/>
  <c r="AX80" i="2"/>
  <c r="BF80" i="2"/>
  <c r="BN80" i="2"/>
  <c r="J82" i="2"/>
  <c r="R82" i="2"/>
  <c r="Z82" i="2"/>
  <c r="AH82" i="2"/>
  <c r="AP82" i="2"/>
  <c r="AX82" i="2"/>
  <c r="BF82" i="2"/>
  <c r="BN82" i="2"/>
  <c r="B168" i="4" s="1"/>
  <c r="AN83" i="2"/>
  <c r="K84" i="2"/>
  <c r="S84" i="2"/>
  <c r="AA84" i="2"/>
  <c r="AI84" i="2"/>
  <c r="AQ84" i="2"/>
  <c r="AY84" i="2"/>
  <c r="BG84" i="2"/>
  <c r="BO84" i="2"/>
  <c r="BK85" i="2"/>
  <c r="BS85" i="2"/>
  <c r="N87" i="2"/>
  <c r="V87" i="2"/>
  <c r="AD87" i="2"/>
  <c r="AL87" i="2"/>
  <c r="AT87" i="2"/>
  <c r="BB87" i="2"/>
  <c r="K88" i="2"/>
  <c r="S88" i="2"/>
  <c r="AA88" i="2"/>
  <c r="AI88" i="2"/>
  <c r="AQ88" i="2"/>
  <c r="AY88" i="2"/>
  <c r="BG88" i="2"/>
  <c r="BO88" i="2"/>
  <c r="BK89" i="2"/>
  <c r="BS89" i="2"/>
  <c r="N91" i="2"/>
  <c r="V91" i="2"/>
  <c r="AD91" i="2"/>
  <c r="AL91" i="2"/>
  <c r="AT91" i="2"/>
  <c r="BB91" i="2"/>
  <c r="K92" i="2"/>
  <c r="S92" i="2"/>
  <c r="AA92" i="2"/>
  <c r="AI92" i="2"/>
  <c r="AQ92" i="2"/>
  <c r="AY92" i="2"/>
  <c r="BG92" i="2"/>
  <c r="BO92" i="2"/>
  <c r="BK93" i="2"/>
  <c r="S94" i="2"/>
  <c r="AN94" i="2"/>
  <c r="AY94" i="2"/>
  <c r="BT94" i="2"/>
  <c r="N95" i="2"/>
  <c r="Y95" i="2"/>
  <c r="AT95" i="2"/>
  <c r="BP95" i="2"/>
  <c r="K96" i="2"/>
  <c r="AQ96" i="2"/>
  <c r="Z97" i="2"/>
  <c r="BP97" i="2"/>
  <c r="K98" i="2"/>
  <c r="AF98" i="2"/>
  <c r="AQ98" i="2"/>
  <c r="BL98" i="2"/>
  <c r="R99" i="2"/>
  <c r="AC99" i="2"/>
  <c r="AX99" i="2"/>
  <c r="G100" i="2"/>
  <c r="W100" i="2"/>
  <c r="AM100" i="2"/>
  <c r="BC100" i="2"/>
  <c r="BS100" i="2"/>
  <c r="S101" i="2"/>
  <c r="AI101" i="2"/>
  <c r="AY101" i="2"/>
  <c r="BO101" i="2"/>
  <c r="M102" i="2"/>
  <c r="AC102" i="2"/>
  <c r="AS102" i="2"/>
  <c r="BI102" i="2"/>
  <c r="U103" i="2"/>
  <c r="BA103" i="2"/>
  <c r="V149" i="2"/>
  <c r="BB149" i="2"/>
  <c r="K150" i="2"/>
  <c r="AQ150" i="2"/>
  <c r="BH151" i="2"/>
  <c r="AC153" i="2"/>
  <c r="BB157" i="2"/>
  <c r="AF158" i="2"/>
  <c r="AI162" i="2"/>
  <c r="BC165" i="2"/>
  <c r="AJ143" i="2"/>
  <c r="AN143" i="2"/>
  <c r="AR143" i="2"/>
  <c r="AV143" i="2"/>
  <c r="AZ143" i="2"/>
  <c r="BD143" i="2"/>
  <c r="BH143" i="2"/>
  <c r="BL143" i="2"/>
  <c r="BP143" i="2"/>
  <c r="BT143" i="2"/>
  <c r="E145" i="2"/>
  <c r="J145" i="2"/>
  <c r="N145" i="2"/>
  <c r="R145" i="2"/>
  <c r="V145" i="2"/>
  <c r="Z145" i="2"/>
  <c r="AD145" i="2"/>
  <c r="AH145" i="2"/>
  <c r="AL145" i="2"/>
  <c r="AP145" i="2"/>
  <c r="AT145" i="2"/>
  <c r="AX145" i="2"/>
  <c r="BB145" i="2"/>
  <c r="BF145" i="2"/>
  <c r="BJ145" i="2"/>
  <c r="BN145" i="2"/>
  <c r="BR145" i="2"/>
  <c r="H173" i="2"/>
  <c r="L173" i="2"/>
  <c r="P173" i="2"/>
  <c r="T173" i="2"/>
  <c r="X173" i="2"/>
  <c r="AB173" i="2"/>
  <c r="AF173" i="2"/>
  <c r="AJ173" i="2"/>
  <c r="AN173" i="2"/>
  <c r="AR173" i="2"/>
  <c r="AV173" i="2"/>
  <c r="AZ173" i="2"/>
  <c r="BD173" i="2"/>
  <c r="BH173" i="2"/>
  <c r="BL173" i="2"/>
  <c r="BP173" i="2"/>
  <c r="BT173" i="2"/>
  <c r="J174" i="2"/>
  <c r="N174" i="2"/>
  <c r="R174" i="2"/>
  <c r="V174" i="2"/>
  <c r="Z174" i="2"/>
  <c r="AD174" i="2"/>
  <c r="AH174" i="2"/>
  <c r="AL174" i="2"/>
  <c r="AP174" i="2"/>
  <c r="AT174" i="2"/>
  <c r="AX174" i="2"/>
  <c r="BB174" i="2"/>
  <c r="BF174" i="2"/>
  <c r="BJ174" i="2"/>
  <c r="BN174" i="2"/>
  <c r="BR174" i="2"/>
  <c r="T126" i="2"/>
  <c r="AB126" i="2"/>
  <c r="AF126" i="2"/>
  <c r="AJ126" i="2"/>
  <c r="AR126" i="2"/>
  <c r="AV126" i="2"/>
  <c r="AZ126" i="2"/>
  <c r="BD126" i="2"/>
  <c r="BP126" i="2"/>
  <c r="BT126" i="2"/>
  <c r="BD83" i="2"/>
  <c r="BP125" i="2"/>
  <c r="BT125" i="2"/>
  <c r="E144" i="2"/>
  <c r="I173" i="2"/>
  <c r="M173" i="2"/>
  <c r="Q173" i="2"/>
  <c r="U173" i="2"/>
  <c r="Y173" i="2"/>
  <c r="AC173" i="2"/>
  <c r="AG173" i="2"/>
  <c r="AK173" i="2"/>
  <c r="AO173" i="2"/>
  <c r="AS173" i="2"/>
  <c r="AW173" i="2"/>
  <c r="BA173" i="2"/>
  <c r="BE173" i="2"/>
  <c r="BI173" i="2"/>
  <c r="BM173" i="2"/>
  <c r="BQ173" i="2"/>
  <c r="AQ168" i="2"/>
  <c r="G174" i="2"/>
  <c r="K174" i="2"/>
  <c r="O174" i="2"/>
  <c r="S174" i="2"/>
  <c r="W174" i="2"/>
  <c r="AA174" i="2"/>
  <c r="AE174" i="2"/>
  <c r="AI174" i="2"/>
  <c r="AM174" i="2"/>
  <c r="AQ174" i="2"/>
  <c r="AU174" i="2"/>
  <c r="AY174" i="2"/>
  <c r="BC174" i="2"/>
  <c r="BG174" i="2"/>
  <c r="BK174" i="2"/>
  <c r="BO174" i="2"/>
  <c r="BS174" i="2"/>
  <c r="Q126" i="2"/>
  <c r="U126" i="2"/>
  <c r="AW126" i="2"/>
  <c r="BM126" i="2"/>
  <c r="BQ126" i="2"/>
  <c r="L83" i="2"/>
  <c r="P83" i="2"/>
  <c r="T83" i="2"/>
  <c r="AB83" i="2"/>
  <c r="AF83" i="2"/>
  <c r="AJ83" i="2"/>
  <c r="AR83" i="2"/>
  <c r="AV83" i="2"/>
  <c r="AZ83" i="2"/>
  <c r="BH83" i="2"/>
  <c r="BL83" i="2"/>
  <c r="BP83" i="2"/>
  <c r="J78" i="2"/>
  <c r="N78" i="2"/>
  <c r="R78" i="2"/>
  <c r="V78" i="2"/>
  <c r="AD78" i="2"/>
  <c r="AH78" i="2"/>
  <c r="AL78" i="2"/>
  <c r="AP78" i="2"/>
  <c r="AT78" i="2"/>
  <c r="AX78" i="2"/>
  <c r="BB78" i="2"/>
  <c r="BJ78" i="2"/>
  <c r="BN78" i="2"/>
  <c r="BR78" i="2"/>
  <c r="BT82" i="2"/>
  <c r="V104" i="2"/>
  <c r="AT104" i="2"/>
  <c r="BR104" i="2"/>
  <c r="AP183" i="2"/>
  <c r="AP192" i="2" s="1"/>
  <c r="AP190" i="2"/>
  <c r="J187" i="2"/>
  <c r="J185" i="2"/>
  <c r="J189" i="2" s="1"/>
  <c r="N185" i="2"/>
  <c r="N189" i="2" s="1"/>
  <c r="N187" i="2"/>
  <c r="R187" i="2"/>
  <c r="R185" i="2"/>
  <c r="R189" i="2" s="1"/>
  <c r="V185" i="2"/>
  <c r="V189" i="2" s="1"/>
  <c r="V187" i="2"/>
  <c r="Z187" i="2"/>
  <c r="Z185" i="2"/>
  <c r="Z189" i="2" s="1"/>
  <c r="AD189" i="2"/>
  <c r="AH187" i="2"/>
  <c r="AL185" i="2"/>
  <c r="AL189" i="2" s="1"/>
  <c r="AL187" i="2"/>
  <c r="AP187" i="2"/>
  <c r="AP185" i="2"/>
  <c r="AT185" i="2"/>
  <c r="AT189" i="2" s="1"/>
  <c r="AT187" i="2"/>
  <c r="AX187" i="2"/>
  <c r="AX185" i="2"/>
  <c r="AX189" i="2" s="1"/>
  <c r="BB185" i="2"/>
  <c r="BB189" i="2" s="1"/>
  <c r="BB187" i="2"/>
  <c r="BF187" i="2"/>
  <c r="BF185" i="2"/>
  <c r="BF189" i="2" s="1"/>
  <c r="BJ189" i="2"/>
  <c r="BN187" i="2"/>
  <c r="BR185" i="2"/>
  <c r="BR189" i="2" s="1"/>
  <c r="BR187" i="2"/>
  <c r="H186" i="2"/>
  <c r="H192" i="2" s="1"/>
  <c r="H190" i="2"/>
  <c r="L190" i="2"/>
  <c r="L186" i="2"/>
  <c r="L192" i="2" s="1"/>
  <c r="P190" i="2"/>
  <c r="P186" i="2"/>
  <c r="P192" i="2" s="1"/>
  <c r="T190" i="2"/>
  <c r="T186" i="2"/>
  <c r="T192" i="2" s="1"/>
  <c r="X192" i="2"/>
  <c r="AB190" i="2"/>
  <c r="AB186" i="2"/>
  <c r="AB192" i="2" s="1"/>
  <c r="AF190" i="2"/>
  <c r="AJ190" i="2"/>
  <c r="AJ186" i="2"/>
  <c r="AJ192" i="2" s="1"/>
  <c r="AN190" i="2"/>
  <c r="AN186" i="2"/>
  <c r="AN192" i="2" s="1"/>
  <c r="AR190" i="2"/>
  <c r="AR186" i="2"/>
  <c r="AV190" i="2"/>
  <c r="AV186" i="2"/>
  <c r="AV192" i="2" s="1"/>
  <c r="AZ190" i="2"/>
  <c r="AZ186" i="2"/>
  <c r="AZ192" i="2" s="1"/>
  <c r="BD190" i="2"/>
  <c r="BD186" i="2"/>
  <c r="BD192" i="2" s="1"/>
  <c r="BH190" i="2"/>
  <c r="BH186" i="2"/>
  <c r="BH192" i="2" s="1"/>
  <c r="BL190" i="2"/>
  <c r="BP190" i="2"/>
  <c r="BP186" i="2"/>
  <c r="BP192" i="2" s="1"/>
  <c r="BT190" i="2"/>
  <c r="BT186" i="2"/>
  <c r="BT192" i="2" s="1"/>
  <c r="J188" i="2"/>
  <c r="N188" i="2"/>
  <c r="R188" i="2"/>
  <c r="V188" i="2"/>
  <c r="Z188" i="2"/>
  <c r="AD188" i="2"/>
  <c r="AH188" i="2"/>
  <c r="AL188" i="2"/>
  <c r="AP188" i="2"/>
  <c r="AT188" i="2"/>
  <c r="AX188" i="2"/>
  <c r="BB188" i="2"/>
  <c r="BF188" i="2"/>
  <c r="BJ188" i="2"/>
  <c r="BN188" i="2"/>
  <c r="BR188" i="2"/>
  <c r="H191" i="2"/>
  <c r="L191" i="2"/>
  <c r="P191" i="2"/>
  <c r="T191" i="2"/>
  <c r="X191" i="2"/>
  <c r="AB191" i="2"/>
  <c r="AF191" i="2"/>
  <c r="AJ191" i="2"/>
  <c r="AN191" i="2"/>
  <c r="AR191" i="2"/>
  <c r="AV191" i="2"/>
  <c r="AZ191" i="2"/>
  <c r="BD191" i="2"/>
  <c r="BH191" i="2"/>
  <c r="BP191" i="2"/>
  <c r="BT191" i="2"/>
  <c r="BN185" i="2"/>
  <c r="BN189" i="2" s="1"/>
  <c r="BL186" i="2"/>
  <c r="BL192" i="2" s="1"/>
  <c r="BJ187" i="2"/>
  <c r="BN190" i="2"/>
  <c r="AY183" i="2"/>
  <c r="AY194" i="2" s="1"/>
  <c r="AY190" i="2"/>
  <c r="G185" i="2"/>
  <c r="G189" i="2" s="1"/>
  <c r="G187" i="2"/>
  <c r="K187" i="2"/>
  <c r="K185" i="2"/>
  <c r="K189" i="2" s="1"/>
  <c r="O185" i="2"/>
  <c r="O189" i="2" s="1"/>
  <c r="O187" i="2"/>
  <c r="S187" i="2"/>
  <c r="S185" i="2"/>
  <c r="S189" i="2" s="1"/>
  <c r="W185" i="2"/>
  <c r="W189" i="2" s="1"/>
  <c r="W187" i="2"/>
  <c r="AA187" i="2"/>
  <c r="AA185" i="2"/>
  <c r="AA189" i="2" s="1"/>
  <c r="AI187" i="2"/>
  <c r="AM185" i="2"/>
  <c r="AM189" i="2" s="1"/>
  <c r="AM187" i="2"/>
  <c r="AQ187" i="2"/>
  <c r="AQ185" i="2"/>
  <c r="AQ189" i="2" s="1"/>
  <c r="AU185" i="2"/>
  <c r="AU189" i="2" s="1"/>
  <c r="AU187" i="2"/>
  <c r="AY187" i="2"/>
  <c r="AY185" i="2"/>
  <c r="BC185" i="2"/>
  <c r="BC189" i="2" s="1"/>
  <c r="BC187" i="2"/>
  <c r="BG187" i="2"/>
  <c r="BG185" i="2"/>
  <c r="BG189" i="2" s="1"/>
  <c r="BK189" i="2"/>
  <c r="BO187" i="2"/>
  <c r="BS185" i="2"/>
  <c r="BS189" i="2" s="1"/>
  <c r="BS187" i="2"/>
  <c r="I186" i="2"/>
  <c r="I192" i="2" s="1"/>
  <c r="I190" i="2"/>
  <c r="M190" i="2"/>
  <c r="M186" i="2"/>
  <c r="M192" i="2" s="1"/>
  <c r="Q190" i="2"/>
  <c r="Q186" i="2"/>
  <c r="Q192" i="2" s="1"/>
  <c r="U190" i="2"/>
  <c r="U186" i="2"/>
  <c r="U192" i="2" s="1"/>
  <c r="Y192" i="2"/>
  <c r="AC190" i="2"/>
  <c r="AC186" i="2"/>
  <c r="AC192" i="2" s="1"/>
  <c r="AG190" i="2"/>
  <c r="AK190" i="2"/>
  <c r="AK186" i="2"/>
  <c r="AK192" i="2" s="1"/>
  <c r="AO186" i="2"/>
  <c r="AO192" i="2" s="1"/>
  <c r="AO190" i="2"/>
  <c r="AS190" i="2"/>
  <c r="AS186" i="2"/>
  <c r="AS192" i="2" s="1"/>
  <c r="AW190" i="2"/>
  <c r="AW186" i="2"/>
  <c r="AW192" i="2" s="1"/>
  <c r="BA186" i="2"/>
  <c r="BA192" i="2" s="1"/>
  <c r="BA190" i="2"/>
  <c r="BE190" i="2"/>
  <c r="BE186" i="2"/>
  <c r="BE192" i="2" s="1"/>
  <c r="BI190" i="2"/>
  <c r="BI186" i="2"/>
  <c r="BI192" i="2" s="1"/>
  <c r="BM190" i="2"/>
  <c r="BQ192" i="2"/>
  <c r="G188" i="2"/>
  <c r="K188" i="2"/>
  <c r="O188" i="2"/>
  <c r="S188" i="2"/>
  <c r="W188" i="2"/>
  <c r="AA188" i="2"/>
  <c r="AE188" i="2"/>
  <c r="AI188" i="2"/>
  <c r="AM188" i="2"/>
  <c r="AQ188" i="2"/>
  <c r="AU188" i="2"/>
  <c r="AY188" i="2"/>
  <c r="BC188" i="2"/>
  <c r="BG188" i="2"/>
  <c r="BK188" i="2"/>
  <c r="BO188" i="2"/>
  <c r="BS188" i="2"/>
  <c r="I191" i="2"/>
  <c r="M191" i="2"/>
  <c r="Q191" i="2"/>
  <c r="U191" i="2"/>
  <c r="Y191" i="2"/>
  <c r="AC191" i="2"/>
  <c r="AG191" i="2"/>
  <c r="AK191" i="2"/>
  <c r="AO191" i="2"/>
  <c r="AS191" i="2"/>
  <c r="AW191" i="2"/>
  <c r="BA191" i="2"/>
  <c r="BE191" i="2"/>
  <c r="BI191" i="2"/>
  <c r="BM191" i="2"/>
  <c r="BQ191" i="2"/>
  <c r="BO185" i="2"/>
  <c r="BO189" i="2" s="1"/>
  <c r="BM186" i="2"/>
  <c r="BM192" i="2" s="1"/>
  <c r="BK187" i="2"/>
  <c r="BQ190" i="2"/>
  <c r="H188" i="2"/>
  <c r="P188" i="2"/>
  <c r="X188" i="2"/>
  <c r="AF188" i="2"/>
  <c r="AN188" i="2"/>
  <c r="AV188" i="2"/>
  <c r="BD188" i="2"/>
  <c r="BL188" i="2"/>
  <c r="BT188" i="2"/>
  <c r="I188" i="2"/>
  <c r="Q188" i="2"/>
  <c r="Y188" i="2"/>
  <c r="AG188" i="2"/>
  <c r="AO188" i="2"/>
  <c r="AW188" i="2"/>
  <c r="BE188" i="2"/>
  <c r="BM188" i="2"/>
  <c r="K191" i="2"/>
  <c r="AA191" i="2"/>
  <c r="AQ191" i="2"/>
  <c r="BG191" i="2"/>
  <c r="H187" i="2"/>
  <c r="H185" i="2"/>
  <c r="H189" i="2" s="1"/>
  <c r="L187" i="2"/>
  <c r="L185" i="2"/>
  <c r="L189" i="2" s="1"/>
  <c r="P187" i="2"/>
  <c r="P185" i="2"/>
  <c r="P189" i="2" s="1"/>
  <c r="T187" i="2"/>
  <c r="T185" i="2"/>
  <c r="T189" i="2" s="1"/>
  <c r="X187" i="2"/>
  <c r="X185" i="2"/>
  <c r="X189" i="2" s="1"/>
  <c r="AB187" i="2"/>
  <c r="AB185" i="2"/>
  <c r="AB189" i="2" s="1"/>
  <c r="AF187" i="2"/>
  <c r="AF185" i="2"/>
  <c r="AF189" i="2" s="1"/>
  <c r="AJ187" i="2"/>
  <c r="AJ185" i="2"/>
  <c r="AJ189" i="2" s="1"/>
  <c r="AN187" i="2"/>
  <c r="AN185" i="2"/>
  <c r="AN189" i="2" s="1"/>
  <c r="AR187" i="2"/>
  <c r="AR185" i="2"/>
  <c r="AR189" i="2" s="1"/>
  <c r="AV187" i="2"/>
  <c r="AV185" i="2"/>
  <c r="AV189" i="2" s="1"/>
  <c r="AZ187" i="2"/>
  <c r="AZ185" i="2"/>
  <c r="AZ189" i="2" s="1"/>
  <c r="BD187" i="2"/>
  <c r="BD185" i="2"/>
  <c r="BD189" i="2" s="1"/>
  <c r="BH187" i="2"/>
  <c r="BH185" i="2"/>
  <c r="BH189" i="2" s="1"/>
  <c r="BL187" i="2"/>
  <c r="BL185" i="2"/>
  <c r="BL189" i="2" s="1"/>
  <c r="BP187" i="2"/>
  <c r="BP185" i="2"/>
  <c r="BP189" i="2" s="1"/>
  <c r="BT187" i="2"/>
  <c r="BT185" i="2"/>
  <c r="BT189" i="2" s="1"/>
  <c r="J190" i="2"/>
  <c r="J186" i="2"/>
  <c r="J192" i="2" s="1"/>
  <c r="N190" i="2"/>
  <c r="N186" i="2"/>
  <c r="N192" i="2" s="1"/>
  <c r="R190" i="2"/>
  <c r="R186" i="2"/>
  <c r="R192" i="2" s="1"/>
  <c r="V190" i="2"/>
  <c r="V186" i="2"/>
  <c r="V192" i="2" s="1"/>
  <c r="Z190" i="2"/>
  <c r="Z186" i="2"/>
  <c r="Z192" i="2" s="1"/>
  <c r="AD190" i="2"/>
  <c r="AD186" i="2"/>
  <c r="AD192" i="2" s="1"/>
  <c r="AH190" i="2"/>
  <c r="AH186" i="2"/>
  <c r="AH192" i="2" s="1"/>
  <c r="AL190" i="2"/>
  <c r="AL186" i="2"/>
  <c r="AL192" i="2" s="1"/>
  <c r="AT192" i="2"/>
  <c r="AX190" i="2"/>
  <c r="AX186" i="2"/>
  <c r="AX192" i="2" s="1"/>
  <c r="BB190" i="2"/>
  <c r="BB186" i="2"/>
  <c r="BB192" i="2" s="1"/>
  <c r="BF192" i="2"/>
  <c r="BJ190" i="2"/>
  <c r="BJ186" i="2"/>
  <c r="BJ192" i="2" s="1"/>
  <c r="BN192" i="2"/>
  <c r="BR190" i="2"/>
  <c r="BR186" i="2"/>
  <c r="BR192" i="2" s="1"/>
  <c r="J191" i="2"/>
  <c r="N191" i="2"/>
  <c r="R191" i="2"/>
  <c r="V191" i="2"/>
  <c r="Z191" i="2"/>
  <c r="AD191" i="2"/>
  <c r="AH191" i="2"/>
  <c r="AL191" i="2"/>
  <c r="AP191" i="2"/>
  <c r="AT191" i="2"/>
  <c r="AX191" i="2"/>
  <c r="BB191" i="2"/>
  <c r="BF191" i="2"/>
  <c r="BJ191" i="2"/>
  <c r="AT190" i="2"/>
  <c r="BF190" i="2"/>
  <c r="I187" i="2"/>
  <c r="I185" i="2"/>
  <c r="I189" i="2" s="1"/>
  <c r="M187" i="2"/>
  <c r="M185" i="2"/>
  <c r="M189" i="2" s="1"/>
  <c r="Q187" i="2"/>
  <c r="Q185" i="2"/>
  <c r="Q189" i="2" s="1"/>
  <c r="U187" i="2"/>
  <c r="U185" i="2"/>
  <c r="U189" i="2" s="1"/>
  <c r="Y187" i="2"/>
  <c r="Y185" i="2"/>
  <c r="Y189" i="2" s="1"/>
  <c r="AC187" i="2"/>
  <c r="AC185" i="2"/>
  <c r="AC189" i="2" s="1"/>
  <c r="AG187" i="2"/>
  <c r="AG185" i="2"/>
  <c r="AG189" i="2" s="1"/>
  <c r="AK187" i="2"/>
  <c r="AK185" i="2"/>
  <c r="AK189" i="2" s="1"/>
  <c r="AO187" i="2"/>
  <c r="AO185" i="2"/>
  <c r="AO189" i="2" s="1"/>
  <c r="AS187" i="2"/>
  <c r="AS185" i="2"/>
  <c r="AS189" i="2" s="1"/>
  <c r="AW187" i="2"/>
  <c r="AW185" i="2"/>
  <c r="AW189" i="2" s="1"/>
  <c r="BA187" i="2"/>
  <c r="BA185" i="2"/>
  <c r="BA189" i="2" s="1"/>
  <c r="BE187" i="2"/>
  <c r="BE185" i="2"/>
  <c r="BE189" i="2" s="1"/>
  <c r="BI187" i="2"/>
  <c r="BI185" i="2"/>
  <c r="BI189" i="2" s="1"/>
  <c r="BM187" i="2"/>
  <c r="BM185" i="2"/>
  <c r="BM189" i="2" s="1"/>
  <c r="BQ187" i="2"/>
  <c r="BQ185" i="2"/>
  <c r="BQ189" i="2" s="1"/>
  <c r="G190" i="2"/>
  <c r="G186" i="2"/>
  <c r="G192" i="2" s="1"/>
  <c r="K190" i="2"/>
  <c r="K186" i="2"/>
  <c r="K192" i="2" s="1"/>
  <c r="O190" i="2"/>
  <c r="O186" i="2"/>
  <c r="O192" i="2" s="1"/>
  <c r="S190" i="2"/>
  <c r="S186" i="2"/>
  <c r="S192" i="2" s="1"/>
  <c r="W190" i="2"/>
  <c r="W186" i="2"/>
  <c r="W192" i="2" s="1"/>
  <c r="AA190" i="2"/>
  <c r="AA186" i="2"/>
  <c r="AA192" i="2" s="1"/>
  <c r="AE190" i="2"/>
  <c r="AE186" i="2"/>
  <c r="AE192" i="2" s="1"/>
  <c r="AI190" i="2"/>
  <c r="AI186" i="2"/>
  <c r="AI192" i="2" s="1"/>
  <c r="AM190" i="2"/>
  <c r="AM186" i="2"/>
  <c r="AM192" i="2" s="1"/>
  <c r="AQ186" i="2"/>
  <c r="AQ192" i="2" s="1"/>
  <c r="AQ190" i="2"/>
  <c r="AU192" i="2"/>
  <c r="BC190" i="2"/>
  <c r="BC186" i="2"/>
  <c r="BC192" i="2" s="1"/>
  <c r="BG190" i="2"/>
  <c r="BG186" i="2"/>
  <c r="BG192" i="2" s="1"/>
  <c r="BK190" i="2"/>
  <c r="BK186" i="2"/>
  <c r="BK192" i="2" s="1"/>
  <c r="BO190" i="2"/>
  <c r="BO186" i="2"/>
  <c r="BO192" i="2" s="1"/>
  <c r="BS190" i="2"/>
  <c r="BS186" i="2"/>
  <c r="BS192" i="2" s="1"/>
  <c r="G191" i="2"/>
  <c r="O191" i="2"/>
  <c r="W191" i="2"/>
  <c r="AE191" i="2"/>
  <c r="AM191" i="2"/>
  <c r="AU191" i="2"/>
  <c r="BC191" i="2"/>
  <c r="BK191" i="2"/>
  <c r="AU190" i="2"/>
  <c r="BN191" i="2"/>
  <c r="BR191" i="2"/>
  <c r="BS191" i="2"/>
  <c r="AZ137" i="2"/>
  <c r="BD137" i="2"/>
  <c r="I138" i="2"/>
  <c r="M138" i="2"/>
  <c r="Q138" i="2"/>
  <c r="U138" i="2"/>
  <c r="Y138" i="2"/>
  <c r="AC138" i="2"/>
  <c r="AG138" i="2"/>
  <c r="AK138" i="2"/>
  <c r="AO138" i="2"/>
  <c r="AS138" i="2"/>
  <c r="AW138" i="2"/>
  <c r="BA138" i="2"/>
  <c r="BE138" i="2"/>
  <c r="J139" i="2"/>
  <c r="N139" i="2"/>
  <c r="R139" i="2"/>
  <c r="V139" i="2"/>
  <c r="Z139" i="2"/>
  <c r="AD139" i="2"/>
  <c r="AH139" i="2"/>
  <c r="AL139" i="2"/>
  <c r="AP139" i="2"/>
  <c r="AT139" i="2"/>
  <c r="AX139" i="2"/>
  <c r="BB139" i="2"/>
  <c r="BF139" i="2"/>
  <c r="G140" i="2"/>
  <c r="K140" i="2"/>
  <c r="O140" i="2"/>
  <c r="S140" i="2"/>
  <c r="W140" i="2"/>
  <c r="AA140" i="2"/>
  <c r="AE140" i="2"/>
  <c r="AI140" i="2"/>
  <c r="AM140" i="2"/>
  <c r="AQ140" i="2"/>
  <c r="AU140" i="2"/>
  <c r="AY140" i="2"/>
  <c r="BC140" i="2"/>
  <c r="BG140" i="2"/>
  <c r="H141" i="2"/>
  <c r="L141" i="2"/>
  <c r="P141" i="2"/>
  <c r="T141" i="2"/>
  <c r="X141" i="2"/>
  <c r="AB141" i="2"/>
  <c r="AF141" i="2"/>
  <c r="AJ141" i="2"/>
  <c r="AN141" i="2"/>
  <c r="AR141" i="2"/>
  <c r="AV141" i="2"/>
  <c r="AZ141" i="2"/>
  <c r="BD141" i="2"/>
  <c r="I142" i="2"/>
  <c r="M142" i="2"/>
  <c r="Q142" i="2"/>
  <c r="U142" i="2"/>
  <c r="Y142" i="2"/>
  <c r="AC142" i="2"/>
  <c r="AG142" i="2"/>
  <c r="AK142" i="2"/>
  <c r="AO142" i="2"/>
  <c r="AS142" i="2"/>
  <c r="AW142" i="2"/>
  <c r="BA142" i="2"/>
  <c r="BE142" i="2"/>
  <c r="G144" i="2"/>
  <c r="K144" i="2"/>
  <c r="O144" i="2"/>
  <c r="S144" i="2"/>
  <c r="W144" i="2"/>
  <c r="AA144" i="2"/>
  <c r="AE194" i="2"/>
  <c r="AE144" i="2"/>
  <c r="AI144" i="2"/>
  <c r="AM144" i="2"/>
  <c r="AQ194" i="2"/>
  <c r="AQ144" i="2"/>
  <c r="AU194" i="2"/>
  <c r="AU144" i="2"/>
  <c r="AY144" i="2"/>
  <c r="BC144" i="2"/>
  <c r="BG144" i="2"/>
  <c r="BK144" i="2"/>
  <c r="BO144" i="2"/>
  <c r="BS144" i="2"/>
  <c r="H77" i="2"/>
  <c r="H147" i="2" s="1"/>
  <c r="H146" i="2" s="1"/>
  <c r="L77" i="2"/>
  <c r="L147" i="2" s="1"/>
  <c r="L146" i="2" s="1"/>
  <c r="P77" i="2"/>
  <c r="P147" i="2" s="1"/>
  <c r="P146" i="2" s="1"/>
  <c r="T77" i="2"/>
  <c r="T147" i="2" s="1"/>
  <c r="T146" i="2" s="1"/>
  <c r="X77" i="2"/>
  <c r="X147" i="2" s="1"/>
  <c r="X146" i="2" s="1"/>
  <c r="AB77" i="2"/>
  <c r="AB147" i="2" s="1"/>
  <c r="AB146" i="2" s="1"/>
  <c r="AF77" i="2"/>
  <c r="AF147" i="2" s="1"/>
  <c r="AF146" i="2" s="1"/>
  <c r="I83" i="2"/>
  <c r="M83" i="2"/>
  <c r="Q83" i="2"/>
  <c r="U83" i="2"/>
  <c r="Y83" i="2"/>
  <c r="AC83" i="2"/>
  <c r="AG83" i="2"/>
  <c r="AK83" i="2"/>
  <c r="AO83" i="2"/>
  <c r="AS83" i="2"/>
  <c r="AW83" i="2"/>
  <c r="BA83" i="2"/>
  <c r="BE83" i="2"/>
  <c r="BI83" i="2"/>
  <c r="BM83" i="2"/>
  <c r="BQ83" i="2"/>
  <c r="X83" i="2"/>
  <c r="BE137" i="2"/>
  <c r="BI140" i="2"/>
  <c r="R77" i="2"/>
  <c r="R147" i="2" s="1"/>
  <c r="R146" i="2" s="1"/>
  <c r="AH77" i="2"/>
  <c r="AH147" i="2" s="1"/>
  <c r="AH146" i="2" s="1"/>
  <c r="AX77" i="2"/>
  <c r="AX147" i="2" s="1"/>
  <c r="AX146" i="2" s="1"/>
  <c r="BN77" i="2"/>
  <c r="BN147" i="2" s="1"/>
  <c r="BN146" i="2" s="1"/>
  <c r="H128" i="2"/>
  <c r="L128" i="2"/>
  <c r="P128" i="2"/>
  <c r="T128" i="2"/>
  <c r="X128" i="2"/>
  <c r="AB128" i="2"/>
  <c r="AF128" i="2"/>
  <c r="I129" i="2"/>
  <c r="M129" i="2"/>
  <c r="Q129" i="2"/>
  <c r="U129" i="2"/>
  <c r="Y129" i="2"/>
  <c r="AC129" i="2"/>
  <c r="AG129" i="2"/>
  <c r="AK129" i="2"/>
  <c r="AO129" i="2"/>
  <c r="AS129" i="2"/>
  <c r="AW129" i="2"/>
  <c r="BA129" i="2"/>
  <c r="BE129" i="2"/>
  <c r="BI129" i="2"/>
  <c r="BM129" i="2"/>
  <c r="BQ129" i="2"/>
  <c r="H132" i="2"/>
  <c r="L132" i="2"/>
  <c r="P132" i="2"/>
  <c r="T132" i="2"/>
  <c r="X132" i="2"/>
  <c r="AB132" i="2"/>
  <c r="AF132" i="2"/>
  <c r="I133" i="2"/>
  <c r="M133" i="2"/>
  <c r="Q133" i="2"/>
  <c r="U133" i="2"/>
  <c r="Y133" i="2"/>
  <c r="AC133" i="2"/>
  <c r="AG133" i="2"/>
  <c r="AK133" i="2"/>
  <c r="AO133" i="2"/>
  <c r="AS133" i="2"/>
  <c r="AW133" i="2"/>
  <c r="BA133" i="2"/>
  <c r="BE133" i="2"/>
  <c r="BI133" i="2"/>
  <c r="BM133" i="2"/>
  <c r="BQ133" i="2"/>
  <c r="H136" i="2"/>
  <c r="L136" i="2"/>
  <c r="P136" i="2"/>
  <c r="T136" i="2"/>
  <c r="X136" i="2"/>
  <c r="AB136" i="2"/>
  <c r="AF136" i="2"/>
  <c r="I137" i="2"/>
  <c r="M137" i="2"/>
  <c r="Q137" i="2"/>
  <c r="U137" i="2"/>
  <c r="Y137" i="2"/>
  <c r="AC137" i="2"/>
  <c r="AG137" i="2"/>
  <c r="AK137" i="2"/>
  <c r="AO137" i="2"/>
  <c r="AS137" i="2"/>
  <c r="AW137" i="2"/>
  <c r="BA137" i="2"/>
  <c r="BI137" i="2"/>
  <c r="BM137" i="2"/>
  <c r="BQ137" i="2"/>
  <c r="H140" i="2"/>
  <c r="L140" i="2"/>
  <c r="P140" i="2"/>
  <c r="T140" i="2"/>
  <c r="X140" i="2"/>
  <c r="AB140" i="2"/>
  <c r="AF140" i="2"/>
  <c r="I141" i="2"/>
  <c r="M141" i="2"/>
  <c r="Q141" i="2"/>
  <c r="U141" i="2"/>
  <c r="Y141" i="2"/>
  <c r="AC141" i="2"/>
  <c r="AG141" i="2"/>
  <c r="AK141" i="2"/>
  <c r="AO141" i="2"/>
  <c r="AS141" i="2"/>
  <c r="AW141" i="2"/>
  <c r="BA141" i="2"/>
  <c r="BE141" i="2"/>
  <c r="BI141" i="2"/>
  <c r="BM141" i="2"/>
  <c r="BQ141" i="2"/>
  <c r="H144" i="2"/>
  <c r="L144" i="2"/>
  <c r="P144" i="2"/>
  <c r="T144" i="2"/>
  <c r="X194" i="2"/>
  <c r="X144" i="2"/>
  <c r="AB144" i="2"/>
  <c r="AF194" i="2"/>
  <c r="AF144" i="2"/>
  <c r="AJ144" i="2"/>
  <c r="AN144" i="2"/>
  <c r="AV144" i="2"/>
  <c r="AZ144" i="2"/>
  <c r="BD144" i="2"/>
  <c r="BH144" i="2"/>
  <c r="BL194" i="2"/>
  <c r="BL144" i="2"/>
  <c r="BP144" i="2"/>
  <c r="BT144" i="2"/>
  <c r="I145" i="2"/>
  <c r="M145" i="2"/>
  <c r="Q145" i="2"/>
  <c r="U145" i="2"/>
  <c r="Y145" i="2"/>
  <c r="AC145" i="2"/>
  <c r="AG145" i="2"/>
  <c r="AK145" i="2"/>
  <c r="AO145" i="2"/>
  <c r="AS145" i="2"/>
  <c r="AW145" i="2"/>
  <c r="BA145" i="2"/>
  <c r="BE145" i="2"/>
  <c r="BI145" i="2"/>
  <c r="BM145" i="2"/>
  <c r="BQ145" i="2"/>
  <c r="I77" i="2"/>
  <c r="I147" i="2" s="1"/>
  <c r="I146" i="2" s="1"/>
  <c r="M77" i="2"/>
  <c r="M147" i="2" s="1"/>
  <c r="M146" i="2" s="1"/>
  <c r="Q77" i="2"/>
  <c r="Q147" i="2" s="1"/>
  <c r="Q146" i="2" s="1"/>
  <c r="U77" i="2"/>
  <c r="U147" i="2" s="1"/>
  <c r="U146" i="2" s="1"/>
  <c r="Y77" i="2"/>
  <c r="Y147" i="2" s="1"/>
  <c r="Y146" i="2" s="1"/>
  <c r="AC77" i="2"/>
  <c r="AC147" i="2" s="1"/>
  <c r="AC146" i="2" s="1"/>
  <c r="AG77" i="2"/>
  <c r="AG147" i="2" s="1"/>
  <c r="AG146" i="2" s="1"/>
  <c r="E83" i="2"/>
  <c r="N83" i="2"/>
  <c r="R83" i="2"/>
  <c r="V83" i="2"/>
  <c r="Z83" i="2"/>
  <c r="AD83" i="2"/>
  <c r="AH83" i="2"/>
  <c r="AL83" i="2"/>
  <c r="AP83" i="2"/>
  <c r="AT83" i="2"/>
  <c r="AX83" i="2"/>
  <c r="BB83" i="2"/>
  <c r="BF83" i="2"/>
  <c r="BJ83" i="2"/>
  <c r="BN83" i="2"/>
  <c r="BR83" i="2"/>
  <c r="H131" i="2"/>
  <c r="L131" i="2"/>
  <c r="P131" i="2"/>
  <c r="T131" i="2"/>
  <c r="X131" i="2"/>
  <c r="AB131" i="2"/>
  <c r="AF131" i="2"/>
  <c r="I132" i="2"/>
  <c r="M132" i="2"/>
  <c r="Q132" i="2"/>
  <c r="U132" i="2"/>
  <c r="Y132" i="2"/>
  <c r="AC132" i="2"/>
  <c r="AG132" i="2"/>
  <c r="AK132" i="2"/>
  <c r="AO132" i="2"/>
  <c r="AS132" i="2"/>
  <c r="AW132" i="2"/>
  <c r="BA132" i="2"/>
  <c r="BE132" i="2"/>
  <c r="BI132" i="2"/>
  <c r="BM132" i="2"/>
  <c r="BQ132" i="2"/>
  <c r="H135" i="2"/>
  <c r="L135" i="2"/>
  <c r="P135" i="2"/>
  <c r="T135" i="2"/>
  <c r="X135" i="2"/>
  <c r="AB135" i="2"/>
  <c r="AF135" i="2"/>
  <c r="I136" i="2"/>
  <c r="M136" i="2"/>
  <c r="Q136" i="2"/>
  <c r="U136" i="2"/>
  <c r="Y136" i="2"/>
  <c r="AC136" i="2"/>
  <c r="AG136" i="2"/>
  <c r="AK136" i="2"/>
  <c r="AO136" i="2"/>
  <c r="AS136" i="2"/>
  <c r="AW136" i="2"/>
  <c r="BA136" i="2"/>
  <c r="BE136" i="2"/>
  <c r="BI136" i="2"/>
  <c r="BM136" i="2"/>
  <c r="BQ136" i="2"/>
  <c r="L139" i="2"/>
  <c r="P139" i="2"/>
  <c r="T139" i="2"/>
  <c r="X139" i="2"/>
  <c r="AB139" i="2"/>
  <c r="AF139" i="2"/>
  <c r="I140" i="2"/>
  <c r="M140" i="2"/>
  <c r="Q140" i="2"/>
  <c r="U140" i="2"/>
  <c r="Y140" i="2"/>
  <c r="AC140" i="2"/>
  <c r="AG140" i="2"/>
  <c r="AK140" i="2"/>
  <c r="AO140" i="2"/>
  <c r="AS140" i="2"/>
  <c r="AW140" i="2"/>
  <c r="BA140" i="2"/>
  <c r="BE140" i="2"/>
  <c r="BM140" i="2"/>
  <c r="BQ140" i="2"/>
  <c r="H143" i="2"/>
  <c r="L143" i="2"/>
  <c r="P143" i="2"/>
  <c r="T143" i="2"/>
  <c r="X143" i="2"/>
  <c r="AB143" i="2"/>
  <c r="AF143" i="2"/>
  <c r="I144" i="2"/>
  <c r="M144" i="2"/>
  <c r="Q194" i="2"/>
  <c r="Q144" i="2"/>
  <c r="U144" i="2"/>
  <c r="Y194" i="2"/>
  <c r="Y144" i="2"/>
  <c r="AC144" i="2"/>
  <c r="AG194" i="2"/>
  <c r="AG144" i="2"/>
  <c r="AK194" i="2"/>
  <c r="AK144" i="2"/>
  <c r="AO144" i="2"/>
  <c r="AS194" i="2"/>
  <c r="AS144" i="2"/>
  <c r="AW144" i="2"/>
  <c r="BA144" i="2"/>
  <c r="BE144" i="2"/>
  <c r="BI194" i="2"/>
  <c r="BI144" i="2"/>
  <c r="BM144" i="2"/>
  <c r="BQ194" i="2"/>
  <c r="BQ144" i="2"/>
  <c r="N146" i="2"/>
  <c r="G83" i="2"/>
  <c r="G81" i="2"/>
  <c r="B101" i="4" s="1"/>
  <c r="E100" i="4" s="1"/>
  <c r="K193" i="2"/>
  <c r="K83" i="2"/>
  <c r="K81" i="2"/>
  <c r="O83" i="2"/>
  <c r="O81" i="2"/>
  <c r="S83" i="2"/>
  <c r="S81" i="2"/>
  <c r="W83" i="2"/>
  <c r="W81" i="2"/>
  <c r="AA83" i="2"/>
  <c r="AA81" i="2"/>
  <c r="AE193" i="2"/>
  <c r="AE83" i="2"/>
  <c r="AE81" i="2"/>
  <c r="AI193" i="2"/>
  <c r="AI83" i="2"/>
  <c r="AI81" i="2"/>
  <c r="AM83" i="2"/>
  <c r="AM81" i="2"/>
  <c r="AQ83" i="2"/>
  <c r="AQ81" i="2"/>
  <c r="AU193" i="2"/>
  <c r="AU83" i="2"/>
  <c r="AU81" i="2"/>
  <c r="AY83" i="2"/>
  <c r="AY81" i="2"/>
  <c r="BC83" i="2"/>
  <c r="BC81" i="2"/>
  <c r="B107" i="4" s="1"/>
  <c r="E106" i="4" s="1"/>
  <c r="BG83" i="2"/>
  <c r="BG81" i="2"/>
  <c r="BK193" i="2"/>
  <c r="BK83" i="2"/>
  <c r="BK81" i="2"/>
  <c r="BO193" i="2"/>
  <c r="BO83" i="2"/>
  <c r="BO81" i="2"/>
  <c r="BS83" i="2"/>
  <c r="BS81" i="2"/>
  <c r="B165" i="4" s="1"/>
  <c r="E164" i="4" s="1"/>
  <c r="E77" i="2"/>
  <c r="E147" i="2" s="1"/>
  <c r="E146" i="2" s="1"/>
  <c r="V77" i="2"/>
  <c r="V147" i="2" s="1"/>
  <c r="V146" i="2" s="1"/>
  <c r="AL77" i="2"/>
  <c r="AL147" i="2" s="1"/>
  <c r="AL146" i="2" s="1"/>
  <c r="BB77" i="2"/>
  <c r="BB147" i="2" s="1"/>
  <c r="BB146" i="2" s="1"/>
  <c r="BR77" i="2"/>
  <c r="BR147" i="2" s="1"/>
  <c r="BR146" i="2" s="1"/>
  <c r="H130" i="2"/>
  <c r="L130" i="2"/>
  <c r="P130" i="2"/>
  <c r="T130" i="2"/>
  <c r="X130" i="2"/>
  <c r="AB130" i="2"/>
  <c r="AF130" i="2"/>
  <c r="I131" i="2"/>
  <c r="M131" i="2"/>
  <c r="Q131" i="2"/>
  <c r="U131" i="2"/>
  <c r="Y131" i="2"/>
  <c r="AC131" i="2"/>
  <c r="AG131" i="2"/>
  <c r="AK131" i="2"/>
  <c r="AO131" i="2"/>
  <c r="AS131" i="2"/>
  <c r="AW131" i="2"/>
  <c r="BA131" i="2"/>
  <c r="BE131" i="2"/>
  <c r="BI131" i="2"/>
  <c r="BM131" i="2"/>
  <c r="BQ131" i="2"/>
  <c r="H134" i="2"/>
  <c r="L134" i="2"/>
  <c r="P134" i="2"/>
  <c r="T134" i="2"/>
  <c r="X134" i="2"/>
  <c r="AB134" i="2"/>
  <c r="AF134" i="2"/>
  <c r="I135" i="2"/>
  <c r="M135" i="2"/>
  <c r="Q135" i="2"/>
  <c r="U135" i="2"/>
  <c r="Y135" i="2"/>
  <c r="AC135" i="2"/>
  <c r="AG135" i="2"/>
  <c r="AK135" i="2"/>
  <c r="AO135" i="2"/>
  <c r="AS135" i="2"/>
  <c r="AW135" i="2"/>
  <c r="BA135" i="2"/>
  <c r="BE135" i="2"/>
  <c r="BI135" i="2"/>
  <c r="BM135" i="2"/>
  <c r="BQ135" i="2"/>
  <c r="H138" i="2"/>
  <c r="L138" i="2"/>
  <c r="P138" i="2"/>
  <c r="T138" i="2"/>
  <c r="X138" i="2"/>
  <c r="AB138" i="2"/>
  <c r="I139" i="2"/>
  <c r="M139" i="2"/>
  <c r="Q139" i="2"/>
  <c r="U139" i="2"/>
  <c r="Y139" i="2"/>
  <c r="AG139" i="2"/>
  <c r="AK139" i="2"/>
  <c r="AO139" i="2"/>
  <c r="AS139" i="2"/>
  <c r="AW139" i="2"/>
  <c r="BA139" i="2"/>
  <c r="BI139" i="2"/>
  <c r="BM139" i="2"/>
  <c r="BQ139" i="2"/>
  <c r="H142" i="2"/>
  <c r="L142" i="2"/>
  <c r="P142" i="2"/>
  <c r="T142" i="2"/>
  <c r="X142" i="2"/>
  <c r="AB142" i="2"/>
  <c r="AF142" i="2"/>
  <c r="I143" i="2"/>
  <c r="M143" i="2"/>
  <c r="Q143" i="2"/>
  <c r="U143" i="2"/>
  <c r="Y143" i="2"/>
  <c r="AC143" i="2"/>
  <c r="AG143" i="2"/>
  <c r="AK143" i="2"/>
  <c r="AO143" i="2"/>
  <c r="AS143" i="2"/>
  <c r="AW143" i="2"/>
  <c r="BA143" i="2"/>
  <c r="BE143" i="2"/>
  <c r="BI143" i="2"/>
  <c r="BM143" i="2"/>
  <c r="BQ143" i="2"/>
  <c r="J194" i="2"/>
  <c r="J144" i="2"/>
  <c r="N144" i="2"/>
  <c r="R194" i="2"/>
  <c r="R144" i="2"/>
  <c r="V144" i="2"/>
  <c r="Z194" i="2"/>
  <c r="Z144" i="2"/>
  <c r="AD144" i="2"/>
  <c r="AH194" i="2"/>
  <c r="AH144" i="2"/>
  <c r="AL144" i="2"/>
  <c r="AP144" i="2"/>
  <c r="AT194" i="2"/>
  <c r="AT144" i="2"/>
  <c r="AX144" i="2"/>
  <c r="BB144" i="2"/>
  <c r="BF194" i="2"/>
  <c r="BF144" i="2"/>
  <c r="BJ144" i="2"/>
  <c r="BN194" i="2"/>
  <c r="BN144" i="2"/>
  <c r="BR144" i="2"/>
  <c r="AE145" i="2"/>
  <c r="AI145" i="2"/>
  <c r="AM145" i="2"/>
  <c r="AQ145" i="2"/>
  <c r="AU145" i="2"/>
  <c r="AY145" i="2"/>
  <c r="BC145" i="2"/>
  <c r="BG145" i="2"/>
  <c r="BK145" i="2"/>
  <c r="BO145" i="2"/>
  <c r="BS145" i="2"/>
  <c r="G77" i="2"/>
  <c r="G147" i="2" s="1"/>
  <c r="G146" i="2" s="1"/>
  <c r="B88" i="4" s="1"/>
  <c r="G87" i="4" s="1"/>
  <c r="K77" i="2"/>
  <c r="K147" i="2" s="1"/>
  <c r="K146" i="2" s="1"/>
  <c r="O77" i="2"/>
  <c r="O147" i="2" s="1"/>
  <c r="O146" i="2" s="1"/>
  <c r="S77" i="2"/>
  <c r="S147" i="2" s="1"/>
  <c r="S146" i="2" s="1"/>
  <c r="W77" i="2"/>
  <c r="W147" i="2" s="1"/>
  <c r="W146" i="2" s="1"/>
  <c r="AA77" i="2"/>
  <c r="AA147" i="2" s="1"/>
  <c r="AA146" i="2" s="1"/>
  <c r="J77" i="2"/>
  <c r="J147" i="2" s="1"/>
  <c r="J146" i="2" s="1"/>
  <c r="Z77" i="2"/>
  <c r="Z147" i="2" s="1"/>
  <c r="Z146" i="2" s="1"/>
  <c r="AP77" i="2"/>
  <c r="AP147" i="2" s="1"/>
  <c r="AP146" i="2" s="1"/>
  <c r="BF77" i="2"/>
  <c r="BF147" i="2" s="1"/>
  <c r="BF146" i="2" s="1"/>
  <c r="L193" i="2"/>
  <c r="T193" i="2"/>
  <c r="AJ193" i="2"/>
  <c r="AR193" i="2"/>
  <c r="AZ193" i="2"/>
  <c r="BP193" i="2"/>
  <c r="AE77" i="2"/>
  <c r="AE147" i="2" s="1"/>
  <c r="AE146" i="2" s="1"/>
  <c r="AI77" i="2"/>
  <c r="AI147" i="2" s="1"/>
  <c r="AI146" i="2" s="1"/>
  <c r="AM77" i="2"/>
  <c r="AM147" i="2" s="1"/>
  <c r="AM146" i="2" s="1"/>
  <c r="AQ77" i="2"/>
  <c r="AQ147" i="2" s="1"/>
  <c r="AQ146" i="2" s="1"/>
  <c r="AU77" i="2"/>
  <c r="AU147" i="2" s="1"/>
  <c r="AU146" i="2" s="1"/>
  <c r="AY77" i="2"/>
  <c r="AY147" i="2" s="1"/>
  <c r="AY146" i="2" s="1"/>
  <c r="BC77" i="2"/>
  <c r="BC147" i="2" s="1"/>
  <c r="BC146" i="2" s="1"/>
  <c r="BG77" i="2"/>
  <c r="BG147" i="2" s="1"/>
  <c r="BG146" i="2" s="1"/>
  <c r="BK77" i="2"/>
  <c r="BK147" i="2" s="1"/>
  <c r="BK146" i="2" s="1"/>
  <c r="BO77" i="2"/>
  <c r="BO147" i="2" s="1"/>
  <c r="BO146" i="2" s="1"/>
  <c r="BS77" i="2"/>
  <c r="BS147" i="2" s="1"/>
  <c r="BS146" i="2" s="1"/>
  <c r="B159" i="4" s="1"/>
  <c r="G158" i="4" s="1"/>
  <c r="I193" i="2"/>
  <c r="AJ77" i="2"/>
  <c r="AJ147" i="2" s="1"/>
  <c r="AJ146" i="2" s="1"/>
  <c r="AN77" i="2"/>
  <c r="AN147" i="2" s="1"/>
  <c r="AN146" i="2" s="1"/>
  <c r="AR77" i="2"/>
  <c r="AR147" i="2" s="1"/>
  <c r="AR146" i="2" s="1"/>
  <c r="AV77" i="2"/>
  <c r="AV147" i="2" s="1"/>
  <c r="AV146" i="2" s="1"/>
  <c r="BD77" i="2"/>
  <c r="BD147" i="2" s="1"/>
  <c r="BD146" i="2" s="1"/>
  <c r="BH77" i="2"/>
  <c r="BH147" i="2" s="1"/>
  <c r="BH146" i="2" s="1"/>
  <c r="BL77" i="2"/>
  <c r="BL147" i="2" s="1"/>
  <c r="BL146" i="2" s="1"/>
  <c r="BP77" i="2"/>
  <c r="BP147" i="2" s="1"/>
  <c r="BP146" i="2" s="1"/>
  <c r="BT77" i="2"/>
  <c r="BT147" i="2" s="1"/>
  <c r="BT146" i="2" s="1"/>
  <c r="H81" i="2"/>
  <c r="L81" i="2"/>
  <c r="P81" i="2"/>
  <c r="T81" i="2"/>
  <c r="X81" i="2"/>
  <c r="AB81" i="2"/>
  <c r="AF81" i="2"/>
  <c r="AJ81" i="2"/>
  <c r="AN81" i="2"/>
  <c r="AR81" i="2"/>
  <c r="AV81" i="2"/>
  <c r="AZ81" i="2"/>
  <c r="BD81" i="2"/>
  <c r="BH81" i="2"/>
  <c r="BL81" i="2"/>
  <c r="BP81" i="2"/>
  <c r="BT81" i="2"/>
  <c r="J83" i="2"/>
  <c r="AH193" i="2"/>
  <c r="AL193" i="2"/>
  <c r="BJ193" i="2"/>
  <c r="AK77" i="2"/>
  <c r="AK147" i="2" s="1"/>
  <c r="AK146" i="2" s="1"/>
  <c r="AO77" i="2"/>
  <c r="AO147" i="2" s="1"/>
  <c r="AO146" i="2" s="1"/>
  <c r="AS77" i="2"/>
  <c r="AS147" i="2" s="1"/>
  <c r="AS146" i="2" s="1"/>
  <c r="AW77" i="2"/>
  <c r="AW147" i="2" s="1"/>
  <c r="AW146" i="2" s="1"/>
  <c r="BA77" i="2"/>
  <c r="BA147" i="2" s="1"/>
  <c r="BA146" i="2" s="1"/>
  <c r="BE77" i="2"/>
  <c r="BE147" i="2" s="1"/>
  <c r="BE146" i="2" s="1"/>
  <c r="BI77" i="2"/>
  <c r="BI147" i="2" s="1"/>
  <c r="BI146" i="2" s="1"/>
  <c r="BM77" i="2"/>
  <c r="BM147" i="2" s="1"/>
  <c r="BM146" i="2" s="1"/>
  <c r="BQ77" i="2"/>
  <c r="BQ147" i="2" s="1"/>
  <c r="BQ146" i="2" s="1"/>
  <c r="I81" i="2"/>
  <c r="M81" i="2"/>
  <c r="Q81" i="2"/>
  <c r="U81" i="2"/>
  <c r="Y81" i="2"/>
  <c r="AC81" i="2"/>
  <c r="AG81" i="2"/>
  <c r="AK81" i="2"/>
  <c r="AO81" i="2"/>
  <c r="AS81" i="2"/>
  <c r="AW81" i="2"/>
  <c r="BA81" i="2"/>
  <c r="BE81" i="2"/>
  <c r="BI81" i="2"/>
  <c r="BM81" i="2"/>
  <c r="BQ81" i="2"/>
  <c r="F179" i="4" l="1"/>
  <c r="BB193" i="2"/>
  <c r="AO193" i="2"/>
  <c r="AP193" i="2"/>
  <c r="B58" i="4"/>
  <c r="H47" i="4" s="1"/>
  <c r="B50" i="4"/>
  <c r="O47" i="4" s="1"/>
  <c r="B47" i="4"/>
  <c r="S47" i="4" s="1"/>
  <c r="G30" i="4100"/>
  <c r="BG194" i="2"/>
  <c r="AT193" i="2"/>
  <c r="BG169" i="2"/>
  <c r="BG168" i="2" s="1"/>
  <c r="G28" i="4100"/>
  <c r="G26" i="4100"/>
  <c r="B57" i="4"/>
  <c r="E47" i="4" s="1"/>
  <c r="B51" i="4"/>
  <c r="R47" i="4" s="1"/>
  <c r="B92" i="4"/>
  <c r="G93" i="4" s="1"/>
  <c r="F181" i="4"/>
  <c r="B17" i="4100"/>
  <c r="G40" i="4100"/>
  <c r="B6" i="4100"/>
  <c r="G35" i="4100"/>
  <c r="B16" i="4100"/>
  <c r="G38" i="4100"/>
  <c r="B18" i="4100"/>
  <c r="G41" i="4100"/>
  <c r="B5" i="4100"/>
  <c r="G27" i="4100"/>
  <c r="Z193" i="2"/>
  <c r="B61" i="4"/>
  <c r="L47" i="4" s="1"/>
  <c r="B59" i="4"/>
  <c r="B10" i="4100"/>
  <c r="G36" i="4100"/>
  <c r="B14" i="4100"/>
  <c r="G32" i="4100"/>
  <c r="BG193" i="2"/>
  <c r="AA193" i="2"/>
  <c r="BM194" i="2"/>
  <c r="BP194" i="2"/>
  <c r="H194" i="2"/>
  <c r="B94" i="4"/>
  <c r="E93" i="4" s="1"/>
  <c r="BH193" i="2"/>
  <c r="AB193" i="2"/>
  <c r="AL194" i="2"/>
  <c r="AD194" i="2"/>
  <c r="V194" i="2"/>
  <c r="N194" i="2"/>
  <c r="S193" i="2"/>
  <c r="AO194" i="2"/>
  <c r="AN194" i="2"/>
  <c r="AY192" i="2"/>
  <c r="F111" i="4"/>
  <c r="B62" i="4"/>
  <c r="M47" i="4" s="1"/>
  <c r="B60" i="4"/>
  <c r="F116" i="4"/>
  <c r="B49" i="4"/>
  <c r="P47" i="4" s="1"/>
  <c r="B19" i="4100"/>
  <c r="G42" i="4100"/>
  <c r="B15" i="4100"/>
  <c r="G34" i="4100"/>
  <c r="I27" i="4100"/>
  <c r="I31" i="4100"/>
  <c r="I35" i="4100"/>
  <c r="I39" i="4100"/>
  <c r="I33" i="4100"/>
  <c r="I41" i="4100"/>
  <c r="I26" i="4100"/>
  <c r="I30" i="4100"/>
  <c r="I42" i="4100"/>
  <c r="I28" i="4100"/>
  <c r="I32" i="4100"/>
  <c r="I36" i="4100"/>
  <c r="I40" i="4100"/>
  <c r="I29" i="4100"/>
  <c r="I37" i="4100"/>
  <c r="I34" i="4100"/>
  <c r="I38" i="4100"/>
  <c r="E27" i="4100"/>
  <c r="E31" i="4100"/>
  <c r="E35" i="4100"/>
  <c r="E39" i="4100"/>
  <c r="E30" i="4100"/>
  <c r="E38" i="4100"/>
  <c r="E28" i="4100"/>
  <c r="E32" i="4100"/>
  <c r="E36" i="4100"/>
  <c r="E40" i="4100"/>
  <c r="E29" i="4100"/>
  <c r="E33" i="4100"/>
  <c r="E37" i="4100"/>
  <c r="E41" i="4100"/>
  <c r="E26" i="4100"/>
  <c r="E34" i="4100"/>
  <c r="E42" i="4100"/>
  <c r="H180" i="4"/>
  <c r="I178" i="4"/>
  <c r="I182" i="4" s="1"/>
  <c r="D25" i="4100"/>
  <c r="F115" i="4"/>
  <c r="E109" i="4"/>
  <c r="E116" i="4" s="1"/>
  <c r="F112" i="4"/>
  <c r="F182" i="4"/>
  <c r="E178" i="4"/>
  <c r="E181" i="4" s="1"/>
  <c r="F180" i="4"/>
  <c r="F110" i="4"/>
  <c r="H115" i="4"/>
  <c r="BR169" i="2"/>
  <c r="V169" i="2"/>
  <c r="V168" i="2" s="1"/>
  <c r="BA194" i="2"/>
  <c r="BO194" i="2"/>
  <c r="G194" i="2"/>
  <c r="J169" i="2"/>
  <c r="J168" i="2" s="1"/>
  <c r="BE193" i="2"/>
  <c r="Y193" i="2"/>
  <c r="BT194" i="2"/>
  <c r="BD194" i="2"/>
  <c r="K169" i="2"/>
  <c r="K168" i="2" s="1"/>
  <c r="BK169" i="2"/>
  <c r="BK168" i="2" s="1"/>
  <c r="BF193" i="2"/>
  <c r="BM193" i="2"/>
  <c r="AG193" i="2"/>
  <c r="AM194" i="2"/>
  <c r="AY189" i="2"/>
  <c r="R169" i="2"/>
  <c r="R168" i="2" s="1"/>
  <c r="AL169" i="2"/>
  <c r="AL168" i="2" s="1"/>
  <c r="AM193" i="2"/>
  <c r="AV194" i="2"/>
  <c r="L194" i="2"/>
  <c r="O194" i="2"/>
  <c r="BN193" i="2"/>
  <c r="AX193" i="2"/>
  <c r="AW193" i="2"/>
  <c r="Q193" i="2"/>
  <c r="BR194" i="2"/>
  <c r="BJ194" i="2"/>
  <c r="BB194" i="2"/>
  <c r="BC193" i="2"/>
  <c r="AQ193" i="2"/>
  <c r="O193" i="2"/>
  <c r="I194" i="2"/>
  <c r="BH194" i="2"/>
  <c r="AZ194" i="2"/>
  <c r="T194" i="2"/>
  <c r="W194" i="2"/>
  <c r="C6" i="4"/>
  <c r="BO169" i="2"/>
  <c r="C172" i="4" s="1"/>
  <c r="AE169" i="2"/>
  <c r="AE168" i="2" s="1"/>
  <c r="O169" i="2"/>
  <c r="O168" i="2" s="1"/>
  <c r="BP169" i="2"/>
  <c r="BP105" i="2"/>
  <c r="BP104" i="2" s="1"/>
  <c r="AJ169" i="2"/>
  <c r="AJ168" i="2" s="1"/>
  <c r="AJ105" i="2"/>
  <c r="AJ104" i="2" s="1"/>
  <c r="B73" i="4"/>
  <c r="E70" i="4" s="1"/>
  <c r="B34" i="4"/>
  <c r="F25" i="4" s="1"/>
  <c r="B69" i="4"/>
  <c r="I70" i="4" s="1"/>
  <c r="B30" i="4"/>
  <c r="K25" i="4" s="1"/>
  <c r="C121" i="4"/>
  <c r="G174" i="4"/>
  <c r="B33" i="4"/>
  <c r="I25" i="4" s="1"/>
  <c r="B72" i="4"/>
  <c r="G70" i="4" s="1"/>
  <c r="BQ169" i="2"/>
  <c r="BQ105" i="2"/>
  <c r="BQ104" i="2" s="1"/>
  <c r="AC169" i="2"/>
  <c r="AC168" i="2" s="1"/>
  <c r="AC105" i="2"/>
  <c r="AC104" i="2" s="1"/>
  <c r="S169" i="2"/>
  <c r="S168" i="2" s="1"/>
  <c r="AG169" i="2"/>
  <c r="AG168" i="2" s="1"/>
  <c r="AG105" i="2"/>
  <c r="AG104" i="2" s="1"/>
  <c r="I169" i="2"/>
  <c r="I168" i="2" s="1"/>
  <c r="I105" i="2"/>
  <c r="I104" i="2" s="1"/>
  <c r="BR193" i="2"/>
  <c r="AS193" i="2"/>
  <c r="M193" i="2"/>
  <c r="BT193" i="2"/>
  <c r="AN193" i="2"/>
  <c r="H193" i="2"/>
  <c r="AI194" i="2"/>
  <c r="AA194" i="2"/>
  <c r="K194" i="2"/>
  <c r="BD169" i="2"/>
  <c r="BD168" i="2" s="1"/>
  <c r="BD105" i="2"/>
  <c r="BD104" i="2" s="1"/>
  <c r="AN169" i="2"/>
  <c r="AN168" i="2" s="1"/>
  <c r="AN105" i="2"/>
  <c r="AN104" i="2" s="1"/>
  <c r="H169" i="2"/>
  <c r="H168" i="2" s="1"/>
  <c r="H105" i="2"/>
  <c r="H104" i="2" s="1"/>
  <c r="AP169" i="2"/>
  <c r="AP168" i="2" s="1"/>
  <c r="B138" i="4"/>
  <c r="F129" i="4" s="1"/>
  <c r="B153" i="4"/>
  <c r="E150" i="4" s="1"/>
  <c r="B79" i="4"/>
  <c r="G78" i="4" s="1"/>
  <c r="B54" i="4"/>
  <c r="J47" i="4" s="1"/>
  <c r="B71" i="4"/>
  <c r="H70" i="4" s="1"/>
  <c r="B32" i="4"/>
  <c r="J25" i="4" s="1"/>
  <c r="AS169" i="2"/>
  <c r="AS168" i="2" s="1"/>
  <c r="AS105" i="2"/>
  <c r="AS104" i="2" s="1"/>
  <c r="AU169" i="2"/>
  <c r="AU168" i="2" s="1"/>
  <c r="AX194" i="2"/>
  <c r="AP194" i="2"/>
  <c r="AY193" i="2"/>
  <c r="P194" i="2"/>
  <c r="C17" i="4"/>
  <c r="G111" i="4"/>
  <c r="BH169" i="2"/>
  <c r="BH168" i="2" s="1"/>
  <c r="BH105" i="2"/>
  <c r="BH104" i="2" s="1"/>
  <c r="AR169" i="2"/>
  <c r="AR168" i="2" s="1"/>
  <c r="AR105" i="2"/>
  <c r="AR104" i="2" s="1"/>
  <c r="AB169" i="2"/>
  <c r="AB168" i="2" s="1"/>
  <c r="AB105" i="2"/>
  <c r="AB104" i="2" s="1"/>
  <c r="L169" i="2"/>
  <c r="L168" i="2" s="1"/>
  <c r="L105" i="2"/>
  <c r="L104" i="2" s="1"/>
  <c r="AH169" i="2"/>
  <c r="AH168" i="2" s="1"/>
  <c r="B135" i="4"/>
  <c r="H129" i="4" s="1"/>
  <c r="B150" i="4"/>
  <c r="F150" i="4" s="1"/>
  <c r="B149" i="4"/>
  <c r="I150" i="4" s="1"/>
  <c r="B134" i="4"/>
  <c r="K129" i="4" s="1"/>
  <c r="B56" i="4"/>
  <c r="F47" i="4" s="1"/>
  <c r="B81" i="4"/>
  <c r="E78" i="4" s="1"/>
  <c r="B77" i="4"/>
  <c r="I78" i="4" s="1"/>
  <c r="B52" i="4"/>
  <c r="N47" i="4" s="1"/>
  <c r="Z169" i="2"/>
  <c r="Z168" i="2" s="1"/>
  <c r="BJ169" i="2"/>
  <c r="BJ168" i="2" s="1"/>
  <c r="AT169" i="2"/>
  <c r="AT168" i="2" s="1"/>
  <c r="AD169" i="2"/>
  <c r="AD168" i="2" s="1"/>
  <c r="N169" i="2"/>
  <c r="N168" i="2" s="1"/>
  <c r="B105" i="4"/>
  <c r="G106" i="4" s="1"/>
  <c r="G179" i="4"/>
  <c r="BI169" i="2"/>
  <c r="BI168" i="2" s="1"/>
  <c r="BI105" i="2"/>
  <c r="BI104" i="2" s="1"/>
  <c r="U169" i="2"/>
  <c r="U168" i="2" s="1"/>
  <c r="U105" i="2"/>
  <c r="U104" i="2" s="1"/>
  <c r="AI169" i="2"/>
  <c r="AI168" i="2" s="1"/>
  <c r="B80" i="4"/>
  <c r="H78" i="4" s="1"/>
  <c r="B55" i="4"/>
  <c r="K47" i="4" s="1"/>
  <c r="B152" i="4"/>
  <c r="G150" i="4" s="1"/>
  <c r="B137" i="4"/>
  <c r="I129" i="4" s="1"/>
  <c r="G168" i="4"/>
  <c r="B118" i="4"/>
  <c r="B119" i="4" s="1"/>
  <c r="Q169" i="2"/>
  <c r="Q168" i="2" s="1"/>
  <c r="Q105" i="2"/>
  <c r="Q104" i="2" s="1"/>
  <c r="AY169" i="2"/>
  <c r="W169" i="2"/>
  <c r="W168" i="2" s="1"/>
  <c r="AZ169" i="2"/>
  <c r="AZ105" i="2"/>
  <c r="AZ104" i="2" s="1"/>
  <c r="T169" i="2"/>
  <c r="T168" i="2" s="1"/>
  <c r="T105" i="2"/>
  <c r="T104" i="2" s="1"/>
  <c r="B106" i="4"/>
  <c r="F106" i="4" s="1"/>
  <c r="G181" i="4"/>
  <c r="B46" i="4"/>
  <c r="I47" i="4" s="1"/>
  <c r="C15" i="4"/>
  <c r="G116" i="4"/>
  <c r="BB169" i="2"/>
  <c r="M169" i="2"/>
  <c r="M168" i="2" s="1"/>
  <c r="M105" i="2"/>
  <c r="M104" i="2" s="1"/>
  <c r="BE169" i="2"/>
  <c r="BE168" i="2" s="1"/>
  <c r="BE105" i="2"/>
  <c r="BE104" i="2" s="1"/>
  <c r="V193" i="2"/>
  <c r="BI193" i="2"/>
  <c r="AC193" i="2"/>
  <c r="BD193" i="2"/>
  <c r="X193" i="2"/>
  <c r="BE194" i="2"/>
  <c r="AW194" i="2"/>
  <c r="S194" i="2"/>
  <c r="AR194" i="2"/>
  <c r="AR192" i="2"/>
  <c r="AX127" i="2"/>
  <c r="AX126" i="2" s="1"/>
  <c r="AX169" i="2"/>
  <c r="BT169" i="2"/>
  <c r="BT168" i="2" s="1"/>
  <c r="BT105" i="2"/>
  <c r="BT104" i="2" s="1"/>
  <c r="X169" i="2"/>
  <c r="X168" i="2" s="1"/>
  <c r="X105" i="2"/>
  <c r="X104" i="2" s="1"/>
  <c r="C123" i="4"/>
  <c r="G169" i="4"/>
  <c r="B151" i="4"/>
  <c r="H150" i="4" s="1"/>
  <c r="B136" i="4"/>
  <c r="J129" i="4" s="1"/>
  <c r="G110" i="4"/>
  <c r="B12" i="4"/>
  <c r="B13" i="4" s="1"/>
  <c r="AW169" i="2"/>
  <c r="AW168" i="2" s="1"/>
  <c r="AW105" i="2"/>
  <c r="AW104" i="2" s="1"/>
  <c r="Y169" i="2"/>
  <c r="Y168" i="2" s="1"/>
  <c r="Y105" i="2"/>
  <c r="Y104" i="2" s="1"/>
  <c r="R193" i="2"/>
  <c r="N193" i="2"/>
  <c r="BQ193" i="2"/>
  <c r="BA193" i="2"/>
  <c r="AK193" i="2"/>
  <c r="U193" i="2"/>
  <c r="BL193" i="2"/>
  <c r="AV193" i="2"/>
  <c r="AF193" i="2"/>
  <c r="P193" i="2"/>
  <c r="BS193" i="2"/>
  <c r="W193" i="2"/>
  <c r="G193" i="2"/>
  <c r="AC194" i="2"/>
  <c r="U194" i="2"/>
  <c r="M194" i="2"/>
  <c r="J193" i="2"/>
  <c r="AJ194" i="2"/>
  <c r="AB194" i="2"/>
  <c r="BS194" i="2"/>
  <c r="BK194" i="2"/>
  <c r="BC194" i="2"/>
  <c r="AP189" i="2"/>
  <c r="BL169" i="2"/>
  <c r="BL168" i="2" s="1"/>
  <c r="BL105" i="2"/>
  <c r="BL104" i="2" s="1"/>
  <c r="AV169" i="2"/>
  <c r="AV168" i="2" s="1"/>
  <c r="AV105" i="2"/>
  <c r="AV104" i="2" s="1"/>
  <c r="AF169" i="2"/>
  <c r="AF168" i="2" s="1"/>
  <c r="AF105" i="2"/>
  <c r="AF104" i="2" s="1"/>
  <c r="P169" i="2"/>
  <c r="P168" i="2" s="1"/>
  <c r="P105" i="2"/>
  <c r="P104" i="2" s="1"/>
  <c r="G170" i="4"/>
  <c r="C122" i="4"/>
  <c r="C16" i="4"/>
  <c r="G112" i="4"/>
  <c r="BF169" i="2"/>
  <c r="BF168" i="2" s="1"/>
  <c r="BN169" i="2"/>
  <c r="BA169" i="2"/>
  <c r="BA105" i="2"/>
  <c r="BA104" i="2" s="1"/>
  <c r="AK169" i="2"/>
  <c r="AK168" i="2" s="1"/>
  <c r="AK105" i="2"/>
  <c r="AK104" i="2" s="1"/>
  <c r="B53" i="4"/>
  <c r="G47" i="4" s="1"/>
  <c r="B78" i="4"/>
  <c r="F78" i="4" s="1"/>
  <c r="B31" i="4"/>
  <c r="H25" i="4" s="1"/>
  <c r="B70" i="4"/>
  <c r="F70" i="4" s="1"/>
  <c r="BM169" i="2"/>
  <c r="BM168" i="2" s="1"/>
  <c r="BM105" i="2"/>
  <c r="BM104" i="2" s="1"/>
  <c r="AO169" i="2"/>
  <c r="AO168" i="2" s="1"/>
  <c r="AO105" i="2"/>
  <c r="AO104" i="2" s="1"/>
  <c r="BS169" i="2"/>
  <c r="BC169" i="2"/>
  <c r="AM169" i="2"/>
  <c r="AM168" i="2" s="1"/>
  <c r="G169" i="2"/>
  <c r="E111" i="4" l="1"/>
  <c r="BO168" i="2"/>
  <c r="C171" i="4" s="1"/>
  <c r="I180" i="4"/>
  <c r="D27" i="4100"/>
  <c r="D31" i="4100"/>
  <c r="D35" i="4100"/>
  <c r="D39" i="4100"/>
  <c r="D30" i="4100"/>
  <c r="D34" i="4100"/>
  <c r="D38" i="4100"/>
  <c r="D28" i="4100"/>
  <c r="D32" i="4100"/>
  <c r="D36" i="4100"/>
  <c r="D40" i="4100"/>
  <c r="D26" i="4100"/>
  <c r="D29" i="4100"/>
  <c r="D33" i="4100"/>
  <c r="D37" i="4100"/>
  <c r="D41" i="4100"/>
  <c r="D42" i="4100"/>
  <c r="C25" i="4100"/>
  <c r="B25" i="4100" s="1"/>
  <c r="E115" i="4"/>
  <c r="D109" i="4"/>
  <c r="D114" i="4" s="1"/>
  <c r="E110" i="4"/>
  <c r="E112" i="4"/>
  <c r="E182" i="4"/>
  <c r="D178" i="4"/>
  <c r="E180" i="4"/>
  <c r="E179" i="4"/>
  <c r="F172" i="4"/>
  <c r="BR168" i="2"/>
  <c r="F171" i="4" s="1"/>
  <c r="C13" i="4"/>
  <c r="B14" i="4" s="1"/>
  <c r="G114" i="4"/>
  <c r="BC168" i="2"/>
  <c r="E172" i="4"/>
  <c r="BQ168" i="2"/>
  <c r="E171" i="4" s="1"/>
  <c r="D172" i="4"/>
  <c r="BP168" i="2"/>
  <c r="D171" i="4" s="1"/>
  <c r="C119" i="4"/>
  <c r="B120" i="4" s="1"/>
  <c r="G172" i="4"/>
  <c r="BS168" i="2"/>
  <c r="B172" i="4"/>
  <c r="BN168" i="2"/>
  <c r="B171" i="4" s="1"/>
  <c r="AZ168" i="2"/>
  <c r="C3" i="4"/>
  <c r="B4" i="4" s="1"/>
  <c r="G168" i="2"/>
  <c r="C4" i="4" s="1"/>
  <c r="E114" i="4"/>
  <c r="BA168" i="2"/>
  <c r="E113" i="4" s="1"/>
  <c r="AX168" i="2"/>
  <c r="F114" i="4"/>
  <c r="BB168" i="2"/>
  <c r="AY168" i="2"/>
  <c r="F113" i="4" l="1"/>
  <c r="C27" i="4100"/>
  <c r="C31" i="4100"/>
  <c r="C35" i="4100"/>
  <c r="C39" i="4100"/>
  <c r="C26" i="4100"/>
  <c r="C33" i="4100"/>
  <c r="C30" i="4100"/>
  <c r="C38" i="4100"/>
  <c r="C42" i="4100"/>
  <c r="C28" i="4100"/>
  <c r="C32" i="4100"/>
  <c r="C36" i="4100"/>
  <c r="C40" i="4100"/>
  <c r="C29" i="4100"/>
  <c r="C37" i="4100"/>
  <c r="C41" i="4100"/>
  <c r="C34" i="4100"/>
  <c r="D113" i="4"/>
  <c r="D182" i="4"/>
  <c r="C178" i="4"/>
  <c r="D179" i="4"/>
  <c r="D180" i="4"/>
  <c r="D181" i="4"/>
  <c r="D115" i="4"/>
  <c r="C109" i="4"/>
  <c r="C113" i="4" s="1"/>
  <c r="D110" i="4"/>
  <c r="D116" i="4"/>
  <c r="D112" i="4"/>
  <c r="D111" i="4"/>
  <c r="C120" i="4"/>
  <c r="B121" i="4" s="1"/>
  <c r="B122" i="4" s="1"/>
  <c r="B123" i="4" s="1"/>
  <c r="B124" i="4" s="1"/>
  <c r="G171" i="4"/>
  <c r="G113" i="4"/>
  <c r="C14" i="4"/>
  <c r="B15" i="4" s="1"/>
  <c r="B16" i="4" s="1"/>
  <c r="B17" i="4" s="1"/>
  <c r="B18" i="4" s="1"/>
  <c r="B5" i="4"/>
  <c r="B6" i="4" s="1"/>
  <c r="B7" i="4" s="1"/>
  <c r="B8" i="4" s="1"/>
  <c r="B28" i="4100" l="1"/>
  <c r="B32" i="4100"/>
  <c r="B36" i="4100"/>
  <c r="B40" i="4100"/>
  <c r="B34" i="4100"/>
  <c r="B42" i="4100"/>
  <c r="B27" i="4100"/>
  <c r="B35" i="4100"/>
  <c r="B26" i="4100"/>
  <c r="B29" i="4100"/>
  <c r="B33" i="4100"/>
  <c r="B37" i="4100"/>
  <c r="B41" i="4100"/>
  <c r="B30" i="4100"/>
  <c r="B38" i="4100"/>
  <c r="B31" i="4100"/>
  <c r="B39" i="4100"/>
  <c r="C116" i="4"/>
  <c r="B109" i="4"/>
  <c r="C111" i="4"/>
  <c r="C110" i="4"/>
  <c r="C115" i="4"/>
  <c r="C112" i="4"/>
  <c r="C114" i="4"/>
  <c r="C180" i="4"/>
  <c r="C179" i="4"/>
  <c r="B178" i="4"/>
  <c r="C181" i="4"/>
  <c r="C182" i="4"/>
  <c r="B111" i="4" l="1"/>
  <c r="B115" i="4"/>
  <c r="B112" i="4"/>
  <c r="B116" i="4"/>
  <c r="B113" i="4"/>
  <c r="B114" i="4"/>
  <c r="B179" i="4"/>
  <c r="B180" i="4"/>
  <c r="B181" i="4"/>
  <c r="B182" i="4"/>
  <c r="B110" i="4"/>
</calcChain>
</file>

<file path=xl/sharedStrings.xml><?xml version="1.0" encoding="utf-8"?>
<sst xmlns="http://schemas.openxmlformats.org/spreadsheetml/2006/main" count="937" uniqueCount="121">
  <si>
    <t>Secteur</t>
  </si>
  <si>
    <t>UAP 2R</t>
  </si>
  <si>
    <t>Activité</t>
  </si>
  <si>
    <t>Marche</t>
  </si>
  <si>
    <t>Temps de production</t>
  </si>
  <si>
    <t>Tps production standard</t>
  </si>
  <si>
    <t>Rebuts</t>
  </si>
  <si>
    <t>Qtés bonnes</t>
  </si>
  <si>
    <t>Qtés rebuts</t>
  </si>
  <si>
    <t>Tps prod rebuts</t>
  </si>
  <si>
    <t>Pannes</t>
  </si>
  <si>
    <t>Temps total pannes</t>
  </si>
  <si>
    <t>Perf</t>
  </si>
  <si>
    <t>TRS</t>
  </si>
  <si>
    <t>Taux de panne</t>
  </si>
  <si>
    <t>Taux sous vitesse</t>
  </si>
  <si>
    <t>Taux prod rebuts</t>
  </si>
  <si>
    <t>Cumul annuel</t>
  </si>
  <si>
    <t>Taux de production rebut</t>
  </si>
  <si>
    <t>Taux de sous-vitesse</t>
  </si>
  <si>
    <t>Taux de pannes</t>
  </si>
  <si>
    <t>Semaine écoulée: n° de semaine</t>
  </si>
  <si>
    <t>Pareto pertes arrêts</t>
  </si>
  <si>
    <t>Changement moule</t>
  </si>
  <si>
    <t>Non saisi</t>
  </si>
  <si>
    <t>Semaine écoulée</t>
  </si>
  <si>
    <t>Panne moule</t>
  </si>
  <si>
    <t>Panne électrique</t>
  </si>
  <si>
    <t>Panne robot</t>
  </si>
  <si>
    <t>Panne périphériques</t>
  </si>
  <si>
    <t>Pareto taux de pannes</t>
  </si>
  <si>
    <t>Panne mécanique</t>
  </si>
  <si>
    <t>Pareto sous-vitesse</t>
  </si>
  <si>
    <t>Pareto TRS</t>
  </si>
  <si>
    <t>Taux de sous vitesse</t>
  </si>
  <si>
    <t>Taux de prod rebuts</t>
  </si>
  <si>
    <t>Perte (heures)</t>
  </si>
  <si>
    <t>Essais</t>
  </si>
  <si>
    <t>UAP 4R</t>
  </si>
  <si>
    <t>SITE</t>
  </si>
  <si>
    <t>mois</t>
  </si>
  <si>
    <t>année</t>
  </si>
  <si>
    <t>Mois écoulé</t>
  </si>
  <si>
    <t>TRS SITE</t>
  </si>
  <si>
    <t>Evolution hebdo TRS SITE</t>
  </si>
  <si>
    <t>Evolution mensuelle TRS SITE</t>
  </si>
  <si>
    <t>Objectif TRS</t>
  </si>
  <si>
    <t>Ojjectif hebdo TRS</t>
  </si>
  <si>
    <t>Objectif mensuel TRS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</si>
  <si>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</si>
  <si>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</si>
  <si>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</si>
  <si>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</si>
  <si>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</si>
  <si>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</si>
  <si>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</si>
  <si>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</si>
  <si>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</si>
  <si>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</si>
  <si>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</si>
  <si>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</si>
  <si>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IPI 10</t>
  </si>
  <si>
    <t xml:space="preserve">    </t>
  </si>
  <si>
    <t>Cuves UAP 2R</t>
  </si>
  <si>
    <t>Cuves UAP 4R</t>
  </si>
  <si>
    <t>Couvercles</t>
  </si>
  <si>
    <t>Temps d'ouverture</t>
  </si>
  <si>
    <t>Temps d'arrêt</t>
  </si>
  <si>
    <t>SITE Cuves</t>
  </si>
  <si>
    <t>SITE CU + CL</t>
  </si>
  <si>
    <t>Evolution hebdo TRS Cuves 2R</t>
  </si>
  <si>
    <t>Evolution hebdo TRS Cuves 4R</t>
  </si>
  <si>
    <t>Objectif 2R</t>
  </si>
  <si>
    <t>Objectif 4R</t>
  </si>
  <si>
    <t>Temps d'arrêt brut</t>
  </si>
  <si>
    <t>Temps de production brut</t>
  </si>
  <si>
    <t>Tps production standard brut</t>
  </si>
  <si>
    <t>Temps total pannes brut</t>
  </si>
  <si>
    <t>TRS brut</t>
  </si>
  <si>
    <t>Taux de panne brut</t>
  </si>
  <si>
    <t>SITE Cuves + CL</t>
  </si>
  <si>
    <t>Année n-1</t>
  </si>
  <si>
    <t>Obj annuel</t>
  </si>
  <si>
    <t>Arrêt subi</t>
  </si>
  <si>
    <t>Non Saisi</t>
  </si>
  <si>
    <t>Arrêt planifié</t>
  </si>
  <si>
    <t>S00-Chgt moule</t>
  </si>
  <si>
    <t>S01-Préventiv Niv 1</t>
  </si>
  <si>
    <t>S02-Chgt marquage</t>
  </si>
  <si>
    <t>S03-Chgt couleur</t>
  </si>
  <si>
    <t>S04- Chgt version moule</t>
  </si>
  <si>
    <t>S05-Panne moule</t>
  </si>
  <si>
    <t>S06-Panne presse méca</t>
  </si>
  <si>
    <t>S07-Panne presse élec</t>
  </si>
  <si>
    <t>S08-Panne robot</t>
  </si>
  <si>
    <t>S09-Panne périphériques</t>
  </si>
  <si>
    <t>S10-Alimentation matière</t>
  </si>
  <si>
    <t>S11-Pb organisation</t>
  </si>
  <si>
    <t>Arrêt hors TRS</t>
  </si>
  <si>
    <t>S12-Intervention planifiée</t>
  </si>
  <si>
    <t>S13-Essai</t>
  </si>
  <si>
    <t>Temps total arrets planifiés</t>
  </si>
  <si>
    <t>Temps total arrets subis</t>
  </si>
  <si>
    <t>Taux d'arrêts planifiés</t>
  </si>
  <si>
    <t>Taux d'arrêts subis</t>
  </si>
  <si>
    <t>Taux d'arrêts subis (hors panne)</t>
  </si>
  <si>
    <t>Préventiv Niv 1</t>
  </si>
  <si>
    <t>Chgt marquage</t>
  </si>
  <si>
    <t>Chgt couleur</t>
  </si>
  <si>
    <t>Chgt version moule</t>
  </si>
  <si>
    <t>Alimentation matière</t>
  </si>
  <si>
    <t>Pb organisation</t>
  </si>
  <si>
    <t>Intervention planifiée</t>
  </si>
  <si>
    <t>subis</t>
  </si>
  <si>
    <t>planifiés</t>
  </si>
  <si>
    <t xml:space="preserve"> </t>
  </si>
  <si>
    <t>Date</t>
  </si>
  <si>
    <t>S14-Attente diag</t>
  </si>
  <si>
    <t>S15-Attente prod</t>
  </si>
  <si>
    <t>Attente diag</t>
  </si>
  <si>
    <t>Attente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</si>
</sst>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&quot;M &quot;00"/>
    <numFmt numFmtId="166" formatCode="0.0"/>
  </numFmts>
  <fonts count="1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26"/>
      <name val="Arial"/>
      <family val="2"/>
    </font>
    <font>
      <sz val="3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/>
    <xf numFmtId="0" fontId="2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Border="1"/>
    <xf numFmtId="0" fontId="2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164" fontId="0" fillId="2" borderId="1" xfId="1" applyNumberFormat="1" applyFont="1" applyFill="1" applyBorder="1" applyAlignment="1">
      <alignment horizontal="center"/>
    </xf>
    <xf numFmtId="164" fontId="0" fillId="3" borderId="1" xfId="1" applyNumberFormat="1" applyFont="1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164" fontId="1" fillId="0" borderId="1" xfId="1" applyNumberFormat="1" applyBorder="1"/>
    <xf numFmtId="164" fontId="1" fillId="0" borderId="0" xfId="1" applyNumberFormat="1" applyBorder="1"/>
    <xf numFmtId="0" fontId="2" fillId="0" borderId="1" xfId="0" applyFont="1" applyBorder="1" applyAlignment="1">
      <alignment horizontal="right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/>
    <xf numFmtId="0" fontId="0" fillId="0" borderId="10" xfId="0" applyBorder="1"/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 applyProtection="1">
      <alignment horizontal="center"/>
    </xf>
    <xf numFmtId="166" fontId="0" fillId="2" borderId="1" xfId="0" applyNumberFormat="1" applyFill="1" applyBorder="1" applyAlignment="1">
      <alignment horizontal="center"/>
    </xf>
    <xf numFmtId="164" fontId="0" fillId="2" borderId="0" xfId="1" applyNumberFormat="1" applyFont="1" applyFill="1"/>
    <xf numFmtId="164" fontId="0" fillId="2" borderId="1" xfId="1" applyNumberFormat="1" applyFont="1" applyFill="1" applyBorder="1"/>
    <xf numFmtId="164" fontId="0" fillId="0" borderId="0" xfId="1" applyNumberFormat="1" applyFont="1" applyFill="1"/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left"/>
    </xf>
    <xf numFmtId="0" fontId="0" fillId="3" borderId="1" xfId="0" applyFill="1" applyBorder="1" applyProtection="1"/>
    <xf numFmtId="0" fontId="0" fillId="0" borderId="1" xfId="0" applyFill="1" applyBorder="1" applyAlignment="1" applyProtection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center"/>
    </xf>
    <xf numFmtId="0" fontId="1" fillId="2" borderId="1" xfId="0" applyFont="1" applyFill="1" applyBorder="1" applyProtection="1"/>
    <xf numFmtId="0" fontId="1" fillId="0" borderId="1" xfId="0" applyFont="1" applyBorder="1"/>
    <xf numFmtId="0" fontId="0" fillId="0" borderId="0" xfId="0" applyFill="1" applyBorder="1"/>
    <xf numFmtId="0" fontId="1" fillId="0" borderId="1" xfId="0" applyFont="1" applyFill="1" applyBorder="1"/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8" fillId="0" borderId="0" xfId="1" applyNumberFormat="1" applyFont="1" applyAlignment="1">
      <alignment horizontal="center" vertical="center"/>
    </xf>
    <xf numFmtId="0" fontId="0" fillId="0" borderId="1" xfId="0" applyBorder="1" applyAlignment="1">
      <alignment horizontal="center"/>
    </xf>
    <xf numFmtId="166" fontId="1" fillId="0" borderId="1" xfId="0" applyNumberFormat="1" applyFont="1" applyBorder="1" applyAlignment="1" applyProtection="1">
      <alignment horizontal="center"/>
    </xf>
    <xf numFmtId="0" fontId="1" fillId="0" borderId="1" xfId="0" applyFont="1" applyFill="1" applyBorder="1" applyProtection="1"/>
    <xf numFmtId="0" fontId="1" fillId="0" borderId="11" xfId="0" applyFont="1" applyBorder="1" applyAlignment="1"/>
    <xf numFmtId="0" fontId="1" fillId="0" borderId="12" xfId="0" applyFont="1" applyBorder="1" applyAlignment="1"/>
    <xf numFmtId="0" fontId="1" fillId="0" borderId="13" xfId="0" applyFont="1" applyBorder="1" applyAlignment="1"/>
    <xf numFmtId="0" fontId="0" fillId="0" borderId="12" xfId="0" applyBorder="1" applyAlignment="1"/>
    <xf numFmtId="0" fontId="0" fillId="0" borderId="13" xfId="0" applyBorder="1" applyAlignment="1"/>
    <xf numFmtId="2" fontId="0" fillId="0" borderId="0" xfId="1" applyNumberFormat="1" applyFont="1"/>
    <xf numFmtId="0" fontId="0" fillId="5" borderId="0" xfId="0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3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3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5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5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hebdomadaire du TRS</a:t>
            </a:r>
          </a:p>
        </c:rich>
      </c:tx>
      <c:layout>
        <c:manualLayout>
          <c:xMode val="edge"/>
          <c:yMode val="edge"/>
          <c:x val="0.2917933130699088"/>
          <c:y val="2.512562814070351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246200607902736"/>
          <c:y val="0.19095524241137918"/>
          <c:w val="0.84498480243161089"/>
          <c:h val="0.6934690382307980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3366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SITE'!$B$109:$I$109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'Paretos SITE'!$B$110:$I$110</c:f>
              <c:numCache>
                <c:formatCode>0.0%</c:formatCode>
                <c:ptCount val="8"/>
                <c:pt idx="0">
                  <c:v>0.78305214536508294</c:v>
                </c:pt>
                <c:pt idx="1">
                  <c:v>0.80433809497632247</c:v>
                </c:pt>
                <c:pt idx="2">
                  <c:v>0.81444138112117659</c:v>
                </c:pt>
                <c:pt idx="3">
                  <c:v>0.78855441939795468</c:v>
                </c:pt>
                <c:pt idx="4">
                  <c:v>0.79609166666666664</c:v>
                </c:pt>
                <c:pt idx="5">
                  <c:v>0.76528041006202607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791296"/>
        <c:axId val="128792832"/>
      </c:barChart>
      <c:lineChart>
        <c:grouping val="standard"/>
        <c:varyColors val="0"/>
        <c:ser>
          <c:idx val="1"/>
          <c:order val="1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'Paretos SITE'!$B$115:$I$115</c:f>
              <c:numCache>
                <c:formatCode>0.0%</c:formatCode>
                <c:ptCount val="8"/>
                <c:pt idx="0">
                  <c:v>0.80781818181818232</c:v>
                </c:pt>
                <c:pt idx="1">
                  <c:v>0.80781818181818232</c:v>
                </c:pt>
                <c:pt idx="2">
                  <c:v>0.81090909090909147</c:v>
                </c:pt>
                <c:pt idx="3">
                  <c:v>0.81090909090909147</c:v>
                </c:pt>
                <c:pt idx="4">
                  <c:v>0.81090909090909147</c:v>
                </c:pt>
                <c:pt idx="5">
                  <c:v>0.81090909090909147</c:v>
                </c:pt>
                <c:pt idx="6">
                  <c:v>0.81090909090909147</c:v>
                </c:pt>
                <c:pt idx="7">
                  <c:v>0.81400000000000006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8791296"/>
        <c:axId val="128792832"/>
      </c:lineChart>
      <c:catAx>
        <c:axId val="1287912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792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28792832"/>
        <c:scaling>
          <c:orientation val="minMax"/>
          <c:min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79129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 b="1"/>
              <a:t>Temps d'arrets usine</a:t>
            </a:r>
          </a:p>
        </c:rich>
      </c:tx>
      <c:layout>
        <c:manualLayout>
          <c:xMode val="edge"/>
          <c:yMode val="edge"/>
          <c:x val="0.37067015067529246"/>
          <c:y val="1.8518518518518517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800" b="1"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indicateurs'!$A$3:$A$19</c:f>
              <c:strCache>
                <c:ptCount val="17"/>
                <c:pt idx="0">
                  <c:v>Chgt couleur</c:v>
                </c:pt>
                <c:pt idx="1">
                  <c:v>Intervention planifiée</c:v>
                </c:pt>
                <c:pt idx="2">
                  <c:v>Changement moule</c:v>
                </c:pt>
                <c:pt idx="3">
                  <c:v>Panne robot</c:v>
                </c:pt>
                <c:pt idx="4">
                  <c:v>Préventiv Niv 1</c:v>
                </c:pt>
                <c:pt idx="5">
                  <c:v>Panne mécanique</c:v>
                </c:pt>
                <c:pt idx="6">
                  <c:v>Alimentation matière</c:v>
                </c:pt>
                <c:pt idx="7">
                  <c:v>Panne périphériques</c:v>
                </c:pt>
                <c:pt idx="8">
                  <c:v>Non saisi</c:v>
                </c:pt>
                <c:pt idx="9">
                  <c:v>Chgt version moule</c:v>
                </c:pt>
                <c:pt idx="10">
                  <c:v>Chgt marquage</c:v>
                </c:pt>
                <c:pt idx="11">
                  <c:v>Panne moule</c:v>
                </c:pt>
                <c:pt idx="12">
                  <c:v>Panne électrique</c:v>
                </c:pt>
                <c:pt idx="13">
                  <c:v>Pb organisation</c:v>
                </c:pt>
                <c:pt idx="14">
                  <c:v>Essais</c:v>
                </c:pt>
                <c:pt idx="15">
                  <c:v>Attente diag</c:v>
                </c:pt>
                <c:pt idx="16">
                  <c:v>Attente prod</c:v>
                </c:pt>
              </c:strCache>
            </c:strRef>
          </c:cat>
          <c:val>
            <c:numRef>
              <c:f>'tableau indicateurs'!$B$3:$B$19</c:f>
              <c:numCache>
                <c:formatCode>0.00</c:formatCode>
                <c:ptCount val="17"/>
                <c:pt idx="0">
                  <c:v>56.17</c:v>
                </c:pt>
                <c:pt idx="1">
                  <c:v>36.269999999999996</c:v>
                </c:pt>
                <c:pt idx="2">
                  <c:v>31.43</c:v>
                </c:pt>
                <c:pt idx="3">
                  <c:v>25.659999999999997</c:v>
                </c:pt>
                <c:pt idx="4">
                  <c:v>25.259999999999994</c:v>
                </c:pt>
                <c:pt idx="5">
                  <c:v>21.18</c:v>
                </c:pt>
                <c:pt idx="6">
                  <c:v>15.7</c:v>
                </c:pt>
                <c:pt idx="7">
                  <c:v>15.18</c:v>
                </c:pt>
                <c:pt idx="8">
                  <c:v>14.829999999999998</c:v>
                </c:pt>
                <c:pt idx="9">
                  <c:v>10.93</c:v>
                </c:pt>
                <c:pt idx="10">
                  <c:v>10.25</c:v>
                </c:pt>
                <c:pt idx="11">
                  <c:v>5.73</c:v>
                </c:pt>
                <c:pt idx="12">
                  <c:v>5.73</c:v>
                </c:pt>
                <c:pt idx="13">
                  <c:v>1.04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829696"/>
        <c:axId val="128831488"/>
      </c:barChart>
      <c:catAx>
        <c:axId val="12882969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 rot="-2700000" vert="horz"/>
          <a:lstStyle/>
          <a:p>
            <a:pPr>
              <a:defRPr b="0"/>
            </a:pPr>
            <a:endParaRPr lang="fr-FR"/>
          </a:p>
        </c:txPr>
        <c:crossAx val="128831488"/>
        <c:crosses val="autoZero"/>
        <c:auto val="0"/>
        <c:lblAlgn val="ctr"/>
        <c:lblOffset val="100"/>
        <c:noMultiLvlLbl val="0"/>
      </c:catAx>
      <c:valAx>
        <c:axId val="128831488"/>
        <c:scaling>
          <c:orientation val="minMax"/>
        </c:scaling>
        <c:delete val="0"/>
        <c:axPos val="l"/>
        <c:numFmt formatCode="0.00" sourceLinked="1"/>
        <c:majorTickMark val="out"/>
        <c:minorTickMark val="none"/>
        <c:tickLblPos val="nextTo"/>
        <c:crossAx val="1288296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indicateurs'!$A$28</c:f>
              <c:strCache>
                <c:ptCount val="1"/>
                <c:pt idx="0">
                  <c:v>Préventiv Niv 1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indicateurs'!$B$28:$I$28</c:f>
              <c:numCache>
                <c:formatCode>General</c:formatCode>
                <c:ptCount val="8"/>
                <c:pt idx="0">
                  <c:v>17.010000000000002</c:v>
                </c:pt>
                <c:pt idx="1">
                  <c:v>19.91</c:v>
                </c:pt>
                <c:pt idx="2">
                  <c:v>15.5</c:v>
                </c:pt>
                <c:pt idx="3">
                  <c:v>26.560000000000002</c:v>
                </c:pt>
                <c:pt idx="4">
                  <c:v>14.59</c:v>
                </c:pt>
                <c:pt idx="5">
                  <c:v>25.259999999999994</c:v>
                </c:pt>
                <c:pt idx="6">
                  <c:v>18.93</c:v>
                </c:pt>
                <c:pt idx="7">
                  <c:v>0.24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682112"/>
        <c:axId val="132683648"/>
      </c:barChart>
      <c:catAx>
        <c:axId val="132682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2683648"/>
        <c:crosses val="autoZero"/>
        <c:auto val="1"/>
        <c:lblAlgn val="ctr"/>
        <c:lblOffset val="100"/>
        <c:noMultiLvlLbl val="0"/>
      </c:catAx>
      <c:valAx>
        <c:axId val="132683648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2682112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indicateurs'!$A$29</c:f>
              <c:strCache>
                <c:ptCount val="1"/>
                <c:pt idx="0">
                  <c:v>Chgt marquage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indicateurs'!$B$29:$I$29</c:f>
              <c:numCache>
                <c:formatCode>General</c:formatCode>
                <c:ptCount val="8"/>
                <c:pt idx="0">
                  <c:v>26.689999999999994</c:v>
                </c:pt>
                <c:pt idx="1">
                  <c:v>16.299999999999997</c:v>
                </c:pt>
                <c:pt idx="2">
                  <c:v>10.15</c:v>
                </c:pt>
                <c:pt idx="3">
                  <c:v>19.900000000000002</c:v>
                </c:pt>
                <c:pt idx="4">
                  <c:v>11.16</c:v>
                </c:pt>
                <c:pt idx="5">
                  <c:v>10.25</c:v>
                </c:pt>
                <c:pt idx="6">
                  <c:v>15.84</c:v>
                </c:pt>
                <c:pt idx="7">
                  <c:v>0.76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477312"/>
        <c:axId val="132478848"/>
      </c:barChart>
      <c:catAx>
        <c:axId val="132477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2478848"/>
        <c:crosses val="autoZero"/>
        <c:auto val="1"/>
        <c:lblAlgn val="ctr"/>
        <c:lblOffset val="100"/>
        <c:noMultiLvlLbl val="0"/>
      </c:catAx>
      <c:valAx>
        <c:axId val="132478848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2477312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indicateurs'!$A$30</c:f>
              <c:strCache>
                <c:ptCount val="1"/>
                <c:pt idx="0">
                  <c:v>Chgt couleur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indicateurs'!$B$30:$I$30</c:f>
              <c:numCache>
                <c:formatCode>General</c:formatCode>
                <c:ptCount val="8"/>
                <c:pt idx="0">
                  <c:v>105.31</c:v>
                </c:pt>
                <c:pt idx="1">
                  <c:v>108.74000000000001</c:v>
                </c:pt>
                <c:pt idx="2">
                  <c:v>62.349999999999994</c:v>
                </c:pt>
                <c:pt idx="3">
                  <c:v>67.23</c:v>
                </c:pt>
                <c:pt idx="4">
                  <c:v>96.72</c:v>
                </c:pt>
                <c:pt idx="5">
                  <c:v>56.17</c:v>
                </c:pt>
                <c:pt idx="6">
                  <c:v>90.829999999999984</c:v>
                </c:pt>
                <c:pt idx="7">
                  <c:v>1.6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500096"/>
        <c:axId val="132505984"/>
      </c:barChart>
      <c:catAx>
        <c:axId val="132500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2505984"/>
        <c:crosses val="autoZero"/>
        <c:auto val="1"/>
        <c:lblAlgn val="ctr"/>
        <c:lblOffset val="100"/>
        <c:noMultiLvlLbl val="0"/>
      </c:catAx>
      <c:valAx>
        <c:axId val="1325059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325000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indicateurs'!$A$31</c:f>
              <c:strCache>
                <c:ptCount val="1"/>
                <c:pt idx="0">
                  <c:v>Chgt version moule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indicateurs'!$B$31:$I$31</c:f>
              <c:numCache>
                <c:formatCode>General</c:formatCode>
                <c:ptCount val="8"/>
                <c:pt idx="0">
                  <c:v>16.190000000000001</c:v>
                </c:pt>
                <c:pt idx="1">
                  <c:v>15.56</c:v>
                </c:pt>
                <c:pt idx="2">
                  <c:v>5.18</c:v>
                </c:pt>
                <c:pt idx="3">
                  <c:v>12.670000000000002</c:v>
                </c:pt>
                <c:pt idx="4">
                  <c:v>11.76</c:v>
                </c:pt>
                <c:pt idx="5">
                  <c:v>10.93</c:v>
                </c:pt>
                <c:pt idx="6">
                  <c:v>9.76</c:v>
                </c:pt>
                <c:pt idx="7">
                  <c:v>0.76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028672"/>
        <c:axId val="134063232"/>
      </c:barChart>
      <c:catAx>
        <c:axId val="1340286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063232"/>
        <c:crosses val="autoZero"/>
        <c:auto val="1"/>
        <c:lblAlgn val="ctr"/>
        <c:lblOffset val="100"/>
        <c:noMultiLvlLbl val="0"/>
      </c:catAx>
      <c:valAx>
        <c:axId val="134063232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028672"/>
        <c:crosses val="autoZero"/>
        <c:crossBetween val="between"/>
        <c:majorUnit val="5"/>
        <c:minorUnit val="0.4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indicateurs'!$A$32</c:f>
              <c:strCache>
                <c:ptCount val="1"/>
                <c:pt idx="0">
                  <c:v>Panne moule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indicateurs'!$B$32:$I$32</c:f>
              <c:numCache>
                <c:formatCode>General</c:formatCode>
                <c:ptCount val="8"/>
                <c:pt idx="0">
                  <c:v>7.15</c:v>
                </c:pt>
                <c:pt idx="1">
                  <c:v>25.82</c:v>
                </c:pt>
                <c:pt idx="2">
                  <c:v>10.19</c:v>
                </c:pt>
                <c:pt idx="3">
                  <c:v>2.5500000000000003</c:v>
                </c:pt>
                <c:pt idx="4">
                  <c:v>3.4000000000000004</c:v>
                </c:pt>
                <c:pt idx="5">
                  <c:v>5.73</c:v>
                </c:pt>
                <c:pt idx="6">
                  <c:v>7.5700000000000012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084480"/>
        <c:axId val="134086016"/>
      </c:barChart>
      <c:catAx>
        <c:axId val="134084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086016"/>
        <c:crosses val="autoZero"/>
        <c:auto val="1"/>
        <c:lblAlgn val="ctr"/>
        <c:lblOffset val="100"/>
        <c:noMultiLvlLbl val="0"/>
      </c:catAx>
      <c:valAx>
        <c:axId val="134086016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084480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indicateurs'!$A$35</c:f>
              <c:strCache>
                <c:ptCount val="1"/>
                <c:pt idx="0">
                  <c:v>Panne robot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indicateurs'!$B$35:$I$35</c:f>
              <c:numCache>
                <c:formatCode>General</c:formatCode>
                <c:ptCount val="8"/>
                <c:pt idx="0">
                  <c:v>11.379999999999999</c:v>
                </c:pt>
                <c:pt idx="1">
                  <c:v>26.35</c:v>
                </c:pt>
                <c:pt idx="2">
                  <c:v>1.83</c:v>
                </c:pt>
                <c:pt idx="3">
                  <c:v>15.259999999999998</c:v>
                </c:pt>
                <c:pt idx="4">
                  <c:v>25.61</c:v>
                </c:pt>
                <c:pt idx="5">
                  <c:v>25.659999999999997</c:v>
                </c:pt>
                <c:pt idx="6">
                  <c:v>26.189999999999998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779840"/>
        <c:axId val="133781376"/>
      </c:barChart>
      <c:catAx>
        <c:axId val="133779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3781376"/>
        <c:crosses val="autoZero"/>
        <c:auto val="1"/>
        <c:lblAlgn val="ctr"/>
        <c:lblOffset val="100"/>
        <c:noMultiLvlLbl val="0"/>
      </c:catAx>
      <c:valAx>
        <c:axId val="133781376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3779840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indicateurs'!$A$34</c:f>
              <c:strCache>
                <c:ptCount val="1"/>
                <c:pt idx="0">
                  <c:v>Panne électrique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indicateurs'!$B$34:$I$34</c:f>
              <c:numCache>
                <c:formatCode>General</c:formatCode>
                <c:ptCount val="8"/>
                <c:pt idx="0">
                  <c:v>8.94</c:v>
                </c:pt>
                <c:pt idx="1">
                  <c:v>6.6599999999999993</c:v>
                </c:pt>
                <c:pt idx="2">
                  <c:v>1.54</c:v>
                </c:pt>
                <c:pt idx="3">
                  <c:v>17.25</c:v>
                </c:pt>
                <c:pt idx="4">
                  <c:v>30.28</c:v>
                </c:pt>
                <c:pt idx="5">
                  <c:v>5.73</c:v>
                </c:pt>
                <c:pt idx="6">
                  <c:v>16.649999999999999</c:v>
                </c:pt>
                <c:pt idx="7">
                  <c:v>0.67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806720"/>
        <c:axId val="133976448"/>
      </c:barChart>
      <c:catAx>
        <c:axId val="1338067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3976448"/>
        <c:crosses val="autoZero"/>
        <c:auto val="1"/>
        <c:lblAlgn val="ctr"/>
        <c:lblOffset val="100"/>
        <c:noMultiLvlLbl val="0"/>
      </c:catAx>
      <c:valAx>
        <c:axId val="133976448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3806720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indicateurs'!$A$33</c:f>
              <c:strCache>
                <c:ptCount val="1"/>
                <c:pt idx="0">
                  <c:v>Panne mécanique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indicateurs'!$B$33:$I$33</c:f>
              <c:numCache>
                <c:formatCode>General</c:formatCode>
                <c:ptCount val="8"/>
                <c:pt idx="0">
                  <c:v>18.64</c:v>
                </c:pt>
                <c:pt idx="1">
                  <c:v>18.82</c:v>
                </c:pt>
                <c:pt idx="2">
                  <c:v>7.26</c:v>
                </c:pt>
                <c:pt idx="3">
                  <c:v>15.229999999999999</c:v>
                </c:pt>
                <c:pt idx="4">
                  <c:v>26.58</c:v>
                </c:pt>
                <c:pt idx="5">
                  <c:v>21.18</c:v>
                </c:pt>
                <c:pt idx="6">
                  <c:v>15.57</c:v>
                </c:pt>
                <c:pt idx="7">
                  <c:v>0.47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997696"/>
        <c:axId val="133999232"/>
      </c:barChart>
      <c:catAx>
        <c:axId val="133997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3999232"/>
        <c:crosses val="autoZero"/>
        <c:auto val="1"/>
        <c:lblAlgn val="ctr"/>
        <c:lblOffset val="100"/>
        <c:noMultiLvlLbl val="0"/>
      </c:catAx>
      <c:valAx>
        <c:axId val="133999232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3997696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indicateurs'!$A$36</c:f>
              <c:strCache>
                <c:ptCount val="1"/>
                <c:pt idx="0">
                  <c:v>Panne périphériques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indicateurs'!$B$36:$I$36</c:f>
              <c:numCache>
                <c:formatCode>General</c:formatCode>
                <c:ptCount val="8"/>
                <c:pt idx="0">
                  <c:v>31.210000000000004</c:v>
                </c:pt>
                <c:pt idx="1">
                  <c:v>33.220000000000006</c:v>
                </c:pt>
                <c:pt idx="2">
                  <c:v>29.549999999999997</c:v>
                </c:pt>
                <c:pt idx="3">
                  <c:v>28.590000000000003</c:v>
                </c:pt>
                <c:pt idx="4">
                  <c:v>14.93</c:v>
                </c:pt>
                <c:pt idx="5">
                  <c:v>15.18</c:v>
                </c:pt>
                <c:pt idx="6">
                  <c:v>15.170000000000002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905792"/>
        <c:axId val="133915776"/>
      </c:barChart>
      <c:catAx>
        <c:axId val="1339057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3915776"/>
        <c:crosses val="autoZero"/>
        <c:auto val="1"/>
        <c:lblAlgn val="ctr"/>
        <c:lblOffset val="100"/>
        <c:noMultiLvlLbl val="0"/>
      </c:catAx>
      <c:valAx>
        <c:axId val="1339157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339057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indicateurs'!$A$37</c:f>
              <c:strCache>
                <c:ptCount val="1"/>
                <c:pt idx="0">
                  <c:v>Alimentation matière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indicateurs'!$B$37:$I$37</c:f>
              <c:numCache>
                <c:formatCode>General</c:formatCode>
                <c:ptCount val="8"/>
                <c:pt idx="0">
                  <c:v>32.919999999999995</c:v>
                </c:pt>
                <c:pt idx="1">
                  <c:v>14.530000000000001</c:v>
                </c:pt>
                <c:pt idx="2">
                  <c:v>10.25</c:v>
                </c:pt>
                <c:pt idx="3">
                  <c:v>22.180000000000003</c:v>
                </c:pt>
                <c:pt idx="4">
                  <c:v>12.98</c:v>
                </c:pt>
                <c:pt idx="5">
                  <c:v>15.7</c:v>
                </c:pt>
                <c:pt idx="6">
                  <c:v>19.34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937024"/>
        <c:axId val="133938560"/>
      </c:barChart>
      <c:catAx>
        <c:axId val="1339370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3938560"/>
        <c:crosses val="autoZero"/>
        <c:auto val="1"/>
        <c:lblAlgn val="ctr"/>
        <c:lblOffset val="100"/>
        <c:noMultiLvlLbl val="0"/>
      </c:catAx>
      <c:valAx>
        <c:axId val="133938560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3937024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indicateurs'!$A$38</c:f>
              <c:strCache>
                <c:ptCount val="1"/>
                <c:pt idx="0">
                  <c:v>Pb organisation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indicateurs'!$B$38:$I$38</c:f>
              <c:numCache>
                <c:formatCode>General</c:formatCode>
                <c:ptCount val="8"/>
                <c:pt idx="0">
                  <c:v>4.9000000000000004</c:v>
                </c:pt>
                <c:pt idx="1">
                  <c:v>1.45</c:v>
                </c:pt>
                <c:pt idx="2">
                  <c:v>1.3800000000000001</c:v>
                </c:pt>
                <c:pt idx="3">
                  <c:v>0.23</c:v>
                </c:pt>
                <c:pt idx="4">
                  <c:v>0.43</c:v>
                </c:pt>
                <c:pt idx="5">
                  <c:v>1.04</c:v>
                </c:pt>
                <c:pt idx="6">
                  <c:v>2.4299999999999997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353280"/>
        <c:axId val="134354816"/>
      </c:barChart>
      <c:catAx>
        <c:axId val="134353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354816"/>
        <c:crosses val="autoZero"/>
        <c:auto val="1"/>
        <c:lblAlgn val="ctr"/>
        <c:lblOffset val="100"/>
        <c:noMultiLvlLbl val="0"/>
      </c:catAx>
      <c:valAx>
        <c:axId val="1343548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343532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indicateurs'!$A$39</c:f>
              <c:strCache>
                <c:ptCount val="1"/>
                <c:pt idx="0">
                  <c:v>Intervention planifiée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indicateurs'!$B$39:$I$39</c:f>
              <c:numCache>
                <c:formatCode>General</c:formatCode>
                <c:ptCount val="8"/>
                <c:pt idx="0">
                  <c:v>29.540000000000006</c:v>
                </c:pt>
                <c:pt idx="1">
                  <c:v>20.659999999999997</c:v>
                </c:pt>
                <c:pt idx="2">
                  <c:v>20.93</c:v>
                </c:pt>
                <c:pt idx="3">
                  <c:v>40.31</c:v>
                </c:pt>
                <c:pt idx="4">
                  <c:v>30.540000000000003</c:v>
                </c:pt>
                <c:pt idx="5">
                  <c:v>36.269999999999996</c:v>
                </c:pt>
                <c:pt idx="6">
                  <c:v>7.96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388352"/>
        <c:axId val="134398336"/>
      </c:barChart>
      <c:catAx>
        <c:axId val="134388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398336"/>
        <c:crosses val="autoZero"/>
        <c:auto val="1"/>
        <c:lblAlgn val="ctr"/>
        <c:lblOffset val="100"/>
        <c:noMultiLvlLbl val="0"/>
      </c:catAx>
      <c:valAx>
        <c:axId val="134398336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388352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indicateurs'!$A$40</c:f>
              <c:strCache>
                <c:ptCount val="1"/>
                <c:pt idx="0">
                  <c:v>Essais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indicateurs'!$B$40:$I$40</c:f>
              <c:numCache>
                <c:formatCode>General</c:formatCode>
                <c:ptCount val="8"/>
                <c:pt idx="0">
                  <c:v>15.350000000000001</c:v>
                </c:pt>
                <c:pt idx="1">
                  <c:v>5.2900000000000009</c:v>
                </c:pt>
                <c:pt idx="2">
                  <c:v>2.64</c:v>
                </c:pt>
                <c:pt idx="3">
                  <c:v>1.7400000000000002</c:v>
                </c:pt>
                <c:pt idx="4">
                  <c:v>4.21</c:v>
                </c:pt>
                <c:pt idx="5">
                  <c:v>0</c:v>
                </c:pt>
                <c:pt idx="6">
                  <c:v>2.8400000000000003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231168"/>
        <c:axId val="134232704"/>
      </c:barChart>
      <c:catAx>
        <c:axId val="134231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232704"/>
        <c:crosses val="autoZero"/>
        <c:auto val="1"/>
        <c:lblAlgn val="ctr"/>
        <c:lblOffset val="100"/>
        <c:noMultiLvlLbl val="0"/>
      </c:catAx>
      <c:valAx>
        <c:axId val="134232704"/>
        <c:scaling>
          <c:orientation val="minMax"/>
          <c:max val="2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231168"/>
        <c:crosses val="autoZero"/>
        <c:crossBetween val="between"/>
        <c:majorUnit val="5"/>
        <c:minorUnit val="0.4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indicateurs'!$A$41</c:f>
              <c:strCache>
                <c:ptCount val="1"/>
                <c:pt idx="0">
                  <c:v>Attente diag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indicateurs'!$B$41:$I$41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12.830000000000002</c:v>
                </c:pt>
                <c:pt idx="4">
                  <c:v>0</c:v>
                </c:pt>
                <c:pt idx="5">
                  <c:v>0</c:v>
                </c:pt>
                <c:pt idx="6">
                  <c:v>8.56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262784"/>
        <c:axId val="134264320"/>
      </c:barChart>
      <c:catAx>
        <c:axId val="134262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264320"/>
        <c:crosses val="autoZero"/>
        <c:auto val="1"/>
        <c:lblAlgn val="ctr"/>
        <c:lblOffset val="100"/>
        <c:noMultiLvlLbl val="0"/>
      </c:catAx>
      <c:valAx>
        <c:axId val="134264320"/>
        <c:scaling>
          <c:orientation val="minMax"/>
          <c:max val="2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262784"/>
        <c:crosses val="autoZero"/>
        <c:crossBetween val="between"/>
        <c:majorUnit val="5"/>
        <c:minorUnit val="0.4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indicateurs'!$A$42</c:f>
              <c:strCache>
                <c:ptCount val="1"/>
                <c:pt idx="0">
                  <c:v>Attente prod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indicateurs'!$B$42:$I$42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2.9</c:v>
                </c:pt>
                <c:pt idx="4">
                  <c:v>0</c:v>
                </c:pt>
                <c:pt idx="5">
                  <c:v>0</c:v>
                </c:pt>
                <c:pt idx="6">
                  <c:v>0.27999999999999997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158592"/>
        <c:axId val="134164480"/>
      </c:barChart>
      <c:catAx>
        <c:axId val="134158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164480"/>
        <c:crosses val="autoZero"/>
        <c:auto val="1"/>
        <c:lblAlgn val="ctr"/>
        <c:lblOffset val="100"/>
        <c:noMultiLvlLbl val="0"/>
      </c:catAx>
      <c:valAx>
        <c:axId val="134164480"/>
        <c:scaling>
          <c:orientation val="minMax"/>
          <c:max val="2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158592"/>
        <c:crosses val="autoZero"/>
        <c:crossBetween val="between"/>
        <c:majorUnit val="5"/>
        <c:minorUnit val="0.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indicateurs'!$A$26</c:f>
              <c:strCache>
                <c:ptCount val="1"/>
                <c:pt idx="0">
                  <c:v>Non saisi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cat>
            <c:numRef>
              <c:f>'tableau indicateurs'!$B$25:$I$25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'tableau indicateurs'!$B$26:$I$26</c:f>
              <c:numCache>
                <c:formatCode>General</c:formatCode>
                <c:ptCount val="8"/>
                <c:pt idx="0">
                  <c:v>17.279999999999998</c:v>
                </c:pt>
                <c:pt idx="1">
                  <c:v>26.119999999999994</c:v>
                </c:pt>
                <c:pt idx="2">
                  <c:v>24.259999999999998</c:v>
                </c:pt>
                <c:pt idx="3">
                  <c:v>21.58</c:v>
                </c:pt>
                <c:pt idx="4">
                  <c:v>23.980000000000004</c:v>
                </c:pt>
                <c:pt idx="5">
                  <c:v>14.829999999999998</c:v>
                </c:pt>
                <c:pt idx="6">
                  <c:v>15.35</c:v>
                </c:pt>
                <c:pt idx="7">
                  <c:v>0.21999999999999997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206592"/>
        <c:axId val="134208128"/>
      </c:barChart>
      <c:catAx>
        <c:axId val="134206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4208128"/>
        <c:crosses val="autoZero"/>
        <c:auto val="1"/>
        <c:lblAlgn val="ctr"/>
        <c:lblOffset val="100"/>
        <c:noMultiLvlLbl val="0"/>
      </c:catAx>
      <c:valAx>
        <c:axId val="134208128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206592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indicateurs'!$A$27</c:f>
              <c:strCache>
                <c:ptCount val="1"/>
                <c:pt idx="0">
                  <c:v>Changement moule</c:v>
                </c:pt>
              </c:strCache>
            </c:strRef>
          </c:tx>
          <c:invertIfNegative val="0"/>
          <c:trendline>
            <c:trendlineType val="linear"/>
            <c:dispRSqr val="0"/>
            <c:dispEq val="0"/>
          </c:trendline>
          <c:val>
            <c:numRef>
              <c:f>'tableau indicateurs'!$B$27:$I$27</c:f>
              <c:numCache>
                <c:formatCode>General</c:formatCode>
                <c:ptCount val="8"/>
                <c:pt idx="0">
                  <c:v>9.5500000000000007</c:v>
                </c:pt>
                <c:pt idx="1">
                  <c:v>21.39</c:v>
                </c:pt>
                <c:pt idx="2">
                  <c:v>7.3699999999999992</c:v>
                </c:pt>
                <c:pt idx="3">
                  <c:v>16.75</c:v>
                </c:pt>
                <c:pt idx="4">
                  <c:v>18.2</c:v>
                </c:pt>
                <c:pt idx="5">
                  <c:v>31.43</c:v>
                </c:pt>
                <c:pt idx="6">
                  <c:v>10.92</c:v>
                </c:pt>
                <c:pt idx="7">
                  <c:v>1.08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442368"/>
        <c:axId val="134444160"/>
      </c:barChart>
      <c:catAx>
        <c:axId val="134442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34444160"/>
        <c:crosses val="autoZero"/>
        <c:auto val="1"/>
        <c:lblAlgn val="ctr"/>
        <c:lblOffset val="100"/>
        <c:noMultiLvlLbl val="0"/>
      </c:catAx>
      <c:valAx>
        <c:axId val="134444160"/>
        <c:scaling>
          <c:orientation val="minMax"/>
          <c:max val="4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134442368"/>
        <c:crosses val="autoZero"/>
        <c:crossBetween val="between"/>
        <c:majorUnit val="5"/>
        <c:min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indicateurs'!$J$3:$J$5</c:f>
              <c:strCache>
                <c:ptCount val="3"/>
                <c:pt idx="0">
                  <c:v>Couvercles</c:v>
                </c:pt>
                <c:pt idx="1">
                  <c:v>UAP 2R</c:v>
                </c:pt>
                <c:pt idx="2">
                  <c:v>UAP 4R</c:v>
                </c:pt>
              </c:strCache>
            </c:strRef>
          </c:cat>
          <c:val>
            <c:numRef>
              <c:f>'tableau indicateurs'!$K$3:$K$5</c:f>
              <c:numCache>
                <c:formatCode>0.0%</c:formatCode>
                <c:ptCount val="3"/>
                <c:pt idx="0">
                  <c:v>0.94217742344108457</c:v>
                </c:pt>
                <c:pt idx="1">
                  <c:v>0.78541747630863046</c:v>
                </c:pt>
                <c:pt idx="2">
                  <c:v>0.71338879901394336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460928"/>
        <c:axId val="134462464"/>
      </c:barChart>
      <c:catAx>
        <c:axId val="134460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34462464"/>
        <c:crosses val="autoZero"/>
        <c:auto val="1"/>
        <c:lblAlgn val="ctr"/>
        <c:lblOffset val="100"/>
        <c:noMultiLvlLbl val="0"/>
      </c:catAx>
      <c:valAx>
        <c:axId val="134462464"/>
        <c:scaling>
          <c:orientation val="minMax"/>
        </c:scaling>
        <c:delete val="0"/>
        <c:axPos val="l"/>
        <c:numFmt formatCode="0.0%" sourceLinked="1"/>
        <c:majorTickMark val="out"/>
        <c:minorTickMark val="none"/>
        <c:tickLblPos val="nextTo"/>
        <c:crossAx val="134460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Répartition des pertes sur TRS (semaine écoulée)</a:t>
            </a:r>
          </a:p>
        </c:rich>
      </c:tx>
      <c:layout>
        <c:manualLayout>
          <c:xMode val="edge"/>
          <c:yMode val="edge"/>
          <c:x val="0.22121275749622207"/>
          <c:y val="1.428571428571428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44848617568115434"/>
          <c:y val="0.20857142857142857"/>
          <c:w val="0.50909241563806706"/>
          <c:h val="0.67142857142857137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SITE'!$A$12:$A$18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SITE'!$B$12:$B$18</c:f>
              <c:numCache>
                <c:formatCode>0.0%</c:formatCode>
                <c:ptCount val="7"/>
                <c:pt idx="0">
                  <c:v>0.76528041006202607</c:v>
                </c:pt>
                <c:pt idx="1">
                  <c:v>0.76528041006202607</c:v>
                </c:pt>
                <c:pt idx="2">
                  <c:v>0.80602091187456781</c:v>
                </c:pt>
                <c:pt idx="3">
                  <c:v>0.83990566850447967</c:v>
                </c:pt>
                <c:pt idx="4">
                  <c:v>0.88988197794624402</c:v>
                </c:pt>
                <c:pt idx="5">
                  <c:v>0.91419710544452104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9.2855288333353866E-2"/>
                  <c:y val="-4.427146606674196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2.9084428437573948E-2"/>
                  <c:y val="-4.850873640794904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8.2059191657419733E-2"/>
                  <c:y val="-4.0188976377953803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9.8959739913603892E-2"/>
                  <c:y val="-8.1004874390700875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5.2595890673686613E-2"/>
                  <c:y val="-9.3249343832021263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0.91818453534722821"/>
                  <c:y val="-1.054938132733408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Mode val="edge"/>
                  <c:yMode val="edge"/>
                  <c:x val="0.47272867166391946"/>
                  <c:y val="0.2285714285714285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SITE'!$A$12:$A$18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SITE'!$C$12:$C$18</c:f>
              <c:numCache>
                <c:formatCode>0.0%</c:formatCode>
                <c:ptCount val="7"/>
                <c:pt idx="1">
                  <c:v>4.0740501812541748E-2</c:v>
                </c:pt>
                <c:pt idx="2">
                  <c:v>3.3884756629911812E-2</c:v>
                </c:pt>
                <c:pt idx="3">
                  <c:v>4.9976309441764316E-2</c:v>
                </c:pt>
                <c:pt idx="4">
                  <c:v>2.431512749827705E-2</c:v>
                </c:pt>
                <c:pt idx="5">
                  <c:v>8.5802894555478987E-2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4626688"/>
        <c:axId val="135869568"/>
      </c:barChart>
      <c:catAx>
        <c:axId val="134626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8695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869568"/>
        <c:scaling>
          <c:orientation val="minMax"/>
          <c:min val="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46266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hebdomadaire du TRS</a:t>
            </a:r>
          </a:p>
        </c:rich>
      </c:tx>
      <c:layout>
        <c:manualLayout>
          <c:xMode val="edge"/>
          <c:yMode val="edge"/>
          <c:x val="0.2917933130699088"/>
          <c:y val="2.512562814070351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246200607902736"/>
          <c:y val="0.19095524241137918"/>
          <c:w val="0.84498480243161089"/>
          <c:h val="0.6934690382307980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3366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SITE'!$B$109:$I$109</c:f>
              <c:numCache>
                <c:formatCode>General</c:formatCode>
                <c:ptCount val="8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  <c:pt idx="6">
                  <c:v>48</c:v>
                </c:pt>
                <c:pt idx="7">
                  <c:v>49</c:v>
                </c:pt>
              </c:numCache>
            </c:numRef>
          </c:cat>
          <c:val>
            <c:numRef>
              <c:f>'Paretos SITE'!$B$110:$I$110</c:f>
              <c:numCache>
                <c:formatCode>0.0%</c:formatCode>
                <c:ptCount val="8"/>
                <c:pt idx="0">
                  <c:v>0.78305214536508294</c:v>
                </c:pt>
                <c:pt idx="1">
                  <c:v>0.80433809497632247</c:v>
                </c:pt>
                <c:pt idx="2">
                  <c:v>0.81444138112117659</c:v>
                </c:pt>
                <c:pt idx="3">
                  <c:v>0.78855441939795468</c:v>
                </c:pt>
                <c:pt idx="4">
                  <c:v>0.79609166666666664</c:v>
                </c:pt>
                <c:pt idx="5">
                  <c:v>0.76528041006202607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911680"/>
        <c:axId val="135913472"/>
      </c:barChart>
      <c:lineChart>
        <c:grouping val="standard"/>
        <c:varyColors val="0"/>
        <c:ser>
          <c:idx val="1"/>
          <c:order val="1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'Paretos SITE'!$B$115:$I$115</c:f>
              <c:numCache>
                <c:formatCode>0.0%</c:formatCode>
                <c:ptCount val="8"/>
                <c:pt idx="0">
                  <c:v>0.80781818181818232</c:v>
                </c:pt>
                <c:pt idx="1">
                  <c:v>0.80781818181818232</c:v>
                </c:pt>
                <c:pt idx="2">
                  <c:v>0.81090909090909147</c:v>
                </c:pt>
                <c:pt idx="3">
                  <c:v>0.81090909090909147</c:v>
                </c:pt>
                <c:pt idx="4">
                  <c:v>0.81090909090909147</c:v>
                </c:pt>
                <c:pt idx="5">
                  <c:v>0.81090909090909147</c:v>
                </c:pt>
                <c:pt idx="6">
                  <c:v>0.81090909090909147</c:v>
                </c:pt>
                <c:pt idx="7">
                  <c:v>0.81400000000000006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911680"/>
        <c:axId val="135913472"/>
      </c:lineChart>
      <c:catAx>
        <c:axId val="135911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134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913472"/>
        <c:scaling>
          <c:orientation val="minMax"/>
          <c:min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1168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sous-vitesse</a:t>
            </a:r>
          </a:p>
        </c:rich>
      </c:tx>
      <c:layout>
        <c:manualLayout>
          <c:xMode val="edge"/>
          <c:yMode val="edge"/>
          <c:x val="0.27509293680297398"/>
          <c:y val="4.733727810650887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524163568773234"/>
          <c:y val="0.1893496595022984"/>
          <c:w val="0.83271375464684017"/>
          <c:h val="0.6745581619769380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SITE'!$B$109:$G$109</c:f>
              <c:numCache>
                <c:formatCode>General</c:formatCode>
                <c:ptCount val="6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</c:numCache>
            </c:numRef>
          </c:cat>
          <c:val>
            <c:numRef>
              <c:f>'Paretos SITE'!$B$113:$G$113</c:f>
              <c:numCache>
                <c:formatCode>0.0%</c:formatCode>
                <c:ptCount val="6"/>
                <c:pt idx="0">
                  <c:v>1.1832069584598218E-2</c:v>
                </c:pt>
                <c:pt idx="1">
                  <c:v>1.1032034616533654E-2</c:v>
                </c:pt>
                <c:pt idx="2">
                  <c:v>1.5199805203340133E-2</c:v>
                </c:pt>
                <c:pt idx="3">
                  <c:v>1.6086106512187212E-3</c:v>
                </c:pt>
                <c:pt idx="4">
                  <c:v>8.8950868321953647E-3</c:v>
                </c:pt>
                <c:pt idx="5">
                  <c:v>3.3884756629911812E-2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6347648"/>
        <c:axId val="136349184"/>
      </c:barChart>
      <c:catAx>
        <c:axId val="136347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3491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634918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34764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Pertes dues aux rebuts hors chgt couleur</a:t>
            </a:r>
          </a:p>
        </c:rich>
      </c:tx>
      <c:layout>
        <c:manualLayout>
          <c:xMode val="edge"/>
          <c:yMode val="edge"/>
          <c:x val="0.148148536988432"/>
          <c:y val="4.761904761904761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814868398684891"/>
          <c:y val="0.18452488214333462"/>
          <c:w val="0.80000289352898413"/>
          <c:h val="0.6785753730432305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SITE'!$B$109:$G$109</c:f>
              <c:numCache>
                <c:formatCode>General</c:formatCode>
                <c:ptCount val="6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</c:numCache>
            </c:numRef>
          </c:cat>
          <c:val>
            <c:numRef>
              <c:f>'Paretos SITE'!$B$114:$G$114</c:f>
              <c:numCache>
                <c:formatCode>0.0%</c:formatCode>
                <c:ptCount val="6"/>
                <c:pt idx="0">
                  <c:v>4.5209306186258555E-2</c:v>
                </c:pt>
                <c:pt idx="1">
                  <c:v>3.8749254403939698E-2</c:v>
                </c:pt>
                <c:pt idx="2">
                  <c:v>3.236485279849774E-2</c:v>
                </c:pt>
                <c:pt idx="3">
                  <c:v>4.404087151784928E-2</c:v>
                </c:pt>
                <c:pt idx="4">
                  <c:v>3.0713246501137922E-2</c:v>
                </c:pt>
                <c:pt idx="5">
                  <c:v>4.0740501812541748E-2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792128"/>
        <c:axId val="135793664"/>
      </c:barChart>
      <c:catAx>
        <c:axId val="1357921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7936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7936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79212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Sous-vitesse par UAP (semaine écoulée)</a:t>
            </a:r>
          </a:p>
        </c:rich>
      </c:tx>
      <c:layout>
        <c:manualLayout>
          <c:xMode val="edge"/>
          <c:yMode val="edge"/>
          <c:x val="0.25214929795666657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8825339174062018E-2"/>
          <c:y val="0.22023937546139941"/>
          <c:w val="0.87106139061015653"/>
          <c:h val="0.6190512175131226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SITE'!$E$92:$H$92</c:f>
              <c:strCache>
                <c:ptCount val="3"/>
                <c:pt idx="0">
                  <c:v>Couvercles</c:v>
                </c:pt>
                <c:pt idx="1">
                  <c:v>UAP 4R</c:v>
                </c:pt>
                <c:pt idx="2">
                  <c:v>UAP 2R</c:v>
                </c:pt>
              </c:strCache>
            </c:strRef>
          </c:cat>
          <c:val>
            <c:numRef>
              <c:f>'Paretos SITE'!$E$93:$H$93</c:f>
              <c:numCache>
                <c:formatCode>0.0%</c:formatCode>
                <c:ptCount val="4"/>
                <c:pt idx="0">
                  <c:v>-9.8593754180629906E-2</c:v>
                </c:pt>
                <c:pt idx="1">
                  <c:v>4.3626328563295527E-2</c:v>
                </c:pt>
                <c:pt idx="2">
                  <c:v>3.0104440786820313E-2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831936"/>
        <c:axId val="135833472"/>
      </c:barChart>
      <c:catAx>
        <c:axId val="135831936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8334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83347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83193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TRS par UAP (semaine écoulée)</a:t>
            </a:r>
          </a:p>
        </c:rich>
      </c:tx>
      <c:layout>
        <c:manualLayout>
          <c:xMode val="edge"/>
          <c:yMode val="edge"/>
          <c:x val="0.32463859408878237"/>
          <c:y val="2.958579881656804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724668038575744"/>
          <c:y val="0.1893496595022984"/>
          <c:w val="0.85217632522736986"/>
          <c:h val="0.650889454539150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SITE'!$E$105:$H$105</c:f>
              <c:strCache>
                <c:ptCount val="3"/>
                <c:pt idx="0">
                  <c:v>Couvercles</c:v>
                </c:pt>
                <c:pt idx="1">
                  <c:v>UAP 4R</c:v>
                </c:pt>
                <c:pt idx="2">
                  <c:v>UAP 2R</c:v>
                </c:pt>
              </c:strCache>
            </c:strRef>
          </c:cat>
          <c:val>
            <c:numRef>
              <c:f>'Paretos SITE'!$E$106:$H$106</c:f>
              <c:numCache>
                <c:formatCode>0.0%</c:formatCode>
                <c:ptCount val="4"/>
                <c:pt idx="0">
                  <c:v>0.94217742344108457</c:v>
                </c:pt>
                <c:pt idx="1">
                  <c:v>0.71338879901394336</c:v>
                </c:pt>
                <c:pt idx="2">
                  <c:v>0.78541747630863046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957888"/>
        <c:axId val="135959680"/>
      </c:barChart>
      <c:catAx>
        <c:axId val="13595788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59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959680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578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pannes</a:t>
            </a:r>
          </a:p>
        </c:rich>
      </c:tx>
      <c:layout>
        <c:manualLayout>
          <c:xMode val="edge"/>
          <c:yMode val="edge"/>
          <c:x val="0.335794132744477"/>
          <c:y val="4.705882352941176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653161131301048"/>
          <c:y val="0.17058823529411765"/>
          <c:w val="0.81180958078006227"/>
          <c:h val="0.7058823529411765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SITE'!$B$109:$G$109</c:f>
              <c:numCache>
                <c:formatCode>General</c:formatCode>
                <c:ptCount val="6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</c:numCache>
            </c:numRef>
          </c:cat>
          <c:val>
            <c:numRef>
              <c:f>'Paretos SITE'!$B$116:$G$116</c:f>
              <c:numCache>
                <c:formatCode>0.0%</c:formatCode>
                <c:ptCount val="6"/>
                <c:pt idx="0">
                  <c:v>4.311910910527645E-2</c:v>
                </c:pt>
                <c:pt idx="1">
                  <c:v>5.362934575182389E-2</c:v>
                </c:pt>
                <c:pt idx="2">
                  <c:v>4.5818563739004871E-2</c:v>
                </c:pt>
                <c:pt idx="3">
                  <c:v>6.6379119482415053E-2</c:v>
                </c:pt>
                <c:pt idx="4">
                  <c:v>5.9816666666666671E-2</c:v>
                </c:pt>
                <c:pt idx="5">
                  <c:v>4.9976309441764316E-2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980160"/>
        <c:axId val="135981696"/>
      </c:barChart>
      <c:catAx>
        <c:axId val="135980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4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816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59816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598016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Subis</a:t>
            </a:r>
          </a:p>
        </c:rich>
      </c:tx>
      <c:layout>
        <c:manualLayout>
          <c:xMode val="edge"/>
          <c:yMode val="edge"/>
          <c:x val="0.46586408626632514"/>
          <c:y val="2.99401197604790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481987957654713"/>
          <c:y val="0.20359281437125748"/>
          <c:w val="0.77108660546464802"/>
          <c:h val="0.550898203592814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SITE'!$E$46:$N$46</c:f>
              <c:strCache>
                <c:ptCount val="10"/>
                <c:pt idx="0">
                  <c:v>Alimentation matière</c:v>
                </c:pt>
                <c:pt idx="1">
                  <c:v>Panne périphériques</c:v>
                </c:pt>
                <c:pt idx="2">
                  <c:v>Panne mécanique</c:v>
                </c:pt>
                <c:pt idx="3">
                  <c:v>Pb organisation</c:v>
                </c:pt>
                <c:pt idx="4">
                  <c:v>Non saisi</c:v>
                </c:pt>
                <c:pt idx="5">
                  <c:v>Panne électrique</c:v>
                </c:pt>
                <c:pt idx="6">
                  <c:v>Panne robot</c:v>
                </c:pt>
                <c:pt idx="7">
                  <c:v>Attente diag</c:v>
                </c:pt>
                <c:pt idx="8">
                  <c:v>Attente prod</c:v>
                </c:pt>
                <c:pt idx="9">
                  <c:v>Panne moule</c:v>
                </c:pt>
              </c:strCache>
            </c:strRef>
          </c:cat>
          <c:val>
            <c:numRef>
              <c:f>'Paretos SITE'!$E$47:$N$47</c:f>
              <c:numCache>
                <c:formatCode>0.0%</c:formatCode>
                <c:ptCount val="10"/>
                <c:pt idx="0">
                  <c:v>1.5043504479669194E-2</c:v>
                </c:pt>
                <c:pt idx="1">
                  <c:v>8.2809269469331509E-3</c:v>
                </c:pt>
                <c:pt idx="2">
                  <c:v>1.6572622329427984E-2</c:v>
                </c:pt>
                <c:pt idx="3">
                  <c:v>4.7381116471399047E-4</c:v>
                </c:pt>
                <c:pt idx="4">
                  <c:v>8.7978118538938679E-3</c:v>
                </c:pt>
                <c:pt idx="5">
                  <c:v>2.0998449345279121E-3</c:v>
                </c:pt>
                <c:pt idx="6">
                  <c:v>1.6852601654031702E-2</c:v>
                </c:pt>
                <c:pt idx="7">
                  <c:v>0</c:v>
                </c:pt>
                <c:pt idx="8">
                  <c:v>0</c:v>
                </c:pt>
                <c:pt idx="9">
                  <c:v>6.1703135768435575E-3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6104576"/>
        <c:axId val="136114560"/>
      </c:barChart>
      <c:catAx>
        <c:axId val="136104576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3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1145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61145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10457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Planifiés</a:t>
            </a:r>
          </a:p>
        </c:rich>
      </c:tx>
      <c:layout>
        <c:manualLayout>
          <c:xMode val="edge"/>
          <c:yMode val="edge"/>
          <c:x val="0.43820342681883867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9662975286866022"/>
          <c:y val="0.16666763548430225"/>
          <c:w val="0.78651901147464087"/>
          <c:h val="0.5773843086420470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SITE'!$O$46:$S$46</c:f>
              <c:strCache>
                <c:ptCount val="5"/>
                <c:pt idx="0">
                  <c:v>Chgt couleur</c:v>
                </c:pt>
                <c:pt idx="1">
                  <c:v>Chgt marquage</c:v>
                </c:pt>
                <c:pt idx="2">
                  <c:v>Préventiv Niv 1</c:v>
                </c:pt>
                <c:pt idx="3">
                  <c:v>Chgt version moule</c:v>
                </c:pt>
                <c:pt idx="4">
                  <c:v>Changement moule</c:v>
                </c:pt>
              </c:strCache>
            </c:strRef>
          </c:cat>
          <c:val>
            <c:numRef>
              <c:f>'Paretos SITE'!$O$47:$S$47</c:f>
              <c:numCache>
                <c:formatCode>0.0%</c:formatCode>
                <c:ptCount val="5"/>
                <c:pt idx="0">
                  <c:v>2.3852084769124742E-2</c:v>
                </c:pt>
                <c:pt idx="1">
                  <c:v>9.2393177119228127E-3</c:v>
                </c:pt>
                <c:pt idx="2">
                  <c:v>1.8521709166092349E-2</c:v>
                </c:pt>
                <c:pt idx="3">
                  <c:v>7.7532736044107521E-3</c:v>
                </c:pt>
                <c:pt idx="4">
                  <c:v>2.6436509303928331E-2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6172288"/>
        <c:axId val="136173824"/>
      </c:barChart>
      <c:catAx>
        <c:axId val="13617228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3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1738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617382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61722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d'arrêts</a:t>
            </a:r>
          </a:p>
        </c:rich>
      </c:tx>
      <c:layout>
        <c:manualLayout>
          <c:xMode val="edge"/>
          <c:yMode val="edge"/>
          <c:x val="0.28148264800233302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703753268783525"/>
          <c:y val="0.23809662212043178"/>
          <c:w val="0.84815121582470998"/>
          <c:h val="0.6250036330661333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'Paretos SITE'!$A$111</c:f>
              <c:strCache>
                <c:ptCount val="1"/>
                <c:pt idx="0">
                  <c:v>Taux d'arrêts planifiés</c:v>
                </c:pt>
              </c:strCache>
            </c:strRef>
          </c:tx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SITE'!$B$109:$G$109</c:f>
              <c:numCache>
                <c:formatCode>General</c:formatCode>
                <c:ptCount val="6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</c:numCache>
            </c:numRef>
          </c:cat>
          <c:val>
            <c:numRef>
              <c:f>'Paretos SITE'!$B$111:$G$111</c:f>
              <c:numCache>
                <c:formatCode>0.0%</c:formatCode>
                <c:ptCount val="6"/>
                <c:pt idx="0">
                  <c:v>8.2735248833022398E-2</c:v>
                </c:pt>
                <c:pt idx="1">
                  <c:v>7.1566002026119652E-2</c:v>
                </c:pt>
                <c:pt idx="2">
                  <c:v>6.3542076933175803E-2</c:v>
                </c:pt>
                <c:pt idx="3">
                  <c:v>6.9445925002664985E-2</c:v>
                </c:pt>
                <c:pt idx="4">
                  <c:v>7.9433333333333328E-2</c:v>
                </c:pt>
                <c:pt idx="5">
                  <c:v>8.5802894555478987E-2</c:v>
                </c:pt>
              </c:numCache>
            </c:numRef>
          </c:val>
        </c:ser>
        <c:ser>
          <c:idx val="1"/>
          <c:order val="1"/>
          <c:tx>
            <c:strRef>
              <c:f>'Paretos SITE'!$A$112</c:f>
              <c:strCache>
                <c:ptCount val="1"/>
                <c:pt idx="0">
                  <c:v>Taux d'arrêts subis</c:v>
                </c:pt>
              </c:strCache>
            </c:strRef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numFmt formatCode="0.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SITE'!$B$109:$G$109</c:f>
              <c:numCache>
                <c:formatCode>General</c:formatCode>
                <c:ptCount val="6"/>
                <c:pt idx="0">
                  <c:v>42</c:v>
                </c:pt>
                <c:pt idx="1">
                  <c:v>43</c:v>
                </c:pt>
                <c:pt idx="2">
                  <c:v>44</c:v>
                </c:pt>
                <c:pt idx="3">
                  <c:v>45</c:v>
                </c:pt>
                <c:pt idx="4">
                  <c:v>46</c:v>
                </c:pt>
                <c:pt idx="5">
                  <c:v>47</c:v>
                </c:pt>
              </c:numCache>
            </c:numRef>
          </c:cat>
          <c:val>
            <c:numRef>
              <c:f>'Paretos SITE'!$B$112:$G$112</c:f>
              <c:numCache>
                <c:formatCode>0.0%</c:formatCode>
                <c:ptCount val="6"/>
                <c:pt idx="0">
                  <c:v>7.7171230031037943E-2</c:v>
                </c:pt>
                <c:pt idx="1">
                  <c:v>7.4314613977084429E-2</c:v>
                </c:pt>
                <c:pt idx="2">
                  <c:v>7.4451883943809902E-2</c:v>
                </c:pt>
                <c:pt idx="3">
                  <c:v>9.6202573164631697E-2</c:v>
                </c:pt>
                <c:pt idx="4">
                  <c:v>8.4866666666666674E-2</c:v>
                </c:pt>
                <c:pt idx="5">
                  <c:v>7.4291436940041367E-2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7789440"/>
        <c:axId val="137790976"/>
      </c:barChart>
      <c:catAx>
        <c:axId val="13778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790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77909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78944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6481504811898513"/>
          <c:y val="2.976190476190476E-2"/>
          <c:w val="0.32592709244677753"/>
          <c:h val="0.1607149106361704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5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Répartition des pertes sur TRS (mois écoulé)</a:t>
            </a:r>
          </a:p>
        </c:rich>
      </c:tx>
      <c:layout>
        <c:manualLayout>
          <c:xMode val="edge"/>
          <c:yMode val="edge"/>
          <c:x val="0.15151546965720192"/>
          <c:y val="3.428571428571428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42121336770054363"/>
          <c:y val="0.19714285714285715"/>
          <c:w val="0.53636522361867789"/>
          <c:h val="0.68285714285714283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75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SITE'!$A$118:$A$124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SITE'!$B$118:$B$124</c:f>
              <c:numCache>
                <c:formatCode>0.0%</c:formatCode>
                <c:ptCount val="7"/>
                <c:pt idx="0">
                  <c:v>0.78596657410241344</c:v>
                </c:pt>
                <c:pt idx="1">
                  <c:v>0.78596657410241344</c:v>
                </c:pt>
                <c:pt idx="2">
                  <c:v>0.82162062849980044</c:v>
                </c:pt>
                <c:pt idx="3">
                  <c:v>0.83643829434538897</c:v>
                </c:pt>
                <c:pt idx="4">
                  <c:v>0.88460223807406768</c:v>
                </c:pt>
                <c:pt idx="5">
                  <c:v>0.91097969916245347</c:v>
                </c:pt>
                <c:pt idx="6">
                  <c:v>0.98842537258415109</c:v>
                </c:pt>
              </c:numCache>
            </c:numRef>
          </c:val>
        </c:ser>
        <c:ser>
          <c:idx val="1"/>
          <c:order val="1"/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9.5315763081174398E-2"/>
                  <c:y val="-8.9238845144352886E-4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1.7301083173913767E-2"/>
                  <c:y val="-5.19127109111360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8.6739070186721612E-2"/>
                  <c:y val="-2.9333333333333251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0.10534704198982654"/>
                  <c:y val="-8.2393700787401613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6.2469765285778085E-2"/>
                  <c:y val="-4.9739782527183788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0.89697235136230868"/>
                  <c:y val="-1.02800149981252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SITE'!$A$118:$A$124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SITE'!$C$118:$C$124</c:f>
              <c:numCache>
                <c:formatCode>0.0%</c:formatCode>
                <c:ptCount val="7"/>
                <c:pt idx="1">
                  <c:v>3.5654054397386968E-2</c:v>
                </c:pt>
                <c:pt idx="2">
                  <c:v>1.4817665845588524E-2</c:v>
                </c:pt>
                <c:pt idx="3">
                  <c:v>4.8163943728678757E-2</c:v>
                </c:pt>
                <c:pt idx="4">
                  <c:v>2.6377461088385831E-2</c:v>
                </c:pt>
                <c:pt idx="5">
                  <c:v>7.7445673421697572E-2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347264"/>
        <c:axId val="138348800"/>
      </c:barChart>
      <c:catAx>
        <c:axId val="13834726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348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348800"/>
        <c:scaling>
          <c:orientation val="minMax"/>
          <c:min val="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34726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mensuelle du TRS</a:t>
            </a:r>
          </a:p>
        </c:rich>
      </c:tx>
      <c:layout>
        <c:manualLayout>
          <c:xMode val="edge"/>
          <c:yMode val="edge"/>
          <c:x val="0.32727368169887855"/>
          <c:y val="2.439024390243902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212154392028859"/>
          <c:y val="0.16585405357768096"/>
          <c:w val="0.8454570473989329"/>
          <c:h val="0.7219529391028465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3366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SITE'!$B$167:$I$167</c:f>
              <c:numCache>
                <c:formatCode>General</c:formatCode>
                <c:ptCount val="8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  <c:pt idx="6">
                  <c:v>12</c:v>
                </c:pt>
                <c:pt idx="7">
                  <c:v>#N/A</c:v>
                </c:pt>
              </c:numCache>
            </c:numRef>
          </c:cat>
          <c:val>
            <c:numRef>
              <c:f>'Paretos SITE'!$B$168:$I$168</c:f>
              <c:numCache>
                <c:formatCode>0.0%</c:formatCode>
                <c:ptCount val="8"/>
                <c:pt idx="0">
                  <c:v>0.74966894454616795</c:v>
                </c:pt>
                <c:pt idx="1">
                  <c:v>0.78404717319415096</c:v>
                </c:pt>
                <c:pt idx="2">
                  <c:v>0.72946770992404397</c:v>
                </c:pt>
                <c:pt idx="3">
                  <c:v>0.77234525611407623</c:v>
                </c:pt>
                <c:pt idx="4">
                  <c:v>0.79030854513126247</c:v>
                </c:pt>
                <c:pt idx="5">
                  <c:v>0.78596657410241344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386816"/>
        <c:axId val="138396800"/>
      </c:barChart>
      <c:lineChart>
        <c:grouping val="standard"/>
        <c:varyColors val="0"/>
        <c:ser>
          <c:idx val="1"/>
          <c:order val="1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'Paretos SITE'!$B$173:$I$173</c:f>
              <c:numCache>
                <c:formatCode>0.0%</c:formatCode>
                <c:ptCount val="8"/>
                <c:pt idx="0">
                  <c:v>0.79545454545454575</c:v>
                </c:pt>
                <c:pt idx="1">
                  <c:v>0.79854545454545489</c:v>
                </c:pt>
                <c:pt idx="2">
                  <c:v>0.80163636363636404</c:v>
                </c:pt>
                <c:pt idx="3">
                  <c:v>0.80472727272727318</c:v>
                </c:pt>
                <c:pt idx="4">
                  <c:v>0.80781818181818232</c:v>
                </c:pt>
                <c:pt idx="5">
                  <c:v>0.81090909090909147</c:v>
                </c:pt>
                <c:pt idx="6">
                  <c:v>0.81400000000000006</c:v>
                </c:pt>
                <c:pt idx="7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8386816"/>
        <c:axId val="138396800"/>
      </c:lineChart>
      <c:catAx>
        <c:axId val="138386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396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396800"/>
        <c:scaling>
          <c:orientation val="minMax"/>
          <c:min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38681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sous-vitesse</a:t>
            </a:r>
          </a:p>
        </c:rich>
      </c:tx>
      <c:layout>
        <c:manualLayout>
          <c:xMode val="edge"/>
          <c:yMode val="edge"/>
          <c:x val="0.27407524059492561"/>
          <c:y val="4.705882352941176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48152300898079"/>
          <c:y val="0.2"/>
          <c:w val="0.83333634742602514"/>
          <c:h val="0.6647058823529411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SITE'!$B$167:$G$167</c:f>
              <c:numCache>
                <c:formatCode>General</c:formatCode>
                <c:ptCount val="6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</c:numCache>
            </c:numRef>
          </c:cat>
          <c:val>
            <c:numRef>
              <c:f>'Paretos SITE'!$B$171:$G$171</c:f>
              <c:numCache>
                <c:formatCode>0.0%</c:formatCode>
                <c:ptCount val="6"/>
                <c:pt idx="0">
                  <c:v>2.8939632395748802E-2</c:v>
                </c:pt>
                <c:pt idx="1">
                  <c:v>1.8917459035600513E-2</c:v>
                </c:pt>
                <c:pt idx="2">
                  <c:v>2.9090356903496914E-3</c:v>
                </c:pt>
                <c:pt idx="3">
                  <c:v>3.2791995525696865E-2</c:v>
                </c:pt>
                <c:pt idx="4">
                  <c:v>1.8698454790155902E-2</c:v>
                </c:pt>
                <c:pt idx="5">
                  <c:v>1.4817665845588524E-2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921664"/>
        <c:axId val="137923200"/>
      </c:barChart>
      <c:catAx>
        <c:axId val="137921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923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79232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92166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Pertes dues aux rebuts hors chgt couleur</a:t>
            </a:r>
          </a:p>
        </c:rich>
      </c:tx>
      <c:layout>
        <c:manualLayout>
          <c:xMode val="edge"/>
          <c:yMode val="edge"/>
          <c:x val="0.16236201102168502"/>
          <c:y val="5.917159763313609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760174196001133"/>
          <c:y val="0.21301836694008569"/>
          <c:w val="0.80073945013306136"/>
          <c:h val="0.650889454539150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SITE'!$B$167:$G$167</c:f>
              <c:numCache>
                <c:formatCode>General</c:formatCode>
                <c:ptCount val="6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</c:numCache>
            </c:numRef>
          </c:cat>
          <c:val>
            <c:numRef>
              <c:f>'Paretos SITE'!$B$172:$G$172</c:f>
              <c:numCache>
                <c:formatCode>0.0%</c:formatCode>
                <c:ptCount val="6"/>
                <c:pt idx="0">
                  <c:v>3.3133265197764154E-2</c:v>
                </c:pt>
                <c:pt idx="1">
                  <c:v>3.0994888069861969E-2</c:v>
                </c:pt>
                <c:pt idx="2">
                  <c:v>3.2761015096321386E-2</c:v>
                </c:pt>
                <c:pt idx="3">
                  <c:v>3.5894772577545489E-2</c:v>
                </c:pt>
                <c:pt idx="4">
                  <c:v>4.3037765270507185E-2</c:v>
                </c:pt>
                <c:pt idx="5">
                  <c:v>3.5654054397386968E-2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939584"/>
        <c:axId val="138031488"/>
      </c:barChart>
      <c:catAx>
        <c:axId val="1379395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0314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03148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93958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Sous-vitesse par UAP (mois écoulé)</a:t>
            </a:r>
          </a:p>
        </c:rich>
      </c:tx>
      <c:layout>
        <c:manualLayout>
          <c:xMode val="edge"/>
          <c:yMode val="edge"/>
          <c:x val="0.28735722689836185"/>
          <c:y val="2.958579881656804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080709749656942E-2"/>
          <c:y val="0.21301836694008569"/>
          <c:w val="0.8706920985208404"/>
          <c:h val="0.6272207471013634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SITE'!$E$157:$H$157</c:f>
              <c:strCache>
                <c:ptCount val="3"/>
                <c:pt idx="0">
                  <c:v>UAP 4R</c:v>
                </c:pt>
                <c:pt idx="1">
                  <c:v>UAP 2R</c:v>
                </c:pt>
                <c:pt idx="2">
                  <c:v>Couvercles</c:v>
                </c:pt>
              </c:strCache>
            </c:strRef>
          </c:cat>
          <c:val>
            <c:numRef>
              <c:f>'Paretos SITE'!$E$158:$H$158</c:f>
              <c:numCache>
                <c:formatCode>0.0%</c:formatCode>
                <c:ptCount val="4"/>
                <c:pt idx="0">
                  <c:v>1.8455091128835609E-2</c:v>
                </c:pt>
                <c:pt idx="1">
                  <c:v>1.344554263858223E-2</c:v>
                </c:pt>
                <c:pt idx="2">
                  <c:v>-3.5543047653745309E-2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065792"/>
        <c:axId val="138067328"/>
      </c:barChart>
      <c:catAx>
        <c:axId val="138065792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0673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06732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06579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TRS par UAP (mois écoulé)</a:t>
            </a:r>
          </a:p>
        </c:rich>
      </c:tx>
      <c:layout>
        <c:manualLayout>
          <c:xMode val="edge"/>
          <c:yMode val="edge"/>
          <c:x val="0.36127228316113663"/>
          <c:y val="2.941176470588235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693656709572442"/>
          <c:y val="0.21176470588235294"/>
          <c:w val="0.84971218178764818"/>
          <c:h val="0.6294117647058823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SITE'!$E$163:$H$163</c:f>
              <c:strCache>
                <c:ptCount val="3"/>
                <c:pt idx="0">
                  <c:v>Couvercles</c:v>
                </c:pt>
                <c:pt idx="1">
                  <c:v>UAP 4R</c:v>
                </c:pt>
                <c:pt idx="2">
                  <c:v>UAP 2R</c:v>
                </c:pt>
              </c:strCache>
            </c:strRef>
          </c:cat>
          <c:val>
            <c:numRef>
              <c:f>'Paretos SITE'!$E$164:$H$164</c:f>
              <c:numCache>
                <c:formatCode>0.0%</c:formatCode>
                <c:ptCount val="4"/>
                <c:pt idx="0">
                  <c:v>0.88571264446264442</c:v>
                </c:pt>
                <c:pt idx="1">
                  <c:v>0.74795070267448593</c:v>
                </c:pt>
                <c:pt idx="2">
                  <c:v>0.8003070636957178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433664"/>
        <c:axId val="138435200"/>
      </c:barChart>
      <c:catAx>
        <c:axId val="13843366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435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435200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43366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pannes</a:t>
            </a:r>
          </a:p>
        </c:rich>
      </c:tx>
      <c:layout>
        <c:manualLayout>
          <c:xMode val="edge"/>
          <c:yMode val="edge"/>
          <c:x val="0.335794132744477"/>
          <c:y val="4.705882352941176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653161131301048"/>
          <c:y val="0.17058823529411765"/>
          <c:w val="0.81180958078006227"/>
          <c:h val="0.705882352941176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'Paretos SITE'!$A$174</c:f>
              <c:strCache>
                <c:ptCount val="1"/>
                <c:pt idx="0">
                  <c:v>Taux de pannes</c:v>
                </c:pt>
              </c:strCache>
            </c:strRef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SITE'!$B$167:$G$167</c:f>
              <c:numCache>
                <c:formatCode>General</c:formatCode>
                <c:ptCount val="6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</c:numCache>
            </c:numRef>
          </c:cat>
          <c:val>
            <c:numRef>
              <c:f>'Paretos SITE'!$B$174:$G$174</c:f>
              <c:numCache>
                <c:formatCode>0.0%</c:formatCode>
                <c:ptCount val="6"/>
                <c:pt idx="0">
                  <c:v>4.098343905309966E-2</c:v>
                </c:pt>
                <c:pt idx="1">
                  <c:v>4.7203075819753769E-2</c:v>
                </c:pt>
                <c:pt idx="2">
                  <c:v>7.4036122703780904E-2</c:v>
                </c:pt>
                <c:pt idx="3">
                  <c:v>5.4136461403648521E-2</c:v>
                </c:pt>
                <c:pt idx="4">
                  <c:v>4.4194121953770531E-2</c:v>
                </c:pt>
                <c:pt idx="5">
                  <c:v>4.8163943728678757E-2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455680"/>
        <c:axId val="138482048"/>
      </c:barChart>
      <c:catAx>
        <c:axId val="138455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4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4820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48204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45568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Subis</a:t>
            </a:r>
          </a:p>
        </c:rich>
      </c:tx>
      <c:layout>
        <c:manualLayout>
          <c:xMode val="edge"/>
          <c:yMode val="edge"/>
          <c:x val="0.46586408626632514"/>
          <c:y val="2.99401197604790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481987957654713"/>
          <c:y val="0.20359281437125748"/>
          <c:w val="0.77108660546464802"/>
          <c:h val="0.550898203592814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SITE'!$E$128:$N$128</c:f>
              <c:strCache>
                <c:ptCount val="10"/>
                <c:pt idx="0">
                  <c:v>Alimentation matière</c:v>
                </c:pt>
                <c:pt idx="1">
                  <c:v>Panne périphériques</c:v>
                </c:pt>
                <c:pt idx="2">
                  <c:v>Non saisi</c:v>
                </c:pt>
                <c:pt idx="3">
                  <c:v>Panne mécanique</c:v>
                </c:pt>
                <c:pt idx="4">
                  <c:v>Panne robot</c:v>
                </c:pt>
                <c:pt idx="5">
                  <c:v>Panne électrique</c:v>
                </c:pt>
                <c:pt idx="6">
                  <c:v>Panne moule</c:v>
                </c:pt>
                <c:pt idx="7">
                  <c:v>Attente diag</c:v>
                </c:pt>
                <c:pt idx="8">
                  <c:v>Attente diag</c:v>
                </c:pt>
                <c:pt idx="9">
                  <c:v>Pb organisation</c:v>
                </c:pt>
              </c:strCache>
            </c:strRef>
          </c:cat>
          <c:val>
            <c:numRef>
              <c:f>'Paretos SITE'!$E$129:$N$129</c:f>
              <c:numCache>
                <c:formatCode>0.0%</c:formatCode>
                <c:ptCount val="10"/>
                <c:pt idx="0">
                  <c:v>1.3971766041057423E-2</c:v>
                </c:pt>
                <c:pt idx="1">
                  <c:v>1.0466537240542698E-2</c:v>
                </c:pt>
                <c:pt idx="2">
                  <c:v>1.1626010629623092E-2</c:v>
                </c:pt>
                <c:pt idx="3">
                  <c:v>1.3118357881849885E-2</c:v>
                </c:pt>
                <c:pt idx="4">
                  <c:v>1.0173876327306604E-2</c:v>
                </c:pt>
                <c:pt idx="5">
                  <c:v>1.1031752592059728E-2</c:v>
                </c:pt>
                <c:pt idx="6">
                  <c:v>3.3734196869198447E-3</c:v>
                </c:pt>
                <c:pt idx="7">
                  <c:v>0</c:v>
                </c:pt>
                <c:pt idx="8">
                  <c:v>0</c:v>
                </c:pt>
                <c:pt idx="9">
                  <c:v>7.796844177053151E-4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527104"/>
        <c:axId val="138528640"/>
      </c:barChart>
      <c:catAx>
        <c:axId val="13852710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528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5286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52710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Planifiés</a:t>
            </a:r>
          </a:p>
        </c:rich>
      </c:tx>
      <c:layout>
        <c:manualLayout>
          <c:xMode val="edge"/>
          <c:yMode val="edge"/>
          <c:x val="0.43820342681883867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9662975286866022"/>
          <c:y val="0.16666763548430225"/>
          <c:w val="0.78651901147464087"/>
          <c:h val="0.5773843086420470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SITE'!$O$128:$S$128</c:f>
              <c:strCache>
                <c:ptCount val="5"/>
                <c:pt idx="0">
                  <c:v>Chgt couleur</c:v>
                </c:pt>
                <c:pt idx="1">
                  <c:v>Chgt marquage</c:v>
                </c:pt>
                <c:pt idx="2">
                  <c:v>Changement moule</c:v>
                </c:pt>
                <c:pt idx="3">
                  <c:v>Chgt version moule</c:v>
                </c:pt>
                <c:pt idx="4">
                  <c:v>Préventiv Niv 1</c:v>
                </c:pt>
              </c:strCache>
            </c:strRef>
          </c:cat>
          <c:val>
            <c:numRef>
              <c:f>'Paretos SITE'!$O$129:$S$129</c:f>
              <c:numCache>
                <c:formatCode>0.0%</c:formatCode>
                <c:ptCount val="5"/>
                <c:pt idx="0">
                  <c:v>3.811294030387586E-2</c:v>
                </c:pt>
                <c:pt idx="1">
                  <c:v>9.7717468282035782E-3</c:v>
                </c:pt>
                <c:pt idx="2">
                  <c:v>1.1322179452523028E-2</c:v>
                </c:pt>
                <c:pt idx="3">
                  <c:v>5.5538551931673735E-3</c:v>
                </c:pt>
                <c:pt idx="4">
                  <c:v>1.2684951643927732E-2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582656"/>
        <c:axId val="138592640"/>
      </c:barChart>
      <c:catAx>
        <c:axId val="138582656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592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5926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58265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d'arrêts</a:t>
            </a:r>
          </a:p>
        </c:rich>
      </c:tx>
      <c:layout>
        <c:manualLayout>
          <c:xMode val="edge"/>
          <c:yMode val="edge"/>
          <c:x val="0.28148264800233302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703753268783525"/>
          <c:y val="0.23809662212043178"/>
          <c:w val="0.84815121582470998"/>
          <c:h val="0.6250036330661333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'Paretos SITE'!$A$169</c:f>
              <c:strCache>
                <c:ptCount val="1"/>
                <c:pt idx="0">
                  <c:v>Taux d'arrêts planifiés</c:v>
                </c:pt>
              </c:strCache>
            </c:strRef>
          </c:tx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SITE'!$B$167:$G$167</c:f>
              <c:numCache>
                <c:formatCode>General</c:formatCode>
                <c:ptCount val="6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</c:numCache>
            </c:numRef>
          </c:cat>
          <c:val>
            <c:numRef>
              <c:f>'Paretos SITE'!$B$169:$G$169</c:f>
              <c:numCache>
                <c:formatCode>0.0%</c:formatCode>
                <c:ptCount val="6"/>
                <c:pt idx="0">
                  <c:v>7.7724463771906893E-2</c:v>
                </c:pt>
                <c:pt idx="1">
                  <c:v>7.466034503366667E-2</c:v>
                </c:pt>
                <c:pt idx="2">
                  <c:v>7.2494117998179453E-2</c:v>
                </c:pt>
                <c:pt idx="3">
                  <c:v>6.4755436947343245E-2</c:v>
                </c:pt>
                <c:pt idx="4">
                  <c:v>7.3808179060767698E-2</c:v>
                </c:pt>
                <c:pt idx="5">
                  <c:v>7.7445673421697572E-2</c:v>
                </c:pt>
              </c:numCache>
            </c:numRef>
          </c:val>
        </c:ser>
        <c:ser>
          <c:idx val="1"/>
          <c:order val="1"/>
          <c:tx>
            <c:strRef>
              <c:f>'Paretos SITE'!$A$170</c:f>
              <c:strCache>
                <c:ptCount val="1"/>
                <c:pt idx="0">
                  <c:v>Taux d'arrêts subis</c:v>
                </c:pt>
              </c:strCache>
            </c:strRef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numFmt formatCode="0.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'Paretos SITE'!$B$167:$G$167</c:f>
              <c:numCache>
                <c:formatCode>General</c:formatCode>
                <c:ptCount val="6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</c:numCache>
            </c:numRef>
          </c:cat>
          <c:val>
            <c:numRef>
              <c:f>'Paretos SITE'!$B$170:$G$170</c:f>
              <c:numCache>
                <c:formatCode>0.0%</c:formatCode>
                <c:ptCount val="6"/>
                <c:pt idx="0">
                  <c:v>0.10794246991891186</c:v>
                </c:pt>
                <c:pt idx="1">
                  <c:v>9.2545519741822374E-2</c:v>
                </c:pt>
                <c:pt idx="2">
                  <c:v>0.16247257967438833</c:v>
                </c:pt>
                <c:pt idx="3">
                  <c:v>9.9952202660718539E-2</c:v>
                </c:pt>
                <c:pt idx="4">
                  <c:v>7.2446396820416287E-2</c:v>
                </c:pt>
                <c:pt idx="5">
                  <c:v>7.4541404817064588E-2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631040"/>
        <c:axId val="138632576"/>
      </c:barChart>
      <c:catAx>
        <c:axId val="1386310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6325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6325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63104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6481504811898513"/>
          <c:y val="2.976190476190476E-2"/>
          <c:w val="0.32592709244677753"/>
          <c:h val="0.1607149106361704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5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Répartition des pertes sur TRS (cumul annuel)</a:t>
            </a:r>
          </a:p>
        </c:rich>
      </c:tx>
      <c:layout>
        <c:manualLayout>
          <c:xMode val="edge"/>
          <c:yMode val="edge"/>
          <c:x val="0.1393942575359898"/>
          <c:y val="3.428571428571428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42121336770054363"/>
          <c:y val="0.19714285714285715"/>
          <c:w val="0.53636522361867789"/>
          <c:h val="0.68285714285714283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75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SITE'!$A$2:$A$8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SITE'!$B$2:$B$8</c:f>
              <c:numCache>
                <c:formatCode>0.0%</c:formatCode>
                <c:ptCount val="7"/>
                <c:pt idx="0">
                  <c:v>0.77660345443481638</c:v>
                </c:pt>
                <c:pt idx="1">
                  <c:v>0.77660345443481638</c:v>
                </c:pt>
                <c:pt idx="2">
                  <c:v>0.81021017240299431</c:v>
                </c:pt>
                <c:pt idx="3">
                  <c:v>0.83755833131790036</c:v>
                </c:pt>
                <c:pt idx="4">
                  <c:v>0.88771314384696509</c:v>
                </c:pt>
                <c:pt idx="5">
                  <c:v>0.92975951775598298</c:v>
                </c:pt>
                <c:pt idx="6">
                  <c:v>1.0004407033718108</c:v>
                </c:pt>
              </c:numCache>
            </c:numRef>
          </c:val>
        </c:ser>
        <c:ser>
          <c:idx val="1"/>
          <c:order val="1"/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9.7346181517160388E-2"/>
                  <c:y val="-8.9238845144352886E-4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4.0981395250949099E-2"/>
                  <c:y val="-4.905556805399317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8.7711312292821988E-2"/>
                  <c:y val="-2.9333333333333251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0.10247515576555018"/>
                  <c:y val="-8.2393700787401613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6.1066122559300717E-2"/>
                  <c:y val="-4.9739782527183788E-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0.89697235136230868"/>
                  <c:y val="-1.02800149981252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SITE'!$A$2:$A$8</c:f>
              <c:strCache>
                <c:ptCount val="7"/>
                <c:pt idx="0">
                  <c:v>TRS SITE</c:v>
                </c:pt>
                <c:pt idx="1">
                  <c:v>Taux de production rebut</c:v>
                </c:pt>
                <c:pt idx="2">
                  <c:v>Taux de sous-vitesse</c:v>
                </c:pt>
                <c:pt idx="3">
                  <c:v>Taux de pannes</c:v>
                </c:pt>
                <c:pt idx="4">
                  <c:v>Taux d'arrêts subis (hors panne)</c:v>
                </c:pt>
                <c:pt idx="5">
                  <c:v>Taux d'arrêts planifiés</c:v>
                </c:pt>
                <c:pt idx="6">
                  <c:v>Temps d'ouverture</c:v>
                </c:pt>
              </c:strCache>
            </c:strRef>
          </c:cat>
          <c:val>
            <c:numRef>
              <c:f>'Paretos SITE'!$C$2:$C$8</c:f>
              <c:numCache>
                <c:formatCode>0.0%</c:formatCode>
                <c:ptCount val="7"/>
                <c:pt idx="1">
                  <c:v>3.360671796817797E-2</c:v>
                </c:pt>
                <c:pt idx="2">
                  <c:v>2.7348158914906023E-2</c:v>
                </c:pt>
                <c:pt idx="3">
                  <c:v>5.0154812529064716E-2</c:v>
                </c:pt>
                <c:pt idx="4">
                  <c:v>4.2046373909017928E-2</c:v>
                </c:pt>
                <c:pt idx="5">
                  <c:v>7.068118561582791E-2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754688"/>
        <c:axId val="138772864"/>
      </c:barChart>
      <c:catAx>
        <c:axId val="138754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7728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772864"/>
        <c:scaling>
          <c:orientation val="minMax"/>
          <c:min val="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7546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mensuelle du TRS</a:t>
            </a:r>
          </a:p>
        </c:rich>
      </c:tx>
      <c:layout>
        <c:manualLayout>
          <c:xMode val="edge"/>
          <c:yMode val="edge"/>
          <c:x val="0.32727368169887855"/>
          <c:y val="1.95312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212154392028859"/>
          <c:y val="0.13281275332022346"/>
          <c:w val="0.8454570473989329"/>
          <c:h val="0.7343764007118238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3366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hebdo'!$BI$82:$BT$82</c:f>
              <c:numCache>
                <c:formatCode>0.0%</c:formatCode>
                <c:ptCount val="12"/>
                <c:pt idx="0">
                  <c:v>0.78486201740749162</c:v>
                </c:pt>
                <c:pt idx="1">
                  <c:v>0.79867420730576677</c:v>
                </c:pt>
                <c:pt idx="2">
                  <c:v>0.7936523553692536</c:v>
                </c:pt>
                <c:pt idx="3">
                  <c:v>0.7637030744644846</c:v>
                </c:pt>
                <c:pt idx="4">
                  <c:v>0.76245473931275309</c:v>
                </c:pt>
                <c:pt idx="5">
                  <c:v>0.74966894454616795</c:v>
                </c:pt>
                <c:pt idx="6">
                  <c:v>0.78404717319415096</c:v>
                </c:pt>
                <c:pt idx="7">
                  <c:v>0.72946770992404397</c:v>
                </c:pt>
                <c:pt idx="8">
                  <c:v>0.77234525611407623</c:v>
                </c:pt>
                <c:pt idx="9">
                  <c:v>0.79030854513126247</c:v>
                </c:pt>
                <c:pt idx="10">
                  <c:v>0.78596657410241344</c:v>
                </c:pt>
                <c:pt idx="11">
                  <c:v>0.84666322113831649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814976"/>
        <c:axId val="138816512"/>
      </c:barChart>
      <c:lineChart>
        <c:grouping val="standard"/>
        <c:varyColors val="0"/>
        <c:ser>
          <c:idx val="1"/>
          <c:order val="1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hebdo'!$BI$170:$BT$170</c:f>
              <c:numCache>
                <c:formatCode>0.0%</c:formatCode>
                <c:ptCount val="12"/>
                <c:pt idx="0">
                  <c:v>0.78</c:v>
                </c:pt>
                <c:pt idx="1">
                  <c:v>0.78309090909090917</c:v>
                </c:pt>
                <c:pt idx="2">
                  <c:v>0.78618181818181831</c:v>
                </c:pt>
                <c:pt idx="3">
                  <c:v>0.78927272727272746</c:v>
                </c:pt>
                <c:pt idx="4">
                  <c:v>0.7923636363636366</c:v>
                </c:pt>
                <c:pt idx="5">
                  <c:v>0.79545454545454575</c:v>
                </c:pt>
                <c:pt idx="6">
                  <c:v>0.79854545454545489</c:v>
                </c:pt>
                <c:pt idx="7">
                  <c:v>0.80163636363636404</c:v>
                </c:pt>
                <c:pt idx="8">
                  <c:v>0.80472727272727318</c:v>
                </c:pt>
                <c:pt idx="9">
                  <c:v>0.80781818181818232</c:v>
                </c:pt>
                <c:pt idx="10">
                  <c:v>0.81090909090909147</c:v>
                </c:pt>
                <c:pt idx="11">
                  <c:v>0.81400000000000006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8814976"/>
        <c:axId val="138816512"/>
      </c:lineChart>
      <c:catAx>
        <c:axId val="138814976"/>
        <c:scaling>
          <c:orientation val="minMax"/>
        </c:scaling>
        <c:delete val="0"/>
        <c:axPos val="b"/>
        <c:numFmt formatCode="&quot;M &quot;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816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816512"/>
        <c:scaling>
          <c:orientation val="minMax"/>
          <c:min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81497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pannes</a:t>
            </a:r>
          </a:p>
        </c:rich>
      </c:tx>
      <c:layout>
        <c:manualLayout>
          <c:xMode val="edge"/>
          <c:yMode val="edge"/>
          <c:x val="0.33457249070631973"/>
          <c:y val="4.678362573099414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754646840148699"/>
          <c:y val="0.2339194645437257"/>
          <c:w val="0.81040892193308545"/>
          <c:h val="0.5672547015185348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hebdo'!$BI$167:$BT$167</c:f>
              <c:numCache>
                <c:formatCode>0.0%</c:formatCode>
                <c:ptCount val="12"/>
                <c:pt idx="0">
                  <c:v>8.1895911516867814E-2</c:v>
                </c:pt>
                <c:pt idx="1">
                  <c:v>6.4530531780963615E-2</c:v>
                </c:pt>
                <c:pt idx="2">
                  <c:v>8.2831476922232097E-2</c:v>
                </c:pt>
                <c:pt idx="3">
                  <c:v>9.6499230095100627E-2</c:v>
                </c:pt>
                <c:pt idx="4">
                  <c:v>9.7529327017111991E-2</c:v>
                </c:pt>
                <c:pt idx="5">
                  <c:v>0.10794246991891186</c:v>
                </c:pt>
                <c:pt idx="6">
                  <c:v>9.2545519741822374E-2</c:v>
                </c:pt>
                <c:pt idx="7">
                  <c:v>0.16247257967438833</c:v>
                </c:pt>
                <c:pt idx="8">
                  <c:v>9.9952202660718539E-2</c:v>
                </c:pt>
                <c:pt idx="9">
                  <c:v>7.2446396820416287E-2</c:v>
                </c:pt>
                <c:pt idx="10">
                  <c:v>7.4541404817064588E-2</c:v>
                </c:pt>
                <c:pt idx="11">
                  <c:v>5.9790684152723039E-2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841088"/>
        <c:axId val="138846976"/>
      </c:barChart>
      <c:catAx>
        <c:axId val="138841088"/>
        <c:scaling>
          <c:orientation val="minMax"/>
        </c:scaling>
        <c:delete val="0"/>
        <c:axPos val="b"/>
        <c:numFmt formatCode="&quot;M &quot;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846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8469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88410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de sous-vitesse</a:t>
            </a:r>
          </a:p>
        </c:rich>
      </c:tx>
      <c:layout>
        <c:manualLayout>
          <c:xMode val="edge"/>
          <c:yMode val="edge"/>
          <c:x val="0.27407524059492561"/>
          <c:y val="4.705882352941176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814868398684891"/>
          <c:y val="0.23529411764705882"/>
          <c:w val="0.80000289352898413"/>
          <c:h val="0.564705882352941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hebdo'!$BI$168:$BT$168</c:f>
              <c:numCache>
                <c:formatCode>0.0%</c:formatCode>
                <c:ptCount val="12"/>
                <c:pt idx="0">
                  <c:v>2.2730613736303511E-2</c:v>
                </c:pt>
                <c:pt idx="1">
                  <c:v>4.1181452251338228E-2</c:v>
                </c:pt>
                <c:pt idx="2">
                  <c:v>2.1888048751494964E-2</c:v>
                </c:pt>
                <c:pt idx="3">
                  <c:v>4.4131738548945094E-2</c:v>
                </c:pt>
                <c:pt idx="4">
                  <c:v>4.2257860162251512E-2</c:v>
                </c:pt>
                <c:pt idx="5">
                  <c:v>2.8939632395748802E-2</c:v>
                </c:pt>
                <c:pt idx="6">
                  <c:v>1.8917459035600513E-2</c:v>
                </c:pt>
                <c:pt idx="7">
                  <c:v>2.9090356903496914E-3</c:v>
                </c:pt>
                <c:pt idx="8">
                  <c:v>3.2791995525696865E-2</c:v>
                </c:pt>
                <c:pt idx="9">
                  <c:v>1.8698454790155902E-2</c:v>
                </c:pt>
                <c:pt idx="10">
                  <c:v>1.4817665845588524E-2</c:v>
                </c:pt>
                <c:pt idx="11">
                  <c:v>2.6164285439245857E-2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325120"/>
        <c:axId val="148326656"/>
      </c:barChart>
      <c:catAx>
        <c:axId val="148325120"/>
        <c:scaling>
          <c:orientation val="minMax"/>
        </c:scaling>
        <c:delete val="0"/>
        <c:axPos val="b"/>
        <c:numFmt formatCode="&quot;M &quot;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3266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3266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32512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Pertes dues aux rebuts hors chgt couleur</a:t>
            </a:r>
          </a:p>
        </c:rich>
      </c:tx>
      <c:layout>
        <c:manualLayout>
          <c:xMode val="edge"/>
          <c:yMode val="edge"/>
          <c:x val="0.16236201102168502"/>
          <c:y val="5.917159763313609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760174196001133"/>
          <c:y val="0.23076989751842616"/>
          <c:w val="0.80073945013306136"/>
          <c:h val="0.568048978506895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hebdo'!$BI$169:$BT$169</c:f>
              <c:numCache>
                <c:formatCode>0.0%</c:formatCode>
                <c:ptCount val="12"/>
                <c:pt idx="0">
                  <c:v>2.9217084573447006E-2</c:v>
                </c:pt>
                <c:pt idx="1">
                  <c:v>2.835312961404287E-2</c:v>
                </c:pt>
                <c:pt idx="2">
                  <c:v>3.1463558866959743E-2</c:v>
                </c:pt>
                <c:pt idx="3">
                  <c:v>3.7998174777918316E-2</c:v>
                </c:pt>
                <c:pt idx="4">
                  <c:v>3.0383455748996976E-2</c:v>
                </c:pt>
                <c:pt idx="5">
                  <c:v>3.3133265197764154E-2</c:v>
                </c:pt>
                <c:pt idx="6">
                  <c:v>3.0994888069861969E-2</c:v>
                </c:pt>
                <c:pt idx="7">
                  <c:v>3.2761015096321386E-2</c:v>
                </c:pt>
                <c:pt idx="8">
                  <c:v>3.5894772577545489E-2</c:v>
                </c:pt>
                <c:pt idx="9">
                  <c:v>4.3037765270507185E-2</c:v>
                </c:pt>
                <c:pt idx="10">
                  <c:v>3.5654054397386968E-2</c:v>
                </c:pt>
                <c:pt idx="11">
                  <c:v>2.2320758814258816E-2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367616"/>
        <c:axId val="148439040"/>
      </c:barChart>
      <c:catAx>
        <c:axId val="148367616"/>
        <c:scaling>
          <c:orientation val="minMax"/>
        </c:scaling>
        <c:delete val="0"/>
        <c:axPos val="b"/>
        <c:numFmt formatCode="&quot;M &quot;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4390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4390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36761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Pareto des causes de pannes (cumul annuel)</a:t>
            </a:r>
          </a:p>
        </c:rich>
      </c:tx>
      <c:layout>
        <c:manualLayout>
          <c:xMode val="edge"/>
          <c:yMode val="edge"/>
          <c:x val="0.21776534380193879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461334086975744"/>
          <c:y val="0.16071521993129145"/>
          <c:w val="0.84527338891446113"/>
          <c:h val="0.6369084641721549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SITE'!$E$69:$I$69</c:f>
              <c:strCache>
                <c:ptCount val="5"/>
                <c:pt idx="0">
                  <c:v>Panne périphériques</c:v>
                </c:pt>
                <c:pt idx="1">
                  <c:v>Panne mécanique</c:v>
                </c:pt>
                <c:pt idx="2">
                  <c:v>Panne robot</c:v>
                </c:pt>
                <c:pt idx="3">
                  <c:v>Panne électrique</c:v>
                </c:pt>
                <c:pt idx="4">
                  <c:v>Panne moule</c:v>
                </c:pt>
              </c:strCache>
            </c:strRef>
          </c:cat>
          <c:val>
            <c:numRef>
              <c:f>'Paretos SITE'!$E$70:$I$70</c:f>
              <c:numCache>
                <c:formatCode>0.0%</c:formatCode>
                <c:ptCount val="5"/>
                <c:pt idx="0">
                  <c:v>1.6030821128339076E-2</c:v>
                </c:pt>
                <c:pt idx="1">
                  <c:v>1.10352040397879E-2</c:v>
                </c:pt>
                <c:pt idx="2">
                  <c:v>9.988926829605952E-3</c:v>
                </c:pt>
                <c:pt idx="3">
                  <c:v>8.1029848896007634E-3</c:v>
                </c:pt>
                <c:pt idx="4">
                  <c:v>4.5301621708699891E-3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473344"/>
        <c:axId val="148474880"/>
      </c:barChart>
      <c:catAx>
        <c:axId val="14847334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474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4748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47334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Sous-vitesse par UAP (cumul annuel)</a:t>
            </a:r>
          </a:p>
        </c:rich>
      </c:tx>
      <c:layout>
        <c:manualLayout>
          <c:xMode val="edge"/>
          <c:yMode val="edge"/>
          <c:x val="0.27873653724318942"/>
          <c:y val="2.958579881656804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632213744313893"/>
          <c:y val="0.21301836694008569"/>
          <c:w val="0.85345067082735837"/>
          <c:h val="0.6272207471013634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SITE'!$E$86:$H$86</c:f>
              <c:strCache>
                <c:ptCount val="3"/>
                <c:pt idx="0">
                  <c:v>UAP 2R</c:v>
                </c:pt>
                <c:pt idx="1">
                  <c:v>UAP 4R</c:v>
                </c:pt>
                <c:pt idx="2">
                  <c:v>Couvercles</c:v>
                </c:pt>
              </c:strCache>
            </c:strRef>
          </c:cat>
          <c:val>
            <c:numRef>
              <c:f>'Paretos SITE'!$E$87:$H$87</c:f>
              <c:numCache>
                <c:formatCode>0.0%</c:formatCode>
                <c:ptCount val="4"/>
                <c:pt idx="0">
                  <c:v>3.0423281475517743E-2</c:v>
                </c:pt>
                <c:pt idx="1">
                  <c:v>2.1185075898489482E-2</c:v>
                </c:pt>
                <c:pt idx="2">
                  <c:v>1.3787581945660342E-3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517248"/>
        <c:axId val="148518784"/>
      </c:barChart>
      <c:catAx>
        <c:axId val="14851724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518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51878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51724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TRS par UAP (cumul annuel)</a:t>
            </a:r>
          </a:p>
        </c:rich>
      </c:tx>
      <c:layout>
        <c:manualLayout>
          <c:xMode val="edge"/>
          <c:yMode val="edge"/>
          <c:x val="0.35260176292992274"/>
          <c:y val="2.941176470588235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693656709572442"/>
          <c:y val="0.18823529411764706"/>
          <c:w val="0.85260235927672179"/>
          <c:h val="0.6529411764705882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SITE'!$E$99:$H$99</c:f>
              <c:strCache>
                <c:ptCount val="3"/>
                <c:pt idx="0">
                  <c:v>Couvercles</c:v>
                </c:pt>
                <c:pt idx="1">
                  <c:v>UAP 2R</c:v>
                </c:pt>
                <c:pt idx="2">
                  <c:v>UAP 4R</c:v>
                </c:pt>
              </c:strCache>
            </c:strRef>
          </c:cat>
          <c:val>
            <c:numRef>
              <c:f>'Paretos SITE'!$E$100:$H$100</c:f>
              <c:numCache>
                <c:formatCode>0.0%</c:formatCode>
                <c:ptCount val="4"/>
                <c:pt idx="0">
                  <c:v>0.82581580992583159</c:v>
                </c:pt>
                <c:pt idx="1">
                  <c:v>0.78179201065505921</c:v>
                </c:pt>
                <c:pt idx="2">
                  <c:v>0.76620468102321582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544896"/>
        <c:axId val="148554880"/>
      </c:barChart>
      <c:catAx>
        <c:axId val="148544896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554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554880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54489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Taux d'arrêts</a:t>
            </a:r>
          </a:p>
        </c:rich>
      </c:tx>
      <c:layout>
        <c:manualLayout>
          <c:xMode val="edge"/>
          <c:yMode val="edge"/>
          <c:x val="0.28090005603232177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85772858778305"/>
          <c:y val="0.25595386877946419"/>
          <c:w val="0.84644504346999161"/>
          <c:h val="0.54166981532398228"/>
        </c:manualLayout>
      </c:layout>
      <c:barChart>
        <c:barDir val="col"/>
        <c:grouping val="stacked"/>
        <c:varyColors val="0"/>
        <c:ser>
          <c:idx val="0"/>
          <c:order val="0"/>
          <c:tx>
            <c:v>Process</c:v>
          </c:tx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2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525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6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Dysfonctionnements</c:v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5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8902272"/>
        <c:axId val="148903808"/>
      </c:barChart>
      <c:lineChart>
        <c:grouping val="standard"/>
        <c:varyColors val="0"/>
        <c:ser>
          <c:idx val="2"/>
          <c:order val="2"/>
          <c:spPr>
            <a:ln w="28575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5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'Data hebdo'!$BI$1:$BT$1</c:f>
              <c:numCache>
                <c:formatCode>"M "00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'Data hebdo'!#REF!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8902272"/>
        <c:axId val="148903808"/>
      </c:lineChart>
      <c:catAx>
        <c:axId val="148902272"/>
        <c:scaling>
          <c:orientation val="minMax"/>
        </c:scaling>
        <c:delete val="0"/>
        <c:axPos val="b"/>
        <c:numFmt formatCode="&quot;M &quot;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903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9038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90227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65543307086614178"/>
          <c:y val="2.976190476190476E-2"/>
          <c:w val="0.32958919460910086"/>
          <c:h val="0.1607149106361704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5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Dysfonctionnements</a:t>
            </a:r>
          </a:p>
        </c:rich>
      </c:tx>
      <c:layout>
        <c:manualLayout>
          <c:xMode val="edge"/>
          <c:yMode val="edge"/>
          <c:x val="0.22580645161290322"/>
          <c:y val="2.99401197604790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9354838709677419"/>
          <c:y val="0.18562874251497005"/>
          <c:w val="0.78064516129032258"/>
          <c:h val="0.5568862275449101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.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SITE'!$E$24:$I$24</c:f>
              <c:strCache>
                <c:ptCount val="5"/>
                <c:pt idx="0">
                  <c:v>Non saisi</c:v>
                </c:pt>
                <c:pt idx="1">
                  <c:v>Panne périphériques</c:v>
                </c:pt>
                <c:pt idx="2">
                  <c:v>Alimentation matière</c:v>
                </c:pt>
                <c:pt idx="3">
                  <c:v>Panne mécanique</c:v>
                </c:pt>
                <c:pt idx="4">
                  <c:v>Panne robot</c:v>
                </c:pt>
              </c:strCache>
            </c:strRef>
          </c:cat>
          <c:val>
            <c:numRef>
              <c:f>'Paretos SITE'!$E$25:$I$25</c:f>
              <c:numCache>
                <c:formatCode>0.0%</c:formatCode>
                <c:ptCount val="5"/>
                <c:pt idx="0">
                  <c:v>2.5769715392881497E-2</c:v>
                </c:pt>
                <c:pt idx="1">
                  <c:v>1.6030821128339076E-2</c:v>
                </c:pt>
                <c:pt idx="2">
                  <c:v>1.5058379038041655E-2</c:v>
                </c:pt>
                <c:pt idx="3">
                  <c:v>1.10352040397879E-2</c:v>
                </c:pt>
                <c:pt idx="4">
                  <c:v>9.988926829605952E-3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945152"/>
        <c:axId val="148955136"/>
      </c:barChart>
      <c:catAx>
        <c:axId val="148945152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955136"/>
        <c:crosses val="autoZero"/>
        <c:auto val="1"/>
        <c:lblAlgn val="ctr"/>
        <c:lblOffset val="100"/>
        <c:tickLblSkip val="2"/>
        <c:tickMarkSkip val="1"/>
        <c:noMultiLvlLbl val="0"/>
      </c:catAx>
      <c:valAx>
        <c:axId val="1489551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94515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  <c:userShapes r:id="rId1"/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7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Process</a:t>
            </a:r>
          </a:p>
        </c:rich>
      </c:tx>
      <c:layout>
        <c:manualLayout>
          <c:xMode val="edge"/>
          <c:yMode val="edge"/>
          <c:x val="0.44736952617764886"/>
          <c:y val="2.97619047619047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9473734256101605"/>
          <c:y val="0.16666763548430225"/>
          <c:w val="0.78421254166463217"/>
          <c:h val="0.5952415553010794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'Paretos SITE'!$J$24:$Q$24</c:f>
              <c:strCache>
                <c:ptCount val="8"/>
                <c:pt idx="0">
                  <c:v>Panne électrique</c:v>
                </c:pt>
                <c:pt idx="1">
                  <c:v>Panne moule</c:v>
                </c:pt>
                <c:pt idx="2">
                  <c:v>Attente diag</c:v>
                </c:pt>
                <c:pt idx="3">
                  <c:v>Chgt couleur</c:v>
                </c:pt>
                <c:pt idx="4">
                  <c:v>Préventiv Niv 1</c:v>
                </c:pt>
                <c:pt idx="5">
                  <c:v>Changement moule</c:v>
                </c:pt>
                <c:pt idx="6">
                  <c:v>Pb organisation</c:v>
                </c:pt>
                <c:pt idx="7">
                  <c:v>Attente prod</c:v>
                </c:pt>
              </c:strCache>
            </c:strRef>
          </c:cat>
          <c:val>
            <c:numRef>
              <c:f>'Paretos SITE'!$J$25:$Q$25</c:f>
              <c:numCache>
                <c:formatCode>0.0%</c:formatCode>
                <c:ptCount val="8"/>
                <c:pt idx="0">
                  <c:v>8.1029848896007634E-3</c:v>
                </c:pt>
                <c:pt idx="1">
                  <c:v>4.5301621708699891E-3</c:v>
                </c:pt>
                <c:pt idx="2">
                  <c:v>4.4867420861651657E-4</c:v>
                </c:pt>
                <c:pt idx="3">
                  <c:v>3.7530894858579522E-2</c:v>
                </c:pt>
                <c:pt idx="4">
                  <c:v>1.0628901121559668E-2</c:v>
                </c:pt>
                <c:pt idx="5">
                  <c:v>7.9662221107237342E-3</c:v>
                </c:pt>
                <c:pt idx="6">
                  <c:v>1.1696154218072447E-3</c:v>
                </c:pt>
                <c:pt idx="7">
                  <c:v>6.6703318532048734E-5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689280"/>
        <c:axId val="148690816"/>
      </c:barChart>
      <c:catAx>
        <c:axId val="148689280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690816"/>
        <c:crosses val="autoZero"/>
        <c:auto val="1"/>
        <c:lblAlgn val="ctr"/>
        <c:lblOffset val="100"/>
        <c:tickLblSkip val="2"/>
        <c:tickMarkSkip val="1"/>
        <c:noMultiLvlLbl val="0"/>
      </c:catAx>
      <c:valAx>
        <c:axId val="14869081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868928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  <c:userShapes r:id="rId1"/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8.xml"/><Relationship Id="rId3" Type="http://schemas.openxmlformats.org/officeDocument/2006/relationships/chart" Target="../charts/chart23.xml"/><Relationship Id="rId7" Type="http://schemas.openxmlformats.org/officeDocument/2006/relationships/chart" Target="../charts/chart27.xml"/><Relationship Id="rId2" Type="http://schemas.openxmlformats.org/officeDocument/2006/relationships/chart" Target="../charts/chart22.xml"/><Relationship Id="rId1" Type="http://schemas.openxmlformats.org/officeDocument/2006/relationships/chart" Target="../charts/chart21.xml"/><Relationship Id="rId6" Type="http://schemas.openxmlformats.org/officeDocument/2006/relationships/chart" Target="../charts/chart26.xml"/><Relationship Id="rId5" Type="http://schemas.openxmlformats.org/officeDocument/2006/relationships/chart" Target="../charts/chart25.xml"/><Relationship Id="rId10" Type="http://schemas.openxmlformats.org/officeDocument/2006/relationships/chart" Target="../charts/chart30.xml"/><Relationship Id="rId4" Type="http://schemas.openxmlformats.org/officeDocument/2006/relationships/chart" Target="../charts/chart24.xml"/><Relationship Id="rId9" Type="http://schemas.openxmlformats.org/officeDocument/2006/relationships/chart" Target="../charts/chart29.xm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chart" Target="../charts/chart38.xml"/><Relationship Id="rId3" Type="http://schemas.openxmlformats.org/officeDocument/2006/relationships/chart" Target="../charts/chart33.xml"/><Relationship Id="rId7" Type="http://schemas.openxmlformats.org/officeDocument/2006/relationships/chart" Target="../charts/chart37.xml"/><Relationship Id="rId2" Type="http://schemas.openxmlformats.org/officeDocument/2006/relationships/chart" Target="../charts/chart32.xml"/><Relationship Id="rId1" Type="http://schemas.openxmlformats.org/officeDocument/2006/relationships/chart" Target="../charts/chart31.xml"/><Relationship Id="rId6" Type="http://schemas.openxmlformats.org/officeDocument/2006/relationships/chart" Target="../charts/chart36.xml"/><Relationship Id="rId5" Type="http://schemas.openxmlformats.org/officeDocument/2006/relationships/chart" Target="../charts/chart35.xml"/><Relationship Id="rId10" Type="http://schemas.openxmlformats.org/officeDocument/2006/relationships/chart" Target="../charts/chart40.xml"/><Relationship Id="rId4" Type="http://schemas.openxmlformats.org/officeDocument/2006/relationships/chart" Target="../charts/chart34.xml"/><Relationship Id="rId9" Type="http://schemas.openxmlformats.org/officeDocument/2006/relationships/chart" Target="../charts/chart39.xml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8.xml"/><Relationship Id="rId3" Type="http://schemas.openxmlformats.org/officeDocument/2006/relationships/chart" Target="../charts/chart43.xml"/><Relationship Id="rId7" Type="http://schemas.openxmlformats.org/officeDocument/2006/relationships/chart" Target="../charts/chart47.xml"/><Relationship Id="rId2" Type="http://schemas.openxmlformats.org/officeDocument/2006/relationships/chart" Target="../charts/chart42.xml"/><Relationship Id="rId1" Type="http://schemas.openxmlformats.org/officeDocument/2006/relationships/chart" Target="../charts/chart41.xml"/><Relationship Id="rId6" Type="http://schemas.openxmlformats.org/officeDocument/2006/relationships/chart" Target="../charts/chart46.xml"/><Relationship Id="rId11" Type="http://schemas.openxmlformats.org/officeDocument/2006/relationships/chart" Target="../charts/chart51.xml"/><Relationship Id="rId5" Type="http://schemas.openxmlformats.org/officeDocument/2006/relationships/chart" Target="../charts/chart45.xml"/><Relationship Id="rId10" Type="http://schemas.openxmlformats.org/officeDocument/2006/relationships/chart" Target="../charts/chart50.xml"/><Relationship Id="rId4" Type="http://schemas.openxmlformats.org/officeDocument/2006/relationships/chart" Target="../charts/chart44.xml"/><Relationship Id="rId9" Type="http://schemas.openxmlformats.org/officeDocument/2006/relationships/chart" Target="../charts/chart4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685798</xdr:colOff>
      <xdr:row>3</xdr:row>
      <xdr:rowOff>32658</xdr:rowOff>
    </xdr:from>
    <xdr:to>
      <xdr:col>10</xdr:col>
      <xdr:colOff>555170</xdr:colOff>
      <xdr:row>14</xdr:row>
      <xdr:rowOff>146958</xdr:rowOff>
    </xdr:to>
    <xdr:graphicFrame macro="">
      <xdr:nvGraphicFramePr>
        <xdr:cNvPr id="2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685304</xdr:colOff>
      <xdr:row>33</xdr:row>
      <xdr:rowOff>111826</xdr:rowOff>
    </xdr:from>
    <xdr:to>
      <xdr:col>10</xdr:col>
      <xdr:colOff>576448</xdr:colOff>
      <xdr:row>50</xdr:row>
      <xdr:rowOff>79168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774370</xdr:colOff>
      <xdr:row>108</xdr:row>
      <xdr:rowOff>65759</xdr:rowOff>
    </xdr:from>
    <xdr:to>
      <xdr:col>10</xdr:col>
      <xdr:colOff>637903</xdr:colOff>
      <xdr:row>125</xdr:row>
      <xdr:rowOff>113260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756013</xdr:colOff>
      <xdr:row>126</xdr:row>
      <xdr:rowOff>66402</xdr:rowOff>
    </xdr:from>
    <xdr:to>
      <xdr:col>10</xdr:col>
      <xdr:colOff>672737</xdr:colOff>
      <xdr:row>142</xdr:row>
      <xdr:rowOff>26125</xdr:rowOff>
    </xdr:to>
    <xdr:graphicFrame macro="">
      <xdr:nvGraphicFramePr>
        <xdr:cNvPr id="6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4898</xdr:colOff>
      <xdr:row>55</xdr:row>
      <xdr:rowOff>4354</xdr:rowOff>
    </xdr:from>
    <xdr:to>
      <xdr:col>10</xdr:col>
      <xdr:colOff>714102</xdr:colOff>
      <xdr:row>70</xdr:row>
      <xdr:rowOff>135525</xdr:rowOff>
    </xdr:to>
    <xdr:graphicFrame macro="">
      <xdr:nvGraphicFramePr>
        <xdr:cNvPr id="7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750026</xdr:colOff>
      <xdr:row>142</xdr:row>
      <xdr:rowOff>120288</xdr:rowOff>
    </xdr:from>
    <xdr:to>
      <xdr:col>10</xdr:col>
      <xdr:colOff>670560</xdr:colOff>
      <xdr:row>158</xdr:row>
      <xdr:rowOff>76201</xdr:rowOff>
    </xdr:to>
    <xdr:graphicFrame macro="">
      <xdr:nvGraphicFramePr>
        <xdr:cNvPr id="10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13063</xdr:colOff>
      <xdr:row>160</xdr:row>
      <xdr:rowOff>132261</xdr:rowOff>
    </xdr:from>
    <xdr:to>
      <xdr:col>10</xdr:col>
      <xdr:colOff>701040</xdr:colOff>
      <xdr:row>176</xdr:row>
      <xdr:rowOff>88174</xdr:rowOff>
    </xdr:to>
    <xdr:graphicFrame macro="">
      <xdr:nvGraphicFramePr>
        <xdr:cNvPr id="11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754380</xdr:colOff>
      <xdr:row>217</xdr:row>
      <xdr:rowOff>166551</xdr:rowOff>
    </xdr:from>
    <xdr:to>
      <xdr:col>10</xdr:col>
      <xdr:colOff>735330</xdr:colOff>
      <xdr:row>234</xdr:row>
      <xdr:rowOff>133894</xdr:rowOff>
    </xdr:to>
    <xdr:graphicFrame macro="">
      <xdr:nvGraphicFramePr>
        <xdr:cNvPr id="12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18506</xdr:colOff>
      <xdr:row>196</xdr:row>
      <xdr:rowOff>159476</xdr:rowOff>
    </xdr:from>
    <xdr:to>
      <xdr:col>10</xdr:col>
      <xdr:colOff>723900</xdr:colOff>
      <xdr:row>213</xdr:row>
      <xdr:rowOff>99605</xdr:rowOff>
    </xdr:to>
    <xdr:graphicFrame macro="">
      <xdr:nvGraphicFramePr>
        <xdr:cNvPr id="13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759279</xdr:colOff>
      <xdr:row>178</xdr:row>
      <xdr:rowOff>17962</xdr:rowOff>
    </xdr:from>
    <xdr:to>
      <xdr:col>10</xdr:col>
      <xdr:colOff>723900</xdr:colOff>
      <xdr:row>194</xdr:row>
      <xdr:rowOff>156754</xdr:rowOff>
    </xdr:to>
    <xdr:graphicFrame macro="">
      <xdr:nvGraphicFramePr>
        <xdr:cNvPr id="14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698863</xdr:colOff>
      <xdr:row>235</xdr:row>
      <xdr:rowOff>138793</xdr:rowOff>
    </xdr:from>
    <xdr:to>
      <xdr:col>10</xdr:col>
      <xdr:colOff>762000</xdr:colOff>
      <xdr:row>252</xdr:row>
      <xdr:rowOff>83276</xdr:rowOff>
    </xdr:to>
    <xdr:graphicFrame macro="">
      <xdr:nvGraphicFramePr>
        <xdr:cNvPr id="15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660614</xdr:colOff>
      <xdr:row>254</xdr:row>
      <xdr:rowOff>54429</xdr:rowOff>
    </xdr:from>
    <xdr:to>
      <xdr:col>10</xdr:col>
      <xdr:colOff>748145</xdr:colOff>
      <xdr:row>269</xdr:row>
      <xdr:rowOff>170362</xdr:rowOff>
    </xdr:to>
    <xdr:graphicFrame macro="">
      <xdr:nvGraphicFramePr>
        <xdr:cNvPr id="18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623455</xdr:colOff>
      <xdr:row>350</xdr:row>
      <xdr:rowOff>68976</xdr:rowOff>
    </xdr:from>
    <xdr:to>
      <xdr:col>10</xdr:col>
      <xdr:colOff>778279</xdr:colOff>
      <xdr:row>369</xdr:row>
      <xdr:rowOff>1682</xdr:rowOff>
    </xdr:to>
    <xdr:graphicFrame macro="">
      <xdr:nvGraphicFramePr>
        <xdr:cNvPr id="19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636468</xdr:colOff>
      <xdr:row>272</xdr:row>
      <xdr:rowOff>91192</xdr:rowOff>
    </xdr:from>
    <xdr:to>
      <xdr:col>10</xdr:col>
      <xdr:colOff>769620</xdr:colOff>
      <xdr:row>290</xdr:row>
      <xdr:rowOff>149629</xdr:rowOff>
    </xdr:to>
    <xdr:graphicFrame macro="">
      <xdr:nvGraphicFramePr>
        <xdr:cNvPr id="20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651560</xdr:colOff>
      <xdr:row>291</xdr:row>
      <xdr:rowOff>130479</xdr:rowOff>
    </xdr:from>
    <xdr:to>
      <xdr:col>10</xdr:col>
      <xdr:colOff>759229</xdr:colOff>
      <xdr:row>310</xdr:row>
      <xdr:rowOff>61799</xdr:rowOff>
    </xdr:to>
    <xdr:graphicFrame macro="">
      <xdr:nvGraphicFramePr>
        <xdr:cNvPr id="21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636963</xdr:colOff>
      <xdr:row>311</xdr:row>
      <xdr:rowOff>66601</xdr:rowOff>
    </xdr:from>
    <xdr:to>
      <xdr:col>10</xdr:col>
      <xdr:colOff>759229</xdr:colOff>
      <xdr:row>330</xdr:row>
      <xdr:rowOff>3116</xdr:rowOff>
    </xdr:to>
    <xdr:graphicFrame macro="">
      <xdr:nvGraphicFramePr>
        <xdr:cNvPr id="22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609600</xdr:colOff>
      <xdr:row>330</xdr:row>
      <xdr:rowOff>144432</xdr:rowOff>
    </xdr:from>
    <xdr:to>
      <xdr:col>10</xdr:col>
      <xdr:colOff>759229</xdr:colOff>
      <xdr:row>349</xdr:row>
      <xdr:rowOff>75753</xdr:rowOff>
    </xdr:to>
    <xdr:graphicFrame macro="">
      <xdr:nvGraphicFramePr>
        <xdr:cNvPr id="23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783969</xdr:colOff>
      <xdr:row>73</xdr:row>
      <xdr:rowOff>9897</xdr:rowOff>
    </xdr:from>
    <xdr:to>
      <xdr:col>10</xdr:col>
      <xdr:colOff>672736</xdr:colOff>
      <xdr:row>89</xdr:row>
      <xdr:rowOff>93024</xdr:rowOff>
    </xdr:to>
    <xdr:graphicFrame macro="">
      <xdr:nvGraphicFramePr>
        <xdr:cNvPr id="25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0</xdr:col>
      <xdr:colOff>778327</xdr:colOff>
      <xdr:row>90</xdr:row>
      <xdr:rowOff>62047</xdr:rowOff>
    </xdr:from>
    <xdr:to>
      <xdr:col>10</xdr:col>
      <xdr:colOff>668381</xdr:colOff>
      <xdr:row>106</xdr:row>
      <xdr:rowOff>62048</xdr:rowOff>
    </xdr:to>
    <xdr:graphicFrame macro="">
      <xdr:nvGraphicFramePr>
        <xdr:cNvPr id="26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684811</xdr:colOff>
      <xdr:row>16</xdr:row>
      <xdr:rowOff>2969</xdr:rowOff>
    </xdr:from>
    <xdr:to>
      <xdr:col>5</xdr:col>
      <xdr:colOff>540328</xdr:colOff>
      <xdr:row>32</xdr:row>
      <xdr:rowOff>86096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</xdr:colOff>
          <xdr:row>4</xdr:row>
          <xdr:rowOff>68580</xdr:rowOff>
        </xdr:from>
        <xdr:to>
          <xdr:col>6</xdr:col>
          <xdr:colOff>518160</xdr:colOff>
          <xdr:row>7</xdr:row>
          <xdr:rowOff>106680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 jour ensemble des paretos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2</xdr:row>
      <xdr:rowOff>76200</xdr:rowOff>
    </xdr:from>
    <xdr:to>
      <xdr:col>4</xdr:col>
      <xdr:colOff>161925</xdr:colOff>
      <xdr:row>23</xdr:row>
      <xdr:rowOff>9525</xdr:rowOff>
    </xdr:to>
    <xdr:graphicFrame macro="">
      <xdr:nvGraphicFramePr>
        <xdr:cNvPr id="210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</xdr:colOff>
      <xdr:row>23</xdr:row>
      <xdr:rowOff>38100</xdr:rowOff>
    </xdr:from>
    <xdr:to>
      <xdr:col>4</xdr:col>
      <xdr:colOff>142875</xdr:colOff>
      <xdr:row>34</xdr:row>
      <xdr:rowOff>152400</xdr:rowOff>
    </xdr:to>
    <xdr:graphicFrame macro="">
      <xdr:nvGraphicFramePr>
        <xdr:cNvPr id="210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180975</xdr:colOff>
      <xdr:row>22</xdr:row>
      <xdr:rowOff>114300</xdr:rowOff>
    </xdr:from>
    <xdr:to>
      <xdr:col>7</xdr:col>
      <xdr:colOff>457200</xdr:colOff>
      <xdr:row>32</xdr:row>
      <xdr:rowOff>104775</xdr:rowOff>
    </xdr:to>
    <xdr:graphicFrame macro="">
      <xdr:nvGraphicFramePr>
        <xdr:cNvPr id="2112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190500</xdr:colOff>
      <xdr:row>32</xdr:row>
      <xdr:rowOff>133350</xdr:rowOff>
    </xdr:from>
    <xdr:to>
      <xdr:col>7</xdr:col>
      <xdr:colOff>476250</xdr:colOff>
      <xdr:row>42</xdr:row>
      <xdr:rowOff>114300</xdr:rowOff>
    </xdr:to>
    <xdr:graphicFrame macro="">
      <xdr:nvGraphicFramePr>
        <xdr:cNvPr id="211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476250</xdr:colOff>
      <xdr:row>22</xdr:row>
      <xdr:rowOff>104775</xdr:rowOff>
    </xdr:from>
    <xdr:to>
      <xdr:col>11</xdr:col>
      <xdr:colOff>752475</xdr:colOff>
      <xdr:row>32</xdr:row>
      <xdr:rowOff>85725</xdr:rowOff>
    </xdr:to>
    <xdr:graphicFrame macro="">
      <xdr:nvGraphicFramePr>
        <xdr:cNvPr id="2116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504825</xdr:colOff>
      <xdr:row>32</xdr:row>
      <xdr:rowOff>142875</xdr:rowOff>
    </xdr:from>
    <xdr:to>
      <xdr:col>11</xdr:col>
      <xdr:colOff>742950</xdr:colOff>
      <xdr:row>42</xdr:row>
      <xdr:rowOff>133350</xdr:rowOff>
    </xdr:to>
    <xdr:graphicFrame macro="">
      <xdr:nvGraphicFramePr>
        <xdr:cNvPr id="2117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47625</xdr:colOff>
      <xdr:row>35</xdr:row>
      <xdr:rowOff>19050</xdr:rowOff>
    </xdr:from>
    <xdr:to>
      <xdr:col>4</xdr:col>
      <xdr:colOff>152400</xdr:colOff>
      <xdr:row>42</xdr:row>
      <xdr:rowOff>123825</xdr:rowOff>
    </xdr:to>
    <xdr:sp macro="" textlink="">
      <xdr:nvSpPr>
        <xdr:cNvPr id="2077" name="Text Box 29"/>
        <xdr:cNvSpPr txBox="1">
          <a:spLocks noChangeArrowheads="1"/>
        </xdr:cNvSpPr>
      </xdr:nvSpPr>
      <xdr:spPr bwMode="auto">
        <a:xfrm>
          <a:off x="47625" y="5867400"/>
          <a:ext cx="3152775" cy="12382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200" b="1" i="0" u="none" strike="noStrike" baseline="0">
              <a:solidFill>
                <a:srgbClr val="000000"/>
              </a:solidFill>
              <a:latin typeface="Arial"/>
              <a:cs typeface="Arial"/>
            </a:rPr>
            <a:t>Commentaires / perspectives:</a:t>
          </a:r>
          <a:endParaRPr lang="fr-FR" sz="400"/>
        </a:p>
      </xdr:txBody>
    </xdr:sp>
    <xdr:clientData/>
  </xdr:twoCellAnchor>
  <xdr:twoCellAnchor>
    <xdr:from>
      <xdr:col>7</xdr:col>
      <xdr:colOff>600075</xdr:colOff>
      <xdr:row>2</xdr:row>
      <xdr:rowOff>76200</xdr:rowOff>
    </xdr:from>
    <xdr:to>
      <xdr:col>11</xdr:col>
      <xdr:colOff>685800</xdr:colOff>
      <xdr:row>12</xdr:row>
      <xdr:rowOff>47625</xdr:rowOff>
    </xdr:to>
    <xdr:graphicFrame macro="">
      <xdr:nvGraphicFramePr>
        <xdr:cNvPr id="30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190500</xdr:colOff>
      <xdr:row>12</xdr:row>
      <xdr:rowOff>85725</xdr:rowOff>
    </xdr:from>
    <xdr:to>
      <xdr:col>7</xdr:col>
      <xdr:colOff>476250</xdr:colOff>
      <xdr:row>22</xdr:row>
      <xdr:rowOff>57150</xdr:rowOff>
    </xdr:to>
    <xdr:graphicFrame macro="[0]!Bouton1_Cliquer">
      <xdr:nvGraphicFramePr>
        <xdr:cNvPr id="31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542924</xdr:colOff>
      <xdr:row>12</xdr:row>
      <xdr:rowOff>95250</xdr:rowOff>
    </xdr:from>
    <xdr:to>
      <xdr:col>11</xdr:col>
      <xdr:colOff>704849</xdr:colOff>
      <xdr:row>22</xdr:row>
      <xdr:rowOff>76200</xdr:rowOff>
    </xdr:to>
    <xdr:graphicFrame macro="">
      <xdr:nvGraphicFramePr>
        <xdr:cNvPr id="32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4</xdr:col>
      <xdr:colOff>171450</xdr:colOff>
      <xdr:row>2</xdr:row>
      <xdr:rowOff>66675</xdr:rowOff>
    </xdr:from>
    <xdr:to>
      <xdr:col>7</xdr:col>
      <xdr:colOff>457200</xdr:colOff>
      <xdr:row>12</xdr:row>
      <xdr:rowOff>47625</xdr:rowOff>
    </xdr:to>
    <xdr:graphicFrame macro="">
      <xdr:nvGraphicFramePr>
        <xdr:cNvPr id="33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784860</xdr:colOff>
          <xdr:row>20</xdr:row>
          <xdr:rowOff>7620</xdr:rowOff>
        </xdr:from>
        <xdr:to>
          <xdr:col>5</xdr:col>
          <xdr:colOff>91440</xdr:colOff>
          <xdr:row>22</xdr:row>
          <xdr:rowOff>15240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vert270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3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alim matiere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0.56698</cdr:x>
      <cdr:y>0.50353</cdr:y>
    </cdr:from>
    <cdr:to>
      <cdr:x>0.58908</cdr:x>
      <cdr:y>0.53691</cdr:y>
    </cdr:to>
    <cdr:sp macro="" textlink="">
      <cdr:nvSpPr>
        <cdr:cNvPr id="5121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905062" y="808919"/>
          <a:ext cx="35142" cy="5342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4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0.59371</cdr:x>
      <cdr:y>0.29772</cdr:y>
    </cdr:from>
    <cdr:to>
      <cdr:x>0.61094</cdr:x>
      <cdr:y>0.31207</cdr:y>
    </cdr:to>
    <cdr:sp macro="" textlink="">
      <cdr:nvSpPr>
        <cdr:cNvPr id="6145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015428" y="482425"/>
          <a:ext cx="29377" cy="2309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425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</xdr:row>
      <xdr:rowOff>38100</xdr:rowOff>
    </xdr:from>
    <xdr:to>
      <xdr:col>4</xdr:col>
      <xdr:colOff>123825</xdr:colOff>
      <xdr:row>22</xdr:row>
      <xdr:rowOff>133350</xdr:rowOff>
    </xdr:to>
    <xdr:graphicFrame macro="">
      <xdr:nvGraphicFramePr>
        <xdr:cNvPr id="1541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19050</xdr:colOff>
      <xdr:row>22</xdr:row>
      <xdr:rowOff>152400</xdr:rowOff>
    </xdr:from>
    <xdr:to>
      <xdr:col>4</xdr:col>
      <xdr:colOff>114300</xdr:colOff>
      <xdr:row>35</xdr:row>
      <xdr:rowOff>0</xdr:rowOff>
    </xdr:to>
    <xdr:graphicFrame macro="">
      <xdr:nvGraphicFramePr>
        <xdr:cNvPr id="1541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142875</xdr:colOff>
      <xdr:row>22</xdr:row>
      <xdr:rowOff>104775</xdr:rowOff>
    </xdr:from>
    <xdr:to>
      <xdr:col>7</xdr:col>
      <xdr:colOff>428625</xdr:colOff>
      <xdr:row>32</xdr:row>
      <xdr:rowOff>104775</xdr:rowOff>
    </xdr:to>
    <xdr:graphicFrame macro="">
      <xdr:nvGraphicFramePr>
        <xdr:cNvPr id="1542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142875</xdr:colOff>
      <xdr:row>32</xdr:row>
      <xdr:rowOff>123825</xdr:rowOff>
    </xdr:from>
    <xdr:to>
      <xdr:col>7</xdr:col>
      <xdr:colOff>438150</xdr:colOff>
      <xdr:row>42</xdr:row>
      <xdr:rowOff>114300</xdr:rowOff>
    </xdr:to>
    <xdr:graphicFrame macro="">
      <xdr:nvGraphicFramePr>
        <xdr:cNvPr id="1542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447675</xdr:colOff>
      <xdr:row>22</xdr:row>
      <xdr:rowOff>104775</xdr:rowOff>
    </xdr:from>
    <xdr:to>
      <xdr:col>11</xdr:col>
      <xdr:colOff>714375</xdr:colOff>
      <xdr:row>32</xdr:row>
      <xdr:rowOff>95250</xdr:rowOff>
    </xdr:to>
    <xdr:graphicFrame macro="">
      <xdr:nvGraphicFramePr>
        <xdr:cNvPr id="15427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457200</xdr:colOff>
      <xdr:row>32</xdr:row>
      <xdr:rowOff>123825</xdr:rowOff>
    </xdr:from>
    <xdr:to>
      <xdr:col>11</xdr:col>
      <xdr:colOff>704850</xdr:colOff>
      <xdr:row>42</xdr:row>
      <xdr:rowOff>123825</xdr:rowOff>
    </xdr:to>
    <xdr:graphicFrame macro="">
      <xdr:nvGraphicFramePr>
        <xdr:cNvPr id="15428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19050</xdr:colOff>
      <xdr:row>35</xdr:row>
      <xdr:rowOff>28575</xdr:rowOff>
    </xdr:from>
    <xdr:to>
      <xdr:col>4</xdr:col>
      <xdr:colOff>123825</xdr:colOff>
      <xdr:row>42</xdr:row>
      <xdr:rowOff>133350</xdr:rowOff>
    </xdr:to>
    <xdr:sp macro="" textlink="">
      <xdr:nvSpPr>
        <xdr:cNvPr id="15388" name="Text Box 28"/>
        <xdr:cNvSpPr txBox="1">
          <a:spLocks noChangeArrowheads="1"/>
        </xdr:cNvSpPr>
      </xdr:nvSpPr>
      <xdr:spPr bwMode="auto">
        <a:xfrm>
          <a:off x="19050" y="5876925"/>
          <a:ext cx="3152775" cy="12382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Commentaires / perspectives:</a:t>
          </a:r>
          <a:endParaRPr lang="fr-FR"/>
        </a:p>
      </xdr:txBody>
    </xdr:sp>
    <xdr:clientData/>
  </xdr:twoCellAnchor>
  <xdr:twoCellAnchor>
    <xdr:from>
      <xdr:col>7</xdr:col>
      <xdr:colOff>627407</xdr:colOff>
      <xdr:row>2</xdr:row>
      <xdr:rowOff>75786</xdr:rowOff>
    </xdr:from>
    <xdr:to>
      <xdr:col>11</xdr:col>
      <xdr:colOff>713132</xdr:colOff>
      <xdr:row>12</xdr:row>
      <xdr:rowOff>9939</xdr:rowOff>
    </xdr:to>
    <xdr:graphicFrame macro="">
      <xdr:nvGraphicFramePr>
        <xdr:cNvPr id="30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217832</xdr:colOff>
      <xdr:row>12</xdr:row>
      <xdr:rowOff>48039</xdr:rowOff>
    </xdr:from>
    <xdr:to>
      <xdr:col>7</xdr:col>
      <xdr:colOff>503582</xdr:colOff>
      <xdr:row>21</xdr:row>
      <xdr:rowOff>147845</xdr:rowOff>
    </xdr:to>
    <xdr:graphicFrame macro="">
      <xdr:nvGraphicFramePr>
        <xdr:cNvPr id="31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570256</xdr:colOff>
      <xdr:row>12</xdr:row>
      <xdr:rowOff>57564</xdr:rowOff>
    </xdr:from>
    <xdr:to>
      <xdr:col>11</xdr:col>
      <xdr:colOff>732181</xdr:colOff>
      <xdr:row>22</xdr:row>
      <xdr:rowOff>1242</xdr:rowOff>
    </xdr:to>
    <xdr:graphicFrame macro="">
      <xdr:nvGraphicFramePr>
        <xdr:cNvPr id="32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4</xdr:col>
      <xdr:colOff>198782</xdr:colOff>
      <xdr:row>2</xdr:row>
      <xdr:rowOff>66261</xdr:rowOff>
    </xdr:from>
    <xdr:to>
      <xdr:col>7</xdr:col>
      <xdr:colOff>484532</xdr:colOff>
      <xdr:row>12</xdr:row>
      <xdr:rowOff>9939</xdr:rowOff>
    </xdr:to>
    <xdr:graphicFrame macro="">
      <xdr:nvGraphicFramePr>
        <xdr:cNvPr id="33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0.56698</cdr:x>
      <cdr:y>0.50353</cdr:y>
    </cdr:from>
    <cdr:to>
      <cdr:x>0.58908</cdr:x>
      <cdr:y>0.53691</cdr:y>
    </cdr:to>
    <cdr:sp macro="" textlink="">
      <cdr:nvSpPr>
        <cdr:cNvPr id="5121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905062" y="808919"/>
          <a:ext cx="35142" cy="5342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4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0.59371</cdr:x>
      <cdr:y>0.29772</cdr:y>
    </cdr:from>
    <cdr:to>
      <cdr:x>0.61094</cdr:x>
      <cdr:y>0.31207</cdr:y>
    </cdr:to>
    <cdr:sp macro="" textlink="">
      <cdr:nvSpPr>
        <cdr:cNvPr id="6145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015428" y="482425"/>
          <a:ext cx="29377" cy="2309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425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4</xdr:row>
      <xdr:rowOff>9525</xdr:rowOff>
    </xdr:from>
    <xdr:to>
      <xdr:col>4</xdr:col>
      <xdr:colOff>123825</xdr:colOff>
      <xdr:row>24</xdr:row>
      <xdr:rowOff>104775</xdr:rowOff>
    </xdr:to>
    <xdr:graphicFrame macro="">
      <xdr:nvGraphicFramePr>
        <xdr:cNvPr id="108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25</xdr:row>
      <xdr:rowOff>152400</xdr:rowOff>
    </xdr:from>
    <xdr:to>
      <xdr:col>4</xdr:col>
      <xdr:colOff>123825</xdr:colOff>
      <xdr:row>41</xdr:row>
      <xdr:rowOff>0</xdr:rowOff>
    </xdr:to>
    <xdr:graphicFrame macro="">
      <xdr:nvGraphicFramePr>
        <xdr:cNvPr id="108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142875</xdr:colOff>
      <xdr:row>12</xdr:row>
      <xdr:rowOff>57150</xdr:rowOff>
    </xdr:from>
    <xdr:to>
      <xdr:col>7</xdr:col>
      <xdr:colOff>419100</xdr:colOff>
      <xdr:row>22</xdr:row>
      <xdr:rowOff>66675</xdr:rowOff>
    </xdr:to>
    <xdr:graphicFrame macro="">
      <xdr:nvGraphicFramePr>
        <xdr:cNvPr id="1090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142875</xdr:colOff>
      <xdr:row>22</xdr:row>
      <xdr:rowOff>104775</xdr:rowOff>
    </xdr:from>
    <xdr:to>
      <xdr:col>7</xdr:col>
      <xdr:colOff>428625</xdr:colOff>
      <xdr:row>32</xdr:row>
      <xdr:rowOff>104775</xdr:rowOff>
    </xdr:to>
    <xdr:graphicFrame macro="">
      <xdr:nvGraphicFramePr>
        <xdr:cNvPr id="1091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142875</xdr:colOff>
      <xdr:row>32</xdr:row>
      <xdr:rowOff>123825</xdr:rowOff>
    </xdr:from>
    <xdr:to>
      <xdr:col>7</xdr:col>
      <xdr:colOff>438150</xdr:colOff>
      <xdr:row>42</xdr:row>
      <xdr:rowOff>114300</xdr:rowOff>
    </xdr:to>
    <xdr:graphicFrame macro="">
      <xdr:nvGraphicFramePr>
        <xdr:cNvPr id="109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438150</xdr:colOff>
      <xdr:row>12</xdr:row>
      <xdr:rowOff>76200</xdr:rowOff>
    </xdr:from>
    <xdr:to>
      <xdr:col>11</xdr:col>
      <xdr:colOff>714375</xdr:colOff>
      <xdr:row>22</xdr:row>
      <xdr:rowOff>57150</xdr:rowOff>
    </xdr:to>
    <xdr:graphicFrame macro="">
      <xdr:nvGraphicFramePr>
        <xdr:cNvPr id="1093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447675</xdr:colOff>
      <xdr:row>22</xdr:row>
      <xdr:rowOff>104775</xdr:rowOff>
    </xdr:from>
    <xdr:to>
      <xdr:col>11</xdr:col>
      <xdr:colOff>714375</xdr:colOff>
      <xdr:row>32</xdr:row>
      <xdr:rowOff>95250</xdr:rowOff>
    </xdr:to>
    <xdr:graphicFrame macro="">
      <xdr:nvGraphicFramePr>
        <xdr:cNvPr id="1094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</xdr:col>
      <xdr:colOff>457200</xdr:colOff>
      <xdr:row>32</xdr:row>
      <xdr:rowOff>123825</xdr:rowOff>
    </xdr:from>
    <xdr:to>
      <xdr:col>11</xdr:col>
      <xdr:colOff>704850</xdr:colOff>
      <xdr:row>42</xdr:row>
      <xdr:rowOff>123825</xdr:rowOff>
    </xdr:to>
    <xdr:graphicFrame macro="">
      <xdr:nvGraphicFramePr>
        <xdr:cNvPr id="1095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47625</xdr:colOff>
      <xdr:row>15</xdr:row>
      <xdr:rowOff>57150</xdr:rowOff>
    </xdr:from>
    <xdr:to>
      <xdr:col>0</xdr:col>
      <xdr:colOff>247650</xdr:colOff>
      <xdr:row>16</xdr:row>
      <xdr:rowOff>66675</xdr:rowOff>
    </xdr:to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47625" y="26670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FR"/>
        </a:p>
      </xdr:txBody>
    </xdr:sp>
    <xdr:clientData/>
  </xdr:twoCellAnchor>
  <xdr:twoCellAnchor>
    <xdr:from>
      <xdr:col>4</xdr:col>
      <xdr:colOff>247650</xdr:colOff>
      <xdr:row>12</xdr:row>
      <xdr:rowOff>76200</xdr:rowOff>
    </xdr:from>
    <xdr:to>
      <xdr:col>4</xdr:col>
      <xdr:colOff>447675</xdr:colOff>
      <xdr:row>13</xdr:row>
      <xdr:rowOff>85725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3295650" y="2200275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FR"/>
        </a:p>
      </xdr:txBody>
    </xdr:sp>
    <xdr:clientData/>
  </xdr:twoCellAnchor>
  <xdr:twoCellAnchor>
    <xdr:from>
      <xdr:col>8</xdr:col>
      <xdr:colOff>38100</xdr:colOff>
      <xdr:row>12</xdr:row>
      <xdr:rowOff>95250</xdr:rowOff>
    </xdr:from>
    <xdr:to>
      <xdr:col>8</xdr:col>
      <xdr:colOff>238125</xdr:colOff>
      <xdr:row>13</xdr:row>
      <xdr:rowOff>104775</xdr:rowOff>
    </xdr:to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6134100" y="2219325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  <a:endParaRPr lang="fr-FR"/>
        </a:p>
      </xdr:txBody>
    </xdr:sp>
    <xdr:clientData/>
  </xdr:twoCellAnchor>
  <xdr:twoCellAnchor>
    <xdr:from>
      <xdr:col>4</xdr:col>
      <xdr:colOff>247650</xdr:colOff>
      <xdr:row>22</xdr:row>
      <xdr:rowOff>133350</xdr:rowOff>
    </xdr:from>
    <xdr:to>
      <xdr:col>4</xdr:col>
      <xdr:colOff>447675</xdr:colOff>
      <xdr:row>23</xdr:row>
      <xdr:rowOff>142875</xdr:rowOff>
    </xdr:to>
    <xdr:sp macro="" textlink="">
      <xdr:nvSpPr>
        <xdr:cNvPr id="1045" name="Text Box 21"/>
        <xdr:cNvSpPr txBox="1">
          <a:spLocks noChangeArrowheads="1"/>
        </xdr:cNvSpPr>
      </xdr:nvSpPr>
      <xdr:spPr bwMode="auto">
        <a:xfrm>
          <a:off x="3295650" y="3876675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FR"/>
        </a:p>
      </xdr:txBody>
    </xdr:sp>
    <xdr:clientData/>
  </xdr:twoCellAnchor>
  <xdr:twoCellAnchor>
    <xdr:from>
      <xdr:col>7</xdr:col>
      <xdr:colOff>590550</xdr:colOff>
      <xdr:row>22</xdr:row>
      <xdr:rowOff>123825</xdr:rowOff>
    </xdr:from>
    <xdr:to>
      <xdr:col>8</xdr:col>
      <xdr:colOff>28575</xdr:colOff>
      <xdr:row>23</xdr:row>
      <xdr:rowOff>133350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5924550" y="386715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FR"/>
        </a:p>
      </xdr:txBody>
    </xdr:sp>
    <xdr:clientData/>
  </xdr:twoCellAnchor>
  <xdr:twoCellAnchor>
    <xdr:from>
      <xdr:col>0</xdr:col>
      <xdr:colOff>66675</xdr:colOff>
      <xdr:row>19</xdr:row>
      <xdr:rowOff>133350</xdr:rowOff>
    </xdr:from>
    <xdr:to>
      <xdr:col>0</xdr:col>
      <xdr:colOff>266700</xdr:colOff>
      <xdr:row>20</xdr:row>
      <xdr:rowOff>142875</xdr:rowOff>
    </xdr:to>
    <xdr:sp macro="" textlink="">
      <xdr:nvSpPr>
        <xdr:cNvPr id="1047" name="Text Box 23"/>
        <xdr:cNvSpPr txBox="1">
          <a:spLocks noChangeArrowheads="1"/>
        </xdr:cNvSpPr>
      </xdr:nvSpPr>
      <xdr:spPr bwMode="auto">
        <a:xfrm>
          <a:off x="66675" y="33909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4</a:t>
          </a:r>
          <a:endParaRPr lang="fr-FR"/>
        </a:p>
      </xdr:txBody>
    </xdr:sp>
    <xdr:clientData/>
  </xdr:twoCellAnchor>
  <xdr:twoCellAnchor>
    <xdr:from>
      <xdr:col>0</xdr:col>
      <xdr:colOff>57150</xdr:colOff>
      <xdr:row>21</xdr:row>
      <xdr:rowOff>0</xdr:rowOff>
    </xdr:from>
    <xdr:to>
      <xdr:col>0</xdr:col>
      <xdr:colOff>257175</xdr:colOff>
      <xdr:row>22</xdr:row>
      <xdr:rowOff>9525</xdr:rowOff>
    </xdr:to>
    <xdr:sp macro="" textlink="">
      <xdr:nvSpPr>
        <xdr:cNvPr id="1048" name="Text Box 24"/>
        <xdr:cNvSpPr txBox="1">
          <a:spLocks noChangeArrowheads="1"/>
        </xdr:cNvSpPr>
      </xdr:nvSpPr>
      <xdr:spPr bwMode="auto">
        <a:xfrm>
          <a:off x="57150" y="35814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5</a:t>
          </a:r>
          <a:endParaRPr lang="fr-FR"/>
        </a:p>
      </xdr:txBody>
    </xdr:sp>
    <xdr:clientData/>
  </xdr:twoCellAnchor>
  <xdr:twoCellAnchor>
    <xdr:from>
      <xdr:col>4</xdr:col>
      <xdr:colOff>238125</xdr:colOff>
      <xdr:row>33</xdr:row>
      <xdr:rowOff>0</xdr:rowOff>
    </xdr:from>
    <xdr:to>
      <xdr:col>4</xdr:col>
      <xdr:colOff>438150</xdr:colOff>
      <xdr:row>34</xdr:row>
      <xdr:rowOff>9525</xdr:rowOff>
    </xdr:to>
    <xdr:sp macro="" textlink="">
      <xdr:nvSpPr>
        <xdr:cNvPr id="1049" name="Text Box 25"/>
        <xdr:cNvSpPr txBox="1">
          <a:spLocks noChangeArrowheads="1"/>
        </xdr:cNvSpPr>
      </xdr:nvSpPr>
      <xdr:spPr bwMode="auto">
        <a:xfrm>
          <a:off x="3286125" y="55245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4</a:t>
          </a:r>
          <a:endParaRPr lang="fr-FR"/>
        </a:p>
      </xdr:txBody>
    </xdr:sp>
    <xdr:clientData/>
  </xdr:twoCellAnchor>
  <xdr:twoCellAnchor>
    <xdr:from>
      <xdr:col>7</xdr:col>
      <xdr:colOff>581025</xdr:colOff>
      <xdr:row>33</xdr:row>
      <xdr:rowOff>0</xdr:rowOff>
    </xdr:from>
    <xdr:to>
      <xdr:col>8</xdr:col>
      <xdr:colOff>19050</xdr:colOff>
      <xdr:row>34</xdr:row>
      <xdr:rowOff>9525</xdr:rowOff>
    </xdr:to>
    <xdr:sp macro="" textlink="">
      <xdr:nvSpPr>
        <xdr:cNvPr id="1050" name="Text Box 26"/>
        <xdr:cNvSpPr txBox="1">
          <a:spLocks noChangeArrowheads="1"/>
        </xdr:cNvSpPr>
      </xdr:nvSpPr>
      <xdr:spPr bwMode="auto">
        <a:xfrm>
          <a:off x="5915025" y="55245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5</a:t>
          </a:r>
          <a:endParaRPr lang="fr-FR"/>
        </a:p>
      </xdr:txBody>
    </xdr:sp>
    <xdr:clientData/>
  </xdr:twoCellAnchor>
  <xdr:twoCellAnchor>
    <xdr:from>
      <xdr:col>0</xdr:col>
      <xdr:colOff>57150</xdr:colOff>
      <xdr:row>17</xdr:row>
      <xdr:rowOff>152400</xdr:rowOff>
    </xdr:from>
    <xdr:to>
      <xdr:col>0</xdr:col>
      <xdr:colOff>257175</xdr:colOff>
      <xdr:row>19</xdr:row>
      <xdr:rowOff>0</xdr:rowOff>
    </xdr:to>
    <xdr:sp macro="" textlink="">
      <xdr:nvSpPr>
        <xdr:cNvPr id="1051" name="Text Box 27"/>
        <xdr:cNvSpPr txBox="1">
          <a:spLocks noChangeArrowheads="1"/>
        </xdr:cNvSpPr>
      </xdr:nvSpPr>
      <xdr:spPr bwMode="auto">
        <a:xfrm>
          <a:off x="57150" y="3086100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  <a:endParaRPr lang="fr-FR"/>
        </a:p>
      </xdr:txBody>
    </xdr:sp>
    <xdr:clientData/>
  </xdr:twoCellAnchor>
  <xdr:twoCellAnchor>
    <xdr:from>
      <xdr:col>0</xdr:col>
      <xdr:colOff>57150</xdr:colOff>
      <xdr:row>12</xdr:row>
      <xdr:rowOff>152400</xdr:rowOff>
    </xdr:from>
    <xdr:to>
      <xdr:col>0</xdr:col>
      <xdr:colOff>276225</xdr:colOff>
      <xdr:row>14</xdr:row>
      <xdr:rowOff>9525</xdr:rowOff>
    </xdr:to>
    <xdr:sp macro="" textlink="">
      <xdr:nvSpPr>
        <xdr:cNvPr id="1052" name="Text Box 28"/>
        <xdr:cNvSpPr txBox="1">
          <a:spLocks noChangeArrowheads="1"/>
        </xdr:cNvSpPr>
      </xdr:nvSpPr>
      <xdr:spPr bwMode="auto">
        <a:xfrm>
          <a:off x="57150" y="2276475"/>
          <a:ext cx="219075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FR"/>
        </a:p>
      </xdr:txBody>
    </xdr:sp>
    <xdr:clientData/>
  </xdr:twoCellAnchor>
  <xdr:twoCellAnchor>
    <xdr:from>
      <xdr:col>4</xdr:col>
      <xdr:colOff>152400</xdr:colOff>
      <xdr:row>2</xdr:row>
      <xdr:rowOff>28575</xdr:rowOff>
    </xdr:from>
    <xdr:to>
      <xdr:col>7</xdr:col>
      <xdr:colOff>409575</xdr:colOff>
      <xdr:row>12</xdr:row>
      <xdr:rowOff>9525</xdr:rowOff>
    </xdr:to>
    <xdr:graphicFrame macro="">
      <xdr:nvGraphicFramePr>
        <xdr:cNvPr id="1107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7</xdr:col>
      <xdr:colOff>438150</xdr:colOff>
      <xdr:row>2</xdr:row>
      <xdr:rowOff>28575</xdr:rowOff>
    </xdr:from>
    <xdr:to>
      <xdr:col>9</xdr:col>
      <xdr:colOff>390525</xdr:colOff>
      <xdr:row>12</xdr:row>
      <xdr:rowOff>0</xdr:rowOff>
    </xdr:to>
    <xdr:graphicFrame macro="">
      <xdr:nvGraphicFramePr>
        <xdr:cNvPr id="1108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190500</xdr:colOff>
      <xdr:row>2</xdr:row>
      <xdr:rowOff>57150</xdr:rowOff>
    </xdr:from>
    <xdr:to>
      <xdr:col>4</xdr:col>
      <xdr:colOff>390525</xdr:colOff>
      <xdr:row>3</xdr:row>
      <xdr:rowOff>66675</xdr:rowOff>
    </xdr:to>
    <xdr:sp macro="" textlink="">
      <xdr:nvSpPr>
        <xdr:cNvPr id="1055" name="Text Box 31"/>
        <xdr:cNvSpPr txBox="1">
          <a:spLocks noChangeArrowheads="1"/>
        </xdr:cNvSpPr>
      </xdr:nvSpPr>
      <xdr:spPr bwMode="auto">
        <a:xfrm>
          <a:off x="3238500" y="561975"/>
          <a:ext cx="2000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FR"/>
        </a:p>
      </xdr:txBody>
    </xdr:sp>
    <xdr:clientData/>
  </xdr:twoCellAnchor>
  <xdr:twoCellAnchor>
    <xdr:from>
      <xdr:col>7</xdr:col>
      <xdr:colOff>466725</xdr:colOff>
      <xdr:row>2</xdr:row>
      <xdr:rowOff>38100</xdr:rowOff>
    </xdr:from>
    <xdr:to>
      <xdr:col>7</xdr:col>
      <xdr:colOff>704850</xdr:colOff>
      <xdr:row>3</xdr:row>
      <xdr:rowOff>47625</xdr:rowOff>
    </xdr:to>
    <xdr:sp macro="" textlink="">
      <xdr:nvSpPr>
        <xdr:cNvPr id="1056" name="Text Box 32"/>
        <xdr:cNvSpPr txBox="1">
          <a:spLocks noChangeArrowheads="1"/>
        </xdr:cNvSpPr>
      </xdr:nvSpPr>
      <xdr:spPr bwMode="auto">
        <a:xfrm>
          <a:off x="5800725" y="542925"/>
          <a:ext cx="2381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FR"/>
        </a:p>
      </xdr:txBody>
    </xdr:sp>
    <xdr:clientData/>
  </xdr:twoCellAnchor>
  <xdr:twoCellAnchor>
    <xdr:from>
      <xdr:col>9</xdr:col>
      <xdr:colOff>409575</xdr:colOff>
      <xdr:row>2</xdr:row>
      <xdr:rowOff>38100</xdr:rowOff>
    </xdr:from>
    <xdr:to>
      <xdr:col>11</xdr:col>
      <xdr:colOff>695325</xdr:colOff>
      <xdr:row>12</xdr:row>
      <xdr:rowOff>19050</xdr:rowOff>
    </xdr:to>
    <xdr:graphicFrame macro="">
      <xdr:nvGraphicFramePr>
        <xdr:cNvPr id="1111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9</xdr:col>
      <xdr:colOff>409575</xdr:colOff>
      <xdr:row>2</xdr:row>
      <xdr:rowOff>57150</xdr:rowOff>
    </xdr:from>
    <xdr:to>
      <xdr:col>9</xdr:col>
      <xdr:colOff>647700</xdr:colOff>
      <xdr:row>3</xdr:row>
      <xdr:rowOff>66675</xdr:rowOff>
    </xdr:to>
    <xdr:sp macro="" textlink="">
      <xdr:nvSpPr>
        <xdr:cNvPr id="1058" name="Text Box 34"/>
        <xdr:cNvSpPr txBox="1">
          <a:spLocks noChangeArrowheads="1"/>
        </xdr:cNvSpPr>
      </xdr:nvSpPr>
      <xdr:spPr bwMode="auto">
        <a:xfrm>
          <a:off x="7267575" y="561975"/>
          <a:ext cx="2381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</a:t>
          </a:r>
          <a:endParaRPr lang="fr-FR"/>
        </a:p>
      </xdr:txBody>
    </xdr:sp>
    <xdr:clientData/>
  </xdr:twoCellAnchor>
</xdr:wsDr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0.50094</cdr:x>
      <cdr:y>0.48636</cdr:y>
    </cdr:from>
    <cdr:to>
      <cdr:x>0.52433</cdr:x>
      <cdr:y>0.51787</cdr:y>
    </cdr:to>
    <cdr:sp macro="" textlink="">
      <cdr:nvSpPr>
        <cdr:cNvPr id="70658" name="Text Box 2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47516" y="781453"/>
          <a:ext cx="34766" cy="5041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35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0.4628</cdr:x>
      <cdr:y>0.72768</cdr:y>
    </cdr:from>
    <cdr:to>
      <cdr:x>0.48863</cdr:x>
      <cdr:y>0.76484</cdr:y>
    </cdr:to>
    <cdr:sp macro="" textlink="">
      <cdr:nvSpPr>
        <cdr:cNvPr id="71682" name="Text Box 2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845145" y="1174540"/>
          <a:ext cx="46979" cy="5982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cdr:spPr>
      <cdr:txBody>
        <a:bodyPr xmlns:a="http://schemas.openxmlformats.org/drawingml/2006/main" vertOverflow="clip" wrap="square" lIns="18288" tIns="18288" rIns="18288" bIns="1828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45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TRS%20UAP%202%20Roues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TRS%20UAP%204%20Roues%20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TRS%20Presses%20Couverc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2"/>
      <sheetName val="Saisie par équ P80"/>
      <sheetName val="Tableau P80"/>
      <sheetName val="Tableau P82"/>
      <sheetName val="Tableau P85"/>
      <sheetName val="Tableau P86"/>
      <sheetName val="Tableau P87"/>
      <sheetName val="Tableau P88"/>
      <sheetName val="Tableau P89"/>
      <sheetName val=" P80"/>
      <sheetName val="XX"/>
      <sheetName val="P82"/>
      <sheetName val="P85"/>
      <sheetName val="P86"/>
      <sheetName val="P87"/>
      <sheetName val="P88"/>
      <sheetName val="P89"/>
      <sheetName val="Data hebdo"/>
      <sheetName val="Paretos"/>
      <sheetName val="Tableau de bord hebdo"/>
      <sheetName val="Tableau de bord mensuel"/>
      <sheetName val="Tableau de bord annuel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77">
          <cell r="G177">
            <v>878.26</v>
          </cell>
          <cell r="H177">
            <v>12.34</v>
          </cell>
          <cell r="I177">
            <v>16.37</v>
          </cell>
          <cell r="J177">
            <v>10.580000000000002</v>
          </cell>
          <cell r="K177">
            <v>10.89</v>
          </cell>
          <cell r="L177">
            <v>8.07</v>
          </cell>
          <cell r="M177">
            <v>12.13</v>
          </cell>
          <cell r="N177">
            <v>9.07</v>
          </cell>
          <cell r="O177">
            <v>17.39</v>
          </cell>
          <cell r="P177">
            <v>15.89</v>
          </cell>
          <cell r="Q177">
            <v>14.670000000000002</v>
          </cell>
          <cell r="R177">
            <v>18.04</v>
          </cell>
          <cell r="S177">
            <v>20.03</v>
          </cell>
          <cell r="T177">
            <v>16.14</v>
          </cell>
          <cell r="U177">
            <v>14.770000000000003</v>
          </cell>
          <cell r="V177">
            <v>18.079999999999998</v>
          </cell>
          <cell r="W177">
            <v>19.77</v>
          </cell>
          <cell r="X177">
            <v>27.18</v>
          </cell>
          <cell r="Y177">
            <v>20.190000000000001</v>
          </cell>
          <cell r="Z177">
            <v>16.34</v>
          </cell>
          <cell r="AA177">
            <v>18.18</v>
          </cell>
          <cell r="AB177">
            <v>10.4</v>
          </cell>
          <cell r="AC177">
            <v>28.819999999999997</v>
          </cell>
          <cell r="AD177">
            <v>64.03</v>
          </cell>
          <cell r="AE177">
            <v>23.990000000000002</v>
          </cell>
          <cell r="AF177">
            <v>40.840000000000003</v>
          </cell>
          <cell r="AG177">
            <v>21.919999999999998</v>
          </cell>
          <cell r="AH177">
            <v>29.460000000000004</v>
          </cell>
          <cell r="AI177">
            <v>17.2</v>
          </cell>
          <cell r="AJ177">
            <v>17.120000000000005</v>
          </cell>
          <cell r="AK177">
            <v>23.770000000000003</v>
          </cell>
          <cell r="AL177">
            <v>2.15</v>
          </cell>
          <cell r="AM177">
            <v>0</v>
          </cell>
          <cell r="AN177">
            <v>29.66</v>
          </cell>
          <cell r="AO177">
            <v>63.24</v>
          </cell>
          <cell r="AP177">
            <v>29.229999999999997</v>
          </cell>
          <cell r="AQ177">
            <v>14.13</v>
          </cell>
          <cell r="AR177">
            <v>21.15</v>
          </cell>
          <cell r="AS177">
            <v>23.860000000000003</v>
          </cell>
          <cell r="AT177">
            <v>20.099999999999998</v>
          </cell>
          <cell r="AU177">
            <v>8.33</v>
          </cell>
          <cell r="AV177">
            <v>7.69</v>
          </cell>
          <cell r="AW177">
            <v>8.9499999999999993</v>
          </cell>
          <cell r="AX177">
            <v>10.889999999999999</v>
          </cell>
          <cell r="AY177">
            <v>10.07</v>
          </cell>
          <cell r="AZ177">
            <v>8.64</v>
          </cell>
          <cell r="BA177">
            <v>11.850000000000001</v>
          </cell>
          <cell r="BB177">
            <v>6.21</v>
          </cell>
          <cell r="BC177">
            <v>8.44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>
            <v>0</v>
          </cell>
          <cell r="BI177">
            <v>52.94</v>
          </cell>
          <cell r="BJ177">
            <v>52.27</v>
          </cell>
          <cell r="BK177">
            <v>73</v>
          </cell>
          <cell r="BL177">
            <v>85.76</v>
          </cell>
          <cell r="BM177">
            <v>78.789999999999992</v>
          </cell>
          <cell r="BN177">
            <v>159.56</v>
          </cell>
          <cell r="BO177">
            <v>93.5</v>
          </cell>
          <cell r="BP177">
            <v>109.72999999999999</v>
          </cell>
          <cell r="BQ177">
            <v>91.64</v>
          </cell>
          <cell r="BR177">
            <v>41.140000000000008</v>
          </cell>
          <cell r="BS177">
            <v>36.15</v>
          </cell>
          <cell r="BT177">
            <v>3.78</v>
          </cell>
        </row>
        <row r="178">
          <cell r="G178">
            <v>249.88000000000002</v>
          </cell>
          <cell r="H178">
            <v>5.79</v>
          </cell>
          <cell r="I178">
            <v>5.73</v>
          </cell>
          <cell r="J178">
            <v>8.75</v>
          </cell>
          <cell r="K178">
            <v>4.1499999999999995</v>
          </cell>
          <cell r="L178">
            <v>7.48</v>
          </cell>
          <cell r="M178">
            <v>4.9800000000000004</v>
          </cell>
          <cell r="N178">
            <v>5.09</v>
          </cell>
          <cell r="O178">
            <v>3.91</v>
          </cell>
          <cell r="P178">
            <v>6.79</v>
          </cell>
          <cell r="Q178">
            <v>9.91</v>
          </cell>
          <cell r="R178">
            <v>1.19</v>
          </cell>
          <cell r="S178">
            <v>4.6399999999999997</v>
          </cell>
          <cell r="T178">
            <v>3.01</v>
          </cell>
          <cell r="U178">
            <v>5.3500000000000005</v>
          </cell>
          <cell r="V178">
            <v>8.86</v>
          </cell>
          <cell r="W178">
            <v>7.41</v>
          </cell>
          <cell r="X178">
            <v>5.41</v>
          </cell>
          <cell r="Y178">
            <v>6.0200000000000005</v>
          </cell>
          <cell r="Z178">
            <v>0</v>
          </cell>
          <cell r="AA178">
            <v>2.78</v>
          </cell>
          <cell r="AB178">
            <v>5.16</v>
          </cell>
          <cell r="AC178">
            <v>2.39</v>
          </cell>
          <cell r="AD178">
            <v>4.46</v>
          </cell>
          <cell r="AE178">
            <v>13.39</v>
          </cell>
          <cell r="AF178">
            <v>5.3100000000000005</v>
          </cell>
          <cell r="AG178">
            <v>6.58</v>
          </cell>
          <cell r="AH178">
            <v>6.91</v>
          </cell>
          <cell r="AI178">
            <v>5.29</v>
          </cell>
          <cell r="AJ178">
            <v>1.93</v>
          </cell>
          <cell r="AK178">
            <v>2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5.7600000000000007</v>
          </cell>
          <cell r="AQ178">
            <v>5.7</v>
          </cell>
          <cell r="AR178">
            <v>14.18</v>
          </cell>
          <cell r="AS178">
            <v>8.83</v>
          </cell>
          <cell r="AT178">
            <v>5.82</v>
          </cell>
          <cell r="AU178">
            <v>5.9</v>
          </cell>
          <cell r="AV178">
            <v>8.68</v>
          </cell>
          <cell r="AW178">
            <v>2.9699999999999998</v>
          </cell>
          <cell r="AX178">
            <v>1.98</v>
          </cell>
          <cell r="AY178">
            <v>3.02</v>
          </cell>
          <cell r="AZ178">
            <v>2.17</v>
          </cell>
          <cell r="BA178">
            <v>12.469999999999999</v>
          </cell>
          <cell r="BB178">
            <v>11.690000000000001</v>
          </cell>
          <cell r="BC178">
            <v>0.04</v>
          </cell>
          <cell r="BD178">
            <v>0</v>
          </cell>
          <cell r="BE178">
            <v>0</v>
          </cell>
          <cell r="BF178">
            <v>0</v>
          </cell>
          <cell r="BG178">
            <v>0</v>
          </cell>
          <cell r="BH178">
            <v>0</v>
          </cell>
          <cell r="BI178">
            <v>30.66</v>
          </cell>
          <cell r="BJ178">
            <v>20.38</v>
          </cell>
          <cell r="BK178">
            <v>20.38</v>
          </cell>
          <cell r="BL178">
            <v>29.130000000000003</v>
          </cell>
          <cell r="BM178">
            <v>12.65</v>
          </cell>
          <cell r="BN178">
            <v>31.340000000000003</v>
          </cell>
          <cell r="BO178">
            <v>16.13</v>
          </cell>
          <cell r="BP178">
            <v>5.7600000000000007</v>
          </cell>
          <cell r="BQ178">
            <v>34.53</v>
          </cell>
          <cell r="BR178">
            <v>22.55</v>
          </cell>
          <cell r="BS178">
            <v>26.37</v>
          </cell>
          <cell r="BT178">
            <v>0</v>
          </cell>
        </row>
        <row r="179">
          <cell r="G179">
            <v>307.91000000000008</v>
          </cell>
          <cell r="H179">
            <v>4.62</v>
          </cell>
          <cell r="I179">
            <v>8.01</v>
          </cell>
          <cell r="J179">
            <v>8.6700000000000017</v>
          </cell>
          <cell r="K179">
            <v>7.91</v>
          </cell>
          <cell r="L179">
            <v>7.7099999999999991</v>
          </cell>
          <cell r="M179">
            <v>12.86</v>
          </cell>
          <cell r="N179">
            <v>8.8699999999999992</v>
          </cell>
          <cell r="O179">
            <v>8.02</v>
          </cell>
          <cell r="P179">
            <v>8.01</v>
          </cell>
          <cell r="Q179">
            <v>2.59</v>
          </cell>
          <cell r="R179">
            <v>6.2900000000000009</v>
          </cell>
          <cell r="S179">
            <v>4.8600000000000012</v>
          </cell>
          <cell r="T179">
            <v>2.6</v>
          </cell>
          <cell r="U179">
            <v>3.5999999999999996</v>
          </cell>
          <cell r="V179">
            <v>8.65</v>
          </cell>
          <cell r="W179">
            <v>9.06</v>
          </cell>
          <cell r="X179">
            <v>8.84</v>
          </cell>
          <cell r="Y179">
            <v>4.8699999999999992</v>
          </cell>
          <cell r="Z179">
            <v>6.8999999999999995</v>
          </cell>
          <cell r="AA179">
            <v>9.370000000000001</v>
          </cell>
          <cell r="AB179">
            <v>6.48</v>
          </cell>
          <cell r="AC179">
            <v>6.53</v>
          </cell>
          <cell r="AD179">
            <v>6.42</v>
          </cell>
          <cell r="AE179">
            <v>6.8000000000000007</v>
          </cell>
          <cell r="AF179">
            <v>10.34</v>
          </cell>
          <cell r="AG179">
            <v>10.510000000000002</v>
          </cell>
          <cell r="AH179">
            <v>7.26</v>
          </cell>
          <cell r="AI179">
            <v>6.6400000000000006</v>
          </cell>
          <cell r="AJ179">
            <v>5.0199999999999996</v>
          </cell>
          <cell r="AK179">
            <v>7.64</v>
          </cell>
          <cell r="AL179">
            <v>1.9100000000000001</v>
          </cell>
          <cell r="AM179">
            <v>0</v>
          </cell>
          <cell r="AN179">
            <v>0</v>
          </cell>
          <cell r="AO179">
            <v>0.77</v>
          </cell>
          <cell r="AP179">
            <v>3.3</v>
          </cell>
          <cell r="AQ179">
            <v>4.5599999999999996</v>
          </cell>
          <cell r="AR179">
            <v>6.9</v>
          </cell>
          <cell r="AS179">
            <v>7.0299999999999994</v>
          </cell>
          <cell r="AT179">
            <v>3.3299999999999996</v>
          </cell>
          <cell r="AU179">
            <v>2.54</v>
          </cell>
          <cell r="AV179">
            <v>3.79</v>
          </cell>
          <cell r="AW179">
            <v>3.7300000000000004</v>
          </cell>
          <cell r="AX179">
            <v>10.08</v>
          </cell>
          <cell r="AY179">
            <v>5.09</v>
          </cell>
          <cell r="AZ179">
            <v>11.96</v>
          </cell>
          <cell r="BA179">
            <v>4.12</v>
          </cell>
          <cell r="BB179">
            <v>13.779999999999998</v>
          </cell>
          <cell r="BC179">
            <v>9.07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33.17</v>
          </cell>
          <cell r="BJ179">
            <v>38.380000000000003</v>
          </cell>
          <cell r="BK179">
            <v>19.43</v>
          </cell>
          <cell r="BL179">
            <v>30.189999999999998</v>
          </cell>
          <cell r="BM179">
            <v>30.539999999999996</v>
          </cell>
          <cell r="BN179">
            <v>37.64</v>
          </cell>
          <cell r="BO179">
            <v>28.510000000000005</v>
          </cell>
          <cell r="BP179">
            <v>2.89</v>
          </cell>
          <cell r="BQ179">
            <v>23</v>
          </cell>
          <cell r="BR179">
            <v>23.18</v>
          </cell>
          <cell r="BS179">
            <v>39.58</v>
          </cell>
          <cell r="BT179">
            <v>1.4</v>
          </cell>
        </row>
        <row r="180">
          <cell r="G180">
            <v>356.80000000000007</v>
          </cell>
          <cell r="H180">
            <v>2.5</v>
          </cell>
          <cell r="I180">
            <v>8.8699999999999992</v>
          </cell>
          <cell r="J180">
            <v>5.31</v>
          </cell>
          <cell r="K180">
            <v>7.27</v>
          </cell>
          <cell r="L180">
            <v>4.22</v>
          </cell>
          <cell r="M180">
            <v>7.12</v>
          </cell>
          <cell r="N180">
            <v>5.76</v>
          </cell>
          <cell r="O180">
            <v>3.02</v>
          </cell>
          <cell r="P180">
            <v>5.5500000000000007</v>
          </cell>
          <cell r="Q180">
            <v>5.32</v>
          </cell>
          <cell r="R180">
            <v>7.23</v>
          </cell>
          <cell r="S180">
            <v>9.7200000000000006</v>
          </cell>
          <cell r="T180">
            <v>1.9300000000000002</v>
          </cell>
          <cell r="U180">
            <v>2.5599999999999996</v>
          </cell>
          <cell r="V180">
            <v>12.06</v>
          </cell>
          <cell r="W180">
            <v>4.8500000000000005</v>
          </cell>
          <cell r="X180">
            <v>4.45</v>
          </cell>
          <cell r="Y180">
            <v>5.9700000000000006</v>
          </cell>
          <cell r="Z180">
            <v>2.99</v>
          </cell>
          <cell r="AA180">
            <v>9.44</v>
          </cell>
          <cell r="AB180">
            <v>8.16</v>
          </cell>
          <cell r="AC180">
            <v>6.3</v>
          </cell>
          <cell r="AD180">
            <v>7.16</v>
          </cell>
          <cell r="AE180">
            <v>16.779999999999998</v>
          </cell>
          <cell r="AF180">
            <v>9.0400000000000009</v>
          </cell>
          <cell r="AG180">
            <v>6.1599999999999993</v>
          </cell>
          <cell r="AH180">
            <v>13.94</v>
          </cell>
          <cell r="AI180">
            <v>8.2900000000000009</v>
          </cell>
          <cell r="AJ180">
            <v>7.4700000000000006</v>
          </cell>
          <cell r="AK180">
            <v>6.85</v>
          </cell>
          <cell r="AL180">
            <v>1.26</v>
          </cell>
          <cell r="AM180">
            <v>0</v>
          </cell>
          <cell r="AN180">
            <v>0.73</v>
          </cell>
          <cell r="AO180">
            <v>9.7799999999999994</v>
          </cell>
          <cell r="AP180">
            <v>4.13</v>
          </cell>
          <cell r="AQ180">
            <v>6.2900000000000009</v>
          </cell>
          <cell r="AR180">
            <v>8.25</v>
          </cell>
          <cell r="AS180">
            <v>11.59</v>
          </cell>
          <cell r="AT180">
            <v>11.11</v>
          </cell>
          <cell r="AU180">
            <v>7.9899999999999993</v>
          </cell>
          <cell r="AV180">
            <v>6.410000000000001</v>
          </cell>
          <cell r="AW180">
            <v>20.149999999999995</v>
          </cell>
          <cell r="AX180">
            <v>12.469999999999999</v>
          </cell>
          <cell r="AY180">
            <v>5.98</v>
          </cell>
          <cell r="AZ180">
            <v>16.600000000000001</v>
          </cell>
          <cell r="BA180">
            <v>8.59</v>
          </cell>
          <cell r="BB180">
            <v>8.58</v>
          </cell>
          <cell r="BC180">
            <v>10.6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>
            <v>0</v>
          </cell>
          <cell r="BI180">
            <v>24.810000000000006</v>
          </cell>
          <cell r="BJ180">
            <v>23.06</v>
          </cell>
          <cell r="BK180">
            <v>25.770000000000003</v>
          </cell>
          <cell r="BL180">
            <v>24.950000000000003</v>
          </cell>
          <cell r="BM180">
            <v>28.809999999999995</v>
          </cell>
          <cell r="BN180">
            <v>41.65</v>
          </cell>
          <cell r="BO180">
            <v>38.500000000000007</v>
          </cell>
          <cell r="BP180">
            <v>12.94</v>
          </cell>
          <cell r="BQ180">
            <v>38.940000000000005</v>
          </cell>
          <cell r="BR180">
            <v>52.71</v>
          </cell>
          <cell r="BS180">
            <v>42.720000000000006</v>
          </cell>
          <cell r="BT180">
            <v>1.94</v>
          </cell>
        </row>
        <row r="181">
          <cell r="G181">
            <v>933.21999999999991</v>
          </cell>
          <cell r="H181">
            <v>14.27</v>
          </cell>
          <cell r="I181">
            <v>15.690000000000001</v>
          </cell>
          <cell r="J181">
            <v>16.100000000000001</v>
          </cell>
          <cell r="K181">
            <v>17.739999999999998</v>
          </cell>
          <cell r="L181">
            <v>18.849999999999998</v>
          </cell>
          <cell r="M181">
            <v>18.180000000000003</v>
          </cell>
          <cell r="N181">
            <v>13.939999999999998</v>
          </cell>
          <cell r="O181">
            <v>21.690000000000005</v>
          </cell>
          <cell r="P181">
            <v>14.92</v>
          </cell>
          <cell r="Q181">
            <v>9.370000000000001</v>
          </cell>
          <cell r="R181">
            <v>16.57</v>
          </cell>
          <cell r="S181">
            <v>13.57</v>
          </cell>
          <cell r="T181">
            <v>18.12</v>
          </cell>
          <cell r="U181">
            <v>20.95</v>
          </cell>
          <cell r="V181">
            <v>20.02</v>
          </cell>
          <cell r="W181">
            <v>10.73</v>
          </cell>
          <cell r="X181">
            <v>4.9399999999999995</v>
          </cell>
          <cell r="Y181">
            <v>12.660000000000002</v>
          </cell>
          <cell r="Z181">
            <v>7.3100000000000005</v>
          </cell>
          <cell r="AA181">
            <v>15.79</v>
          </cell>
          <cell r="AB181">
            <v>23.729999999999997</v>
          </cell>
          <cell r="AC181">
            <v>31.270000000000003</v>
          </cell>
          <cell r="AD181">
            <v>21.21</v>
          </cell>
          <cell r="AE181">
            <v>27.01</v>
          </cell>
          <cell r="AF181">
            <v>22.67</v>
          </cell>
          <cell r="AG181">
            <v>27.62</v>
          </cell>
          <cell r="AH181">
            <v>29.950000000000003</v>
          </cell>
          <cell r="AI181">
            <v>23.85</v>
          </cell>
          <cell r="AJ181">
            <v>33.300000000000004</v>
          </cell>
          <cell r="AK181">
            <v>31.779999999999998</v>
          </cell>
          <cell r="AL181">
            <v>2</v>
          </cell>
          <cell r="AM181">
            <v>0</v>
          </cell>
          <cell r="AN181">
            <v>2.76</v>
          </cell>
          <cell r="AO181">
            <v>20.91</v>
          </cell>
          <cell r="AP181">
            <v>28.51</v>
          </cell>
          <cell r="AQ181">
            <v>20.200000000000003</v>
          </cell>
          <cell r="AR181">
            <v>24.740000000000002</v>
          </cell>
          <cell r="AS181">
            <v>17.589999999999996</v>
          </cell>
          <cell r="AT181">
            <v>23.75</v>
          </cell>
          <cell r="AU181">
            <v>21.990000000000002</v>
          </cell>
          <cell r="AV181">
            <v>22.28</v>
          </cell>
          <cell r="AW181">
            <v>34.980000000000004</v>
          </cell>
          <cell r="AX181">
            <v>25.53</v>
          </cell>
          <cell r="AY181">
            <v>18.799999999999997</v>
          </cell>
          <cell r="AZ181">
            <v>13.16</v>
          </cell>
          <cell r="BA181">
            <v>38.5</v>
          </cell>
          <cell r="BB181">
            <v>10.029999999999999</v>
          </cell>
          <cell r="BC181">
            <v>33.69</v>
          </cell>
          <cell r="BD181">
            <v>0</v>
          </cell>
          <cell r="BE181">
            <v>0</v>
          </cell>
          <cell r="BF181">
            <v>0</v>
          </cell>
          <cell r="BG181">
            <v>0</v>
          </cell>
          <cell r="BH181">
            <v>0</v>
          </cell>
          <cell r="BI181">
            <v>75.570000000000007</v>
          </cell>
          <cell r="BJ181">
            <v>67.419999999999987</v>
          </cell>
          <cell r="BK181">
            <v>63.599999999999994</v>
          </cell>
          <cell r="BL181">
            <v>59.36</v>
          </cell>
          <cell r="BM181">
            <v>83.97</v>
          </cell>
          <cell r="BN181">
            <v>105</v>
          </cell>
          <cell r="BO181">
            <v>120.88000000000001</v>
          </cell>
          <cell r="BP181">
            <v>51.21</v>
          </cell>
          <cell r="BQ181">
            <v>87.250000000000014</v>
          </cell>
          <cell r="BR181">
            <v>120.27</v>
          </cell>
          <cell r="BS181">
            <v>93.49</v>
          </cell>
          <cell r="BT181">
            <v>4.7</v>
          </cell>
        </row>
        <row r="182">
          <cell r="G182">
            <v>136.19</v>
          </cell>
          <cell r="H182">
            <v>0</v>
          </cell>
          <cell r="I182">
            <v>4.38</v>
          </cell>
          <cell r="J182">
            <v>6</v>
          </cell>
          <cell r="K182">
            <v>4.49</v>
          </cell>
          <cell r="L182">
            <v>1.02</v>
          </cell>
          <cell r="M182">
            <v>0</v>
          </cell>
          <cell r="N182">
            <v>0.38</v>
          </cell>
          <cell r="O182">
            <v>4.28</v>
          </cell>
          <cell r="P182">
            <v>1.57</v>
          </cell>
          <cell r="Q182">
            <v>3.32</v>
          </cell>
          <cell r="R182">
            <v>2.52</v>
          </cell>
          <cell r="S182">
            <v>1.78</v>
          </cell>
          <cell r="T182">
            <v>10.080000000000002</v>
          </cell>
          <cell r="U182">
            <v>3.08</v>
          </cell>
          <cell r="V182">
            <v>1.08</v>
          </cell>
          <cell r="W182">
            <v>0.72</v>
          </cell>
          <cell r="X182">
            <v>0.56000000000000005</v>
          </cell>
          <cell r="Y182">
            <v>1.4300000000000002</v>
          </cell>
          <cell r="Z182">
            <v>0.89</v>
          </cell>
          <cell r="AA182">
            <v>0.56999999999999995</v>
          </cell>
          <cell r="AB182">
            <v>0.53</v>
          </cell>
          <cell r="AC182">
            <v>5.28</v>
          </cell>
          <cell r="AD182">
            <v>3.3000000000000003</v>
          </cell>
          <cell r="AE182">
            <v>0</v>
          </cell>
          <cell r="AF182">
            <v>3.83</v>
          </cell>
          <cell r="AG182">
            <v>1.73</v>
          </cell>
          <cell r="AH182">
            <v>0</v>
          </cell>
          <cell r="AI182">
            <v>1.5</v>
          </cell>
          <cell r="AJ182">
            <v>13.3</v>
          </cell>
          <cell r="AK182">
            <v>2.31</v>
          </cell>
          <cell r="AL182">
            <v>0</v>
          </cell>
          <cell r="AM182">
            <v>0</v>
          </cell>
          <cell r="AN182">
            <v>0</v>
          </cell>
          <cell r="AO182">
            <v>6.7200000000000006</v>
          </cell>
          <cell r="AP182">
            <v>0.75</v>
          </cell>
          <cell r="AQ182">
            <v>0.14000000000000001</v>
          </cell>
          <cell r="AR182">
            <v>7.36</v>
          </cell>
          <cell r="AS182">
            <v>11.79</v>
          </cell>
          <cell r="AT182">
            <v>4.79</v>
          </cell>
          <cell r="AU182">
            <v>0.88</v>
          </cell>
          <cell r="AV182">
            <v>4.5999999999999996</v>
          </cell>
          <cell r="AW182">
            <v>7.59</v>
          </cell>
          <cell r="AX182">
            <v>2.61</v>
          </cell>
          <cell r="AY182">
            <v>0.39</v>
          </cell>
          <cell r="AZ182">
            <v>2.35</v>
          </cell>
          <cell r="BA182">
            <v>6.2099999999999991</v>
          </cell>
          <cell r="BB182">
            <v>0</v>
          </cell>
          <cell r="BC182">
            <v>0.08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14.87</v>
          </cell>
          <cell r="BJ182">
            <v>5.6800000000000006</v>
          </cell>
          <cell r="BK182">
            <v>19.27</v>
          </cell>
          <cell r="BL182">
            <v>5.44</v>
          </cell>
          <cell r="BM182">
            <v>6.94</v>
          </cell>
          <cell r="BN182">
            <v>10.620000000000001</v>
          </cell>
          <cell r="BO182">
            <v>17.11</v>
          </cell>
          <cell r="BP182">
            <v>7.4700000000000006</v>
          </cell>
          <cell r="BQ182">
            <v>24.080000000000002</v>
          </cell>
          <cell r="BR182">
            <v>15.940000000000001</v>
          </cell>
          <cell r="BS182">
            <v>8.6900000000000013</v>
          </cell>
          <cell r="BT182">
            <v>0.08</v>
          </cell>
        </row>
        <row r="183">
          <cell r="G183">
            <v>133.07</v>
          </cell>
          <cell r="H183">
            <v>4.63</v>
          </cell>
          <cell r="I183">
            <v>0.95</v>
          </cell>
          <cell r="J183">
            <v>8.0399999999999991</v>
          </cell>
          <cell r="K183">
            <v>3.84</v>
          </cell>
          <cell r="L183">
            <v>0.92999999999999994</v>
          </cell>
          <cell r="M183">
            <v>0.98</v>
          </cell>
          <cell r="N183">
            <v>0.54</v>
          </cell>
          <cell r="O183">
            <v>2.76</v>
          </cell>
          <cell r="P183">
            <v>2.61</v>
          </cell>
          <cell r="Q183">
            <v>0</v>
          </cell>
          <cell r="R183">
            <v>1.66</v>
          </cell>
          <cell r="S183">
            <v>1.65</v>
          </cell>
          <cell r="T183">
            <v>0.79</v>
          </cell>
          <cell r="U183">
            <v>2.0700000000000003</v>
          </cell>
          <cell r="V183">
            <v>1.55</v>
          </cell>
          <cell r="W183">
            <v>0.52</v>
          </cell>
          <cell r="X183">
            <v>5.23</v>
          </cell>
          <cell r="Y183">
            <v>2.0300000000000002</v>
          </cell>
          <cell r="Z183">
            <v>0</v>
          </cell>
          <cell r="AA183">
            <v>3.64</v>
          </cell>
          <cell r="AB183">
            <v>1.23</v>
          </cell>
          <cell r="AC183">
            <v>6.83</v>
          </cell>
          <cell r="AD183">
            <v>4.63</v>
          </cell>
          <cell r="AE183">
            <v>11.93</v>
          </cell>
          <cell r="AF183">
            <v>8.25</v>
          </cell>
          <cell r="AG183">
            <v>1.21</v>
          </cell>
          <cell r="AH183">
            <v>0.35</v>
          </cell>
          <cell r="AI183">
            <v>3.7199999999999998</v>
          </cell>
          <cell r="AJ183">
            <v>0</v>
          </cell>
          <cell r="AK183">
            <v>1.51</v>
          </cell>
          <cell r="AL183">
            <v>0.98</v>
          </cell>
          <cell r="AM183">
            <v>0</v>
          </cell>
          <cell r="AN183">
            <v>0</v>
          </cell>
          <cell r="AO183">
            <v>2.95</v>
          </cell>
          <cell r="AP183">
            <v>1.2000000000000002</v>
          </cell>
          <cell r="AQ183">
            <v>0</v>
          </cell>
          <cell r="AR183">
            <v>12.74</v>
          </cell>
          <cell r="AS183">
            <v>1.0499999999999998</v>
          </cell>
          <cell r="AT183">
            <v>0.08</v>
          </cell>
          <cell r="AU183">
            <v>2.44</v>
          </cell>
          <cell r="AV183">
            <v>0.18</v>
          </cell>
          <cell r="AW183">
            <v>1.1200000000000001</v>
          </cell>
          <cell r="AX183">
            <v>10.35</v>
          </cell>
          <cell r="AY183">
            <v>2.5499999999999998</v>
          </cell>
          <cell r="AZ183">
            <v>0.37</v>
          </cell>
          <cell r="BA183">
            <v>2.1</v>
          </cell>
          <cell r="BB183">
            <v>5.25</v>
          </cell>
          <cell r="BC183">
            <v>5.6300000000000008</v>
          </cell>
          <cell r="BD183">
            <v>0</v>
          </cell>
          <cell r="BE183">
            <v>0</v>
          </cell>
          <cell r="BF183">
            <v>0</v>
          </cell>
          <cell r="BG183">
            <v>0</v>
          </cell>
          <cell r="BH183">
            <v>0</v>
          </cell>
          <cell r="BI183">
            <v>17.920000000000002</v>
          </cell>
          <cell r="BJ183">
            <v>5.33</v>
          </cell>
          <cell r="BK183">
            <v>6.0600000000000005</v>
          </cell>
          <cell r="BL183">
            <v>9.5900000000000016</v>
          </cell>
          <cell r="BM183">
            <v>12.530000000000001</v>
          </cell>
          <cell r="BN183">
            <v>26.83</v>
          </cell>
          <cell r="BO183">
            <v>6.7299999999999995</v>
          </cell>
          <cell r="BP183">
            <v>3.6100000000000003</v>
          </cell>
          <cell r="BQ183">
            <v>14.410000000000002</v>
          </cell>
          <cell r="BR183">
            <v>16.54</v>
          </cell>
          <cell r="BS183">
            <v>13.450000000000001</v>
          </cell>
          <cell r="BT183">
            <v>0</v>
          </cell>
        </row>
        <row r="184">
          <cell r="G184">
            <v>359.87</v>
          </cell>
          <cell r="H184">
            <v>2.29</v>
          </cell>
          <cell r="I184">
            <v>8.4499999999999993</v>
          </cell>
          <cell r="J184">
            <v>0.28000000000000003</v>
          </cell>
          <cell r="K184">
            <v>5.4699999999999989</v>
          </cell>
          <cell r="L184">
            <v>7.5900000000000007</v>
          </cell>
          <cell r="M184">
            <v>9.5799999999999983</v>
          </cell>
          <cell r="N184">
            <v>5.81</v>
          </cell>
          <cell r="O184">
            <v>14.879999999999999</v>
          </cell>
          <cell r="P184">
            <v>3.64</v>
          </cell>
          <cell r="Q184">
            <v>6.3400000000000007</v>
          </cell>
          <cell r="R184">
            <v>20.21</v>
          </cell>
          <cell r="S184">
            <v>14.49</v>
          </cell>
          <cell r="T184">
            <v>8.379999999999999</v>
          </cell>
          <cell r="U184">
            <v>10.210000000000001</v>
          </cell>
          <cell r="V184">
            <v>9.86</v>
          </cell>
          <cell r="W184">
            <v>18.09</v>
          </cell>
          <cell r="X184">
            <v>12.32</v>
          </cell>
          <cell r="Y184">
            <v>14.229999999999999</v>
          </cell>
          <cell r="Z184">
            <v>8.1000000000000014</v>
          </cell>
          <cell r="AA184">
            <v>14.99</v>
          </cell>
          <cell r="AB184">
            <v>7.33</v>
          </cell>
          <cell r="AC184">
            <v>3.13</v>
          </cell>
          <cell r="AD184">
            <v>2.94</v>
          </cell>
          <cell r="AE184">
            <v>4.16</v>
          </cell>
          <cell r="AF184">
            <v>7.05</v>
          </cell>
          <cell r="AG184">
            <v>4.9399999999999995</v>
          </cell>
          <cell r="AH184">
            <v>2.19</v>
          </cell>
          <cell r="AI184">
            <v>9.68</v>
          </cell>
          <cell r="AJ184">
            <v>2.3200000000000003</v>
          </cell>
          <cell r="AK184">
            <v>2.94</v>
          </cell>
          <cell r="AL184">
            <v>0</v>
          </cell>
          <cell r="AM184">
            <v>0</v>
          </cell>
          <cell r="AN184">
            <v>0</v>
          </cell>
          <cell r="AO184">
            <v>5.73</v>
          </cell>
          <cell r="AP184">
            <v>2.2000000000000002</v>
          </cell>
          <cell r="AQ184">
            <v>0.54</v>
          </cell>
          <cell r="AR184">
            <v>7.7700000000000005</v>
          </cell>
          <cell r="AS184">
            <v>12.919999999999998</v>
          </cell>
          <cell r="AT184">
            <v>2.91</v>
          </cell>
          <cell r="AU184">
            <v>6.57</v>
          </cell>
          <cell r="AV184">
            <v>2.8700000000000006</v>
          </cell>
          <cell r="AW184">
            <v>9.39</v>
          </cell>
          <cell r="AX184">
            <v>9.0599999999999987</v>
          </cell>
          <cell r="AY184">
            <v>1.48</v>
          </cell>
          <cell r="AZ184">
            <v>11.34</v>
          </cell>
          <cell r="BA184">
            <v>21.29</v>
          </cell>
          <cell r="BB184">
            <v>12.22</v>
          </cell>
          <cell r="BC184">
            <v>11.69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16.889999999999997</v>
          </cell>
          <cell r="BJ184">
            <v>41.199999999999996</v>
          </cell>
          <cell r="BK184">
            <v>50.91</v>
          </cell>
          <cell r="BL184">
            <v>54.88</v>
          </cell>
          <cell r="BM184">
            <v>48.47</v>
          </cell>
          <cell r="BN184">
            <v>26.229999999999997</v>
          </cell>
          <cell r="BO184">
            <v>24.620000000000005</v>
          </cell>
          <cell r="BP184">
            <v>15.940000000000001</v>
          </cell>
          <cell r="BQ184">
            <v>27.17</v>
          </cell>
          <cell r="BR184">
            <v>31.04</v>
          </cell>
          <cell r="BS184">
            <v>50.199999999999996</v>
          </cell>
          <cell r="BT184">
            <v>1.65</v>
          </cell>
        </row>
        <row r="185">
          <cell r="G185">
            <v>265.27999999999997</v>
          </cell>
          <cell r="H185">
            <v>0.36</v>
          </cell>
          <cell r="I185">
            <v>10.059999999999999</v>
          </cell>
          <cell r="J185">
            <v>5.370000000000001</v>
          </cell>
          <cell r="K185">
            <v>8.01</v>
          </cell>
          <cell r="L185">
            <v>3.77</v>
          </cell>
          <cell r="M185">
            <v>1.1100000000000001</v>
          </cell>
          <cell r="N185">
            <v>4.7700000000000005</v>
          </cell>
          <cell r="O185">
            <v>1.6300000000000001</v>
          </cell>
          <cell r="P185">
            <v>4.75</v>
          </cell>
          <cell r="Q185">
            <v>6.7999999999999989</v>
          </cell>
          <cell r="R185">
            <v>10.09</v>
          </cell>
          <cell r="S185">
            <v>3.8400000000000003</v>
          </cell>
          <cell r="T185">
            <v>3.69</v>
          </cell>
          <cell r="U185">
            <v>2.79</v>
          </cell>
          <cell r="V185">
            <v>7.0799999999999992</v>
          </cell>
          <cell r="W185">
            <v>7.01</v>
          </cell>
          <cell r="X185">
            <v>5.59</v>
          </cell>
          <cell r="Y185">
            <v>15.48</v>
          </cell>
          <cell r="Z185">
            <v>2.1500000000000004</v>
          </cell>
          <cell r="AA185">
            <v>1.53</v>
          </cell>
          <cell r="AB185">
            <v>8.4</v>
          </cell>
          <cell r="AC185">
            <v>6.12</v>
          </cell>
          <cell r="AD185">
            <v>10.9</v>
          </cell>
          <cell r="AE185">
            <v>10.71</v>
          </cell>
          <cell r="AF185">
            <v>6.38</v>
          </cell>
          <cell r="AG185">
            <v>4.92</v>
          </cell>
          <cell r="AH185">
            <v>4.49</v>
          </cell>
          <cell r="AI185">
            <v>5.85</v>
          </cell>
          <cell r="AJ185">
            <v>18.04</v>
          </cell>
          <cell r="AK185">
            <v>8.76</v>
          </cell>
          <cell r="AL185">
            <v>0</v>
          </cell>
          <cell r="AM185">
            <v>0</v>
          </cell>
          <cell r="AN185">
            <v>0</v>
          </cell>
          <cell r="AO185">
            <v>1.5499999999999998</v>
          </cell>
          <cell r="AP185">
            <v>6.8100000000000005</v>
          </cell>
          <cell r="AQ185">
            <v>8.9500000000000011</v>
          </cell>
          <cell r="AR185">
            <v>11.280000000000001</v>
          </cell>
          <cell r="AS185">
            <v>6.78</v>
          </cell>
          <cell r="AT185">
            <v>0.37</v>
          </cell>
          <cell r="AU185">
            <v>7.0000000000000007E-2</v>
          </cell>
          <cell r="AV185">
            <v>1.1200000000000001</v>
          </cell>
          <cell r="AW185">
            <v>5.0299999999999994</v>
          </cell>
          <cell r="AX185">
            <v>4.93</v>
          </cell>
          <cell r="AY185">
            <v>0.92999999999999994</v>
          </cell>
          <cell r="AZ185">
            <v>3.2</v>
          </cell>
          <cell r="BA185">
            <v>11.25</v>
          </cell>
          <cell r="BB185">
            <v>1.63</v>
          </cell>
          <cell r="BC185">
            <v>10.93</v>
          </cell>
          <cell r="BD185">
            <v>0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25.53</v>
          </cell>
          <cell r="BJ185">
            <v>14.11</v>
          </cell>
          <cell r="BK185">
            <v>24.61</v>
          </cell>
          <cell r="BL185">
            <v>22.47</v>
          </cell>
          <cell r="BM185">
            <v>31.569999999999997</v>
          </cell>
          <cell r="BN185">
            <v>35.019999999999996</v>
          </cell>
          <cell r="BO185">
            <v>37.14</v>
          </cell>
          <cell r="BP185">
            <v>7.9600000000000009</v>
          </cell>
          <cell r="BQ185">
            <v>27.78</v>
          </cell>
          <cell r="BR185">
            <v>11.500000000000002</v>
          </cell>
          <cell r="BS185">
            <v>27.34</v>
          </cell>
          <cell r="BT185">
            <v>0.25</v>
          </cell>
        </row>
        <row r="186">
          <cell r="G186">
            <v>272.91999999999996</v>
          </cell>
          <cell r="H186">
            <v>8.51</v>
          </cell>
          <cell r="I186">
            <v>3.5699999999999994</v>
          </cell>
          <cell r="J186">
            <v>8.57</v>
          </cell>
          <cell r="K186">
            <v>1.1599999999999999</v>
          </cell>
          <cell r="L186">
            <v>0.5</v>
          </cell>
          <cell r="M186">
            <v>3.46</v>
          </cell>
          <cell r="N186">
            <v>6.3100000000000005</v>
          </cell>
          <cell r="O186">
            <v>5.15</v>
          </cell>
          <cell r="P186">
            <v>6.4399999999999995</v>
          </cell>
          <cell r="Q186">
            <v>8.6900000000000013</v>
          </cell>
          <cell r="R186">
            <v>0.76</v>
          </cell>
          <cell r="S186">
            <v>7.7899999999999991</v>
          </cell>
          <cell r="T186">
            <v>3.74</v>
          </cell>
          <cell r="U186">
            <v>5.0200000000000005</v>
          </cell>
          <cell r="V186">
            <v>7.23</v>
          </cell>
          <cell r="W186">
            <v>13.76</v>
          </cell>
          <cell r="X186">
            <v>5.7399999999999993</v>
          </cell>
          <cell r="Y186">
            <v>4.0599999999999996</v>
          </cell>
          <cell r="Z186">
            <v>1.3</v>
          </cell>
          <cell r="AA186">
            <v>1.5299999999999998</v>
          </cell>
          <cell r="AB186">
            <v>1.66</v>
          </cell>
          <cell r="AC186">
            <v>4.83</v>
          </cell>
          <cell r="AD186">
            <v>14.29</v>
          </cell>
          <cell r="AE186">
            <v>8.83</v>
          </cell>
          <cell r="AF186">
            <v>5.3900000000000006</v>
          </cell>
          <cell r="AG186">
            <v>3.11</v>
          </cell>
          <cell r="AH186">
            <v>6.5400000000000009</v>
          </cell>
          <cell r="AI186">
            <v>2.74</v>
          </cell>
          <cell r="AJ186">
            <v>5</v>
          </cell>
          <cell r="AK186">
            <v>3.09</v>
          </cell>
          <cell r="AL186">
            <v>0</v>
          </cell>
          <cell r="AM186">
            <v>0</v>
          </cell>
          <cell r="AN186">
            <v>1.04</v>
          </cell>
          <cell r="AO186">
            <v>12.709999999999999</v>
          </cell>
          <cell r="AP186">
            <v>5.58</v>
          </cell>
          <cell r="AQ186">
            <v>5.84</v>
          </cell>
          <cell r="AR186">
            <v>4.8900000000000006</v>
          </cell>
          <cell r="AS186">
            <v>4.66</v>
          </cell>
          <cell r="AT186">
            <v>8.77</v>
          </cell>
          <cell r="AU186">
            <v>2.84</v>
          </cell>
          <cell r="AV186">
            <v>3.62</v>
          </cell>
          <cell r="AW186">
            <v>5.1599999999999993</v>
          </cell>
          <cell r="AX186">
            <v>8.43</v>
          </cell>
          <cell r="AY186">
            <v>1.34</v>
          </cell>
          <cell r="AZ186">
            <v>10.28</v>
          </cell>
          <cell r="BA186">
            <v>19.479999999999997</v>
          </cell>
          <cell r="BB186">
            <v>13.95</v>
          </cell>
          <cell r="BC186">
            <v>5.56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>
            <v>0</v>
          </cell>
          <cell r="BI186">
            <v>22.17</v>
          </cell>
          <cell r="BJ186">
            <v>19.57</v>
          </cell>
          <cell r="BK186">
            <v>21.009999999999998</v>
          </cell>
          <cell r="BL186">
            <v>30.680000000000003</v>
          </cell>
          <cell r="BM186">
            <v>10.31</v>
          </cell>
          <cell r="BN186">
            <v>23.65</v>
          </cell>
          <cell r="BO186">
            <v>28.93</v>
          </cell>
          <cell r="BP186">
            <v>12.13</v>
          </cell>
          <cell r="BQ186">
            <v>26.02</v>
          </cell>
          <cell r="BR186">
            <v>31.5</v>
          </cell>
          <cell r="BS186">
            <v>36.479999999999997</v>
          </cell>
          <cell r="BT186">
            <v>0.36</v>
          </cell>
        </row>
        <row r="187">
          <cell r="G187">
            <v>646.00000000000011</v>
          </cell>
          <cell r="H187">
            <v>2.2699999999999996</v>
          </cell>
          <cell r="I187">
            <v>12.540000000000001</v>
          </cell>
          <cell r="J187">
            <v>7.3100000000000005</v>
          </cell>
          <cell r="K187">
            <v>5.4</v>
          </cell>
          <cell r="L187">
            <v>11.049999999999999</v>
          </cell>
          <cell r="M187">
            <v>17.11</v>
          </cell>
          <cell r="N187">
            <v>7.0100000000000007</v>
          </cell>
          <cell r="O187">
            <v>10.36</v>
          </cell>
          <cell r="P187">
            <v>8.14</v>
          </cell>
          <cell r="Q187">
            <v>4.78</v>
          </cell>
          <cell r="R187">
            <v>7.32</v>
          </cell>
          <cell r="S187">
            <v>9.93</v>
          </cell>
          <cell r="T187">
            <v>20.220000000000002</v>
          </cell>
          <cell r="U187">
            <v>4.82</v>
          </cell>
          <cell r="V187">
            <v>26.61</v>
          </cell>
          <cell r="W187">
            <v>24.270000000000003</v>
          </cell>
          <cell r="X187">
            <v>21.94</v>
          </cell>
          <cell r="Y187">
            <v>15.55</v>
          </cell>
          <cell r="Z187">
            <v>7.83</v>
          </cell>
          <cell r="AA187">
            <v>8.48</v>
          </cell>
          <cell r="AB187">
            <v>10.740000000000002</v>
          </cell>
          <cell r="AC187">
            <v>11.66</v>
          </cell>
          <cell r="AD187">
            <v>9.8000000000000007</v>
          </cell>
          <cell r="AE187">
            <v>22.180000000000003</v>
          </cell>
          <cell r="AF187">
            <v>12.93</v>
          </cell>
          <cell r="AG187">
            <v>9.0300000000000011</v>
          </cell>
          <cell r="AH187">
            <v>17.97</v>
          </cell>
          <cell r="AI187">
            <v>20.799999999999997</v>
          </cell>
          <cell r="AJ187">
            <v>15.060000000000002</v>
          </cell>
          <cell r="AK187">
            <v>4.9300000000000006</v>
          </cell>
          <cell r="AL187">
            <v>5.47</v>
          </cell>
          <cell r="AM187">
            <v>0</v>
          </cell>
          <cell r="AN187">
            <v>3.27</v>
          </cell>
          <cell r="AO187">
            <v>25.45</v>
          </cell>
          <cell r="AP187">
            <v>12.11</v>
          </cell>
          <cell r="AQ187">
            <v>10.34</v>
          </cell>
          <cell r="AR187">
            <v>23.15</v>
          </cell>
          <cell r="AS187">
            <v>24.88</v>
          </cell>
          <cell r="AT187">
            <v>17.95</v>
          </cell>
          <cell r="AU187">
            <v>15.52</v>
          </cell>
          <cell r="AV187">
            <v>21.460000000000004</v>
          </cell>
          <cell r="AW187">
            <v>23.150000000000006</v>
          </cell>
          <cell r="AX187">
            <v>18.860000000000003</v>
          </cell>
          <cell r="AY187">
            <v>26.11</v>
          </cell>
          <cell r="AZ187">
            <v>22.05</v>
          </cell>
          <cell r="BA187">
            <v>10.01</v>
          </cell>
          <cell r="BB187">
            <v>6.27</v>
          </cell>
          <cell r="BC187">
            <v>11.910000000000002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34.32</v>
          </cell>
          <cell r="BJ187">
            <v>42.31</v>
          </cell>
          <cell r="BK187">
            <v>42.839999999999996</v>
          </cell>
          <cell r="BL187">
            <v>73.100000000000009</v>
          </cell>
          <cell r="BM187">
            <v>46.399999999999991</v>
          </cell>
          <cell r="BN187">
            <v>45.449999999999996</v>
          </cell>
          <cell r="BO187">
            <v>51.660000000000004</v>
          </cell>
          <cell r="BP187">
            <v>38.070000000000007</v>
          </cell>
          <cell r="BQ187">
            <v>73.41</v>
          </cell>
          <cell r="BR187">
            <v>77.349999999999994</v>
          </cell>
          <cell r="BS187">
            <v>44.180000000000007</v>
          </cell>
          <cell r="BT187">
            <v>3.2800000000000002</v>
          </cell>
        </row>
        <row r="188">
          <cell r="G188">
            <v>445.64</v>
          </cell>
          <cell r="H188">
            <v>4.47</v>
          </cell>
          <cell r="I188">
            <v>9.52</v>
          </cell>
          <cell r="J188">
            <v>8.3099999999999987</v>
          </cell>
          <cell r="K188">
            <v>5.48</v>
          </cell>
          <cell r="L188">
            <v>5.01</v>
          </cell>
          <cell r="M188">
            <v>4</v>
          </cell>
          <cell r="N188">
            <v>6.3599999999999994</v>
          </cell>
          <cell r="O188">
            <v>11.639999999999999</v>
          </cell>
          <cell r="P188">
            <v>3.32</v>
          </cell>
          <cell r="Q188">
            <v>2.46</v>
          </cell>
          <cell r="R188">
            <v>14.64</v>
          </cell>
          <cell r="S188">
            <v>15.17</v>
          </cell>
          <cell r="T188">
            <v>7.4700000000000006</v>
          </cell>
          <cell r="U188">
            <v>4.17</v>
          </cell>
          <cell r="V188">
            <v>7.9800000000000013</v>
          </cell>
          <cell r="W188">
            <v>11.250000000000002</v>
          </cell>
          <cell r="X188">
            <v>6.8199999999999994</v>
          </cell>
          <cell r="Y188">
            <v>7.56</v>
          </cell>
          <cell r="Z188">
            <v>5.669999999999999</v>
          </cell>
          <cell r="AA188">
            <v>17.989999999999998</v>
          </cell>
          <cell r="AB188">
            <v>8.1999999999999993</v>
          </cell>
          <cell r="AC188">
            <v>19.409999999999997</v>
          </cell>
          <cell r="AD188">
            <v>12.68</v>
          </cell>
          <cell r="AE188">
            <v>13.37</v>
          </cell>
          <cell r="AF188">
            <v>18.8</v>
          </cell>
          <cell r="AG188">
            <v>11.669999999999998</v>
          </cell>
          <cell r="AH188">
            <v>15.26</v>
          </cell>
          <cell r="AI188">
            <v>8.01</v>
          </cell>
          <cell r="AJ188">
            <v>9.49</v>
          </cell>
          <cell r="AK188">
            <v>9.42</v>
          </cell>
          <cell r="AL188">
            <v>0.6</v>
          </cell>
          <cell r="AM188">
            <v>0</v>
          </cell>
          <cell r="AN188">
            <v>0</v>
          </cell>
          <cell r="AO188">
            <v>15.720000000000002</v>
          </cell>
          <cell r="AP188">
            <v>6.9</v>
          </cell>
          <cell r="AQ188">
            <v>9.2100000000000009</v>
          </cell>
          <cell r="AR188">
            <v>11.700000000000001</v>
          </cell>
          <cell r="AS188">
            <v>16.86</v>
          </cell>
          <cell r="AT188">
            <v>11.2</v>
          </cell>
          <cell r="AU188">
            <v>5.63</v>
          </cell>
          <cell r="AV188">
            <v>10.600000000000001</v>
          </cell>
          <cell r="AW188">
            <v>17.57</v>
          </cell>
          <cell r="AX188">
            <v>5.8500000000000005</v>
          </cell>
          <cell r="AY188">
            <v>5.66</v>
          </cell>
          <cell r="AZ188">
            <v>9.14</v>
          </cell>
          <cell r="BA188">
            <v>9.9</v>
          </cell>
          <cell r="BB188">
            <v>8.5899999999999981</v>
          </cell>
          <cell r="BC188">
            <v>14.91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>
            <v>0</v>
          </cell>
          <cell r="BI188">
            <v>29.880000000000003</v>
          </cell>
          <cell r="BJ188">
            <v>27.05</v>
          </cell>
          <cell r="BK188">
            <v>40.56</v>
          </cell>
          <cell r="BL188">
            <v>32.339999999999996</v>
          </cell>
          <cell r="BM188">
            <v>48.589999999999996</v>
          </cell>
          <cell r="BN188">
            <v>64.339999999999989</v>
          </cell>
          <cell r="BO188">
            <v>43.440000000000005</v>
          </cell>
          <cell r="BP188">
            <v>19.900000000000006</v>
          </cell>
          <cell r="BQ188">
            <v>51.69</v>
          </cell>
          <cell r="BR188">
            <v>44.120000000000005</v>
          </cell>
          <cell r="BS188">
            <v>41.06</v>
          </cell>
          <cell r="BT188">
            <v>2.67</v>
          </cell>
        </row>
        <row r="189">
          <cell r="G189">
            <v>37.42</v>
          </cell>
          <cell r="H189">
            <v>0.91999999999999993</v>
          </cell>
          <cell r="I189">
            <v>0.31</v>
          </cell>
          <cell r="J189">
            <v>0</v>
          </cell>
          <cell r="K189">
            <v>0.87</v>
          </cell>
          <cell r="L189">
            <v>0.14000000000000001</v>
          </cell>
          <cell r="M189">
            <v>7.0000000000000007E-2</v>
          </cell>
          <cell r="N189">
            <v>0.53</v>
          </cell>
          <cell r="O189">
            <v>0.34</v>
          </cell>
          <cell r="P189">
            <v>0</v>
          </cell>
          <cell r="Q189">
            <v>0</v>
          </cell>
          <cell r="R189">
            <v>0.37</v>
          </cell>
          <cell r="S189">
            <v>0.1</v>
          </cell>
          <cell r="T189">
            <v>0</v>
          </cell>
          <cell r="U189">
            <v>0</v>
          </cell>
          <cell r="V189">
            <v>1.08</v>
          </cell>
          <cell r="W189">
            <v>0.95</v>
          </cell>
          <cell r="X189">
            <v>3.36</v>
          </cell>
          <cell r="Y189">
            <v>1.25</v>
          </cell>
          <cell r="Z189">
            <v>0</v>
          </cell>
          <cell r="AA189">
            <v>1.23</v>
          </cell>
          <cell r="AB189">
            <v>1.1200000000000001</v>
          </cell>
          <cell r="AC189">
            <v>0.13</v>
          </cell>
          <cell r="AD189">
            <v>0.97</v>
          </cell>
          <cell r="AE189">
            <v>0.43</v>
          </cell>
          <cell r="AF189">
            <v>1.22</v>
          </cell>
          <cell r="AG189">
            <v>1.8199999999999998</v>
          </cell>
          <cell r="AH189">
            <v>0.97</v>
          </cell>
          <cell r="AI189">
            <v>0</v>
          </cell>
          <cell r="AJ189">
            <v>1.5699999999999998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0.82000000000000006</v>
          </cell>
          <cell r="AP189">
            <v>0.12</v>
          </cell>
          <cell r="AQ189">
            <v>3.27</v>
          </cell>
          <cell r="AR189">
            <v>0.74</v>
          </cell>
          <cell r="AS189">
            <v>0.9</v>
          </cell>
          <cell r="AT189">
            <v>3.16</v>
          </cell>
          <cell r="AU189">
            <v>1.49</v>
          </cell>
          <cell r="AV189">
            <v>0.31</v>
          </cell>
          <cell r="AW189">
            <v>4.1500000000000004</v>
          </cell>
          <cell r="AX189">
            <v>0</v>
          </cell>
          <cell r="AY189">
            <v>7.0000000000000007E-2</v>
          </cell>
          <cell r="AZ189">
            <v>0.1</v>
          </cell>
          <cell r="BA189">
            <v>0.43</v>
          </cell>
          <cell r="BB189">
            <v>0.44000000000000006</v>
          </cell>
          <cell r="BC189">
            <v>1.67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2.1</v>
          </cell>
          <cell r="BJ189">
            <v>1.08</v>
          </cell>
          <cell r="BK189">
            <v>0.47</v>
          </cell>
          <cell r="BL189">
            <v>6.3599999999999994</v>
          </cell>
          <cell r="BM189">
            <v>2.63</v>
          </cell>
          <cell r="BN189">
            <v>4.5699999999999994</v>
          </cell>
          <cell r="BO189">
            <v>2.5399999999999996</v>
          </cell>
          <cell r="BP189">
            <v>0.94000000000000006</v>
          </cell>
          <cell r="BQ189">
            <v>8.07</v>
          </cell>
          <cell r="BR189">
            <v>6.0200000000000005</v>
          </cell>
          <cell r="BS189">
            <v>2.6</v>
          </cell>
          <cell r="BT189">
            <v>0.04</v>
          </cell>
        </row>
        <row r="190">
          <cell r="G190">
            <v>389.23</v>
          </cell>
          <cell r="H190">
            <v>2.0699999999999998</v>
          </cell>
          <cell r="I190">
            <v>2.7699999999999996</v>
          </cell>
          <cell r="J190">
            <v>3.8500000000000005</v>
          </cell>
          <cell r="K190">
            <v>4.75</v>
          </cell>
          <cell r="L190">
            <v>12.46</v>
          </cell>
          <cell r="M190">
            <v>7.49</v>
          </cell>
          <cell r="N190">
            <v>10.24</v>
          </cell>
          <cell r="O190">
            <v>7.74</v>
          </cell>
          <cell r="P190">
            <v>7.2399999999999993</v>
          </cell>
          <cell r="Q190">
            <v>1.28</v>
          </cell>
          <cell r="R190">
            <v>25.35</v>
          </cell>
          <cell r="S190">
            <v>12.299999999999999</v>
          </cell>
          <cell r="T190">
            <v>28.160000000000007</v>
          </cell>
          <cell r="U190">
            <v>6.14</v>
          </cell>
          <cell r="V190">
            <v>10.020000000000001</v>
          </cell>
          <cell r="W190">
            <v>13.780000000000001</v>
          </cell>
          <cell r="X190">
            <v>6.8800000000000008</v>
          </cell>
          <cell r="Y190">
            <v>1.1500000000000001</v>
          </cell>
          <cell r="Z190">
            <v>0.74</v>
          </cell>
          <cell r="AA190">
            <v>7.629999999999999</v>
          </cell>
          <cell r="AB190">
            <v>4.37</v>
          </cell>
          <cell r="AC190">
            <v>1.75</v>
          </cell>
          <cell r="AD190">
            <v>1.33</v>
          </cell>
          <cell r="AE190">
            <v>6.8</v>
          </cell>
          <cell r="AF190">
            <v>9.5599999999999987</v>
          </cell>
          <cell r="AG190">
            <v>12.370000000000001</v>
          </cell>
          <cell r="AH190">
            <v>5.48</v>
          </cell>
          <cell r="AI190">
            <v>15.89</v>
          </cell>
          <cell r="AJ190">
            <v>4.5600000000000005</v>
          </cell>
          <cell r="AK190">
            <v>4.0200000000000005</v>
          </cell>
          <cell r="AL190">
            <v>0</v>
          </cell>
          <cell r="AM190">
            <v>0</v>
          </cell>
          <cell r="AN190">
            <v>0</v>
          </cell>
          <cell r="AO190">
            <v>10.220000000000001</v>
          </cell>
          <cell r="AP190">
            <v>4.3699999999999992</v>
          </cell>
          <cell r="AQ190">
            <v>6.7</v>
          </cell>
          <cell r="AR190">
            <v>11.09</v>
          </cell>
          <cell r="AS190">
            <v>3.38</v>
          </cell>
          <cell r="AT190">
            <v>7.8900000000000006</v>
          </cell>
          <cell r="AU190">
            <v>5.7999999999999989</v>
          </cell>
          <cell r="AV190">
            <v>11.84</v>
          </cell>
          <cell r="AW190">
            <v>15.850000000000003</v>
          </cell>
          <cell r="AX190">
            <v>16.829999999999998</v>
          </cell>
          <cell r="AY190">
            <v>19.68</v>
          </cell>
          <cell r="AZ190">
            <v>3.9599999999999995</v>
          </cell>
          <cell r="BA190">
            <v>17.890000000000004</v>
          </cell>
          <cell r="BB190">
            <v>11.85</v>
          </cell>
          <cell r="BC190">
            <v>3.7100000000000004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>
            <v>0</v>
          </cell>
          <cell r="BI190">
            <v>23</v>
          </cell>
          <cell r="BJ190">
            <v>29.51</v>
          </cell>
          <cell r="BK190">
            <v>73.19</v>
          </cell>
          <cell r="BL190">
            <v>36.82</v>
          </cell>
          <cell r="BM190">
            <v>14.829999999999998</v>
          </cell>
          <cell r="BN190">
            <v>30.869999999999997</v>
          </cell>
          <cell r="BO190">
            <v>29.950000000000003</v>
          </cell>
          <cell r="BP190">
            <v>10.49</v>
          </cell>
          <cell r="BQ190">
            <v>33.159999999999997</v>
          </cell>
          <cell r="BR190">
            <v>70</v>
          </cell>
          <cell r="BS190">
            <v>36.420000000000009</v>
          </cell>
          <cell r="BT190">
            <v>0.99</v>
          </cell>
        </row>
        <row r="191">
          <cell r="G191">
            <v>53.539999999999992</v>
          </cell>
          <cell r="H191">
            <v>0.54</v>
          </cell>
          <cell r="I191">
            <v>7.0000000000000007E-2</v>
          </cell>
          <cell r="J191">
            <v>0</v>
          </cell>
          <cell r="K191">
            <v>2.65</v>
          </cell>
          <cell r="L191">
            <v>1.84</v>
          </cell>
          <cell r="M191">
            <v>3.99</v>
          </cell>
          <cell r="N191">
            <v>1.42</v>
          </cell>
          <cell r="O191">
            <v>0</v>
          </cell>
          <cell r="P191">
            <v>0.35</v>
          </cell>
          <cell r="Q191">
            <v>5.51</v>
          </cell>
          <cell r="R191">
            <v>0.46</v>
          </cell>
          <cell r="S191">
            <v>0</v>
          </cell>
          <cell r="T191">
            <v>0</v>
          </cell>
          <cell r="U191">
            <v>3.26</v>
          </cell>
          <cell r="V191">
            <v>0</v>
          </cell>
          <cell r="W191">
            <v>3.06</v>
          </cell>
          <cell r="X191">
            <v>0.08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1.25</v>
          </cell>
          <cell r="AH191">
            <v>0</v>
          </cell>
          <cell r="AI191">
            <v>0.14000000000000001</v>
          </cell>
          <cell r="AJ191">
            <v>0.79</v>
          </cell>
          <cell r="AK191">
            <v>0</v>
          </cell>
          <cell r="AL191">
            <v>0</v>
          </cell>
          <cell r="AM191">
            <v>0</v>
          </cell>
          <cell r="AN191">
            <v>0.3</v>
          </cell>
          <cell r="AO191">
            <v>5.62</v>
          </cell>
          <cell r="AP191">
            <v>0</v>
          </cell>
          <cell r="AQ191">
            <v>2.5299999999999998</v>
          </cell>
          <cell r="AR191">
            <v>0</v>
          </cell>
          <cell r="AS191">
            <v>0</v>
          </cell>
          <cell r="AT191">
            <v>3.1599999999999997</v>
          </cell>
          <cell r="AU191">
            <v>1.18</v>
          </cell>
          <cell r="AV191">
            <v>2.78</v>
          </cell>
          <cell r="AW191">
            <v>9.4</v>
          </cell>
          <cell r="AX191">
            <v>0.22</v>
          </cell>
          <cell r="AY191">
            <v>2.64</v>
          </cell>
          <cell r="AZ191">
            <v>0.1</v>
          </cell>
          <cell r="BA191">
            <v>0</v>
          </cell>
          <cell r="BB191">
            <v>0</v>
          </cell>
          <cell r="BC191">
            <v>0.2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5.0999999999999996</v>
          </cell>
          <cell r="BJ191">
            <v>5.59</v>
          </cell>
          <cell r="BK191">
            <v>6.14</v>
          </cell>
          <cell r="BL191">
            <v>6.3999999999999995</v>
          </cell>
          <cell r="BM191">
            <v>0</v>
          </cell>
          <cell r="BN191">
            <v>1.25</v>
          </cell>
          <cell r="BO191">
            <v>0.93</v>
          </cell>
          <cell r="BP191">
            <v>5.92</v>
          </cell>
          <cell r="BQ191">
            <v>5.6899999999999995</v>
          </cell>
          <cell r="BR191">
            <v>16.220000000000002</v>
          </cell>
          <cell r="BS191">
            <v>0.30000000000000004</v>
          </cell>
          <cell r="BT191">
            <v>0</v>
          </cell>
        </row>
        <row r="192">
          <cell r="G192">
            <v>14.64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>
            <v>0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0</v>
          </cell>
          <cell r="AZ192">
            <v>6.9300000000000006</v>
          </cell>
          <cell r="BA192">
            <v>0</v>
          </cell>
          <cell r="BB192">
            <v>0</v>
          </cell>
          <cell r="BC192">
            <v>7.71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  <cell r="BH192">
            <v>0</v>
          </cell>
          <cell r="BI192">
            <v>0</v>
          </cell>
          <cell r="BJ192">
            <v>0</v>
          </cell>
          <cell r="BK192">
            <v>0</v>
          </cell>
          <cell r="BL192">
            <v>0</v>
          </cell>
          <cell r="BM192">
            <v>0</v>
          </cell>
          <cell r="BN192">
            <v>0</v>
          </cell>
          <cell r="BO192">
            <v>0</v>
          </cell>
          <cell r="BP192">
            <v>0</v>
          </cell>
          <cell r="BQ192">
            <v>0</v>
          </cell>
          <cell r="BR192">
            <v>0</v>
          </cell>
          <cell r="BS192">
            <v>0</v>
          </cell>
          <cell r="BT192">
            <v>0</v>
          </cell>
        </row>
        <row r="193">
          <cell r="G193">
            <v>0.99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  <cell r="AP193">
            <v>0</v>
          </cell>
          <cell r="AQ193">
            <v>0</v>
          </cell>
          <cell r="AR193">
            <v>0</v>
          </cell>
          <cell r="AS193">
            <v>0</v>
          </cell>
          <cell r="AT193">
            <v>0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0</v>
          </cell>
          <cell r="AZ193">
            <v>0.75</v>
          </cell>
          <cell r="BA193">
            <v>0</v>
          </cell>
          <cell r="BB193">
            <v>0</v>
          </cell>
          <cell r="BC193">
            <v>0.24</v>
          </cell>
          <cell r="BD193">
            <v>0</v>
          </cell>
          <cell r="BE193">
            <v>0</v>
          </cell>
          <cell r="BF193">
            <v>0</v>
          </cell>
          <cell r="BG193">
            <v>0</v>
          </cell>
          <cell r="BH193">
            <v>0</v>
          </cell>
          <cell r="BI193">
            <v>0</v>
          </cell>
          <cell r="BJ193">
            <v>0</v>
          </cell>
          <cell r="BK193">
            <v>0</v>
          </cell>
          <cell r="BL193">
            <v>0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</row>
        <row r="204">
          <cell r="G204">
            <v>1984</v>
          </cell>
          <cell r="H204">
            <v>27.18</v>
          </cell>
          <cell r="I204">
            <v>42.68</v>
          </cell>
          <cell r="J204">
            <v>44.83</v>
          </cell>
          <cell r="K204">
            <v>41.56</v>
          </cell>
          <cell r="L204">
            <v>39.28</v>
          </cell>
          <cell r="M204">
            <v>43.14</v>
          </cell>
          <cell r="N204">
            <v>34.039999999999992</v>
          </cell>
          <cell r="O204">
            <v>40.92</v>
          </cell>
          <cell r="P204">
            <v>36.840000000000003</v>
          </cell>
          <cell r="Q204">
            <v>30.51</v>
          </cell>
          <cell r="R204">
            <v>33.799999999999997</v>
          </cell>
          <cell r="S204">
            <v>34.57</v>
          </cell>
          <cell r="T204">
            <v>35.74</v>
          </cell>
          <cell r="U204">
            <v>35.54</v>
          </cell>
          <cell r="V204">
            <v>50.670000000000009</v>
          </cell>
          <cell r="W204">
            <v>32.770000000000003</v>
          </cell>
          <cell r="X204">
            <v>24.2</v>
          </cell>
          <cell r="Y204">
            <v>30.950000000000003</v>
          </cell>
          <cell r="Z204">
            <v>18.09</v>
          </cell>
          <cell r="AA204">
            <v>37.950000000000003</v>
          </cell>
          <cell r="AB204">
            <v>44.06</v>
          </cell>
          <cell r="AC204">
            <v>51.77000000000001</v>
          </cell>
          <cell r="AD204">
            <v>42.55</v>
          </cell>
          <cell r="AE204">
            <v>63.980000000000004</v>
          </cell>
          <cell r="AF204">
            <v>51.190000000000005</v>
          </cell>
          <cell r="AG204">
            <v>52.6</v>
          </cell>
          <cell r="AH204">
            <v>58.06</v>
          </cell>
          <cell r="AI204">
            <v>45.57</v>
          </cell>
          <cell r="AJ204">
            <v>61.02</v>
          </cell>
          <cell r="AK204">
            <v>50.58</v>
          </cell>
          <cell r="AL204">
            <v>5.17</v>
          </cell>
          <cell r="AM204">
            <v>0</v>
          </cell>
          <cell r="AN204">
            <v>3.4899999999999998</v>
          </cell>
          <cell r="AO204">
            <v>38.180000000000007</v>
          </cell>
          <cell r="AP204">
            <v>42.45</v>
          </cell>
          <cell r="AQ204">
            <v>36.89</v>
          </cell>
          <cell r="AR204">
            <v>61.43</v>
          </cell>
          <cell r="AS204">
            <v>56.83</v>
          </cell>
          <cell r="AT204">
            <v>48.8</v>
          </cell>
          <cell r="AU204">
            <v>39.299999999999997</v>
          </cell>
          <cell r="AV204">
            <v>45.76</v>
          </cell>
          <cell r="AW204">
            <v>69.419999999999987</v>
          </cell>
          <cell r="AX204">
            <v>52.67</v>
          </cell>
          <cell r="AY204">
            <v>33.28</v>
          </cell>
          <cell r="AZ204">
            <v>46.239999999999995</v>
          </cell>
          <cell r="BA204">
            <v>69.89</v>
          </cell>
          <cell r="BB204">
            <v>44.08</v>
          </cell>
          <cell r="BC204">
            <v>53.480000000000004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>
            <v>179.08</v>
          </cell>
          <cell r="BJ204">
            <v>154.91999999999999</v>
          </cell>
          <cell r="BK204">
            <v>148.45000000000002</v>
          </cell>
          <cell r="BL204">
            <v>149.07</v>
          </cell>
          <cell r="BM204">
            <v>162.91</v>
          </cell>
          <cell r="BN204">
            <v>226.25</v>
          </cell>
          <cell r="BO204">
            <v>221.13000000000002</v>
          </cell>
          <cell r="BP204">
            <v>80.27</v>
          </cell>
          <cell r="BQ204">
            <v>207.79999999999998</v>
          </cell>
          <cell r="BR204">
            <v>234.64999999999998</v>
          </cell>
          <cell r="BS204">
            <v>210.85000000000002</v>
          </cell>
          <cell r="BT204">
            <v>8.120000000000001</v>
          </cell>
        </row>
        <row r="215">
          <cell r="G215">
            <v>1690.45</v>
          </cell>
          <cell r="H215">
            <v>18.060000000000002</v>
          </cell>
          <cell r="I215">
            <v>35.57</v>
          </cell>
          <cell r="J215">
            <v>29.57</v>
          </cell>
          <cell r="K215">
            <v>23.88</v>
          </cell>
          <cell r="L215">
            <v>23.840000000000003</v>
          </cell>
          <cell r="M215">
            <v>32.239999999999995</v>
          </cell>
          <cell r="N215">
            <v>24.440000000000005</v>
          </cell>
          <cell r="O215">
            <v>34.78</v>
          </cell>
          <cell r="P215">
            <v>25.580000000000002</v>
          </cell>
          <cell r="Q215">
            <v>26.61</v>
          </cell>
          <cell r="R215">
            <v>40.040000000000006</v>
          </cell>
          <cell r="S215">
            <v>37.700000000000003</v>
          </cell>
          <cell r="T215">
            <v>36.82</v>
          </cell>
          <cell r="U215">
            <v>24.91</v>
          </cell>
          <cell r="V215">
            <v>52.33</v>
          </cell>
          <cell r="W215">
            <v>63.650000000000006</v>
          </cell>
          <cell r="X215">
            <v>50.820000000000007</v>
          </cell>
          <cell r="Y215">
            <v>51.35</v>
          </cell>
          <cell r="Z215">
            <v>19.38</v>
          </cell>
          <cell r="AA215">
            <v>30.17</v>
          </cell>
          <cell r="AB215">
            <v>29.36</v>
          </cell>
          <cell r="AC215">
            <v>32.57</v>
          </cell>
          <cell r="AD215">
            <v>42.559999999999995</v>
          </cell>
          <cell r="AE215">
            <v>57.810000000000009</v>
          </cell>
          <cell r="AF215">
            <v>40</v>
          </cell>
          <cell r="AG215">
            <v>23.21</v>
          </cell>
          <cell r="AH215">
            <v>31.54</v>
          </cell>
          <cell r="AI215">
            <v>42.79</v>
          </cell>
          <cell r="AJ215">
            <v>40.42</v>
          </cell>
          <cell r="AK215">
            <v>21.23</v>
          </cell>
          <cell r="AL215">
            <v>6.45</v>
          </cell>
          <cell r="AM215">
            <v>0</v>
          </cell>
          <cell r="AN215">
            <v>4.3100000000000005</v>
          </cell>
          <cell r="AO215">
            <v>48.39</v>
          </cell>
          <cell r="AP215">
            <v>27.9</v>
          </cell>
          <cell r="AQ215">
            <v>25.67</v>
          </cell>
          <cell r="AR215">
            <v>59.83</v>
          </cell>
          <cell r="AS215">
            <v>50.29</v>
          </cell>
          <cell r="AT215">
            <v>30.08</v>
          </cell>
          <cell r="AU215">
            <v>27.44</v>
          </cell>
          <cell r="AV215">
            <v>29.250000000000004</v>
          </cell>
          <cell r="AW215">
            <v>43.85</v>
          </cell>
          <cell r="AX215">
            <v>51.629999999999995</v>
          </cell>
          <cell r="AY215">
            <v>32.410000000000004</v>
          </cell>
          <cell r="AZ215">
            <v>53.900000000000006</v>
          </cell>
          <cell r="BA215">
            <v>64.13</v>
          </cell>
          <cell r="BB215">
            <v>39.320000000000007</v>
          </cell>
          <cell r="BC215">
            <v>52.370000000000005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116.83000000000001</v>
          </cell>
          <cell r="BJ215">
            <v>122.51999999999998</v>
          </cell>
          <cell r="BK215">
            <v>145.43</v>
          </cell>
          <cell r="BL215">
            <v>190.72000000000003</v>
          </cell>
          <cell r="BM215">
            <v>149.28</v>
          </cell>
          <cell r="BN215">
            <v>157.17999999999998</v>
          </cell>
          <cell r="BO215">
            <v>149.08000000000001</v>
          </cell>
          <cell r="BP215">
            <v>77.710000000000008</v>
          </cell>
          <cell r="BQ215">
            <v>168.78999999999996</v>
          </cell>
          <cell r="BR215">
            <v>167.93</v>
          </cell>
          <cell r="BS215">
            <v>171.65</v>
          </cell>
          <cell r="BT215">
            <v>5.5399999999999991</v>
          </cell>
        </row>
        <row r="226">
          <cell r="G226">
            <v>3054.09</v>
          </cell>
          <cell r="H226">
            <v>35.79</v>
          </cell>
          <cell r="I226">
            <v>61.769999999999996</v>
          </cell>
          <cell r="J226">
            <v>48.46</v>
          </cell>
          <cell r="K226">
            <v>41.12</v>
          </cell>
          <cell r="L226">
            <v>37.06</v>
          </cell>
          <cell r="M226">
            <v>48.440000000000005</v>
          </cell>
          <cell r="N226">
            <v>40.400000000000006</v>
          </cell>
          <cell r="O226">
            <v>64.150000000000006</v>
          </cell>
          <cell r="P226">
            <v>44.79</v>
          </cell>
          <cell r="Q226">
            <v>43.74</v>
          </cell>
          <cell r="R226">
            <v>73.089999999999989</v>
          </cell>
          <cell r="S226">
            <v>73</v>
          </cell>
          <cell r="T226">
            <v>60.43</v>
          </cell>
          <cell r="U226">
            <v>43.849999999999994</v>
          </cell>
          <cell r="V226">
            <v>79.47</v>
          </cell>
          <cell r="W226">
            <v>95.61999999999999</v>
          </cell>
          <cell r="X226">
            <v>88.18</v>
          </cell>
          <cell r="Y226">
            <v>80.349999999999994</v>
          </cell>
          <cell r="Z226">
            <v>41.39</v>
          </cell>
          <cell r="AA226">
            <v>67.569999999999993</v>
          </cell>
          <cell r="AB226">
            <v>49.080000000000005</v>
          </cell>
          <cell r="AC226">
            <v>80.930000000000007</v>
          </cell>
          <cell r="AD226">
            <v>120.24</v>
          </cell>
          <cell r="AE226">
            <v>95.6</v>
          </cell>
          <cell r="AF226">
            <v>100.86</v>
          </cell>
          <cell r="AG226">
            <v>58.620000000000005</v>
          </cell>
          <cell r="AH226">
            <v>77.23</v>
          </cell>
          <cell r="AI226">
            <v>68</v>
          </cell>
          <cell r="AJ226">
            <v>68.600000000000009</v>
          </cell>
          <cell r="AK226">
            <v>54.42</v>
          </cell>
          <cell r="AL226">
            <v>9.1999999999999993</v>
          </cell>
          <cell r="AM226">
            <v>0</v>
          </cell>
          <cell r="AN226">
            <v>33.97</v>
          </cell>
          <cell r="AO226">
            <v>128.17000000000002</v>
          </cell>
          <cell r="AP226">
            <v>64.150000000000006</v>
          </cell>
          <cell r="AQ226">
            <v>52.28</v>
          </cell>
          <cell r="AR226">
            <v>93.420000000000016</v>
          </cell>
          <cell r="AS226">
            <v>91.909999999999982</v>
          </cell>
          <cell r="AT226">
            <v>64.539999999999992</v>
          </cell>
          <cell r="AU226">
            <v>42.890000000000008</v>
          </cell>
          <cell r="AV226">
            <v>47.85</v>
          </cell>
          <cell r="AW226">
            <v>74.52000000000001</v>
          </cell>
          <cell r="AX226">
            <v>68.37</v>
          </cell>
          <cell r="AY226">
            <v>48.21</v>
          </cell>
          <cell r="AZ226">
            <v>72.800000000000011</v>
          </cell>
          <cell r="BA226">
            <v>86.31</v>
          </cell>
          <cell r="BB226">
            <v>54.56</v>
          </cell>
          <cell r="BC226">
            <v>78.69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>
            <v>201.74999999999997</v>
          </cell>
          <cell r="BJ226">
            <v>202.91999999999996</v>
          </cell>
          <cell r="BK226">
            <v>259.45999999999998</v>
          </cell>
          <cell r="BL226">
            <v>315.18</v>
          </cell>
          <cell r="BM226">
            <v>279.28999999999996</v>
          </cell>
          <cell r="BN226">
            <v>385.65</v>
          </cell>
          <cell r="BO226">
            <v>288.56000000000006</v>
          </cell>
          <cell r="BP226">
            <v>208.28</v>
          </cell>
          <cell r="BQ226">
            <v>320.19</v>
          </cell>
          <cell r="BR226">
            <v>259.21000000000004</v>
          </cell>
          <cell r="BS226">
            <v>251.46</v>
          </cell>
          <cell r="BT226">
            <v>12.03</v>
          </cell>
        </row>
        <row r="277">
          <cell r="G277">
            <v>5039.18</v>
          </cell>
          <cell r="H277">
            <v>62.97</v>
          </cell>
          <cell r="I277">
            <v>104.45</v>
          </cell>
          <cell r="J277">
            <v>93.29</v>
          </cell>
          <cell r="K277">
            <v>82.679999999999993</v>
          </cell>
          <cell r="L277">
            <v>76.34</v>
          </cell>
          <cell r="M277">
            <v>91.580000000000013</v>
          </cell>
          <cell r="N277">
            <v>74.44</v>
          </cell>
          <cell r="O277">
            <v>105.07000000000001</v>
          </cell>
          <cell r="P277">
            <v>81.63000000000001</v>
          </cell>
          <cell r="Q277">
            <v>74.25</v>
          </cell>
          <cell r="R277">
            <v>106.89</v>
          </cell>
          <cell r="S277">
            <v>107.57000000000001</v>
          </cell>
          <cell r="T277">
            <v>96.17</v>
          </cell>
          <cell r="U277">
            <v>79.39</v>
          </cell>
          <cell r="V277">
            <v>130.14000000000001</v>
          </cell>
          <cell r="W277">
            <v>128.39000000000001</v>
          </cell>
          <cell r="X277">
            <v>112.38</v>
          </cell>
          <cell r="Y277">
            <v>111.30000000000001</v>
          </cell>
          <cell r="Z277">
            <v>59.48</v>
          </cell>
          <cell r="AA277">
            <v>105.52</v>
          </cell>
          <cell r="AB277">
            <v>93.139999999999986</v>
          </cell>
          <cell r="AC277">
            <v>132.69999999999999</v>
          </cell>
          <cell r="AD277">
            <v>162.79</v>
          </cell>
          <cell r="AE277">
            <v>159.57999999999998</v>
          </cell>
          <cell r="AF277">
            <v>152.04999999999998</v>
          </cell>
          <cell r="AG277">
            <v>111.22</v>
          </cell>
          <cell r="AH277">
            <v>135.29000000000002</v>
          </cell>
          <cell r="AI277">
            <v>113.57</v>
          </cell>
          <cell r="AJ277">
            <v>129.62</v>
          </cell>
          <cell r="AK277">
            <v>105</v>
          </cell>
          <cell r="AL277">
            <v>14.37</v>
          </cell>
          <cell r="AM277">
            <v>0</v>
          </cell>
          <cell r="AN277">
            <v>37.46</v>
          </cell>
          <cell r="AO277">
            <v>166.35000000000002</v>
          </cell>
          <cell r="AP277">
            <v>106.6</v>
          </cell>
          <cell r="AQ277">
            <v>89.17</v>
          </cell>
          <cell r="AR277">
            <v>154.85</v>
          </cell>
          <cell r="AS277">
            <v>148.74</v>
          </cell>
          <cell r="AT277">
            <v>113.34</v>
          </cell>
          <cell r="AU277">
            <v>82.190000000000012</v>
          </cell>
          <cell r="AV277">
            <v>93.610000000000014</v>
          </cell>
          <cell r="AW277">
            <v>143.94</v>
          </cell>
          <cell r="AX277">
            <v>121.03999999999999</v>
          </cell>
          <cell r="AY277">
            <v>81.489999999999995</v>
          </cell>
          <cell r="AZ277">
            <v>119.22000000000001</v>
          </cell>
          <cell r="BA277">
            <v>156.19999999999999</v>
          </cell>
          <cell r="BB277">
            <v>98.64</v>
          </cell>
          <cell r="BC277">
            <v>133.07999999999998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>
            <v>380.83</v>
          </cell>
          <cell r="BJ277">
            <v>359.9</v>
          </cell>
          <cell r="BK277">
            <v>407.91</v>
          </cell>
          <cell r="BL277">
            <v>469.40999999999997</v>
          </cell>
          <cell r="BM277">
            <v>446.79</v>
          </cell>
          <cell r="BN277">
            <v>624.58000000000004</v>
          </cell>
          <cell r="BO277">
            <v>503.83999999999992</v>
          </cell>
          <cell r="BP277">
            <v>288.34000000000003</v>
          </cell>
          <cell r="BQ277">
            <v>528.16999999999996</v>
          </cell>
          <cell r="BR277">
            <v>501.99</v>
          </cell>
          <cell r="BS277">
            <v>505.41999999999996</v>
          </cell>
          <cell r="BT277">
            <v>22</v>
          </cell>
        </row>
        <row r="278">
          <cell r="G278">
            <v>1449666</v>
          </cell>
          <cell r="H278">
            <v>20648</v>
          </cell>
          <cell r="I278">
            <v>25564</v>
          </cell>
          <cell r="J278">
            <v>32888</v>
          </cell>
          <cell r="K278">
            <v>31004</v>
          </cell>
          <cell r="L278">
            <v>26088</v>
          </cell>
          <cell r="M278">
            <v>31956</v>
          </cell>
          <cell r="N278">
            <v>32602</v>
          </cell>
          <cell r="O278">
            <v>34326</v>
          </cell>
          <cell r="P278">
            <v>33010</v>
          </cell>
          <cell r="Q278">
            <v>24364</v>
          </cell>
          <cell r="R278">
            <v>34457</v>
          </cell>
          <cell r="S278">
            <v>27707</v>
          </cell>
          <cell r="T278">
            <v>33237</v>
          </cell>
          <cell r="U278">
            <v>26074</v>
          </cell>
          <cell r="V278">
            <v>31848</v>
          </cell>
          <cell r="W278">
            <v>35355</v>
          </cell>
          <cell r="X278">
            <v>34374</v>
          </cell>
          <cell r="Y278">
            <v>30113</v>
          </cell>
          <cell r="Z278">
            <v>21527</v>
          </cell>
          <cell r="AA278">
            <v>38358</v>
          </cell>
          <cell r="AB278">
            <v>29691</v>
          </cell>
          <cell r="AC278">
            <v>33090</v>
          </cell>
          <cell r="AD278">
            <v>22111</v>
          </cell>
          <cell r="AE278">
            <v>34160</v>
          </cell>
          <cell r="AF278">
            <v>38227</v>
          </cell>
          <cell r="AG278">
            <v>37407</v>
          </cell>
          <cell r="AH278">
            <v>40155</v>
          </cell>
          <cell r="AI278">
            <v>32113</v>
          </cell>
          <cell r="AJ278">
            <v>34739</v>
          </cell>
          <cell r="AK278">
            <v>28975</v>
          </cell>
          <cell r="AL278">
            <v>3084</v>
          </cell>
          <cell r="AM278">
            <v>0</v>
          </cell>
          <cell r="AN278">
            <v>3945</v>
          </cell>
          <cell r="AO278">
            <v>23653</v>
          </cell>
          <cell r="AP278">
            <v>31596</v>
          </cell>
          <cell r="AQ278">
            <v>28533</v>
          </cell>
          <cell r="AR278">
            <v>32466</v>
          </cell>
          <cell r="AS278">
            <v>33345</v>
          </cell>
          <cell r="AT278">
            <v>34609</v>
          </cell>
          <cell r="AU278">
            <v>27443</v>
          </cell>
          <cell r="AV278">
            <v>29116</v>
          </cell>
          <cell r="AW278">
            <v>40383</v>
          </cell>
          <cell r="AX278">
            <v>44657</v>
          </cell>
          <cell r="AY278">
            <v>28099</v>
          </cell>
          <cell r="AZ278">
            <v>40740</v>
          </cell>
          <cell r="BA278">
            <v>44123</v>
          </cell>
          <cell r="BB278">
            <v>30361</v>
          </cell>
          <cell r="BC278">
            <v>37345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  <cell r="BH278">
            <v>0</v>
          </cell>
          <cell r="BI278">
            <v>122361</v>
          </cell>
          <cell r="BJ278">
            <v>129350</v>
          </cell>
          <cell r="BK278">
            <v>133428</v>
          </cell>
          <cell r="BL278">
            <v>133524</v>
          </cell>
          <cell r="BM278">
            <v>136616</v>
          </cell>
          <cell r="BN278">
            <v>140564</v>
          </cell>
          <cell r="BO278">
            <v>143409</v>
          </cell>
          <cell r="BP278">
            <v>49238</v>
          </cell>
          <cell r="BQ278">
            <v>138909</v>
          </cell>
          <cell r="BR278">
            <v>156593</v>
          </cell>
          <cell r="BS278">
            <v>154447</v>
          </cell>
          <cell r="BT278">
            <v>11227</v>
          </cell>
        </row>
        <row r="279">
          <cell r="G279">
            <v>50546</v>
          </cell>
          <cell r="H279">
            <v>500</v>
          </cell>
          <cell r="I279">
            <v>743</v>
          </cell>
          <cell r="J279">
            <v>866</v>
          </cell>
          <cell r="K279">
            <v>724</v>
          </cell>
          <cell r="L279">
            <v>852</v>
          </cell>
          <cell r="M279">
            <v>952</v>
          </cell>
          <cell r="N279">
            <v>792</v>
          </cell>
          <cell r="O279">
            <v>1304</v>
          </cell>
          <cell r="P279">
            <v>872</v>
          </cell>
          <cell r="Q279">
            <v>615</v>
          </cell>
          <cell r="R279">
            <v>1038</v>
          </cell>
          <cell r="S279">
            <v>986</v>
          </cell>
          <cell r="T279">
            <v>747</v>
          </cell>
          <cell r="U279">
            <v>1165</v>
          </cell>
          <cell r="V279">
            <v>1625</v>
          </cell>
          <cell r="W279">
            <v>1254</v>
          </cell>
          <cell r="X279">
            <v>1315</v>
          </cell>
          <cell r="Y279">
            <v>1148</v>
          </cell>
          <cell r="Z279">
            <v>536</v>
          </cell>
          <cell r="AA279">
            <v>967</v>
          </cell>
          <cell r="AB279">
            <v>828</v>
          </cell>
          <cell r="AC279">
            <v>1217</v>
          </cell>
          <cell r="AD279">
            <v>1118</v>
          </cell>
          <cell r="AE279">
            <v>1130</v>
          </cell>
          <cell r="AF279">
            <v>1027</v>
          </cell>
          <cell r="AG279">
            <v>925</v>
          </cell>
          <cell r="AH279">
            <v>1391</v>
          </cell>
          <cell r="AI279">
            <v>908</v>
          </cell>
          <cell r="AJ279">
            <v>884</v>
          </cell>
          <cell r="AK279">
            <v>897</v>
          </cell>
          <cell r="AL279">
            <v>204</v>
          </cell>
          <cell r="AM279">
            <v>0</v>
          </cell>
          <cell r="AN279">
            <v>181</v>
          </cell>
          <cell r="AO279">
            <v>1217</v>
          </cell>
          <cell r="AP279">
            <v>1193</v>
          </cell>
          <cell r="AQ279">
            <v>1209</v>
          </cell>
          <cell r="AR279">
            <v>1415</v>
          </cell>
          <cell r="AS279">
            <v>1308</v>
          </cell>
          <cell r="AT279">
            <v>1548</v>
          </cell>
          <cell r="AU279">
            <v>1077</v>
          </cell>
          <cell r="AV279">
            <v>1430</v>
          </cell>
          <cell r="AW279">
            <v>1703</v>
          </cell>
          <cell r="AX279">
            <v>2096</v>
          </cell>
          <cell r="AY279">
            <v>953</v>
          </cell>
          <cell r="AZ279">
            <v>1361</v>
          </cell>
          <cell r="BA279">
            <v>1515</v>
          </cell>
          <cell r="BB279">
            <v>1319</v>
          </cell>
          <cell r="BC279">
            <v>1491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  <cell r="BH279">
            <v>0</v>
          </cell>
          <cell r="BI279">
            <v>3302</v>
          </cell>
          <cell r="BJ279">
            <v>3868</v>
          </cell>
          <cell r="BK279">
            <v>3765</v>
          </cell>
          <cell r="BL279">
            <v>5566</v>
          </cell>
          <cell r="BM279">
            <v>4150</v>
          </cell>
          <cell r="BN279">
            <v>4448</v>
          </cell>
          <cell r="BO279">
            <v>4431</v>
          </cell>
          <cell r="BP279">
            <v>2353</v>
          </cell>
          <cell r="BQ279">
            <v>5718</v>
          </cell>
          <cell r="BR279">
            <v>7045</v>
          </cell>
          <cell r="BS279">
            <v>5622</v>
          </cell>
          <cell r="BT279">
            <v>278</v>
          </cell>
        </row>
        <row r="280">
          <cell r="G280">
            <v>26765.43</v>
          </cell>
          <cell r="H280">
            <v>368.29999999999995</v>
          </cell>
          <cell r="I280">
            <v>475.55000000000007</v>
          </cell>
          <cell r="J280">
            <v>602.59999999999991</v>
          </cell>
          <cell r="K280">
            <v>551.75</v>
          </cell>
          <cell r="L280">
            <v>471.33</v>
          </cell>
          <cell r="M280">
            <v>593.37</v>
          </cell>
          <cell r="N280">
            <v>579.49</v>
          </cell>
          <cell r="O280">
            <v>617.48</v>
          </cell>
          <cell r="P280">
            <v>612.5200000000001</v>
          </cell>
          <cell r="Q280">
            <v>428.77000000000004</v>
          </cell>
          <cell r="R280">
            <v>584.03</v>
          </cell>
          <cell r="S280">
            <v>507.89</v>
          </cell>
          <cell r="T280">
            <v>574.05999999999995</v>
          </cell>
          <cell r="U280">
            <v>506.19000000000005</v>
          </cell>
          <cell r="V280">
            <v>577.92999999999995</v>
          </cell>
          <cell r="W280">
            <v>658.72</v>
          </cell>
          <cell r="X280">
            <v>655.53</v>
          </cell>
          <cell r="Y280">
            <v>554.35</v>
          </cell>
          <cell r="Z280">
            <v>388</v>
          </cell>
          <cell r="AA280">
            <v>731.22</v>
          </cell>
          <cell r="AB280">
            <v>535.69999999999993</v>
          </cell>
          <cell r="AC280">
            <v>643.05999999999995</v>
          </cell>
          <cell r="AD280">
            <v>421.41999999999996</v>
          </cell>
          <cell r="AE280">
            <v>648.06999999999994</v>
          </cell>
          <cell r="AF280">
            <v>768.69000000000017</v>
          </cell>
          <cell r="AG280">
            <v>709.07</v>
          </cell>
          <cell r="AH280">
            <v>772.89</v>
          </cell>
          <cell r="AI280">
            <v>646.01</v>
          </cell>
          <cell r="AJ280">
            <v>611.6400000000001</v>
          </cell>
          <cell r="AK280">
            <v>517.97</v>
          </cell>
          <cell r="AL280">
            <v>73.099999999999994</v>
          </cell>
          <cell r="AM280">
            <v>0</v>
          </cell>
          <cell r="AN280">
            <v>63.480000000000004</v>
          </cell>
          <cell r="AO280">
            <v>398.12999999999994</v>
          </cell>
          <cell r="AP280">
            <v>615.03</v>
          </cell>
          <cell r="AQ280">
            <v>554.53</v>
          </cell>
          <cell r="AR280">
            <v>618.6</v>
          </cell>
          <cell r="AS280">
            <v>641.57000000000005</v>
          </cell>
          <cell r="AT280">
            <v>675.09</v>
          </cell>
          <cell r="AU280">
            <v>514.68999999999994</v>
          </cell>
          <cell r="AV280">
            <v>601.18999999999994</v>
          </cell>
          <cell r="AW280">
            <v>721.85</v>
          </cell>
          <cell r="AX280">
            <v>781.34</v>
          </cell>
          <cell r="AY280">
            <v>474.96</v>
          </cell>
          <cell r="AZ280">
            <v>716.79000000000008</v>
          </cell>
          <cell r="BA280">
            <v>761.29</v>
          </cell>
          <cell r="BB280">
            <v>570.38</v>
          </cell>
          <cell r="BC280">
            <v>669.81000000000006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  <cell r="BH280">
            <v>0</v>
          </cell>
          <cell r="BI280">
            <v>2228.3000000000002</v>
          </cell>
          <cell r="BJ280">
            <v>2328.3700000000003</v>
          </cell>
          <cell r="BK280">
            <v>2360.6499999999996</v>
          </cell>
          <cell r="BL280">
            <v>2507.4800000000005</v>
          </cell>
          <cell r="BM280">
            <v>2548.09</v>
          </cell>
          <cell r="BN280">
            <v>2704.4599999999996</v>
          </cell>
          <cell r="BO280">
            <v>2709.3500000000004</v>
          </cell>
          <cell r="BP280">
            <v>872.37999999999988</v>
          </cell>
          <cell r="BQ280">
            <v>2694.05</v>
          </cell>
          <cell r="BR280">
            <v>2876</v>
          </cell>
          <cell r="BS280">
            <v>2744.72</v>
          </cell>
          <cell r="BT280">
            <v>191.57999999999998</v>
          </cell>
        </row>
        <row r="281">
          <cell r="G281">
            <v>24864.590000000004</v>
          </cell>
          <cell r="H281">
            <v>349.9</v>
          </cell>
          <cell r="I281">
            <v>439.87</v>
          </cell>
          <cell r="J281">
            <v>575.51</v>
          </cell>
          <cell r="K281">
            <v>516.93000000000006</v>
          </cell>
          <cell r="L281">
            <v>443.21000000000004</v>
          </cell>
          <cell r="M281">
            <v>538.07000000000005</v>
          </cell>
          <cell r="N281">
            <v>525.26</v>
          </cell>
          <cell r="O281">
            <v>564.56999999999994</v>
          </cell>
          <cell r="P281">
            <v>566.93000000000006</v>
          </cell>
          <cell r="Q281">
            <v>403.56</v>
          </cell>
          <cell r="R281">
            <v>558.52</v>
          </cell>
          <cell r="S281">
            <v>459.26</v>
          </cell>
          <cell r="T281">
            <v>545.52</v>
          </cell>
          <cell r="U281">
            <v>470.99</v>
          </cell>
          <cell r="V281">
            <v>537.5</v>
          </cell>
          <cell r="W281">
            <v>586.09</v>
          </cell>
          <cell r="X281">
            <v>565.24</v>
          </cell>
          <cell r="Y281">
            <v>514.77</v>
          </cell>
          <cell r="Z281">
            <v>357.37</v>
          </cell>
          <cell r="AA281">
            <v>657.15</v>
          </cell>
          <cell r="AB281">
            <v>484.47</v>
          </cell>
          <cell r="AC281">
            <v>587.07000000000005</v>
          </cell>
          <cell r="AD281">
            <v>437.84000000000003</v>
          </cell>
          <cell r="AE281">
            <v>593.09</v>
          </cell>
          <cell r="AF281">
            <v>693.68000000000006</v>
          </cell>
          <cell r="AG281">
            <v>640.96</v>
          </cell>
          <cell r="AH281">
            <v>733.65</v>
          </cell>
          <cell r="AI281">
            <v>604.67999999999995</v>
          </cell>
          <cell r="AJ281">
            <v>600.36</v>
          </cell>
          <cell r="AK281">
            <v>477.81</v>
          </cell>
          <cell r="AL281">
            <v>65.400000000000006</v>
          </cell>
          <cell r="AM281">
            <v>0</v>
          </cell>
          <cell r="AN281">
            <v>60.98</v>
          </cell>
          <cell r="AO281">
            <v>401.61</v>
          </cell>
          <cell r="AP281">
            <v>558.51</v>
          </cell>
          <cell r="AQ281">
            <v>512.6</v>
          </cell>
          <cell r="AR281">
            <v>565.14</v>
          </cell>
          <cell r="AS281">
            <v>597.51</v>
          </cell>
          <cell r="AT281">
            <v>620.42000000000007</v>
          </cell>
          <cell r="AU281">
            <v>472.73999999999995</v>
          </cell>
          <cell r="AV281">
            <v>546.48</v>
          </cell>
          <cell r="AW281">
            <v>677.32000000000016</v>
          </cell>
          <cell r="AX281">
            <v>731.96999999999991</v>
          </cell>
          <cell r="AY281">
            <v>448.69000000000005</v>
          </cell>
          <cell r="AZ281">
            <v>691.81</v>
          </cell>
          <cell r="BA281">
            <v>733.89</v>
          </cell>
          <cell r="BB281">
            <v>525.45999999999992</v>
          </cell>
          <cell r="BC281">
            <v>624.23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  <cell r="BH281">
            <v>0</v>
          </cell>
          <cell r="BI281">
            <v>2106.1699999999996</v>
          </cell>
          <cell r="BJ281">
            <v>2122.31</v>
          </cell>
          <cell r="BK281">
            <v>2212.1400000000003</v>
          </cell>
          <cell r="BL281">
            <v>2257.79</v>
          </cell>
          <cell r="BM281">
            <v>2334.54</v>
          </cell>
          <cell r="BN281">
            <v>2502.5699999999997</v>
          </cell>
          <cell r="BO281">
            <v>2559.71</v>
          </cell>
          <cell r="BP281">
            <v>846.18999999999994</v>
          </cell>
          <cell r="BQ281">
            <v>2470.58</v>
          </cell>
          <cell r="BR281">
            <v>2668.79</v>
          </cell>
          <cell r="BS281">
            <v>2601.11</v>
          </cell>
          <cell r="BT281">
            <v>182.69</v>
          </cell>
        </row>
        <row r="475">
          <cell r="G475">
            <v>5678.74</v>
          </cell>
          <cell r="H475">
            <v>75.7</v>
          </cell>
          <cell r="I475">
            <v>108.01</v>
          </cell>
          <cell r="J475">
            <v>111.34</v>
          </cell>
          <cell r="K475">
            <v>90.09</v>
          </cell>
          <cell r="L475">
            <v>90.65</v>
          </cell>
          <cell r="M475">
            <v>103.24</v>
          </cell>
          <cell r="N475">
            <v>87.83</v>
          </cell>
          <cell r="O475">
            <v>112.82</v>
          </cell>
          <cell r="P475">
            <v>89.23</v>
          </cell>
          <cell r="Q475">
            <v>80.959999999999994</v>
          </cell>
          <cell r="R475">
            <v>132.66</v>
          </cell>
          <cell r="S475">
            <v>127.8</v>
          </cell>
          <cell r="T475">
            <v>124.31</v>
          </cell>
          <cell r="U475">
            <v>91.169999999999987</v>
          </cell>
          <cell r="V475">
            <v>154.80999999999997</v>
          </cell>
          <cell r="W475">
            <v>163.14000000000001</v>
          </cell>
          <cell r="X475">
            <v>122.63999999999999</v>
          </cell>
          <cell r="Y475">
            <v>112.39999999999998</v>
          </cell>
          <cell r="Z475">
            <v>60.199999999999996</v>
          </cell>
          <cell r="AA475">
            <v>113.16</v>
          </cell>
          <cell r="AB475">
            <v>97.470000000000013</v>
          </cell>
          <cell r="AC475">
            <v>134.4</v>
          </cell>
          <cell r="AD475">
            <v>164.57999999999998</v>
          </cell>
          <cell r="AE475">
            <v>166.38</v>
          </cell>
          <cell r="AF475">
            <v>161.51</v>
          </cell>
          <cell r="AG475">
            <v>133.34</v>
          </cell>
          <cell r="AH475">
            <v>141.04</v>
          </cell>
          <cell r="AI475">
            <v>129.58000000000001</v>
          </cell>
          <cell r="AJ475">
            <v>139.96</v>
          </cell>
          <cell r="AK475">
            <v>109.02000000000001</v>
          </cell>
          <cell r="AL475">
            <v>14.360000000000001</v>
          </cell>
          <cell r="AM475">
            <v>0</v>
          </cell>
          <cell r="AN475">
            <v>37.770000000000003</v>
          </cell>
          <cell r="AO475">
            <v>183.25</v>
          </cell>
          <cell r="AP475">
            <v>110.97</v>
          </cell>
          <cell r="AQ475">
            <v>98.43</v>
          </cell>
          <cell r="AR475">
            <v>165.89999999999998</v>
          </cell>
          <cell r="AS475">
            <v>152.13999999999999</v>
          </cell>
          <cell r="AT475">
            <v>126.05000000000001</v>
          </cell>
          <cell r="AU475">
            <v>97.42</v>
          </cell>
          <cell r="AV475">
            <v>113.52000000000001</v>
          </cell>
          <cell r="AW475">
            <v>185.83999999999997</v>
          </cell>
          <cell r="AX475">
            <v>170.27</v>
          </cell>
          <cell r="AY475">
            <v>111.02</v>
          </cell>
          <cell r="AZ475">
            <v>124.97</v>
          </cell>
          <cell r="BA475">
            <v>195.99</v>
          </cell>
          <cell r="BB475">
            <v>119.21000000000001</v>
          </cell>
          <cell r="BC475">
            <v>142.19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  <cell r="BH475">
            <v>0</v>
          </cell>
          <cell r="BI475">
            <v>434.00000000000011</v>
          </cell>
          <cell r="BJ475">
            <v>396.92999999999995</v>
          </cell>
          <cell r="BK475">
            <v>495.02999999999992</v>
          </cell>
          <cell r="BL475">
            <v>550.85</v>
          </cell>
          <cell r="BM475">
            <v>461.48999999999995</v>
          </cell>
          <cell r="BN475">
            <v>659.78</v>
          </cell>
          <cell r="BO475">
            <v>545.71999999999991</v>
          </cell>
          <cell r="BP475">
            <v>305.85000000000002</v>
          </cell>
          <cell r="BQ475">
            <v>568.66000000000008</v>
          </cell>
          <cell r="BR475">
            <v>656.06999999999994</v>
          </cell>
          <cell r="BS475">
            <v>581.05999999999983</v>
          </cell>
          <cell r="BT475">
            <v>23.3</v>
          </cell>
        </row>
        <row r="476">
          <cell r="G476">
            <v>26775.43</v>
          </cell>
          <cell r="H476">
            <v>368.29999999999995</v>
          </cell>
          <cell r="I476">
            <v>475.55000000000007</v>
          </cell>
          <cell r="J476">
            <v>602.59999999999991</v>
          </cell>
          <cell r="K476">
            <v>551.75</v>
          </cell>
          <cell r="L476">
            <v>471.33</v>
          </cell>
          <cell r="M476">
            <v>593.37</v>
          </cell>
          <cell r="N476">
            <v>579.49</v>
          </cell>
          <cell r="O476">
            <v>617.48</v>
          </cell>
          <cell r="P476">
            <v>612.5200000000001</v>
          </cell>
          <cell r="Q476">
            <v>428.77000000000004</v>
          </cell>
          <cell r="R476">
            <v>584.03</v>
          </cell>
          <cell r="S476">
            <v>507.89</v>
          </cell>
          <cell r="T476">
            <v>574.05999999999995</v>
          </cell>
          <cell r="U476">
            <v>506.19000000000005</v>
          </cell>
          <cell r="V476">
            <v>577.92999999999995</v>
          </cell>
          <cell r="W476">
            <v>658.72</v>
          </cell>
          <cell r="X476">
            <v>655.53</v>
          </cell>
          <cell r="Y476">
            <v>564.35</v>
          </cell>
          <cell r="Z476">
            <v>388</v>
          </cell>
          <cell r="AA476">
            <v>731.22</v>
          </cell>
          <cell r="AB476">
            <v>535.69999999999993</v>
          </cell>
          <cell r="AC476">
            <v>643.05999999999995</v>
          </cell>
          <cell r="AD476">
            <v>421.41999999999996</v>
          </cell>
          <cell r="AE476">
            <v>648.06999999999994</v>
          </cell>
          <cell r="AF476">
            <v>768.69000000000017</v>
          </cell>
          <cell r="AG476">
            <v>709.07</v>
          </cell>
          <cell r="AH476">
            <v>772.89</v>
          </cell>
          <cell r="AI476">
            <v>646.01</v>
          </cell>
          <cell r="AJ476">
            <v>611.6400000000001</v>
          </cell>
          <cell r="AK476">
            <v>517.97</v>
          </cell>
          <cell r="AL476">
            <v>73.099999999999994</v>
          </cell>
          <cell r="AM476">
            <v>0</v>
          </cell>
          <cell r="AN476">
            <v>63.480000000000004</v>
          </cell>
          <cell r="AO476">
            <v>398.12999999999994</v>
          </cell>
          <cell r="AP476">
            <v>615.03</v>
          </cell>
          <cell r="AQ476">
            <v>554.53</v>
          </cell>
          <cell r="AR476">
            <v>618.6</v>
          </cell>
          <cell r="AS476">
            <v>641.57000000000005</v>
          </cell>
          <cell r="AT476">
            <v>675.09</v>
          </cell>
          <cell r="AU476">
            <v>514.68999999999994</v>
          </cell>
          <cell r="AV476">
            <v>601.18999999999994</v>
          </cell>
          <cell r="AW476">
            <v>721.85</v>
          </cell>
          <cell r="AX476">
            <v>781.34</v>
          </cell>
          <cell r="AY476">
            <v>474.96</v>
          </cell>
          <cell r="AZ476">
            <v>716.79000000000008</v>
          </cell>
          <cell r="BA476">
            <v>761.29</v>
          </cell>
          <cell r="BB476">
            <v>570.38</v>
          </cell>
          <cell r="BC476">
            <v>669.81000000000006</v>
          </cell>
          <cell r="BD476">
            <v>0</v>
          </cell>
          <cell r="BE476">
            <v>0</v>
          </cell>
          <cell r="BF476">
            <v>0</v>
          </cell>
          <cell r="BG476">
            <v>0</v>
          </cell>
          <cell r="BH476">
            <v>0</v>
          </cell>
          <cell r="BI476">
            <v>2228.3000000000002</v>
          </cell>
          <cell r="BJ476">
            <v>2328.3700000000003</v>
          </cell>
          <cell r="BK476">
            <v>2360.6499999999996</v>
          </cell>
          <cell r="BL476">
            <v>2510.4800000000005</v>
          </cell>
          <cell r="BM476">
            <v>2555.09</v>
          </cell>
          <cell r="BN476">
            <v>2704.4599999999996</v>
          </cell>
          <cell r="BO476">
            <v>2709.3500000000004</v>
          </cell>
          <cell r="BP476">
            <v>872.37999999999988</v>
          </cell>
          <cell r="BQ476">
            <v>2694.05</v>
          </cell>
          <cell r="BR476">
            <v>2876</v>
          </cell>
          <cell r="BS476">
            <v>2744.72</v>
          </cell>
          <cell r="BT476">
            <v>191.57999999999998</v>
          </cell>
        </row>
        <row r="477">
          <cell r="G477">
            <v>24032.409999999996</v>
          </cell>
          <cell r="H477">
            <v>349.9</v>
          </cell>
          <cell r="I477">
            <v>435.87</v>
          </cell>
          <cell r="J477">
            <v>575.51</v>
          </cell>
          <cell r="K477">
            <v>516.93000000000006</v>
          </cell>
          <cell r="L477">
            <v>443.21000000000004</v>
          </cell>
          <cell r="M477">
            <v>538.07000000000005</v>
          </cell>
          <cell r="N477">
            <v>525.26</v>
          </cell>
          <cell r="O477">
            <v>564.56999999999994</v>
          </cell>
          <cell r="P477">
            <v>566.93000000000006</v>
          </cell>
          <cell r="Q477">
            <v>391.56</v>
          </cell>
          <cell r="R477">
            <v>529.66000000000008</v>
          </cell>
          <cell r="S477">
            <v>442.09000000000003</v>
          </cell>
          <cell r="T477">
            <v>537.91</v>
          </cell>
          <cell r="U477">
            <v>457.9</v>
          </cell>
          <cell r="V477">
            <v>517.5</v>
          </cell>
          <cell r="W477">
            <v>569.09</v>
          </cell>
          <cell r="X477">
            <v>547.24</v>
          </cell>
          <cell r="Y477">
            <v>505.77</v>
          </cell>
          <cell r="Z477">
            <v>352.37</v>
          </cell>
          <cell r="AA477">
            <v>642.15</v>
          </cell>
          <cell r="AB477">
            <v>478.47</v>
          </cell>
          <cell r="AC477">
            <v>573.07000000000005</v>
          </cell>
          <cell r="AD477">
            <v>370.84000000000003</v>
          </cell>
          <cell r="AE477">
            <v>575.09</v>
          </cell>
          <cell r="AF477">
            <v>678.68000000000006</v>
          </cell>
          <cell r="AG477">
            <v>620.46</v>
          </cell>
          <cell r="AH477">
            <v>725.15</v>
          </cell>
          <cell r="AI477">
            <v>583.17999999999995</v>
          </cell>
          <cell r="AJ477">
            <v>566.17999999999995</v>
          </cell>
          <cell r="AK477">
            <v>471.31</v>
          </cell>
          <cell r="AL477">
            <v>65.400000000000006</v>
          </cell>
          <cell r="AM477">
            <v>0</v>
          </cell>
          <cell r="AN477">
            <v>58.98</v>
          </cell>
          <cell r="AO477">
            <v>370.1</v>
          </cell>
          <cell r="AP477">
            <v>531.51</v>
          </cell>
          <cell r="AQ477">
            <v>469.6</v>
          </cell>
          <cell r="AR477">
            <v>521.6400000000001</v>
          </cell>
          <cell r="AS477">
            <v>562.01</v>
          </cell>
          <cell r="AT477">
            <v>584.16999999999996</v>
          </cell>
          <cell r="AU477">
            <v>456.13</v>
          </cell>
          <cell r="AV477">
            <v>525.38</v>
          </cell>
          <cell r="AW477">
            <v>636.3900000000001</v>
          </cell>
          <cell r="AX477">
            <v>683.41</v>
          </cell>
          <cell r="AY477">
            <v>424.18999999999994</v>
          </cell>
          <cell r="AZ477">
            <v>680.31</v>
          </cell>
          <cell r="BA477">
            <v>704.08000000000015</v>
          </cell>
          <cell r="BB477">
            <v>501.45999999999992</v>
          </cell>
          <cell r="BC477">
            <v>605.73</v>
          </cell>
          <cell r="BD477">
            <v>0</v>
          </cell>
          <cell r="BE477">
            <v>0</v>
          </cell>
          <cell r="BF477">
            <v>0</v>
          </cell>
          <cell r="BG477">
            <v>0</v>
          </cell>
          <cell r="BH477">
            <v>0</v>
          </cell>
          <cell r="BI477">
            <v>2102.1699999999996</v>
          </cell>
          <cell r="BJ477">
            <v>2122.31</v>
          </cell>
          <cell r="BK477">
            <v>2146.5</v>
          </cell>
          <cell r="BL477">
            <v>2189.6999999999998</v>
          </cell>
          <cell r="BM477">
            <v>2291.54</v>
          </cell>
          <cell r="BN477">
            <v>2379.0699999999997</v>
          </cell>
          <cell r="BO477">
            <v>2486.0300000000002</v>
          </cell>
          <cell r="BP477">
            <v>798.18</v>
          </cell>
          <cell r="BQ477">
            <v>2299.83</v>
          </cell>
          <cell r="BR477">
            <v>2526.29</v>
          </cell>
          <cell r="BS477">
            <v>2512.1</v>
          </cell>
          <cell r="BT477">
            <v>178.69</v>
          </cell>
        </row>
        <row r="478">
          <cell r="G478">
            <v>1738.7699999999998</v>
          </cell>
          <cell r="H478">
            <v>28.130000000000003</v>
          </cell>
          <cell r="I478">
            <v>35.57</v>
          </cell>
          <cell r="J478">
            <v>29.57</v>
          </cell>
          <cell r="K478">
            <v>23.88</v>
          </cell>
          <cell r="L478">
            <v>23.840000000000003</v>
          </cell>
          <cell r="M478">
            <v>32.239999999999995</v>
          </cell>
          <cell r="N478">
            <v>24.440000000000005</v>
          </cell>
          <cell r="O478">
            <v>34.78</v>
          </cell>
          <cell r="P478">
            <v>25.580000000000002</v>
          </cell>
          <cell r="Q478">
            <v>26.61</v>
          </cell>
          <cell r="R478">
            <v>40.040000000000006</v>
          </cell>
          <cell r="S478">
            <v>37.700000000000003</v>
          </cell>
          <cell r="T478">
            <v>36.82</v>
          </cell>
          <cell r="U478">
            <v>24.91</v>
          </cell>
          <cell r="V478">
            <v>63.03</v>
          </cell>
          <cell r="W478">
            <v>81.61</v>
          </cell>
          <cell r="X478">
            <v>54.099999999999994</v>
          </cell>
          <cell r="Y478">
            <v>51.35</v>
          </cell>
          <cell r="Z478">
            <v>19.38</v>
          </cell>
          <cell r="AA478">
            <v>30.17</v>
          </cell>
          <cell r="AB478">
            <v>29.36</v>
          </cell>
          <cell r="AC478">
            <v>32.57</v>
          </cell>
          <cell r="AD478">
            <v>42.559999999999995</v>
          </cell>
          <cell r="AE478">
            <v>57.810000000000009</v>
          </cell>
          <cell r="AF478">
            <v>40</v>
          </cell>
          <cell r="AG478">
            <v>28.979999999999997</v>
          </cell>
          <cell r="AH478">
            <v>31.54</v>
          </cell>
          <cell r="AI478">
            <v>42.79</v>
          </cell>
          <cell r="AJ478">
            <v>45.05</v>
          </cell>
          <cell r="AK478">
            <v>21.23</v>
          </cell>
          <cell r="AL478">
            <v>6.45</v>
          </cell>
          <cell r="AM478">
            <v>0</v>
          </cell>
          <cell r="AN478">
            <v>4.3100000000000005</v>
          </cell>
          <cell r="AO478">
            <v>48.39</v>
          </cell>
          <cell r="AP478">
            <v>27.9</v>
          </cell>
          <cell r="AQ478">
            <v>25.67</v>
          </cell>
          <cell r="AR478">
            <v>59.83</v>
          </cell>
          <cell r="AS478">
            <v>50.29</v>
          </cell>
          <cell r="AT478">
            <v>33.5</v>
          </cell>
          <cell r="AU478">
            <v>27.44</v>
          </cell>
          <cell r="AV478">
            <v>29.250000000000004</v>
          </cell>
          <cell r="AW478">
            <v>43.85</v>
          </cell>
          <cell r="AX478">
            <v>51.629999999999995</v>
          </cell>
          <cell r="AY478">
            <v>32.410000000000004</v>
          </cell>
          <cell r="AZ478">
            <v>47.239999999999995</v>
          </cell>
          <cell r="BA478">
            <v>69.930000000000007</v>
          </cell>
          <cell r="BB478">
            <v>39.320000000000007</v>
          </cell>
          <cell r="BC478">
            <v>45.72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  <cell r="BH478">
            <v>0</v>
          </cell>
          <cell r="BI478">
            <v>126.9</v>
          </cell>
          <cell r="BJ478">
            <v>124.57999999999998</v>
          </cell>
          <cell r="BK478">
            <v>145.43</v>
          </cell>
          <cell r="BL478">
            <v>227.82000000000002</v>
          </cell>
          <cell r="BM478">
            <v>153.87</v>
          </cell>
          <cell r="BN478">
            <v>169.85999999999996</v>
          </cell>
          <cell r="BO478">
            <v>153.63000000000002</v>
          </cell>
          <cell r="BP478">
            <v>77.500000000000014</v>
          </cell>
          <cell r="BQ478">
            <v>172.39</v>
          </cell>
          <cell r="BR478">
            <v>176.06</v>
          </cell>
          <cell r="BS478">
            <v>206.24</v>
          </cell>
          <cell r="BT478">
            <v>4.49</v>
          </cell>
        </row>
      </sheetData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P84"/>
      <sheetName val="Tableau P91"/>
      <sheetName val="Tableau P92"/>
      <sheetName val="P84"/>
      <sheetName val="P91"/>
      <sheetName val="P92"/>
      <sheetName val="Data hebdo"/>
      <sheetName val="Paretos UAP"/>
      <sheetName val="UAP hebdo"/>
      <sheetName val="UAP mensuel"/>
      <sheetName val="UAP annuel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7">
          <cell r="G87">
            <v>350.28</v>
          </cell>
          <cell r="H87">
            <v>2.89</v>
          </cell>
          <cell r="I87">
            <v>10.479999999999999</v>
          </cell>
          <cell r="J87">
            <v>3.71</v>
          </cell>
          <cell r="K87">
            <v>5.4600000000000009</v>
          </cell>
          <cell r="L87">
            <v>3.63</v>
          </cell>
          <cell r="M87">
            <v>4.21</v>
          </cell>
          <cell r="N87">
            <v>5.6100000000000012</v>
          </cell>
          <cell r="O87">
            <v>5.0199999999999996</v>
          </cell>
          <cell r="P87">
            <v>3.1700000000000004</v>
          </cell>
          <cell r="Q87">
            <v>5.7200000000000006</v>
          </cell>
          <cell r="R87">
            <v>6.44</v>
          </cell>
          <cell r="S87">
            <v>4.9699999999999989</v>
          </cell>
          <cell r="T87">
            <v>6.6199999999999992</v>
          </cell>
          <cell r="U87">
            <v>3</v>
          </cell>
          <cell r="V87">
            <v>7.67</v>
          </cell>
          <cell r="W87">
            <v>8.5500000000000007</v>
          </cell>
          <cell r="X87">
            <v>6.22</v>
          </cell>
          <cell r="Y87">
            <v>4.2</v>
          </cell>
          <cell r="Z87">
            <v>3.36</v>
          </cell>
          <cell r="AA87">
            <v>12.62</v>
          </cell>
          <cell r="AB87">
            <v>9.7799999999999994</v>
          </cell>
          <cell r="AC87">
            <v>7.51</v>
          </cell>
          <cell r="AD87">
            <v>23.97</v>
          </cell>
          <cell r="AE87">
            <v>6.3100000000000005</v>
          </cell>
          <cell r="AF87">
            <v>13.850000000000001</v>
          </cell>
          <cell r="AG87">
            <v>11.48</v>
          </cell>
          <cell r="AH87">
            <v>8.0300000000000011</v>
          </cell>
          <cell r="AI87">
            <v>13.56</v>
          </cell>
          <cell r="AJ87">
            <v>16.57</v>
          </cell>
          <cell r="AK87">
            <v>19.459999999999997</v>
          </cell>
          <cell r="AL87">
            <v>3.84</v>
          </cell>
          <cell r="AM87">
            <v>0</v>
          </cell>
          <cell r="AN87">
            <v>2.7</v>
          </cell>
          <cell r="AO87">
            <v>16.98</v>
          </cell>
          <cell r="AP87">
            <v>18.29</v>
          </cell>
          <cell r="AQ87">
            <v>14.420000000000002</v>
          </cell>
          <cell r="AR87">
            <v>9.77</v>
          </cell>
          <cell r="AS87">
            <v>8.86</v>
          </cell>
          <cell r="AT87">
            <v>5.32</v>
          </cell>
          <cell r="AU87">
            <v>2.33</v>
          </cell>
          <cell r="AV87">
            <v>2.3499999999999996</v>
          </cell>
          <cell r="AW87">
            <v>0.9</v>
          </cell>
          <cell r="AX87">
            <v>2.5</v>
          </cell>
          <cell r="AY87">
            <v>1.7000000000000002</v>
          </cell>
          <cell r="AZ87">
            <v>5.76</v>
          </cell>
          <cell r="BA87">
            <v>6.3100000000000005</v>
          </cell>
          <cell r="BB87">
            <v>1.96</v>
          </cell>
          <cell r="BC87">
            <v>2.2199999999999998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>
            <v>25.84</v>
          </cell>
          <cell r="BJ87">
            <v>17.23</v>
          </cell>
          <cell r="BK87">
            <v>24.669999999999995</v>
          </cell>
          <cell r="BL87">
            <v>25.97</v>
          </cell>
          <cell r="BM87">
            <v>35.700000000000003</v>
          </cell>
          <cell r="BN87">
            <v>56.08</v>
          </cell>
          <cell r="BO87">
            <v>62.42</v>
          </cell>
          <cell r="BP87">
            <v>31.060000000000002</v>
          </cell>
          <cell r="BQ87">
            <v>45.28</v>
          </cell>
          <cell r="BR87">
            <v>8.64</v>
          </cell>
          <cell r="BS87">
            <v>15.89</v>
          </cell>
          <cell r="BT87">
            <v>1.5</v>
          </cell>
        </row>
        <row r="88">
          <cell r="G88">
            <v>129.9</v>
          </cell>
          <cell r="H88">
            <v>0</v>
          </cell>
          <cell r="I88">
            <v>6.34</v>
          </cell>
          <cell r="J88">
            <v>1.7</v>
          </cell>
          <cell r="K88">
            <v>3.49</v>
          </cell>
          <cell r="L88">
            <v>1.71</v>
          </cell>
          <cell r="M88">
            <v>5.14</v>
          </cell>
          <cell r="N88">
            <v>3.91</v>
          </cell>
          <cell r="O88">
            <v>2.2400000000000002</v>
          </cell>
          <cell r="P88">
            <v>2.4700000000000002</v>
          </cell>
          <cell r="Q88">
            <v>4.8</v>
          </cell>
          <cell r="R88">
            <v>0</v>
          </cell>
          <cell r="S88">
            <v>3.7600000000000002</v>
          </cell>
          <cell r="T88">
            <v>4.0999999999999996</v>
          </cell>
          <cell r="U88">
            <v>0</v>
          </cell>
          <cell r="V88">
            <v>4.3599999999999994</v>
          </cell>
          <cell r="W88">
            <v>2.5499999999999998</v>
          </cell>
          <cell r="X88">
            <v>0</v>
          </cell>
          <cell r="Y88">
            <v>2.52</v>
          </cell>
          <cell r="Z88">
            <v>0</v>
          </cell>
          <cell r="AA88">
            <v>1.96</v>
          </cell>
          <cell r="AB88">
            <v>1.37</v>
          </cell>
          <cell r="AC88">
            <v>0</v>
          </cell>
          <cell r="AD88">
            <v>0</v>
          </cell>
          <cell r="AE88">
            <v>2.4</v>
          </cell>
          <cell r="AF88">
            <v>5.26</v>
          </cell>
          <cell r="AG88">
            <v>4.24</v>
          </cell>
          <cell r="AH88">
            <v>0</v>
          </cell>
          <cell r="AI88">
            <v>3.5599999999999996</v>
          </cell>
          <cell r="AJ88">
            <v>5.75</v>
          </cell>
          <cell r="AK88">
            <v>5.4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11.2</v>
          </cell>
          <cell r="AQ88">
            <v>2.16</v>
          </cell>
          <cell r="AR88">
            <v>1.1299999999999999</v>
          </cell>
          <cell r="AS88">
            <v>0</v>
          </cell>
          <cell r="AT88">
            <v>3.2</v>
          </cell>
          <cell r="AU88">
            <v>2.06</v>
          </cell>
          <cell r="AV88">
            <v>0</v>
          </cell>
          <cell r="AW88">
            <v>1.52</v>
          </cell>
          <cell r="AX88">
            <v>5.29</v>
          </cell>
          <cell r="AY88">
            <v>0</v>
          </cell>
          <cell r="AZ88">
            <v>4.6899999999999995</v>
          </cell>
          <cell r="BA88">
            <v>0</v>
          </cell>
          <cell r="BB88">
            <v>12.86</v>
          </cell>
          <cell r="BC88">
            <v>6.76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13.239999999999998</v>
          </cell>
          <cell r="BJ88">
            <v>13.639999999999999</v>
          </cell>
          <cell r="BK88">
            <v>12.78</v>
          </cell>
          <cell r="BL88">
            <v>6.9099999999999993</v>
          </cell>
          <cell r="BM88">
            <v>5.8500000000000005</v>
          </cell>
          <cell r="BN88">
            <v>11.899999999999999</v>
          </cell>
          <cell r="BO88">
            <v>14.71</v>
          </cell>
          <cell r="BP88">
            <v>11.2</v>
          </cell>
          <cell r="BQ88">
            <v>6.49</v>
          </cell>
          <cell r="BR88">
            <v>8.870000000000001</v>
          </cell>
          <cell r="BS88">
            <v>24.31</v>
          </cell>
          <cell r="BT88">
            <v>0</v>
          </cell>
        </row>
        <row r="89">
          <cell r="G89">
            <v>198.81</v>
          </cell>
          <cell r="H89">
            <v>0.57999999999999996</v>
          </cell>
          <cell r="I89">
            <v>6.38</v>
          </cell>
          <cell r="J89">
            <v>4.42</v>
          </cell>
          <cell r="K89">
            <v>4.6400000000000006</v>
          </cell>
          <cell r="L89">
            <v>5.7899999999999991</v>
          </cell>
          <cell r="M89">
            <v>7.23</v>
          </cell>
          <cell r="N89">
            <v>6.51</v>
          </cell>
          <cell r="O89">
            <v>3.4899999999999998</v>
          </cell>
          <cell r="P89">
            <v>4.7700000000000005</v>
          </cell>
          <cell r="Q89">
            <v>3.1799999999999997</v>
          </cell>
          <cell r="R89">
            <v>6.88</v>
          </cell>
          <cell r="S89">
            <v>10.219999999999999</v>
          </cell>
          <cell r="T89">
            <v>8.4499999999999993</v>
          </cell>
          <cell r="U89">
            <v>3.3</v>
          </cell>
          <cell r="V89">
            <v>7.84</v>
          </cell>
          <cell r="W89">
            <v>2.9</v>
          </cell>
          <cell r="X89">
            <v>6.9599999999999991</v>
          </cell>
          <cell r="Y89">
            <v>4.97</v>
          </cell>
          <cell r="Z89">
            <v>0.28000000000000003</v>
          </cell>
          <cell r="AA89">
            <v>4.3900000000000006</v>
          </cell>
          <cell r="AB89">
            <v>4.03</v>
          </cell>
          <cell r="AC89">
            <v>3.1300000000000003</v>
          </cell>
          <cell r="AD89">
            <v>3.7699999999999996</v>
          </cell>
          <cell r="AE89">
            <v>2.0099999999999998</v>
          </cell>
          <cell r="AF89">
            <v>7.08</v>
          </cell>
          <cell r="AG89">
            <v>8.2099999999999991</v>
          </cell>
          <cell r="AH89">
            <v>6.1</v>
          </cell>
          <cell r="AI89">
            <v>3.33</v>
          </cell>
          <cell r="AJ89">
            <v>5.07</v>
          </cell>
          <cell r="AK89">
            <v>1.53</v>
          </cell>
          <cell r="AL89">
            <v>3.5599999999999996</v>
          </cell>
          <cell r="AM89">
            <v>0</v>
          </cell>
          <cell r="AN89">
            <v>1.4000000000000001</v>
          </cell>
          <cell r="AO89">
            <v>5.7</v>
          </cell>
          <cell r="AP89">
            <v>1.3</v>
          </cell>
          <cell r="AQ89">
            <v>1.5</v>
          </cell>
          <cell r="AR89">
            <v>4</v>
          </cell>
          <cell r="AS89">
            <v>2.9899999999999998</v>
          </cell>
          <cell r="AT89">
            <v>0.28000000000000003</v>
          </cell>
          <cell r="AU89">
            <v>0</v>
          </cell>
          <cell r="AV89">
            <v>1.26</v>
          </cell>
          <cell r="AW89">
            <v>5.87</v>
          </cell>
          <cell r="AX89">
            <v>3.3099999999999996</v>
          </cell>
          <cell r="AY89">
            <v>3.75</v>
          </cell>
          <cell r="AZ89">
            <v>6.6999999999999993</v>
          </cell>
          <cell r="BA89">
            <v>2.33</v>
          </cell>
          <cell r="BB89">
            <v>3.42</v>
          </cell>
          <cell r="BC89">
            <v>4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19.63</v>
          </cell>
          <cell r="BJ89">
            <v>23.55</v>
          </cell>
          <cell r="BK89">
            <v>29.36</v>
          </cell>
          <cell r="BL89">
            <v>22.25</v>
          </cell>
          <cell r="BM89">
            <v>14.309999999999999</v>
          </cell>
          <cell r="BN89">
            <v>20.759999999999998</v>
          </cell>
          <cell r="BO89">
            <v>21.14</v>
          </cell>
          <cell r="BP89">
            <v>8.1300000000000008</v>
          </cell>
          <cell r="BQ89">
            <v>9.0399999999999991</v>
          </cell>
          <cell r="BR89">
            <v>12.919999999999998</v>
          </cell>
          <cell r="BS89">
            <v>17.2</v>
          </cell>
          <cell r="BT89">
            <v>0.52</v>
          </cell>
        </row>
        <row r="90">
          <cell r="G90">
            <v>25.78</v>
          </cell>
          <cell r="H90">
            <v>0.62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5.19</v>
          </cell>
          <cell r="T90">
            <v>0</v>
          </cell>
          <cell r="U90">
            <v>0</v>
          </cell>
          <cell r="V90">
            <v>0</v>
          </cell>
          <cell r="W90">
            <v>1.72</v>
          </cell>
          <cell r="X90">
            <v>1.77</v>
          </cell>
          <cell r="Y90">
            <v>2.4300000000000002</v>
          </cell>
          <cell r="Z90">
            <v>0</v>
          </cell>
          <cell r="AA90">
            <v>1.64</v>
          </cell>
          <cell r="AB90">
            <v>0.16</v>
          </cell>
          <cell r="AC90">
            <v>2.06</v>
          </cell>
          <cell r="AD90">
            <v>0</v>
          </cell>
          <cell r="AE90">
            <v>0</v>
          </cell>
          <cell r="AF90">
            <v>1.17</v>
          </cell>
          <cell r="AG90">
            <v>0</v>
          </cell>
          <cell r="AH90">
            <v>0</v>
          </cell>
          <cell r="AI90">
            <v>0.94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2.2400000000000002</v>
          </cell>
          <cell r="AP90">
            <v>0</v>
          </cell>
          <cell r="AQ90">
            <v>0.64</v>
          </cell>
          <cell r="AR90">
            <v>0.32</v>
          </cell>
          <cell r="AS90">
            <v>2.04</v>
          </cell>
          <cell r="AT90">
            <v>0</v>
          </cell>
          <cell r="AU90">
            <v>0</v>
          </cell>
          <cell r="AV90">
            <v>1.1000000000000001</v>
          </cell>
          <cell r="AW90">
            <v>0.72</v>
          </cell>
          <cell r="AX90">
            <v>0</v>
          </cell>
          <cell r="AY90">
            <v>0</v>
          </cell>
          <cell r="AZ90">
            <v>1.02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  <cell r="BH90">
            <v>0</v>
          </cell>
          <cell r="BI90">
            <v>0.62</v>
          </cell>
          <cell r="BJ90">
            <v>0</v>
          </cell>
          <cell r="BK90">
            <v>5.19</v>
          </cell>
          <cell r="BL90">
            <v>3.49</v>
          </cell>
          <cell r="BM90">
            <v>4.2300000000000004</v>
          </cell>
          <cell r="BN90">
            <v>3.23</v>
          </cell>
          <cell r="BO90">
            <v>0.94</v>
          </cell>
          <cell r="BP90">
            <v>2.2400000000000002</v>
          </cell>
          <cell r="BQ90">
            <v>2.9999999999999996</v>
          </cell>
          <cell r="BR90">
            <v>1.82</v>
          </cell>
          <cell r="BS90">
            <v>1.02</v>
          </cell>
          <cell r="BT90">
            <v>0</v>
          </cell>
        </row>
        <row r="91">
          <cell r="G91">
            <v>856.02</v>
          </cell>
          <cell r="H91">
            <v>14.59</v>
          </cell>
          <cell r="I91">
            <v>22.909999999999997</v>
          </cell>
          <cell r="J91">
            <v>19.46</v>
          </cell>
          <cell r="K91">
            <v>16.96</v>
          </cell>
          <cell r="L91">
            <v>15.87</v>
          </cell>
          <cell r="M91">
            <v>22.79</v>
          </cell>
          <cell r="N91">
            <v>12.91</v>
          </cell>
          <cell r="O91">
            <v>13.08</v>
          </cell>
          <cell r="P91">
            <v>16.04</v>
          </cell>
          <cell r="Q91">
            <v>16.48</v>
          </cell>
          <cell r="R91">
            <v>17.419999999999998</v>
          </cell>
          <cell r="S91">
            <v>25.119999999999997</v>
          </cell>
          <cell r="T91">
            <v>24.439999999999998</v>
          </cell>
          <cell r="U91">
            <v>7.2700000000000005</v>
          </cell>
          <cell r="V91">
            <v>18.650000000000002</v>
          </cell>
          <cell r="W91">
            <v>9.82</v>
          </cell>
          <cell r="X91">
            <v>22.21</v>
          </cell>
          <cell r="Y91">
            <v>6.7299999999999995</v>
          </cell>
          <cell r="Z91">
            <v>8.25</v>
          </cell>
          <cell r="AA91">
            <v>25.490000000000002</v>
          </cell>
          <cell r="AB91">
            <v>22.73</v>
          </cell>
          <cell r="AC91">
            <v>17.05</v>
          </cell>
          <cell r="AD91">
            <v>26.22</v>
          </cell>
          <cell r="AE91">
            <v>23.7</v>
          </cell>
          <cell r="AF91">
            <v>24.03</v>
          </cell>
          <cell r="AG91">
            <v>29.07</v>
          </cell>
          <cell r="AH91">
            <v>24.55</v>
          </cell>
          <cell r="AI91">
            <v>18.04</v>
          </cell>
          <cell r="AJ91">
            <v>23.79</v>
          </cell>
          <cell r="AK91">
            <v>26.26</v>
          </cell>
          <cell r="AL91">
            <v>4.1900000000000004</v>
          </cell>
          <cell r="AM91">
            <v>0</v>
          </cell>
          <cell r="AN91">
            <v>1.28</v>
          </cell>
          <cell r="AO91">
            <v>16.46</v>
          </cell>
          <cell r="AP91">
            <v>16.98</v>
          </cell>
          <cell r="AQ91">
            <v>25.430000000000003</v>
          </cell>
          <cell r="AR91">
            <v>23.889999999999997</v>
          </cell>
          <cell r="AS91">
            <v>17.920000000000002</v>
          </cell>
          <cell r="AT91">
            <v>15.39</v>
          </cell>
          <cell r="AU91">
            <v>10</v>
          </cell>
          <cell r="AV91">
            <v>17.78</v>
          </cell>
          <cell r="AW91">
            <v>20.25</v>
          </cell>
          <cell r="AX91">
            <v>26.48</v>
          </cell>
          <cell r="AY91">
            <v>11.21</v>
          </cell>
          <cell r="AZ91">
            <v>21.76</v>
          </cell>
          <cell r="BA91">
            <v>21.85</v>
          </cell>
          <cell r="BB91">
            <v>12.120000000000001</v>
          </cell>
          <cell r="BC91">
            <v>21.099999999999998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83</v>
          </cell>
          <cell r="BJ91">
            <v>63.28</v>
          </cell>
          <cell r="BK91">
            <v>91.79</v>
          </cell>
          <cell r="BL91">
            <v>57.949999999999996</v>
          </cell>
          <cell r="BM91">
            <v>75.509999999999991</v>
          </cell>
          <cell r="BN91">
            <v>104.72999999999999</v>
          </cell>
          <cell r="BO91">
            <v>99.86</v>
          </cell>
          <cell r="BP91">
            <v>30.79</v>
          </cell>
          <cell r="BQ91">
            <v>86.56</v>
          </cell>
          <cell r="BR91">
            <v>83.11999999999999</v>
          </cell>
          <cell r="BS91">
            <v>77.110000000000014</v>
          </cell>
          <cell r="BT91">
            <v>2.3200000000000003</v>
          </cell>
        </row>
        <row r="92">
          <cell r="G92">
            <v>175.13000000000005</v>
          </cell>
          <cell r="H92">
            <v>2.0499999999999998</v>
          </cell>
          <cell r="I92">
            <v>6.3100000000000005</v>
          </cell>
          <cell r="J92">
            <v>9.83</v>
          </cell>
          <cell r="K92">
            <v>6.54</v>
          </cell>
          <cell r="L92">
            <v>4.76</v>
          </cell>
          <cell r="M92">
            <v>3.4000000000000004</v>
          </cell>
          <cell r="N92">
            <v>4.51</v>
          </cell>
          <cell r="O92">
            <v>5.5399999999999991</v>
          </cell>
          <cell r="P92">
            <v>2.4500000000000002</v>
          </cell>
          <cell r="Q92">
            <v>5.4399999999999995</v>
          </cell>
          <cell r="R92">
            <v>4.26</v>
          </cell>
          <cell r="S92">
            <v>2.68</v>
          </cell>
          <cell r="T92">
            <v>5.4700000000000006</v>
          </cell>
          <cell r="U92">
            <v>1.1200000000000001</v>
          </cell>
          <cell r="V92">
            <v>2.52</v>
          </cell>
          <cell r="W92">
            <v>3.3</v>
          </cell>
          <cell r="X92">
            <v>5.5200000000000005</v>
          </cell>
          <cell r="Y92">
            <v>1.6800000000000002</v>
          </cell>
          <cell r="Z92">
            <v>1.9000000000000001</v>
          </cell>
          <cell r="AA92">
            <v>5.2200000000000006</v>
          </cell>
          <cell r="AB92">
            <v>2.9</v>
          </cell>
          <cell r="AC92">
            <v>3.59</v>
          </cell>
          <cell r="AD92">
            <v>0.76</v>
          </cell>
          <cell r="AE92">
            <v>4.08</v>
          </cell>
          <cell r="AF92">
            <v>4.92</v>
          </cell>
          <cell r="AG92">
            <v>3.4800000000000004</v>
          </cell>
          <cell r="AH92">
            <v>2.5100000000000002</v>
          </cell>
          <cell r="AI92">
            <v>4.58</v>
          </cell>
          <cell r="AJ92">
            <v>5.43</v>
          </cell>
          <cell r="AK92">
            <v>3.7800000000000002</v>
          </cell>
          <cell r="AL92">
            <v>0.7</v>
          </cell>
          <cell r="AM92">
            <v>0</v>
          </cell>
          <cell r="AN92">
            <v>0.3</v>
          </cell>
          <cell r="AO92">
            <v>8.9700000000000006</v>
          </cell>
          <cell r="AP92">
            <v>3.8400000000000003</v>
          </cell>
          <cell r="AQ92">
            <v>2.7199999999999998</v>
          </cell>
          <cell r="AR92">
            <v>4.62</v>
          </cell>
          <cell r="AS92">
            <v>3.05</v>
          </cell>
          <cell r="AT92">
            <v>1.87</v>
          </cell>
          <cell r="AU92">
            <v>2.8800000000000003</v>
          </cell>
          <cell r="AV92">
            <v>1.42</v>
          </cell>
          <cell r="AW92">
            <v>3.7800000000000002</v>
          </cell>
          <cell r="AX92">
            <v>3.3800000000000008</v>
          </cell>
          <cell r="AY92">
            <v>0.16</v>
          </cell>
          <cell r="AZ92">
            <v>4.28</v>
          </cell>
          <cell r="BA92">
            <v>1.25</v>
          </cell>
          <cell r="BB92">
            <v>7.2</v>
          </cell>
          <cell r="BC92">
            <v>4.18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25.930000000000007</v>
          </cell>
          <cell r="BJ92">
            <v>18.230000000000004</v>
          </cell>
          <cell r="BK92">
            <v>19.079999999999998</v>
          </cell>
          <cell r="BL92">
            <v>12.46</v>
          </cell>
          <cell r="BM92">
            <v>15.06</v>
          </cell>
          <cell r="BN92">
            <v>13.47</v>
          </cell>
          <cell r="BO92">
            <v>17.000000000000004</v>
          </cell>
          <cell r="BP92">
            <v>13.11</v>
          </cell>
          <cell r="BQ92">
            <v>12.259999999999998</v>
          </cell>
          <cell r="BR92">
            <v>11.46</v>
          </cell>
          <cell r="BS92">
            <v>16.170000000000002</v>
          </cell>
          <cell r="BT92">
            <v>0.9</v>
          </cell>
        </row>
        <row r="93">
          <cell r="G93">
            <v>82.899999999999991</v>
          </cell>
          <cell r="H93">
            <v>0.31</v>
          </cell>
          <cell r="I93">
            <v>0.15</v>
          </cell>
          <cell r="J93">
            <v>0.88</v>
          </cell>
          <cell r="K93">
            <v>4.3499999999999996</v>
          </cell>
          <cell r="L93">
            <v>4.34</v>
          </cell>
          <cell r="M93">
            <v>2.1800000000000002</v>
          </cell>
          <cell r="N93">
            <v>6.67</v>
          </cell>
          <cell r="O93">
            <v>1.2</v>
          </cell>
          <cell r="P93">
            <v>0</v>
          </cell>
          <cell r="Q93">
            <v>1.03</v>
          </cell>
          <cell r="R93">
            <v>0.47</v>
          </cell>
          <cell r="S93">
            <v>1.77</v>
          </cell>
          <cell r="T93">
            <v>7.58</v>
          </cell>
          <cell r="U93">
            <v>0</v>
          </cell>
          <cell r="V93">
            <v>2.66</v>
          </cell>
          <cell r="W93">
            <v>0.51</v>
          </cell>
          <cell r="X93">
            <v>0.23</v>
          </cell>
          <cell r="Y93">
            <v>3.28</v>
          </cell>
          <cell r="Z93">
            <v>0</v>
          </cell>
          <cell r="AA93">
            <v>3.26</v>
          </cell>
          <cell r="AB93">
            <v>1.73</v>
          </cell>
          <cell r="AC93">
            <v>3.3899999999999997</v>
          </cell>
          <cell r="AD93">
            <v>1.26</v>
          </cell>
          <cell r="AE93">
            <v>1.03</v>
          </cell>
          <cell r="AF93">
            <v>2.2999999999999998</v>
          </cell>
          <cell r="AG93">
            <v>0</v>
          </cell>
          <cell r="AH93">
            <v>3.0599999999999996</v>
          </cell>
          <cell r="AI93">
            <v>2.5499999999999998</v>
          </cell>
          <cell r="AJ93">
            <v>0.78999999999999992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7.09</v>
          </cell>
          <cell r="AQ93">
            <v>6.43</v>
          </cell>
          <cell r="AR93">
            <v>1.5</v>
          </cell>
          <cell r="AS93">
            <v>0</v>
          </cell>
          <cell r="AT93">
            <v>4.25</v>
          </cell>
          <cell r="AU93">
            <v>0.27</v>
          </cell>
          <cell r="AV93">
            <v>0</v>
          </cell>
          <cell r="AW93">
            <v>0.47</v>
          </cell>
          <cell r="AX93">
            <v>2.72</v>
          </cell>
          <cell r="AY93">
            <v>0.51</v>
          </cell>
          <cell r="AZ93">
            <v>0.55000000000000004</v>
          </cell>
          <cell r="BA93">
            <v>0.15</v>
          </cell>
          <cell r="BB93">
            <v>0.48</v>
          </cell>
          <cell r="BC93">
            <v>1.5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10.030000000000001</v>
          </cell>
          <cell r="BJ93">
            <v>10.050000000000001</v>
          </cell>
          <cell r="BK93">
            <v>10.850000000000001</v>
          </cell>
          <cell r="BL93">
            <v>3.4000000000000004</v>
          </cell>
          <cell r="BM93">
            <v>11.29</v>
          </cell>
          <cell r="BN93">
            <v>4.9600000000000009</v>
          </cell>
          <cell r="BO93">
            <v>6.4</v>
          </cell>
          <cell r="BP93">
            <v>1.1499999999999999</v>
          </cell>
          <cell r="BQ93">
            <v>18.119999999999997</v>
          </cell>
          <cell r="BR93">
            <v>3.9700000000000006</v>
          </cell>
          <cell r="BS93">
            <v>1.65</v>
          </cell>
          <cell r="BT93">
            <v>1.03</v>
          </cell>
        </row>
        <row r="94">
          <cell r="G94">
            <v>166.22000000000003</v>
          </cell>
          <cell r="H94">
            <v>5.0600000000000005</v>
          </cell>
          <cell r="I94">
            <v>2.2400000000000002</v>
          </cell>
          <cell r="J94">
            <v>7.6899999999999995</v>
          </cell>
          <cell r="K94">
            <v>3.7800000000000002</v>
          </cell>
          <cell r="L94">
            <v>3.59</v>
          </cell>
          <cell r="M94">
            <v>0.4</v>
          </cell>
          <cell r="N94">
            <v>2.66</v>
          </cell>
          <cell r="O94">
            <v>0.46</v>
          </cell>
          <cell r="P94">
            <v>0.47</v>
          </cell>
          <cell r="Q94">
            <v>5.9</v>
          </cell>
          <cell r="R94">
            <v>7.0000000000000007E-2</v>
          </cell>
          <cell r="S94">
            <v>0.42</v>
          </cell>
          <cell r="T94">
            <v>2.52</v>
          </cell>
          <cell r="U94">
            <v>1.77</v>
          </cell>
          <cell r="V94">
            <v>2.82</v>
          </cell>
          <cell r="W94">
            <v>4.16</v>
          </cell>
          <cell r="X94">
            <v>1.65</v>
          </cell>
          <cell r="Y94">
            <v>0.05</v>
          </cell>
          <cell r="Z94">
            <v>0.26</v>
          </cell>
          <cell r="AA94">
            <v>3.73</v>
          </cell>
          <cell r="AB94">
            <v>3.66</v>
          </cell>
          <cell r="AC94">
            <v>4.04</v>
          </cell>
          <cell r="AD94">
            <v>0.46000000000000008</v>
          </cell>
          <cell r="AE94">
            <v>2.19</v>
          </cell>
          <cell r="AF94">
            <v>4.01</v>
          </cell>
          <cell r="AG94">
            <v>3.8899999999999997</v>
          </cell>
          <cell r="AH94">
            <v>5.19</v>
          </cell>
          <cell r="AI94">
            <v>11.83</v>
          </cell>
          <cell r="AJ94">
            <v>8.0399999999999991</v>
          </cell>
          <cell r="AK94">
            <v>7.66</v>
          </cell>
          <cell r="AL94">
            <v>0.56000000000000005</v>
          </cell>
          <cell r="AM94">
            <v>0</v>
          </cell>
          <cell r="AN94">
            <v>0.3</v>
          </cell>
          <cell r="AO94">
            <v>20.58</v>
          </cell>
          <cell r="AP94">
            <v>8.99</v>
          </cell>
          <cell r="AQ94">
            <v>4.6399999999999997</v>
          </cell>
          <cell r="AR94">
            <v>4.68</v>
          </cell>
          <cell r="AS94">
            <v>3.61</v>
          </cell>
          <cell r="AT94">
            <v>1.3800000000000001</v>
          </cell>
          <cell r="AU94">
            <v>7.0000000000000007E-2</v>
          </cell>
          <cell r="AV94">
            <v>4.04</v>
          </cell>
          <cell r="AW94">
            <v>3.1100000000000003</v>
          </cell>
          <cell r="AX94">
            <v>3.4000000000000004</v>
          </cell>
          <cell r="AY94">
            <v>1.21</v>
          </cell>
          <cell r="AZ94">
            <v>2.79</v>
          </cell>
          <cell r="BA94">
            <v>1.29</v>
          </cell>
          <cell r="BB94">
            <v>3.17</v>
          </cell>
          <cell r="BC94">
            <v>1.7300000000000002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  <cell r="BH94">
            <v>0</v>
          </cell>
          <cell r="BI94">
            <v>22.36</v>
          </cell>
          <cell r="BJ94">
            <v>3.9899999999999998</v>
          </cell>
          <cell r="BK94">
            <v>8.67</v>
          </cell>
          <cell r="BL94">
            <v>10.64</v>
          </cell>
          <cell r="BM94">
            <v>11.03</v>
          </cell>
          <cell r="BN94">
            <v>11.260000000000002</v>
          </cell>
          <cell r="BO94">
            <v>33.28</v>
          </cell>
          <cell r="BP94">
            <v>28.459999999999997</v>
          </cell>
          <cell r="BQ94">
            <v>15.72</v>
          </cell>
          <cell r="BR94">
            <v>11.829999999999998</v>
          </cell>
          <cell r="BS94">
            <v>8.52</v>
          </cell>
          <cell r="BT94">
            <v>0.46</v>
          </cell>
        </row>
        <row r="95">
          <cell r="G95">
            <v>121.02000000000001</v>
          </cell>
          <cell r="H95">
            <v>0</v>
          </cell>
          <cell r="I95">
            <v>0.33</v>
          </cell>
          <cell r="J95">
            <v>11.780000000000001</v>
          </cell>
          <cell r="K95">
            <v>0.30000000000000004</v>
          </cell>
          <cell r="L95">
            <v>0.23</v>
          </cell>
          <cell r="M95">
            <v>0.92</v>
          </cell>
          <cell r="N95">
            <v>0.73</v>
          </cell>
          <cell r="O95">
            <v>0.51</v>
          </cell>
          <cell r="P95">
            <v>0</v>
          </cell>
          <cell r="Q95">
            <v>3.41</v>
          </cell>
          <cell r="R95">
            <v>2.4</v>
          </cell>
          <cell r="S95">
            <v>5.05</v>
          </cell>
          <cell r="T95">
            <v>6.38</v>
          </cell>
          <cell r="U95">
            <v>0.19</v>
          </cell>
          <cell r="V95">
            <v>4.13</v>
          </cell>
          <cell r="W95">
            <v>1.1499999999999999</v>
          </cell>
          <cell r="X95">
            <v>1.8</v>
          </cell>
          <cell r="Y95">
            <v>4.4800000000000004</v>
          </cell>
          <cell r="Z95">
            <v>1.48</v>
          </cell>
          <cell r="AA95">
            <v>0.34</v>
          </cell>
          <cell r="AB95">
            <v>3.29</v>
          </cell>
          <cell r="AC95">
            <v>0.47</v>
          </cell>
          <cell r="AD95">
            <v>1.1499999999999999</v>
          </cell>
          <cell r="AE95">
            <v>0.39</v>
          </cell>
          <cell r="AF95">
            <v>1.79</v>
          </cell>
          <cell r="AG95">
            <v>0.72</v>
          </cell>
          <cell r="AH95">
            <v>4.1999999999999993</v>
          </cell>
          <cell r="AI95">
            <v>2.77</v>
          </cell>
          <cell r="AJ95">
            <v>1.8</v>
          </cell>
          <cell r="AK95">
            <v>1.8599999999999999</v>
          </cell>
          <cell r="AL95">
            <v>0</v>
          </cell>
          <cell r="AM95">
            <v>0</v>
          </cell>
          <cell r="AN95">
            <v>0</v>
          </cell>
          <cell r="AO95">
            <v>6.66</v>
          </cell>
          <cell r="AP95">
            <v>2.92</v>
          </cell>
          <cell r="AQ95">
            <v>6.8100000000000005</v>
          </cell>
          <cell r="AR95">
            <v>2.33</v>
          </cell>
          <cell r="AS95">
            <v>6.13</v>
          </cell>
          <cell r="AT95">
            <v>2.09</v>
          </cell>
          <cell r="AU95">
            <v>2.15</v>
          </cell>
          <cell r="AV95">
            <v>1.55</v>
          </cell>
          <cell r="AW95">
            <v>2.54</v>
          </cell>
          <cell r="AX95">
            <v>1.4300000000000002</v>
          </cell>
          <cell r="AY95">
            <v>0.32</v>
          </cell>
          <cell r="AZ95">
            <v>14.05</v>
          </cell>
          <cell r="BA95">
            <v>4.59</v>
          </cell>
          <cell r="BB95">
            <v>0.32</v>
          </cell>
          <cell r="BC95">
            <v>3.08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  <cell r="BH95">
            <v>0</v>
          </cell>
          <cell r="BI95">
            <v>12.540000000000001</v>
          </cell>
          <cell r="BJ95">
            <v>2.2599999999999998</v>
          </cell>
          <cell r="BK95">
            <v>17.240000000000002</v>
          </cell>
          <cell r="BL95">
            <v>7.93</v>
          </cell>
          <cell r="BM95">
            <v>8.93</v>
          </cell>
          <cell r="BN95">
            <v>4.5199999999999996</v>
          </cell>
          <cell r="BO95">
            <v>10.63</v>
          </cell>
          <cell r="BP95">
            <v>9.3899999999999988</v>
          </cell>
          <cell r="BQ95">
            <v>17.55</v>
          </cell>
          <cell r="BR95">
            <v>7.99</v>
          </cell>
          <cell r="BS95">
            <v>22.04</v>
          </cell>
          <cell r="BT95">
            <v>0</v>
          </cell>
        </row>
        <row r="96">
          <cell r="G96">
            <v>203.29</v>
          </cell>
          <cell r="H96">
            <v>2.75</v>
          </cell>
          <cell r="I96">
            <v>13.629999999999999</v>
          </cell>
          <cell r="J96">
            <v>2.61</v>
          </cell>
          <cell r="K96">
            <v>1.7199999999999998</v>
          </cell>
          <cell r="L96">
            <v>1.51</v>
          </cell>
          <cell r="M96">
            <v>12.25</v>
          </cell>
          <cell r="N96">
            <v>1.67</v>
          </cell>
          <cell r="O96">
            <v>0.69</v>
          </cell>
          <cell r="P96">
            <v>1.1099999999999999</v>
          </cell>
          <cell r="Q96">
            <v>0.6</v>
          </cell>
          <cell r="R96">
            <v>0.44</v>
          </cell>
          <cell r="S96">
            <v>4.32</v>
          </cell>
          <cell r="T96">
            <v>1.1200000000000001</v>
          </cell>
          <cell r="U96">
            <v>0.77</v>
          </cell>
          <cell r="V96">
            <v>4.1500000000000004</v>
          </cell>
          <cell r="W96">
            <v>6.83</v>
          </cell>
          <cell r="X96">
            <v>5.5600000000000005</v>
          </cell>
          <cell r="Y96">
            <v>6.94</v>
          </cell>
          <cell r="Z96">
            <v>0</v>
          </cell>
          <cell r="AA96">
            <v>7.87</v>
          </cell>
          <cell r="AB96">
            <v>3.31</v>
          </cell>
          <cell r="AC96">
            <v>1.87</v>
          </cell>
          <cell r="AD96">
            <v>3.1599999999999997</v>
          </cell>
          <cell r="AE96">
            <v>7.5299999999999994</v>
          </cell>
          <cell r="AF96">
            <v>1.45</v>
          </cell>
          <cell r="AG96">
            <v>5.08</v>
          </cell>
          <cell r="AH96">
            <v>0.45</v>
          </cell>
          <cell r="AI96">
            <v>2.3600000000000003</v>
          </cell>
          <cell r="AJ96">
            <v>5.97</v>
          </cell>
          <cell r="AK96">
            <v>11.979999999999999</v>
          </cell>
          <cell r="AL96">
            <v>0</v>
          </cell>
          <cell r="AM96">
            <v>0</v>
          </cell>
          <cell r="AN96">
            <v>0.18</v>
          </cell>
          <cell r="AO96">
            <v>11.94</v>
          </cell>
          <cell r="AP96">
            <v>16.880000000000003</v>
          </cell>
          <cell r="AQ96">
            <v>18.520000000000003</v>
          </cell>
          <cell r="AR96">
            <v>3.2399999999999998</v>
          </cell>
          <cell r="AS96">
            <v>6.39</v>
          </cell>
          <cell r="AT96">
            <v>1.77</v>
          </cell>
          <cell r="AU96">
            <v>1.01</v>
          </cell>
          <cell r="AV96">
            <v>4.7499999999999991</v>
          </cell>
          <cell r="AW96">
            <v>1.1200000000000001</v>
          </cell>
          <cell r="AX96">
            <v>5.32</v>
          </cell>
          <cell r="AY96">
            <v>7.0000000000000007E-2</v>
          </cell>
          <cell r="AZ96">
            <v>0.6</v>
          </cell>
          <cell r="BA96">
            <v>1.62</v>
          </cell>
          <cell r="BB96">
            <v>1.7000000000000002</v>
          </cell>
          <cell r="BC96">
            <v>8.4799999999999986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22.22</v>
          </cell>
          <cell r="BJ96">
            <v>14.61</v>
          </cell>
          <cell r="BK96">
            <v>7.59</v>
          </cell>
          <cell r="BL96">
            <v>17.310000000000002</v>
          </cell>
          <cell r="BM96">
            <v>18.93</v>
          </cell>
          <cell r="BN96">
            <v>17.899999999999999</v>
          </cell>
          <cell r="BO96">
            <v>21.139999999999997</v>
          </cell>
          <cell r="BP96">
            <v>24.73</v>
          </cell>
          <cell r="BQ96">
            <v>34.19</v>
          </cell>
          <cell r="BR96">
            <v>12.200000000000001</v>
          </cell>
          <cell r="BS96">
            <v>9.06</v>
          </cell>
          <cell r="BT96">
            <v>3.41</v>
          </cell>
        </row>
        <row r="97">
          <cell r="G97">
            <v>118.25000000000001</v>
          </cell>
          <cell r="H97">
            <v>0</v>
          </cell>
          <cell r="I97">
            <v>3.24</v>
          </cell>
          <cell r="J97">
            <v>7.7799999999999994</v>
          </cell>
          <cell r="K97">
            <v>9.4600000000000009</v>
          </cell>
          <cell r="L97">
            <v>0</v>
          </cell>
          <cell r="M97">
            <v>0</v>
          </cell>
          <cell r="N97">
            <v>1.83</v>
          </cell>
          <cell r="O97">
            <v>0</v>
          </cell>
          <cell r="P97">
            <v>0</v>
          </cell>
          <cell r="Q97">
            <v>0.54</v>
          </cell>
          <cell r="R97">
            <v>0.78</v>
          </cell>
          <cell r="S97">
            <v>4.26</v>
          </cell>
          <cell r="T97">
            <v>1.46</v>
          </cell>
          <cell r="U97">
            <v>0.71</v>
          </cell>
          <cell r="V97">
            <v>2.0299999999999998</v>
          </cell>
          <cell r="W97">
            <v>2.15</v>
          </cell>
          <cell r="X97">
            <v>10.25</v>
          </cell>
          <cell r="Y97">
            <v>1.3900000000000001</v>
          </cell>
          <cell r="Z97">
            <v>0.22</v>
          </cell>
          <cell r="AA97">
            <v>2.4900000000000002</v>
          </cell>
          <cell r="AB97">
            <v>11.29</v>
          </cell>
          <cell r="AC97">
            <v>2.34</v>
          </cell>
          <cell r="AD97">
            <v>0.1</v>
          </cell>
          <cell r="AE97">
            <v>0.85000000000000009</v>
          </cell>
          <cell r="AF97">
            <v>1.73</v>
          </cell>
          <cell r="AG97">
            <v>2.0499999999999998</v>
          </cell>
          <cell r="AH97">
            <v>1.17</v>
          </cell>
          <cell r="AI97">
            <v>6.68</v>
          </cell>
          <cell r="AJ97">
            <v>7.73</v>
          </cell>
          <cell r="AK97">
            <v>0</v>
          </cell>
          <cell r="AL97">
            <v>0.84</v>
          </cell>
          <cell r="AM97">
            <v>0</v>
          </cell>
          <cell r="AN97">
            <v>0</v>
          </cell>
          <cell r="AO97">
            <v>6.45</v>
          </cell>
          <cell r="AP97">
            <v>2.5500000000000003</v>
          </cell>
          <cell r="AQ97">
            <v>2.37</v>
          </cell>
          <cell r="AR97">
            <v>5.64</v>
          </cell>
          <cell r="AS97">
            <v>4.93</v>
          </cell>
          <cell r="AT97">
            <v>2.92</v>
          </cell>
          <cell r="AU97">
            <v>0.7</v>
          </cell>
          <cell r="AV97">
            <v>0.64</v>
          </cell>
          <cell r="AW97">
            <v>1.84</v>
          </cell>
          <cell r="AX97">
            <v>3.79</v>
          </cell>
          <cell r="AY97">
            <v>0.38</v>
          </cell>
          <cell r="AZ97">
            <v>1.01</v>
          </cell>
          <cell r="BA97">
            <v>0</v>
          </cell>
          <cell r="BB97">
            <v>1.42</v>
          </cell>
          <cell r="BC97">
            <v>0.24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20.480000000000004</v>
          </cell>
          <cell r="BJ97">
            <v>1.83</v>
          </cell>
          <cell r="BK97">
            <v>7.04</v>
          </cell>
          <cell r="BL97">
            <v>15.139999999999999</v>
          </cell>
          <cell r="BM97">
            <v>17.73</v>
          </cell>
          <cell r="BN97">
            <v>4.7299999999999995</v>
          </cell>
          <cell r="BO97">
            <v>16.420000000000002</v>
          </cell>
          <cell r="BP97">
            <v>7.4</v>
          </cell>
          <cell r="BQ97">
            <v>17.46</v>
          </cell>
          <cell r="BR97">
            <v>7.3500000000000005</v>
          </cell>
          <cell r="BS97">
            <v>2.67</v>
          </cell>
          <cell r="BT97">
            <v>0</v>
          </cell>
        </row>
        <row r="98">
          <cell r="G98">
            <v>272.24999999999994</v>
          </cell>
          <cell r="H98">
            <v>1.1599999999999999</v>
          </cell>
          <cell r="I98">
            <v>4.0500000000000007</v>
          </cell>
          <cell r="J98">
            <v>2.27</v>
          </cell>
          <cell r="K98">
            <v>3.17</v>
          </cell>
          <cell r="L98">
            <v>1.93</v>
          </cell>
          <cell r="M98">
            <v>3.27</v>
          </cell>
          <cell r="N98">
            <v>2.5700000000000003</v>
          </cell>
          <cell r="O98">
            <v>2.09</v>
          </cell>
          <cell r="P98">
            <v>3.3200000000000003</v>
          </cell>
          <cell r="Q98">
            <v>4.9399999999999995</v>
          </cell>
          <cell r="R98">
            <v>9.09</v>
          </cell>
          <cell r="S98">
            <v>3.2200000000000006</v>
          </cell>
          <cell r="T98">
            <v>8.44</v>
          </cell>
          <cell r="U98">
            <v>0.52</v>
          </cell>
          <cell r="V98">
            <v>9.379999999999999</v>
          </cell>
          <cell r="W98">
            <v>9.379999999999999</v>
          </cell>
          <cell r="X98">
            <v>10.92</v>
          </cell>
          <cell r="Y98">
            <v>4.2</v>
          </cell>
          <cell r="Z98">
            <v>0.79</v>
          </cell>
          <cell r="AA98">
            <v>6.71</v>
          </cell>
          <cell r="AB98">
            <v>7.33</v>
          </cell>
          <cell r="AC98">
            <v>10.96</v>
          </cell>
          <cell r="AD98">
            <v>13.309999999999999</v>
          </cell>
          <cell r="AE98">
            <v>9.32</v>
          </cell>
          <cell r="AF98">
            <v>7.81</v>
          </cell>
          <cell r="AG98">
            <v>5.85</v>
          </cell>
          <cell r="AH98">
            <v>6.94</v>
          </cell>
          <cell r="AI98">
            <v>5.5600000000000005</v>
          </cell>
          <cell r="AJ98">
            <v>4.41</v>
          </cell>
          <cell r="AK98">
            <v>6.0299999999999994</v>
          </cell>
          <cell r="AL98">
            <v>2.12</v>
          </cell>
          <cell r="AM98">
            <v>0</v>
          </cell>
          <cell r="AN98">
            <v>0.95</v>
          </cell>
          <cell r="AO98">
            <v>9.41</v>
          </cell>
          <cell r="AP98">
            <v>4.84</v>
          </cell>
          <cell r="AQ98">
            <v>8.65</v>
          </cell>
          <cell r="AR98">
            <v>3.41</v>
          </cell>
          <cell r="AS98">
            <v>11</v>
          </cell>
          <cell r="AT98">
            <v>8.5500000000000007</v>
          </cell>
          <cell r="AU98">
            <v>3.04</v>
          </cell>
          <cell r="AV98">
            <v>10.940000000000001</v>
          </cell>
          <cell r="AW98">
            <v>9.4799999999999986</v>
          </cell>
          <cell r="AX98">
            <v>6.3599999999999994</v>
          </cell>
          <cell r="AY98">
            <v>3.54</v>
          </cell>
          <cell r="AZ98">
            <v>11.580000000000002</v>
          </cell>
          <cell r="BA98">
            <v>1.57</v>
          </cell>
          <cell r="BB98">
            <v>5.38</v>
          </cell>
          <cell r="BC98">
            <v>2.4900000000000002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12.4</v>
          </cell>
          <cell r="BJ98">
            <v>10.399999999999999</v>
          </cell>
          <cell r="BK98">
            <v>26.490000000000002</v>
          </cell>
          <cell r="BL98">
            <v>31.64</v>
          </cell>
          <cell r="BM98">
            <v>23.770000000000003</v>
          </cell>
          <cell r="BN98">
            <v>41.160000000000004</v>
          </cell>
          <cell r="BO98">
            <v>25.200000000000003</v>
          </cell>
          <cell r="BP98">
            <v>14.41</v>
          </cell>
          <cell r="BQ98">
            <v>32.4</v>
          </cell>
          <cell r="BR98">
            <v>32.82</v>
          </cell>
          <cell r="BS98">
            <v>21.48</v>
          </cell>
          <cell r="BT98">
            <v>0.08</v>
          </cell>
        </row>
        <row r="99">
          <cell r="G99">
            <v>18.34</v>
          </cell>
          <cell r="H99">
            <v>0</v>
          </cell>
          <cell r="I99">
            <v>1.08</v>
          </cell>
          <cell r="J99">
            <v>1.7000000000000002</v>
          </cell>
          <cell r="K99">
            <v>0.43000000000000005</v>
          </cell>
          <cell r="L99">
            <v>0.1</v>
          </cell>
          <cell r="M99">
            <v>0.3</v>
          </cell>
          <cell r="N99">
            <v>0.51</v>
          </cell>
          <cell r="O99">
            <v>0</v>
          </cell>
          <cell r="P99">
            <v>0.28999999999999998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0.73</v>
          </cell>
          <cell r="W99">
            <v>1.2</v>
          </cell>
          <cell r="X99">
            <v>1.4</v>
          </cell>
          <cell r="Y99">
            <v>0.15</v>
          </cell>
          <cell r="Z99">
            <v>0</v>
          </cell>
          <cell r="AA99">
            <v>0.33999999999999997</v>
          </cell>
          <cell r="AB99">
            <v>1.7200000000000002</v>
          </cell>
          <cell r="AC99">
            <v>7.0000000000000007E-2</v>
          </cell>
          <cell r="AD99">
            <v>0</v>
          </cell>
          <cell r="AE99">
            <v>0.28999999999999998</v>
          </cell>
          <cell r="AF99">
            <v>1.4499999999999997</v>
          </cell>
          <cell r="AG99">
            <v>0.14000000000000001</v>
          </cell>
          <cell r="AH99">
            <v>0</v>
          </cell>
          <cell r="AI99">
            <v>0.41000000000000003</v>
          </cell>
          <cell r="AJ99">
            <v>0</v>
          </cell>
          <cell r="AK99">
            <v>0.1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1.75</v>
          </cell>
          <cell r="AQ99">
            <v>0.8600000000000001</v>
          </cell>
          <cell r="AR99">
            <v>0</v>
          </cell>
          <cell r="AS99">
            <v>0.11</v>
          </cell>
          <cell r="AT99">
            <v>0</v>
          </cell>
          <cell r="AU99">
            <v>0</v>
          </cell>
          <cell r="AV99">
            <v>0.06</v>
          </cell>
          <cell r="AW99">
            <v>0.75</v>
          </cell>
          <cell r="AX99">
            <v>0.74</v>
          </cell>
          <cell r="AY99">
            <v>0.77</v>
          </cell>
          <cell r="AZ99">
            <v>0.13</v>
          </cell>
          <cell r="BA99">
            <v>0</v>
          </cell>
          <cell r="BB99">
            <v>0</v>
          </cell>
          <cell r="BC99">
            <v>0.76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3.21</v>
          </cell>
          <cell r="BJ99">
            <v>1.2</v>
          </cell>
          <cell r="BK99">
            <v>0</v>
          </cell>
          <cell r="BL99">
            <v>3.33</v>
          </cell>
          <cell r="BM99">
            <v>2.21</v>
          </cell>
          <cell r="BN99">
            <v>1.9499999999999997</v>
          </cell>
          <cell r="BO99">
            <v>0.51</v>
          </cell>
          <cell r="BP99">
            <v>1.75</v>
          </cell>
          <cell r="BQ99">
            <v>0.97</v>
          </cell>
          <cell r="BR99">
            <v>2.3200000000000003</v>
          </cell>
          <cell r="BS99">
            <v>0.89</v>
          </cell>
          <cell r="BT99">
            <v>0</v>
          </cell>
        </row>
        <row r="100">
          <cell r="G100">
            <v>146.87</v>
          </cell>
          <cell r="H100">
            <v>3.5300000000000002</v>
          </cell>
          <cell r="I100">
            <v>11.79</v>
          </cell>
          <cell r="J100">
            <v>4.78</v>
          </cell>
          <cell r="K100">
            <v>0.88</v>
          </cell>
          <cell r="L100">
            <v>4.8</v>
          </cell>
          <cell r="M100">
            <v>6.25</v>
          </cell>
          <cell r="N100">
            <v>0.33999999999999997</v>
          </cell>
          <cell r="O100">
            <v>3.7399999999999998</v>
          </cell>
          <cell r="P100">
            <v>1.25</v>
          </cell>
          <cell r="Q100">
            <v>3.86</v>
          </cell>
          <cell r="R100">
            <v>14.91</v>
          </cell>
          <cell r="S100">
            <v>1.44</v>
          </cell>
          <cell r="T100">
            <v>1.5899999999999999</v>
          </cell>
          <cell r="U100">
            <v>2.6500000000000004</v>
          </cell>
          <cell r="V100">
            <v>0.53</v>
          </cell>
          <cell r="W100">
            <v>4.5699999999999994</v>
          </cell>
          <cell r="X100">
            <v>1.89</v>
          </cell>
          <cell r="Y100">
            <v>0.05</v>
          </cell>
          <cell r="Z100">
            <v>0.61</v>
          </cell>
          <cell r="AA100">
            <v>2.38</v>
          </cell>
          <cell r="AB100">
            <v>0</v>
          </cell>
          <cell r="AC100">
            <v>8.8199999999999985</v>
          </cell>
          <cell r="AD100">
            <v>0</v>
          </cell>
          <cell r="AE100">
            <v>1.3699999999999999</v>
          </cell>
          <cell r="AF100">
            <v>0.32</v>
          </cell>
          <cell r="AG100">
            <v>1.88</v>
          </cell>
          <cell r="AH100">
            <v>0.62</v>
          </cell>
          <cell r="AI100">
            <v>1.73</v>
          </cell>
          <cell r="AJ100">
            <v>1.7600000000000002</v>
          </cell>
          <cell r="AK100">
            <v>5.5699999999999994</v>
          </cell>
          <cell r="AL100">
            <v>0</v>
          </cell>
          <cell r="AM100">
            <v>0</v>
          </cell>
          <cell r="AN100">
            <v>0</v>
          </cell>
          <cell r="AO100">
            <v>0.51</v>
          </cell>
          <cell r="AP100">
            <v>10.5</v>
          </cell>
          <cell r="AQ100">
            <v>3.41</v>
          </cell>
          <cell r="AR100">
            <v>0.38</v>
          </cell>
          <cell r="AS100">
            <v>1.17</v>
          </cell>
          <cell r="AT100">
            <v>3.71</v>
          </cell>
          <cell r="AU100">
            <v>1.8800000000000001</v>
          </cell>
          <cell r="AV100">
            <v>6.67</v>
          </cell>
          <cell r="AW100">
            <v>2.59</v>
          </cell>
          <cell r="AX100">
            <v>1.4100000000000001</v>
          </cell>
          <cell r="AY100">
            <v>0.87</v>
          </cell>
          <cell r="AZ100">
            <v>3.4000000000000004</v>
          </cell>
          <cell r="BA100">
            <v>6.61</v>
          </cell>
          <cell r="BB100">
            <v>6.6099999999999994</v>
          </cell>
          <cell r="BC100">
            <v>3.2399999999999998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21.24</v>
          </cell>
          <cell r="BJ100">
            <v>16.119999999999997</v>
          </cell>
          <cell r="BK100">
            <v>21.8</v>
          </cell>
          <cell r="BL100">
            <v>9.64</v>
          </cell>
          <cell r="BM100">
            <v>11.86</v>
          </cell>
          <cell r="BN100">
            <v>3.57</v>
          </cell>
          <cell r="BO100">
            <v>9.68</v>
          </cell>
          <cell r="BP100">
            <v>8.4600000000000009</v>
          </cell>
          <cell r="BQ100">
            <v>11.22</v>
          </cell>
          <cell r="BR100">
            <v>13.23</v>
          </cell>
          <cell r="BS100">
            <v>20.049999999999997</v>
          </cell>
          <cell r="BT100">
            <v>0</v>
          </cell>
        </row>
        <row r="101">
          <cell r="G101">
            <v>11.860000000000001</v>
          </cell>
          <cell r="H101">
            <v>0</v>
          </cell>
          <cell r="I101">
            <v>2.04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1.61</v>
          </cell>
          <cell r="S101">
            <v>0.04</v>
          </cell>
          <cell r="T101">
            <v>0.16</v>
          </cell>
          <cell r="U101">
            <v>0</v>
          </cell>
          <cell r="V101">
            <v>0</v>
          </cell>
          <cell r="W101">
            <v>0.25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7.0000000000000007E-2</v>
          </cell>
          <cell r="AD101">
            <v>0</v>
          </cell>
          <cell r="AE101">
            <v>0</v>
          </cell>
          <cell r="AF101">
            <v>0</v>
          </cell>
          <cell r="AG101">
            <v>1.1000000000000001</v>
          </cell>
          <cell r="AH101">
            <v>0.02</v>
          </cell>
          <cell r="AI101">
            <v>0</v>
          </cell>
          <cell r="AJ101">
            <v>1.86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0.73</v>
          </cell>
          <cell r="AQ101">
            <v>0</v>
          </cell>
          <cell r="AR101">
            <v>0.24</v>
          </cell>
          <cell r="AS101">
            <v>0</v>
          </cell>
          <cell r="AT101">
            <v>0.15</v>
          </cell>
          <cell r="AU101">
            <v>0</v>
          </cell>
          <cell r="AV101">
            <v>0</v>
          </cell>
          <cell r="AW101">
            <v>0</v>
          </cell>
          <cell r="AX101">
            <v>0.43</v>
          </cell>
          <cell r="AY101">
            <v>0</v>
          </cell>
          <cell r="AZ101">
            <v>0.52</v>
          </cell>
          <cell r="BA101">
            <v>0</v>
          </cell>
          <cell r="BB101">
            <v>0</v>
          </cell>
          <cell r="BC101">
            <v>2.64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>
            <v>0</v>
          </cell>
          <cell r="BI101">
            <v>2.04</v>
          </cell>
          <cell r="BJ101">
            <v>0</v>
          </cell>
          <cell r="BK101">
            <v>1.81</v>
          </cell>
          <cell r="BL101">
            <v>0.25</v>
          </cell>
          <cell r="BM101">
            <v>7.0000000000000007E-2</v>
          </cell>
          <cell r="BN101">
            <v>1.1000000000000001</v>
          </cell>
          <cell r="BO101">
            <v>1.8800000000000001</v>
          </cell>
          <cell r="BP101">
            <v>0.73</v>
          </cell>
          <cell r="BQ101">
            <v>0.39</v>
          </cell>
          <cell r="BR101">
            <v>0.43</v>
          </cell>
          <cell r="BS101">
            <v>3.16</v>
          </cell>
          <cell r="BT101">
            <v>0</v>
          </cell>
        </row>
        <row r="102">
          <cell r="G102">
            <v>6.75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5.9</v>
          </cell>
          <cell r="BA102">
            <v>0</v>
          </cell>
          <cell r="BB102">
            <v>0</v>
          </cell>
          <cell r="BC102">
            <v>0.85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</row>
        <row r="103">
          <cell r="G103">
            <v>2.19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2.15</v>
          </cell>
          <cell r="BA103">
            <v>0</v>
          </cell>
          <cell r="BB103">
            <v>0</v>
          </cell>
          <cell r="BC103">
            <v>0.04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  <cell r="BK103">
            <v>0</v>
          </cell>
          <cell r="BL103">
            <v>0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  <cell r="BQ103">
            <v>0</v>
          </cell>
          <cell r="BR103">
            <v>0</v>
          </cell>
          <cell r="BS103">
            <v>0</v>
          </cell>
          <cell r="BT103">
            <v>0</v>
          </cell>
        </row>
        <row r="109">
          <cell r="G109">
            <v>1385.64</v>
          </cell>
          <cell r="H109">
            <v>17.84</v>
          </cell>
          <cell r="I109">
            <v>41.94</v>
          </cell>
          <cell r="J109">
            <v>35.409999999999997</v>
          </cell>
          <cell r="K109">
            <v>31.629999999999995</v>
          </cell>
          <cell r="L109">
            <v>28.130000000000003</v>
          </cell>
          <cell r="M109">
            <v>38.56</v>
          </cell>
          <cell r="N109">
            <v>27.84</v>
          </cell>
          <cell r="O109">
            <v>24.349999999999998</v>
          </cell>
          <cell r="P109">
            <v>25.73</v>
          </cell>
          <cell r="Q109">
            <v>29.9</v>
          </cell>
          <cell r="R109">
            <v>28.56</v>
          </cell>
          <cell r="S109">
            <v>46.97</v>
          </cell>
          <cell r="T109">
            <v>42.459999999999994</v>
          </cell>
          <cell r="U109">
            <v>11.690000000000001</v>
          </cell>
          <cell r="V109">
            <v>33.370000000000005</v>
          </cell>
          <cell r="W109">
            <v>20.29</v>
          </cell>
          <cell r="X109">
            <v>36.46</v>
          </cell>
          <cell r="Y109">
            <v>18.329999999999998</v>
          </cell>
          <cell r="Z109">
            <v>10.43</v>
          </cell>
          <cell r="AA109">
            <v>38.700000000000003</v>
          </cell>
          <cell r="AB109">
            <v>31.189999999999998</v>
          </cell>
          <cell r="AC109">
            <v>25.83</v>
          </cell>
          <cell r="AD109">
            <v>30.75</v>
          </cell>
          <cell r="AE109">
            <v>32.19</v>
          </cell>
          <cell r="AF109">
            <v>42.46</v>
          </cell>
          <cell r="AG109">
            <v>45</v>
          </cell>
          <cell r="AH109">
            <v>33.159999999999997</v>
          </cell>
          <cell r="AI109">
            <v>30.450000000000003</v>
          </cell>
          <cell r="AJ109">
            <v>40.040000000000006</v>
          </cell>
          <cell r="AK109">
            <v>36.97</v>
          </cell>
          <cell r="AL109">
            <v>8.4499999999999993</v>
          </cell>
          <cell r="AM109">
            <v>0</v>
          </cell>
          <cell r="AN109">
            <v>2.98</v>
          </cell>
          <cell r="AO109">
            <v>33.369999999999997</v>
          </cell>
          <cell r="AP109">
            <v>33.32</v>
          </cell>
          <cell r="AQ109">
            <v>32.450000000000003</v>
          </cell>
          <cell r="AR109">
            <v>33.959999999999994</v>
          </cell>
          <cell r="AS109">
            <v>26</v>
          </cell>
          <cell r="AT109">
            <v>20.740000000000002</v>
          </cell>
          <cell r="AU109">
            <v>14.94</v>
          </cell>
          <cell r="AV109">
            <v>21.56</v>
          </cell>
          <cell r="AW109">
            <v>32.14</v>
          </cell>
          <cell r="AX109">
            <v>38.459999999999994</v>
          </cell>
          <cell r="AY109">
            <v>15.120000000000001</v>
          </cell>
          <cell r="AZ109">
            <v>38.450000000000003</v>
          </cell>
          <cell r="BA109">
            <v>25.43</v>
          </cell>
          <cell r="BB109">
            <v>35.599999999999994</v>
          </cell>
          <cell r="BC109">
            <v>36.04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142.42000000000002</v>
          </cell>
          <cell r="BJ109">
            <v>118.7</v>
          </cell>
          <cell r="BK109">
            <v>158.19999999999999</v>
          </cell>
          <cell r="BL109">
            <v>103.06</v>
          </cell>
          <cell r="BM109">
            <v>114.96</v>
          </cell>
          <cell r="BN109">
            <v>154.09</v>
          </cell>
          <cell r="BO109">
            <v>153.65</v>
          </cell>
          <cell r="BP109">
            <v>65.47</v>
          </cell>
          <cell r="BQ109">
            <v>117.35</v>
          </cell>
          <cell r="BR109">
            <v>118.18999999999998</v>
          </cell>
          <cell r="BS109">
            <v>135.81</v>
          </cell>
          <cell r="BT109">
            <v>3.74</v>
          </cell>
        </row>
        <row r="115">
          <cell r="G115">
            <v>700.62000000000012</v>
          </cell>
          <cell r="H115">
            <v>8.1199999999999992</v>
          </cell>
          <cell r="I115">
            <v>19.589999999999996</v>
          </cell>
          <cell r="J115">
            <v>30.74</v>
          </cell>
          <cell r="K115">
            <v>19.61</v>
          </cell>
          <cell r="L115">
            <v>9.67</v>
          </cell>
          <cell r="M115">
            <v>15.75</v>
          </cell>
          <cell r="N115">
            <v>13.56</v>
          </cell>
          <cell r="O115">
            <v>2.86</v>
          </cell>
          <cell r="P115">
            <v>1.5799999999999998</v>
          </cell>
          <cell r="Q115">
            <v>11.48</v>
          </cell>
          <cell r="R115">
            <v>4.16</v>
          </cell>
          <cell r="S115">
            <v>15.82</v>
          </cell>
          <cell r="T115">
            <v>19.059999999999999</v>
          </cell>
          <cell r="U115">
            <v>3.44</v>
          </cell>
          <cell r="V115">
            <v>15.790000000000003</v>
          </cell>
          <cell r="W115">
            <v>14.8</v>
          </cell>
          <cell r="X115">
            <v>19.490000000000002</v>
          </cell>
          <cell r="Y115">
            <v>16.14</v>
          </cell>
          <cell r="Z115">
            <v>1.96</v>
          </cell>
          <cell r="AA115">
            <v>17.689999999999998</v>
          </cell>
          <cell r="AB115">
            <v>23.28</v>
          </cell>
          <cell r="AC115">
            <v>12.11</v>
          </cell>
          <cell r="AD115">
            <v>6.13</v>
          </cell>
          <cell r="AE115">
            <v>11.99</v>
          </cell>
          <cell r="AF115">
            <v>11.28</v>
          </cell>
          <cell r="AG115">
            <v>11.740000000000002</v>
          </cell>
          <cell r="AH115">
            <v>14.07</v>
          </cell>
          <cell r="AI115">
            <v>26.189999999999998</v>
          </cell>
          <cell r="AJ115">
            <v>24.33</v>
          </cell>
          <cell r="AK115">
            <v>21.5</v>
          </cell>
          <cell r="AL115">
            <v>1.4</v>
          </cell>
          <cell r="AM115">
            <v>0</v>
          </cell>
          <cell r="AN115">
            <v>0.48</v>
          </cell>
          <cell r="AO115">
            <v>45.63000000000001</v>
          </cell>
          <cell r="AP115">
            <v>38.43</v>
          </cell>
          <cell r="AQ115">
            <v>38.770000000000003</v>
          </cell>
          <cell r="AR115">
            <v>17.39</v>
          </cell>
          <cell r="AS115">
            <v>21.06</v>
          </cell>
          <cell r="AT115">
            <v>12.41</v>
          </cell>
          <cell r="AU115">
            <v>4.2</v>
          </cell>
          <cell r="AV115">
            <v>10.98</v>
          </cell>
          <cell r="AW115">
            <v>9.08</v>
          </cell>
          <cell r="AX115">
            <v>16.660000000000004</v>
          </cell>
          <cell r="AY115">
            <v>2.4900000000000002</v>
          </cell>
          <cell r="AZ115">
            <v>27.049999999999997</v>
          </cell>
          <cell r="BA115">
            <v>7.65</v>
          </cell>
          <cell r="BB115">
            <v>7.09</v>
          </cell>
          <cell r="BC115">
            <v>15.92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>
            <v>0</v>
          </cell>
          <cell r="BI115">
            <v>87.63</v>
          </cell>
          <cell r="BJ115">
            <v>32.739999999999995</v>
          </cell>
          <cell r="BK115">
            <v>51.39</v>
          </cell>
          <cell r="BL115">
            <v>54.42</v>
          </cell>
          <cell r="BM115">
            <v>67.91</v>
          </cell>
          <cell r="BN115">
            <v>43.37</v>
          </cell>
          <cell r="BO115">
            <v>87.87</v>
          </cell>
          <cell r="BP115">
            <v>71.13</v>
          </cell>
          <cell r="BQ115">
            <v>103.04</v>
          </cell>
          <cell r="BR115">
            <v>43.34</v>
          </cell>
          <cell r="BS115">
            <v>43.94</v>
          </cell>
          <cell r="BT115">
            <v>4.8999999999999995</v>
          </cell>
        </row>
        <row r="121">
          <cell r="G121">
            <v>1341.49</v>
          </cell>
          <cell r="H121">
            <v>12.17</v>
          </cell>
          <cell r="I121">
            <v>35.199999999999996</v>
          </cell>
          <cell r="J121">
            <v>38.42</v>
          </cell>
          <cell r="K121">
            <v>28.67</v>
          </cell>
          <cell r="L121">
            <v>15.329999999999998</v>
          </cell>
          <cell r="M121">
            <v>23.529999999999998</v>
          </cell>
          <cell r="N121">
            <v>22.25</v>
          </cell>
          <cell r="O121">
            <v>9.9699999999999989</v>
          </cell>
          <cell r="P121">
            <v>8.36</v>
          </cell>
          <cell r="Q121">
            <v>22.14</v>
          </cell>
          <cell r="R121">
            <v>19.689999999999998</v>
          </cell>
          <cell r="S121">
            <v>24.01</v>
          </cell>
          <cell r="T121">
            <v>34.119999999999997</v>
          </cell>
          <cell r="U121">
            <v>6.9599999999999991</v>
          </cell>
          <cell r="V121">
            <v>33.57</v>
          </cell>
          <cell r="W121">
            <v>33.93</v>
          </cell>
          <cell r="X121">
            <v>38.03</v>
          </cell>
          <cell r="Y121">
            <v>24.69</v>
          </cell>
          <cell r="Z121">
            <v>6.1099999999999994</v>
          </cell>
          <cell r="AA121">
            <v>37.36</v>
          </cell>
          <cell r="AB121">
            <v>42.11</v>
          </cell>
          <cell r="AC121">
            <v>30.649999999999995</v>
          </cell>
          <cell r="AD121">
            <v>43.41</v>
          </cell>
          <cell r="AE121">
            <v>27.91</v>
          </cell>
          <cell r="AF121">
            <v>34.39</v>
          </cell>
          <cell r="AG121">
            <v>29.21</v>
          </cell>
          <cell r="AH121">
            <v>29.04</v>
          </cell>
          <cell r="AI121">
            <v>45.72</v>
          </cell>
          <cell r="AJ121">
            <v>45.31</v>
          </cell>
          <cell r="AK121">
            <v>47.09</v>
          </cell>
          <cell r="AL121">
            <v>7.36</v>
          </cell>
          <cell r="AM121">
            <v>0</v>
          </cell>
          <cell r="AN121">
            <v>4.13</v>
          </cell>
          <cell r="AO121">
            <v>72.02000000000001</v>
          </cell>
          <cell r="AP121">
            <v>63.31</v>
          </cell>
          <cell r="AQ121">
            <v>62.7</v>
          </cell>
          <cell r="AR121">
            <v>30.569999999999997</v>
          </cell>
          <cell r="AS121">
            <v>41.03</v>
          </cell>
          <cell r="AT121">
            <v>26.28</v>
          </cell>
          <cell r="AU121">
            <v>9.57</v>
          </cell>
          <cell r="AV121">
            <v>24.33</v>
          </cell>
          <cell r="AW121">
            <v>20.209999999999997</v>
          </cell>
          <cell r="AX121">
            <v>26.26</v>
          </cell>
          <cell r="AY121">
            <v>8.5</v>
          </cell>
          <cell r="AZ121">
            <v>44.52</v>
          </cell>
          <cell r="BA121">
            <v>15.530000000000001</v>
          </cell>
          <cell r="BB121">
            <v>14.43</v>
          </cell>
          <cell r="BC121">
            <v>21.390000000000004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129.07999999999998</v>
          </cell>
          <cell r="BJ121">
            <v>61.57</v>
          </cell>
          <cell r="BK121">
            <v>102.55</v>
          </cell>
          <cell r="BL121">
            <v>115.36</v>
          </cell>
          <cell r="BM121">
            <v>129.59</v>
          </cell>
          <cell r="BN121">
            <v>142.56</v>
          </cell>
          <cell r="BO121">
            <v>176</v>
          </cell>
          <cell r="BP121">
            <v>118.35</v>
          </cell>
          <cell r="BQ121">
            <v>181.69000000000003</v>
          </cell>
          <cell r="BR121">
            <v>87.12</v>
          </cell>
          <cell r="BS121">
            <v>82.2</v>
          </cell>
          <cell r="BT121">
            <v>6.4799999999999995</v>
          </cell>
        </row>
        <row r="147">
          <cell r="G147">
            <v>2705.03</v>
          </cell>
          <cell r="H147">
            <v>30.009999999999998</v>
          </cell>
          <cell r="I147">
            <v>84.039999999999992</v>
          </cell>
          <cell r="J147">
            <v>73.83</v>
          </cell>
          <cell r="K147">
            <v>60.3</v>
          </cell>
          <cell r="L147">
            <v>43.46</v>
          </cell>
          <cell r="M147">
            <v>62.09</v>
          </cell>
          <cell r="N147">
            <v>50.09</v>
          </cell>
          <cell r="O147">
            <v>34.32</v>
          </cell>
          <cell r="P147">
            <v>34.089999999999996</v>
          </cell>
          <cell r="Q147">
            <v>52.04</v>
          </cell>
          <cell r="R147">
            <v>48.25</v>
          </cell>
          <cell r="S147">
            <v>70.98</v>
          </cell>
          <cell r="T147">
            <v>76.579999999999984</v>
          </cell>
          <cell r="U147">
            <v>18.649999999999999</v>
          </cell>
          <cell r="V147">
            <v>66.94</v>
          </cell>
          <cell r="W147">
            <v>54.22</v>
          </cell>
          <cell r="X147">
            <v>74.490000000000009</v>
          </cell>
          <cell r="Y147">
            <v>43.019999999999996</v>
          </cell>
          <cell r="Z147">
            <v>16.54</v>
          </cell>
          <cell r="AA147">
            <v>76.06</v>
          </cell>
          <cell r="AB147">
            <v>73.3</v>
          </cell>
          <cell r="AC147">
            <v>56.48</v>
          </cell>
          <cell r="AD147">
            <v>74.16</v>
          </cell>
          <cell r="AE147">
            <v>60.1</v>
          </cell>
          <cell r="AF147">
            <v>76.849999999999994</v>
          </cell>
          <cell r="AG147">
            <v>74.210000000000008</v>
          </cell>
          <cell r="AH147">
            <v>62.2</v>
          </cell>
          <cell r="AI147">
            <v>76.169999999999987</v>
          </cell>
          <cell r="AJ147">
            <v>85.350000000000009</v>
          </cell>
          <cell r="AK147">
            <v>84.06</v>
          </cell>
          <cell r="AL147">
            <v>15.810000000000002</v>
          </cell>
          <cell r="AM147">
            <v>0</v>
          </cell>
          <cell r="AN147">
            <v>7.11</v>
          </cell>
          <cell r="AO147">
            <v>105.39</v>
          </cell>
          <cell r="AP147">
            <v>96.63</v>
          </cell>
          <cell r="AQ147">
            <v>66.150000000000006</v>
          </cell>
          <cell r="AR147">
            <v>64.53</v>
          </cell>
          <cell r="AS147">
            <v>67.03</v>
          </cell>
          <cell r="AT147">
            <v>47.019999999999996</v>
          </cell>
          <cell r="AU147">
            <v>24.509999999999998</v>
          </cell>
          <cell r="AV147">
            <v>45.89</v>
          </cell>
          <cell r="AW147">
            <v>52.35</v>
          </cell>
          <cell r="AX147">
            <v>64.72</v>
          </cell>
          <cell r="AY147">
            <v>23.619999999999997</v>
          </cell>
          <cell r="AZ147">
            <v>82.97</v>
          </cell>
          <cell r="BA147">
            <v>40.96</v>
          </cell>
          <cell r="BB147">
            <v>50.03</v>
          </cell>
          <cell r="BC147">
            <v>57.429999999999993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278.40000000000003</v>
          </cell>
          <cell r="BJ147">
            <v>180.27</v>
          </cell>
          <cell r="BK147">
            <v>260.75</v>
          </cell>
          <cell r="BL147">
            <v>218.42000000000002</v>
          </cell>
          <cell r="BM147">
            <v>244.54999999999995</v>
          </cell>
          <cell r="BN147">
            <v>296.64999999999998</v>
          </cell>
          <cell r="BO147">
            <v>329.65</v>
          </cell>
          <cell r="BP147">
            <v>183.82000000000002</v>
          </cell>
          <cell r="BQ147">
            <v>270.03999999999996</v>
          </cell>
          <cell r="BR147">
            <v>205.30999999999997</v>
          </cell>
          <cell r="BS147">
            <v>226.71</v>
          </cell>
          <cell r="BT147">
            <v>10.459999999999999</v>
          </cell>
        </row>
        <row r="148">
          <cell r="G148">
            <v>258178</v>
          </cell>
          <cell r="H148">
            <v>2587</v>
          </cell>
          <cell r="I148">
            <v>6211</v>
          </cell>
          <cell r="J148">
            <v>4781</v>
          </cell>
          <cell r="K148">
            <v>6135</v>
          </cell>
          <cell r="L148">
            <v>6781</v>
          </cell>
          <cell r="M148">
            <v>6732</v>
          </cell>
          <cell r="N148">
            <v>6322</v>
          </cell>
          <cell r="O148">
            <v>5255</v>
          </cell>
          <cell r="P148">
            <v>5712</v>
          </cell>
          <cell r="Q148">
            <v>5552</v>
          </cell>
          <cell r="R148">
            <v>6069</v>
          </cell>
          <cell r="S148">
            <v>7121</v>
          </cell>
          <cell r="T148">
            <v>6960</v>
          </cell>
          <cell r="U148">
            <v>4343</v>
          </cell>
          <cell r="V148">
            <v>7411</v>
          </cell>
          <cell r="W148">
            <v>5644</v>
          </cell>
          <cell r="X148">
            <v>6548</v>
          </cell>
          <cell r="Y148">
            <v>3274</v>
          </cell>
          <cell r="Z148">
            <v>1628</v>
          </cell>
          <cell r="AA148">
            <v>5470</v>
          </cell>
          <cell r="AB148">
            <v>4864</v>
          </cell>
          <cell r="AC148">
            <v>5257</v>
          </cell>
          <cell r="AD148">
            <v>4445</v>
          </cell>
          <cell r="AE148">
            <v>5610</v>
          </cell>
          <cell r="AF148">
            <v>6113</v>
          </cell>
          <cell r="AG148">
            <v>6789</v>
          </cell>
          <cell r="AH148">
            <v>5908</v>
          </cell>
          <cell r="AI148">
            <v>6137</v>
          </cell>
          <cell r="AJ148">
            <v>6894</v>
          </cell>
          <cell r="AK148">
            <v>6905</v>
          </cell>
          <cell r="AL148">
            <v>1513</v>
          </cell>
          <cell r="AM148">
            <v>0</v>
          </cell>
          <cell r="AN148">
            <v>1357</v>
          </cell>
          <cell r="AO148">
            <v>6538</v>
          </cell>
          <cell r="AP148">
            <v>7764</v>
          </cell>
          <cell r="AQ148">
            <v>6786</v>
          </cell>
          <cell r="AR148">
            <v>7365</v>
          </cell>
          <cell r="AS148">
            <v>6656</v>
          </cell>
          <cell r="AT148">
            <v>6579</v>
          </cell>
          <cell r="AU148">
            <v>3243</v>
          </cell>
          <cell r="AV148">
            <v>5199</v>
          </cell>
          <cell r="AW148">
            <v>5631</v>
          </cell>
          <cell r="AX148">
            <v>6261</v>
          </cell>
          <cell r="AY148">
            <v>3529</v>
          </cell>
          <cell r="AZ148">
            <v>5483</v>
          </cell>
          <cell r="BA148">
            <v>4756</v>
          </cell>
          <cell r="BB148">
            <v>4592</v>
          </cell>
          <cell r="BC148">
            <v>5468</v>
          </cell>
          <cell r="BD148">
            <v>0</v>
          </cell>
          <cell r="BE148">
            <v>0</v>
          </cell>
          <cell r="BF148">
            <v>0</v>
          </cell>
          <cell r="BG148">
            <v>0</v>
          </cell>
          <cell r="BH148">
            <v>0</v>
          </cell>
          <cell r="BI148">
            <v>22945</v>
          </cell>
          <cell r="BJ148">
            <v>25060</v>
          </cell>
          <cell r="BK148">
            <v>27353</v>
          </cell>
          <cell r="BL148">
            <v>25206</v>
          </cell>
          <cell r="BM148">
            <v>18401</v>
          </cell>
          <cell r="BN148">
            <v>23813</v>
          </cell>
          <cell r="BO148">
            <v>28193</v>
          </cell>
          <cell r="BP148">
            <v>13387</v>
          </cell>
          <cell r="BQ148">
            <v>29658</v>
          </cell>
          <cell r="BR148">
            <v>22673</v>
          </cell>
          <cell r="BS148">
            <v>19791</v>
          </cell>
          <cell r="BT148">
            <v>1698</v>
          </cell>
        </row>
        <row r="149">
          <cell r="G149">
            <v>13119</v>
          </cell>
          <cell r="H149">
            <v>193</v>
          </cell>
          <cell r="I149">
            <v>251</v>
          </cell>
          <cell r="J149">
            <v>194</v>
          </cell>
          <cell r="K149">
            <v>365</v>
          </cell>
          <cell r="L149">
            <v>199</v>
          </cell>
          <cell r="M149">
            <v>290</v>
          </cell>
          <cell r="N149">
            <v>255</v>
          </cell>
          <cell r="O149">
            <v>252</v>
          </cell>
          <cell r="P149">
            <v>251</v>
          </cell>
          <cell r="Q149">
            <v>289</v>
          </cell>
          <cell r="R149">
            <v>423</v>
          </cell>
          <cell r="S149">
            <v>179</v>
          </cell>
          <cell r="T149">
            <v>443</v>
          </cell>
          <cell r="U149">
            <v>125</v>
          </cell>
          <cell r="V149">
            <v>278</v>
          </cell>
          <cell r="W149">
            <v>406</v>
          </cell>
          <cell r="X149">
            <v>425</v>
          </cell>
          <cell r="Y149">
            <v>129</v>
          </cell>
          <cell r="Z149">
            <v>54</v>
          </cell>
          <cell r="AA149">
            <v>307</v>
          </cell>
          <cell r="AB149">
            <v>323</v>
          </cell>
          <cell r="AC149">
            <v>300</v>
          </cell>
          <cell r="AD149">
            <v>400</v>
          </cell>
          <cell r="AE149">
            <v>324</v>
          </cell>
          <cell r="AF149">
            <v>347</v>
          </cell>
          <cell r="AG149">
            <v>258</v>
          </cell>
          <cell r="AH149">
            <v>305</v>
          </cell>
          <cell r="AI149">
            <v>275</v>
          </cell>
          <cell r="AJ149">
            <v>389</v>
          </cell>
          <cell r="AK149">
            <v>319</v>
          </cell>
          <cell r="AL149">
            <v>69</v>
          </cell>
          <cell r="AM149">
            <v>0</v>
          </cell>
          <cell r="AN149">
            <v>19</v>
          </cell>
          <cell r="AO149">
            <v>273</v>
          </cell>
          <cell r="AP149">
            <v>295</v>
          </cell>
          <cell r="AQ149">
            <v>296</v>
          </cell>
          <cell r="AR149">
            <v>276</v>
          </cell>
          <cell r="AS149">
            <v>320</v>
          </cell>
          <cell r="AT149">
            <v>352</v>
          </cell>
          <cell r="AU149">
            <v>177</v>
          </cell>
          <cell r="AV149">
            <v>422</v>
          </cell>
          <cell r="AW149">
            <v>456</v>
          </cell>
          <cell r="AX149">
            <v>259</v>
          </cell>
          <cell r="AY149">
            <v>166</v>
          </cell>
          <cell r="AZ149">
            <v>543</v>
          </cell>
          <cell r="BA149">
            <v>211</v>
          </cell>
          <cell r="BB149">
            <v>286</v>
          </cell>
          <cell r="BC149">
            <v>151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1153</v>
          </cell>
          <cell r="BJ149">
            <v>949</v>
          </cell>
          <cell r="BK149">
            <v>1446</v>
          </cell>
          <cell r="BL149">
            <v>1294</v>
          </cell>
          <cell r="BM149">
            <v>965</v>
          </cell>
          <cell r="BN149">
            <v>1438</v>
          </cell>
          <cell r="BO149">
            <v>1372</v>
          </cell>
          <cell r="BP149">
            <v>486</v>
          </cell>
          <cell r="BQ149">
            <v>1345</v>
          </cell>
          <cell r="BR149">
            <v>1446</v>
          </cell>
          <cell r="BS149">
            <v>1182</v>
          </cell>
          <cell r="BT149">
            <v>43</v>
          </cell>
        </row>
        <row r="150">
          <cell r="G150">
            <v>13164.150000000001</v>
          </cell>
          <cell r="H150">
            <v>136.91999999999999</v>
          </cell>
          <cell r="I150">
            <v>305.08000000000004</v>
          </cell>
          <cell r="J150">
            <v>241.68</v>
          </cell>
          <cell r="K150">
            <v>311.03999999999996</v>
          </cell>
          <cell r="L150">
            <v>331.27</v>
          </cell>
          <cell r="M150">
            <v>320.84999999999997</v>
          </cell>
          <cell r="N150">
            <v>302.25</v>
          </cell>
          <cell r="O150">
            <v>268.39</v>
          </cell>
          <cell r="P150">
            <v>287.18999999999994</v>
          </cell>
          <cell r="Q150">
            <v>280.23</v>
          </cell>
          <cell r="R150">
            <v>295.20000000000005</v>
          </cell>
          <cell r="S150">
            <v>340.15</v>
          </cell>
          <cell r="T150">
            <v>347.21000000000004</v>
          </cell>
          <cell r="U150">
            <v>213.12</v>
          </cell>
          <cell r="V150">
            <v>372.28999999999996</v>
          </cell>
          <cell r="W150">
            <v>274.28999999999996</v>
          </cell>
          <cell r="X150">
            <v>342.74</v>
          </cell>
          <cell r="Y150">
            <v>158.86999999999998</v>
          </cell>
          <cell r="Z150">
            <v>83.37</v>
          </cell>
          <cell r="AA150">
            <v>287.09000000000003</v>
          </cell>
          <cell r="AB150">
            <v>257.67</v>
          </cell>
          <cell r="AC150">
            <v>278.98</v>
          </cell>
          <cell r="AD150">
            <v>242.75</v>
          </cell>
          <cell r="AE150">
            <v>297.36</v>
          </cell>
          <cell r="AF150">
            <v>316.40999999999997</v>
          </cell>
          <cell r="AG150">
            <v>359.89</v>
          </cell>
          <cell r="AH150">
            <v>312.35000000000002</v>
          </cell>
          <cell r="AI150">
            <v>323.93999999999994</v>
          </cell>
          <cell r="AJ150">
            <v>357.37</v>
          </cell>
          <cell r="AK150">
            <v>364.26</v>
          </cell>
          <cell r="AL150">
            <v>77.11</v>
          </cell>
          <cell r="AM150">
            <v>0</v>
          </cell>
          <cell r="AN150">
            <v>66.790000000000006</v>
          </cell>
          <cell r="AO150">
            <v>324.49</v>
          </cell>
          <cell r="AP150">
            <v>390.65</v>
          </cell>
          <cell r="AQ150">
            <v>360.82000000000005</v>
          </cell>
          <cell r="AR150">
            <v>360.52</v>
          </cell>
          <cell r="AS150">
            <v>354.62</v>
          </cell>
          <cell r="AT150">
            <v>336.88</v>
          </cell>
          <cell r="AU150">
            <v>170.95</v>
          </cell>
          <cell r="AV150">
            <v>289.12</v>
          </cell>
          <cell r="AW150">
            <v>309.39</v>
          </cell>
          <cell r="AX150">
            <v>306.27000000000004</v>
          </cell>
          <cell r="AY150">
            <v>181.63</v>
          </cell>
          <cell r="AZ150">
            <v>300.52999999999997</v>
          </cell>
          <cell r="BA150">
            <v>241.54999999999998</v>
          </cell>
          <cell r="BB150">
            <v>209.58999999999997</v>
          </cell>
          <cell r="BC150">
            <v>273.02999999999997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1152.1100000000001</v>
          </cell>
          <cell r="BJ150">
            <v>1230.1399999999999</v>
          </cell>
          <cell r="BK150">
            <v>1341.1299999999999</v>
          </cell>
          <cell r="BL150">
            <v>1266.28</v>
          </cell>
          <cell r="BM150">
            <v>952.94999999999982</v>
          </cell>
          <cell r="BN150">
            <v>1267.75</v>
          </cell>
          <cell r="BO150">
            <v>1476.96</v>
          </cell>
          <cell r="BP150">
            <v>665.82999999999993</v>
          </cell>
          <cell r="BQ150">
            <v>1528.9400000000003</v>
          </cell>
          <cell r="BR150">
            <v>1197.2</v>
          </cell>
          <cell r="BS150">
            <v>999.31999999999994</v>
          </cell>
          <cell r="BT150">
            <v>85.539999999999992</v>
          </cell>
        </row>
        <row r="151">
          <cell r="G151">
            <v>12159.039999999997</v>
          </cell>
          <cell r="H151">
            <v>122.45</v>
          </cell>
          <cell r="I151">
            <v>283.77</v>
          </cell>
          <cell r="J151">
            <v>228.95999999999998</v>
          </cell>
          <cell r="K151">
            <v>282.26</v>
          </cell>
          <cell r="L151">
            <v>317.87</v>
          </cell>
          <cell r="M151">
            <v>302.33999999999997</v>
          </cell>
          <cell r="N151">
            <v>279.55</v>
          </cell>
          <cell r="O151">
            <v>244.87</v>
          </cell>
          <cell r="P151">
            <v>265.52999999999997</v>
          </cell>
          <cell r="Q151">
            <v>252.89000000000001</v>
          </cell>
          <cell r="R151">
            <v>285.75</v>
          </cell>
          <cell r="S151">
            <v>324.52</v>
          </cell>
          <cell r="T151">
            <v>320.34999999999997</v>
          </cell>
          <cell r="U151">
            <v>196.21</v>
          </cell>
          <cell r="V151">
            <v>338.91999999999996</v>
          </cell>
          <cell r="W151">
            <v>241.8</v>
          </cell>
          <cell r="X151">
            <v>315.51</v>
          </cell>
          <cell r="Y151">
            <v>149.38</v>
          </cell>
          <cell r="Z151">
            <v>74.08</v>
          </cell>
          <cell r="AA151">
            <v>262.41000000000003</v>
          </cell>
          <cell r="AB151">
            <v>226.14</v>
          </cell>
          <cell r="AC151">
            <v>252.99</v>
          </cell>
          <cell r="AD151">
            <v>245.66</v>
          </cell>
          <cell r="AE151">
            <v>259.94</v>
          </cell>
          <cell r="AF151">
            <v>282.67</v>
          </cell>
          <cell r="AG151">
            <v>331.75000000000006</v>
          </cell>
          <cell r="AH151">
            <v>290.22000000000003</v>
          </cell>
          <cell r="AI151">
            <v>304.02000000000004</v>
          </cell>
          <cell r="AJ151">
            <v>338.73</v>
          </cell>
          <cell r="AK151">
            <v>333.19</v>
          </cell>
          <cell r="AL151">
            <v>70.77000000000001</v>
          </cell>
          <cell r="AM151">
            <v>0</v>
          </cell>
          <cell r="AN151">
            <v>64.08</v>
          </cell>
          <cell r="AO151">
            <v>304.04000000000002</v>
          </cell>
          <cell r="AP151">
            <v>360.97</v>
          </cell>
          <cell r="AQ151">
            <v>328.90999999999997</v>
          </cell>
          <cell r="AR151">
            <v>332.07</v>
          </cell>
          <cell r="AS151">
            <v>327.68999999999994</v>
          </cell>
          <cell r="AT151">
            <v>310.07000000000005</v>
          </cell>
          <cell r="AU151">
            <v>156.57</v>
          </cell>
          <cell r="AV151">
            <v>262.67</v>
          </cell>
          <cell r="AW151">
            <v>283.90000000000003</v>
          </cell>
          <cell r="AX151">
            <v>292.25</v>
          </cell>
          <cell r="AY151">
            <v>171.67000000000002</v>
          </cell>
          <cell r="AZ151">
            <v>269.83999999999997</v>
          </cell>
          <cell r="BA151">
            <v>221.42</v>
          </cell>
          <cell r="BB151">
            <v>185.20999999999998</v>
          </cell>
          <cell r="BC151">
            <v>262.18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>
            <v>1064.3900000000001</v>
          </cell>
          <cell r="BJ151">
            <v>1151.2</v>
          </cell>
          <cell r="BK151">
            <v>1256.47</v>
          </cell>
          <cell r="BL151">
            <v>1149.54</v>
          </cell>
          <cell r="BM151">
            <v>861.96</v>
          </cell>
          <cell r="BN151">
            <v>1165.8899999999999</v>
          </cell>
          <cell r="BO151">
            <v>1376.0499999999997</v>
          </cell>
          <cell r="BP151">
            <v>620.30999999999995</v>
          </cell>
          <cell r="BQ151">
            <v>1407.52</v>
          </cell>
          <cell r="BR151">
            <v>1109.2800000000002</v>
          </cell>
          <cell r="BS151">
            <v>917.01</v>
          </cell>
          <cell r="BT151">
            <v>79.42</v>
          </cell>
        </row>
        <row r="269">
          <cell r="G269">
            <v>2929.23</v>
          </cell>
          <cell r="H269">
            <v>33.56</v>
          </cell>
          <cell r="I269">
            <v>91.300000000000011</v>
          </cell>
          <cell r="J269">
            <v>78.59</v>
          </cell>
          <cell r="K269">
            <v>72.12</v>
          </cell>
          <cell r="L269">
            <v>49.239999999999995</v>
          </cell>
          <cell r="M269">
            <v>68.319999999999993</v>
          </cell>
          <cell r="N269">
            <v>51.56</v>
          </cell>
          <cell r="O269">
            <v>38.07</v>
          </cell>
          <cell r="P269">
            <v>35.33</v>
          </cell>
          <cell r="Q269">
            <v>55.589999999999996</v>
          </cell>
          <cell r="R269">
            <v>64.77</v>
          </cell>
          <cell r="S269">
            <v>72.44</v>
          </cell>
          <cell r="T269">
            <v>78.350000000000009</v>
          </cell>
          <cell r="U269">
            <v>21.29</v>
          </cell>
          <cell r="V269">
            <v>67.460000000000008</v>
          </cell>
          <cell r="W269">
            <v>60.28</v>
          </cell>
          <cell r="X269">
            <v>76.349999999999994</v>
          </cell>
          <cell r="Y269">
            <v>43.019999999999996</v>
          </cell>
          <cell r="Z269">
            <v>17.149999999999999</v>
          </cell>
          <cell r="AA269">
            <v>78.459999999999994</v>
          </cell>
          <cell r="AB269">
            <v>73.299999999999983</v>
          </cell>
          <cell r="AC269">
            <v>65.389999999999986</v>
          </cell>
          <cell r="AD269">
            <v>74.149999999999991</v>
          </cell>
          <cell r="AE269">
            <v>61.45</v>
          </cell>
          <cell r="AF269">
            <v>77.19</v>
          </cell>
          <cell r="AG269">
            <v>77.23</v>
          </cell>
          <cell r="AH269">
            <v>68.759999999999991</v>
          </cell>
          <cell r="AI269">
            <v>77.900000000000006</v>
          </cell>
          <cell r="AJ269">
            <v>122.31</v>
          </cell>
          <cell r="AK269">
            <v>89.6</v>
          </cell>
          <cell r="AL269">
            <v>15.8</v>
          </cell>
          <cell r="AM269">
            <v>0</v>
          </cell>
          <cell r="AN269">
            <v>7.14</v>
          </cell>
          <cell r="AO269">
            <v>105.88</v>
          </cell>
          <cell r="AP269">
            <v>107.82000000000002</v>
          </cell>
          <cell r="AQ269">
            <v>98.52000000000001</v>
          </cell>
          <cell r="AR269">
            <v>65.09</v>
          </cell>
          <cell r="AS269">
            <v>67.239999999999995</v>
          </cell>
          <cell r="AT269">
            <v>51.46</v>
          </cell>
          <cell r="AU269">
            <v>26.730000000000004</v>
          </cell>
          <cell r="AV269">
            <v>54</v>
          </cell>
          <cell r="AW269">
            <v>70.91</v>
          </cell>
          <cell r="AX269">
            <v>71.550000000000011</v>
          </cell>
          <cell r="AY269">
            <v>26.95</v>
          </cell>
          <cell r="AZ269">
            <v>44.379999999999995</v>
          </cell>
          <cell r="BA269">
            <v>45.8</v>
          </cell>
          <cell r="BB269">
            <v>65.290000000000006</v>
          </cell>
          <cell r="BC269">
            <v>64.14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307.04000000000002</v>
          </cell>
          <cell r="BJ269">
            <v>197.51000000000005</v>
          </cell>
          <cell r="BK269">
            <v>284.03000000000003</v>
          </cell>
          <cell r="BL269">
            <v>229.46999999999997</v>
          </cell>
          <cell r="BM269">
            <v>256.49</v>
          </cell>
          <cell r="BN269">
            <v>301.36</v>
          </cell>
          <cell r="BO269">
            <v>380.42999999999995</v>
          </cell>
          <cell r="BP269">
            <v>192.97</v>
          </cell>
          <cell r="BQ269">
            <v>310.18</v>
          </cell>
          <cell r="BR269">
            <v>243.41999999999996</v>
          </cell>
          <cell r="BS269">
            <v>215.90000000000003</v>
          </cell>
          <cell r="BT269">
            <v>10.43</v>
          </cell>
        </row>
        <row r="270">
          <cell r="G270">
            <v>13164.150000000001</v>
          </cell>
          <cell r="H270">
            <v>136.91999999999999</v>
          </cell>
          <cell r="I270">
            <v>305.08000000000004</v>
          </cell>
          <cell r="J270">
            <v>241.68</v>
          </cell>
          <cell r="K270">
            <v>311.03999999999996</v>
          </cell>
          <cell r="L270">
            <v>331.27</v>
          </cell>
          <cell r="M270">
            <v>320.84999999999997</v>
          </cell>
          <cell r="N270">
            <v>302.25</v>
          </cell>
          <cell r="O270">
            <v>268.39</v>
          </cell>
          <cell r="P270">
            <v>287.18999999999994</v>
          </cell>
          <cell r="Q270">
            <v>280.23</v>
          </cell>
          <cell r="R270">
            <v>295.20000000000005</v>
          </cell>
          <cell r="S270">
            <v>340.15</v>
          </cell>
          <cell r="T270">
            <v>347.21000000000004</v>
          </cell>
          <cell r="U270">
            <v>213.12</v>
          </cell>
          <cell r="V270">
            <v>372.28999999999996</v>
          </cell>
          <cell r="W270">
            <v>274.28999999999996</v>
          </cell>
          <cell r="X270">
            <v>342.74</v>
          </cell>
          <cell r="Y270">
            <v>158.86999999999998</v>
          </cell>
          <cell r="Z270">
            <v>83.37</v>
          </cell>
          <cell r="AA270">
            <v>287.09000000000003</v>
          </cell>
          <cell r="AB270">
            <v>257.67</v>
          </cell>
          <cell r="AC270">
            <v>278.98</v>
          </cell>
          <cell r="AD270">
            <v>242.75</v>
          </cell>
          <cell r="AE270">
            <v>297.36</v>
          </cell>
          <cell r="AF270">
            <v>316.40999999999997</v>
          </cell>
          <cell r="AG270">
            <v>359.89</v>
          </cell>
          <cell r="AH270">
            <v>312.35000000000002</v>
          </cell>
          <cell r="AI270">
            <v>323.93999999999994</v>
          </cell>
          <cell r="AJ270">
            <v>357.37</v>
          </cell>
          <cell r="AK270">
            <v>364.26</v>
          </cell>
          <cell r="AL270">
            <v>77.11</v>
          </cell>
          <cell r="AM270">
            <v>0</v>
          </cell>
          <cell r="AN270">
            <v>66.790000000000006</v>
          </cell>
          <cell r="AO270">
            <v>324.49</v>
          </cell>
          <cell r="AP270">
            <v>390.65</v>
          </cell>
          <cell r="AQ270">
            <v>360.82000000000005</v>
          </cell>
          <cell r="AR270">
            <v>360.52</v>
          </cell>
          <cell r="AS270">
            <v>354.62</v>
          </cell>
          <cell r="AT270">
            <v>336.88</v>
          </cell>
          <cell r="AU270">
            <v>170.95</v>
          </cell>
          <cell r="AV270">
            <v>289.12</v>
          </cell>
          <cell r="AW270">
            <v>309.39</v>
          </cell>
          <cell r="AX270">
            <v>306.27000000000004</v>
          </cell>
          <cell r="AY270">
            <v>181.63</v>
          </cell>
          <cell r="AZ270">
            <v>300.52999999999997</v>
          </cell>
          <cell r="BA270">
            <v>241.54999999999998</v>
          </cell>
          <cell r="BB270">
            <v>209.58999999999997</v>
          </cell>
          <cell r="BC270">
            <v>273.02999999999997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>
            <v>1152.1100000000001</v>
          </cell>
          <cell r="BJ270">
            <v>1230.1399999999999</v>
          </cell>
          <cell r="BK270">
            <v>1341.1299999999999</v>
          </cell>
          <cell r="BL270">
            <v>1266.28</v>
          </cell>
          <cell r="BM270">
            <v>952.94999999999982</v>
          </cell>
          <cell r="BN270">
            <v>1267.75</v>
          </cell>
          <cell r="BO270">
            <v>1476.96</v>
          </cell>
          <cell r="BP270">
            <v>665.82999999999993</v>
          </cell>
          <cell r="BQ270">
            <v>1528.9400000000003</v>
          </cell>
          <cell r="BR270">
            <v>1197.2</v>
          </cell>
          <cell r="BS270">
            <v>999.31999999999994</v>
          </cell>
          <cell r="BT270">
            <v>85.539999999999992</v>
          </cell>
        </row>
        <row r="271">
          <cell r="G271">
            <v>12011.84</v>
          </cell>
          <cell r="H271">
            <v>122.45</v>
          </cell>
          <cell r="I271">
            <v>283.77</v>
          </cell>
          <cell r="J271">
            <v>224.45999999999998</v>
          </cell>
          <cell r="K271">
            <v>281.08999999999997</v>
          </cell>
          <cell r="L271">
            <v>316.34999999999997</v>
          </cell>
          <cell r="M271">
            <v>302.33999999999997</v>
          </cell>
          <cell r="N271">
            <v>279.55</v>
          </cell>
          <cell r="O271">
            <v>244.87</v>
          </cell>
          <cell r="P271">
            <v>265.52999999999997</v>
          </cell>
          <cell r="Q271">
            <v>252.89000000000001</v>
          </cell>
          <cell r="R271">
            <v>285.75</v>
          </cell>
          <cell r="S271">
            <v>324.52</v>
          </cell>
          <cell r="T271">
            <v>320.34999999999997</v>
          </cell>
          <cell r="U271">
            <v>196.21</v>
          </cell>
          <cell r="V271">
            <v>338.91999999999996</v>
          </cell>
          <cell r="W271">
            <v>241.8</v>
          </cell>
          <cell r="X271">
            <v>315.51</v>
          </cell>
          <cell r="Y271">
            <v>148.38</v>
          </cell>
          <cell r="Z271">
            <v>74.08</v>
          </cell>
          <cell r="AA271">
            <v>262.41000000000003</v>
          </cell>
          <cell r="AB271">
            <v>226.14</v>
          </cell>
          <cell r="AC271">
            <v>252.99</v>
          </cell>
          <cell r="AD271">
            <v>204.36</v>
          </cell>
          <cell r="AE271">
            <v>259.94</v>
          </cell>
          <cell r="AF271">
            <v>282.67</v>
          </cell>
          <cell r="AG271">
            <v>322.75000000000006</v>
          </cell>
          <cell r="AH271">
            <v>281.99</v>
          </cell>
          <cell r="AI271">
            <v>291.60000000000002</v>
          </cell>
          <cell r="AJ271">
            <v>329.73</v>
          </cell>
          <cell r="AK271">
            <v>333.19</v>
          </cell>
          <cell r="AL271">
            <v>70.77000000000001</v>
          </cell>
          <cell r="AM271">
            <v>0</v>
          </cell>
          <cell r="AN271">
            <v>64.08</v>
          </cell>
          <cell r="AO271">
            <v>300.04000000000002</v>
          </cell>
          <cell r="AP271">
            <v>360.97</v>
          </cell>
          <cell r="AQ271">
            <v>328.90999999999997</v>
          </cell>
          <cell r="AR271">
            <v>332.07</v>
          </cell>
          <cell r="AS271">
            <v>327.68999999999994</v>
          </cell>
          <cell r="AT271">
            <v>310.07000000000005</v>
          </cell>
          <cell r="AU271">
            <v>150.07</v>
          </cell>
          <cell r="AV271">
            <v>256.27</v>
          </cell>
          <cell r="AW271">
            <v>268.10000000000002</v>
          </cell>
          <cell r="AX271">
            <v>282.14999999999998</v>
          </cell>
          <cell r="AY271">
            <v>164.87</v>
          </cell>
          <cell r="AZ271">
            <v>260.38</v>
          </cell>
          <cell r="BA271">
            <v>221.42</v>
          </cell>
          <cell r="BB271">
            <v>185.20999999999998</v>
          </cell>
          <cell r="BC271">
            <v>262.18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  <cell r="BH271">
            <v>0</v>
          </cell>
          <cell r="BI271">
            <v>1057.74</v>
          </cell>
          <cell r="BJ271">
            <v>1150.6600000000001</v>
          </cell>
          <cell r="BK271">
            <v>1256.47</v>
          </cell>
          <cell r="BL271">
            <v>1149.54</v>
          </cell>
          <cell r="BM271">
            <v>860.96</v>
          </cell>
          <cell r="BN271">
            <v>1115.5899999999999</v>
          </cell>
          <cell r="BO271">
            <v>1346.4</v>
          </cell>
          <cell r="BP271">
            <v>616.30999999999995</v>
          </cell>
          <cell r="BQ271">
            <v>1407.52</v>
          </cell>
          <cell r="BR271">
            <v>1065.9800000000002</v>
          </cell>
          <cell r="BS271">
            <v>905.25</v>
          </cell>
          <cell r="BT271">
            <v>79.42</v>
          </cell>
        </row>
        <row r="272">
          <cell r="G272">
            <v>755.69999999999993</v>
          </cell>
          <cell r="H272">
            <v>8.120000000000001</v>
          </cell>
          <cell r="I272">
            <v>26.509999999999998</v>
          </cell>
          <cell r="J272">
            <v>30.74</v>
          </cell>
          <cell r="K272">
            <v>30.610000000000003</v>
          </cell>
          <cell r="L272">
            <v>9.67</v>
          </cell>
          <cell r="M272">
            <v>15.75</v>
          </cell>
          <cell r="N272">
            <v>13.56</v>
          </cell>
          <cell r="O272">
            <v>2.86</v>
          </cell>
          <cell r="P272">
            <v>1.5799999999999998</v>
          </cell>
          <cell r="Q272">
            <v>11.48</v>
          </cell>
          <cell r="R272">
            <v>4.16</v>
          </cell>
          <cell r="S272">
            <v>15.82</v>
          </cell>
          <cell r="T272">
            <v>19.059999999999999</v>
          </cell>
          <cell r="U272">
            <v>3.44</v>
          </cell>
          <cell r="V272">
            <v>15.790000000000003</v>
          </cell>
          <cell r="W272">
            <v>16.05</v>
          </cell>
          <cell r="X272">
            <v>19.490000000000002</v>
          </cell>
          <cell r="Y272">
            <v>16.14</v>
          </cell>
          <cell r="Z272">
            <v>1.96</v>
          </cell>
          <cell r="AA272">
            <v>17.689999999999998</v>
          </cell>
          <cell r="AB272">
            <v>23.28</v>
          </cell>
          <cell r="AC272">
            <v>12.11</v>
          </cell>
          <cell r="AD272">
            <v>6.13</v>
          </cell>
          <cell r="AE272">
            <v>11.99</v>
          </cell>
          <cell r="AF272">
            <v>11.28</v>
          </cell>
          <cell r="AG272">
            <v>11.740000000000002</v>
          </cell>
          <cell r="AH272">
            <v>19.98</v>
          </cell>
          <cell r="AI272">
            <v>26.189999999999998</v>
          </cell>
          <cell r="AJ272">
            <v>57.739999999999995</v>
          </cell>
          <cell r="AK272">
            <v>21.5</v>
          </cell>
          <cell r="AL272">
            <v>1.4</v>
          </cell>
          <cell r="AM272">
            <v>0</v>
          </cell>
          <cell r="AN272">
            <v>0.48</v>
          </cell>
          <cell r="AO272">
            <v>45.63000000000001</v>
          </cell>
          <cell r="AP272">
            <v>38.43</v>
          </cell>
          <cell r="AQ272">
            <v>38.770000000000003</v>
          </cell>
          <cell r="AR272">
            <v>17.39</v>
          </cell>
          <cell r="AS272">
            <v>21.06</v>
          </cell>
          <cell r="AT272">
            <v>12.41</v>
          </cell>
          <cell r="AU272">
            <v>4.2</v>
          </cell>
          <cell r="AV272">
            <v>10.98</v>
          </cell>
          <cell r="AW272">
            <v>9.08</v>
          </cell>
          <cell r="AX272">
            <v>16.660000000000004</v>
          </cell>
          <cell r="AY272">
            <v>2.4900000000000002</v>
          </cell>
          <cell r="AZ272">
            <v>19</v>
          </cell>
          <cell r="BA272">
            <v>7.65</v>
          </cell>
          <cell r="BB272">
            <v>12.620000000000001</v>
          </cell>
          <cell r="BC272">
            <v>15.03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>
            <v>105.55</v>
          </cell>
          <cell r="BJ272">
            <v>32.739999999999995</v>
          </cell>
          <cell r="BK272">
            <v>51.39</v>
          </cell>
          <cell r="BL272">
            <v>55.67</v>
          </cell>
          <cell r="BM272">
            <v>67.91</v>
          </cell>
          <cell r="BN272">
            <v>43.37</v>
          </cell>
          <cell r="BO272">
            <v>127.19</v>
          </cell>
          <cell r="BP272">
            <v>71.13</v>
          </cell>
          <cell r="BQ272">
            <v>103.04</v>
          </cell>
          <cell r="BR272">
            <v>43.34</v>
          </cell>
          <cell r="BS272">
            <v>49.47</v>
          </cell>
          <cell r="BT272">
            <v>4.8999999999999995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s"/>
      <sheetName val="Tps prod std"/>
      <sheetName val="Feuil1"/>
      <sheetName val="Données Wille"/>
      <sheetName val="Données Wille (2)"/>
      <sheetName val="P60"/>
      <sheetName val="P63"/>
      <sheetName val="P64"/>
      <sheetName val="P65"/>
      <sheetName val="P66"/>
      <sheetName val="P67"/>
      <sheetName val="P68"/>
      <sheetName val="P69"/>
      <sheetName val="P83"/>
      <sheetName val="P93"/>
      <sheetName val="P95"/>
      <sheetName val="P96"/>
      <sheetName val="Data hebdo"/>
      <sheetName val="Paretos"/>
      <sheetName val="Tableau de bord hebdo"/>
      <sheetName val="Tableau de bord mensuel"/>
      <sheetName val="Tableau de bord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82">
          <cell r="E182">
            <v>0</v>
          </cell>
          <cell r="G182">
            <v>939.31000000000017</v>
          </cell>
          <cell r="H182">
            <v>46.27</v>
          </cell>
          <cell r="I182">
            <v>17.41</v>
          </cell>
          <cell r="J182">
            <v>9.7900000000000009</v>
          </cell>
          <cell r="K182">
            <v>8.259999999999998</v>
          </cell>
          <cell r="L182">
            <v>15.579999999999998</v>
          </cell>
          <cell r="M182">
            <v>10.370000000000005</v>
          </cell>
          <cell r="N182">
            <v>14.439999999999994</v>
          </cell>
          <cell r="O182">
            <v>15.879999999999999</v>
          </cell>
          <cell r="P182">
            <v>37.32</v>
          </cell>
          <cell r="Q182">
            <v>20.94</v>
          </cell>
          <cell r="R182">
            <v>25.899999999999995</v>
          </cell>
          <cell r="S182">
            <v>24.9</v>
          </cell>
          <cell r="T182">
            <v>14.09</v>
          </cell>
          <cell r="U182">
            <v>14.500000000000002</v>
          </cell>
          <cell r="V182">
            <v>17.019999999999996</v>
          </cell>
          <cell r="W182">
            <v>23.579999999999995</v>
          </cell>
          <cell r="X182">
            <v>33.17</v>
          </cell>
          <cell r="Y182">
            <v>19.91</v>
          </cell>
          <cell r="Z182">
            <v>13.509999999999994</v>
          </cell>
          <cell r="AA182">
            <v>37.039999999999992</v>
          </cell>
          <cell r="AB182">
            <v>38.4</v>
          </cell>
          <cell r="AC182">
            <v>18.580000000000002</v>
          </cell>
          <cell r="AD182">
            <v>37.6</v>
          </cell>
          <cell r="AE182">
            <v>17.899999999999999</v>
          </cell>
          <cell r="AF182">
            <v>32.770000000000003</v>
          </cell>
          <cell r="AG182">
            <v>22.030000000000008</v>
          </cell>
          <cell r="AH182">
            <v>23.990000000000006</v>
          </cell>
          <cell r="AI182">
            <v>16.490000000000002</v>
          </cell>
          <cell r="AJ182">
            <v>34.83</v>
          </cell>
          <cell r="AK182">
            <v>25.390000000000004</v>
          </cell>
          <cell r="AL182">
            <v>12.090000000000002</v>
          </cell>
          <cell r="AM182">
            <v>43.379999999999995</v>
          </cell>
          <cell r="AN182">
            <v>9.0299999999999976</v>
          </cell>
          <cell r="AO182">
            <v>5.9500000000000028</v>
          </cell>
          <cell r="AP182">
            <v>23.03</v>
          </cell>
          <cell r="AQ182">
            <v>30.070000000000004</v>
          </cell>
          <cell r="AR182">
            <v>22.76</v>
          </cell>
          <cell r="AS182">
            <v>20.500000000000007</v>
          </cell>
          <cell r="AT182">
            <v>16.88</v>
          </cell>
          <cell r="AU182">
            <v>10.54</v>
          </cell>
          <cell r="AV182">
            <v>7.4299999999999979</v>
          </cell>
          <cell r="AW182">
            <v>12.729999999999995</v>
          </cell>
          <cell r="AX182">
            <v>12.489999999999998</v>
          </cell>
          <cell r="AY182">
            <v>7.18</v>
          </cell>
          <cell r="AZ182">
            <v>5.8200000000000012</v>
          </cell>
          <cell r="BA182">
            <v>6.6599999999999975</v>
          </cell>
          <cell r="BB182">
            <v>4.6899999999999995</v>
          </cell>
          <cell r="BC182">
            <v>0.21999999999999997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91.92</v>
          </cell>
          <cell r="BJ182">
            <v>65.38000000000001</v>
          </cell>
          <cell r="BK182">
            <v>101.89999999999999</v>
          </cell>
          <cell r="BL182">
            <v>96.490000000000009</v>
          </cell>
          <cell r="BM182">
            <v>114.49</v>
          </cell>
          <cell r="BN182">
            <v>112.67000000000002</v>
          </cell>
          <cell r="BO182">
            <v>114.38000000000001</v>
          </cell>
          <cell r="BP182">
            <v>79.709999999999994</v>
          </cell>
          <cell r="BQ182">
            <v>94.610000000000028</v>
          </cell>
          <cell r="BR182">
            <v>46.22999999999999</v>
          </cell>
          <cell r="BS182">
            <v>21.529999999999998</v>
          </cell>
          <cell r="BT182">
            <v>0</v>
          </cell>
        </row>
        <row r="183">
          <cell r="E183">
            <v>0</v>
          </cell>
          <cell r="G183">
            <v>338.68999999999994</v>
          </cell>
          <cell r="H183">
            <v>5.55</v>
          </cell>
          <cell r="I183">
            <v>9.57</v>
          </cell>
          <cell r="J183">
            <v>6.68</v>
          </cell>
          <cell r="K183">
            <v>11.709999999999999</v>
          </cell>
          <cell r="L183">
            <v>5.27</v>
          </cell>
          <cell r="M183">
            <v>9.2799999999999994</v>
          </cell>
          <cell r="N183">
            <v>6.0299999999999994</v>
          </cell>
          <cell r="O183">
            <v>5.9</v>
          </cell>
          <cell r="P183">
            <v>11.120000000000001</v>
          </cell>
          <cell r="Q183">
            <v>6.41</v>
          </cell>
          <cell r="R183">
            <v>9.43</v>
          </cell>
          <cell r="S183">
            <v>7.86</v>
          </cell>
          <cell r="T183">
            <v>11.18</v>
          </cell>
          <cell r="U183">
            <v>7.7900000000000009</v>
          </cell>
          <cell r="V183">
            <v>5.620000000000001</v>
          </cell>
          <cell r="W183">
            <v>9.1199999999999992</v>
          </cell>
          <cell r="X183">
            <v>10.49</v>
          </cell>
          <cell r="Y183">
            <v>6.04</v>
          </cell>
          <cell r="Z183">
            <v>3.7700000000000005</v>
          </cell>
          <cell r="AA183">
            <v>8.0300000000000011</v>
          </cell>
          <cell r="AB183">
            <v>7.4099999999999993</v>
          </cell>
          <cell r="AC183">
            <v>3.75</v>
          </cell>
          <cell r="AD183">
            <v>6.72</v>
          </cell>
          <cell r="AE183">
            <v>4.8000000000000007</v>
          </cell>
          <cell r="AF183">
            <v>6.3800000000000008</v>
          </cell>
          <cell r="AG183">
            <v>5.8</v>
          </cell>
          <cell r="AH183">
            <v>12.129999999999999</v>
          </cell>
          <cell r="AI183">
            <v>5.05</v>
          </cell>
          <cell r="AJ183">
            <v>1.4</v>
          </cell>
          <cell r="AK183">
            <v>4.91</v>
          </cell>
          <cell r="AL183">
            <v>0</v>
          </cell>
          <cell r="AM183">
            <v>1.04</v>
          </cell>
          <cell r="AN183">
            <v>7.87</v>
          </cell>
          <cell r="AO183">
            <v>6.42</v>
          </cell>
          <cell r="AP183">
            <v>9.9</v>
          </cell>
          <cell r="AQ183">
            <v>8.06</v>
          </cell>
          <cell r="AR183">
            <v>12.07</v>
          </cell>
          <cell r="AS183">
            <v>14.000000000000002</v>
          </cell>
          <cell r="AT183">
            <v>7.1899999999999995</v>
          </cell>
          <cell r="AU183">
            <v>5.71</v>
          </cell>
          <cell r="AV183">
            <v>5.0599999999999996</v>
          </cell>
          <cell r="AW183">
            <v>14.120000000000001</v>
          </cell>
          <cell r="AX183">
            <v>4.3499999999999996</v>
          </cell>
          <cell r="AY183">
            <v>9.89</v>
          </cell>
          <cell r="AZ183">
            <v>5.7299999999999995</v>
          </cell>
          <cell r="BA183">
            <v>6.8800000000000008</v>
          </cell>
          <cell r="BB183">
            <v>4.12</v>
          </cell>
          <cell r="BC183">
            <v>1.08</v>
          </cell>
          <cell r="BD183">
            <v>0</v>
          </cell>
          <cell r="BE183">
            <v>0</v>
          </cell>
          <cell r="BF183">
            <v>0</v>
          </cell>
          <cell r="BG183">
            <v>0</v>
          </cell>
          <cell r="BH183">
            <v>0</v>
          </cell>
          <cell r="BI183">
            <v>36.1</v>
          </cell>
          <cell r="BJ183">
            <v>25.75</v>
          </cell>
          <cell r="BK183">
            <v>44.14</v>
          </cell>
          <cell r="BL183">
            <v>33.020000000000003</v>
          </cell>
          <cell r="BM183">
            <v>27.96</v>
          </cell>
          <cell r="BN183">
            <v>24.740000000000002</v>
          </cell>
          <cell r="BO183">
            <v>23.49</v>
          </cell>
          <cell r="BP183">
            <v>25.23</v>
          </cell>
          <cell r="BQ183">
            <v>41.32</v>
          </cell>
          <cell r="BR183">
            <v>36.719999999999992</v>
          </cell>
          <cell r="BS183">
            <v>20.22</v>
          </cell>
          <cell r="BT183">
            <v>0</v>
          </cell>
        </row>
        <row r="184">
          <cell r="E184">
            <v>0</v>
          </cell>
          <cell r="G184">
            <v>288.43999999999994</v>
          </cell>
          <cell r="H184">
            <v>4.75</v>
          </cell>
          <cell r="I184">
            <v>11.67</v>
          </cell>
          <cell r="J184">
            <v>6.76</v>
          </cell>
          <cell r="K184">
            <v>6.63</v>
          </cell>
          <cell r="L184">
            <v>5.36</v>
          </cell>
          <cell r="M184">
            <v>7.07</v>
          </cell>
          <cell r="N184">
            <v>6.01</v>
          </cell>
          <cell r="O184">
            <v>6.55</v>
          </cell>
          <cell r="P184">
            <v>6.24</v>
          </cell>
          <cell r="Q184">
            <v>11.47</v>
          </cell>
          <cell r="R184">
            <v>7.339999999999999</v>
          </cell>
          <cell r="S184">
            <v>7.93</v>
          </cell>
          <cell r="T184">
            <v>6.8100000000000005</v>
          </cell>
          <cell r="U184">
            <v>5.3900000000000006</v>
          </cell>
          <cell r="V184">
            <v>6.43</v>
          </cell>
          <cell r="W184">
            <v>6.43</v>
          </cell>
          <cell r="X184">
            <v>7.5</v>
          </cell>
          <cell r="Y184">
            <v>3.75</v>
          </cell>
          <cell r="Z184">
            <v>1.6</v>
          </cell>
          <cell r="AA184">
            <v>5.7700000000000005</v>
          </cell>
          <cell r="AB184">
            <v>4.0199999999999996</v>
          </cell>
          <cell r="AC184">
            <v>5.41</v>
          </cell>
          <cell r="AD184">
            <v>5.9700000000000006</v>
          </cell>
          <cell r="AE184">
            <v>6.85</v>
          </cell>
          <cell r="AF184">
            <v>9.15</v>
          </cell>
          <cell r="AG184">
            <v>12.16</v>
          </cell>
          <cell r="AH184">
            <v>9.1900000000000013</v>
          </cell>
          <cell r="AI184">
            <v>8.25</v>
          </cell>
          <cell r="AJ184">
            <v>6.07</v>
          </cell>
          <cell r="AK184">
            <v>4.58</v>
          </cell>
          <cell r="AL184">
            <v>4.38</v>
          </cell>
          <cell r="AM184">
            <v>1.78</v>
          </cell>
          <cell r="AN184">
            <v>4.87</v>
          </cell>
          <cell r="AO184">
            <v>3.64</v>
          </cell>
          <cell r="AP184">
            <v>3.8800000000000003</v>
          </cell>
          <cell r="AQ184">
            <v>1.1499999999999999</v>
          </cell>
          <cell r="AR184">
            <v>3.6</v>
          </cell>
          <cell r="AS184">
            <v>4.8</v>
          </cell>
          <cell r="AT184">
            <v>4.8699999999999992</v>
          </cell>
          <cell r="AU184">
            <v>1.57</v>
          </cell>
          <cell r="AV184">
            <v>7.41</v>
          </cell>
          <cell r="AW184">
            <v>6.52</v>
          </cell>
          <cell r="AX184">
            <v>6.6599999999999993</v>
          </cell>
          <cell r="AY184">
            <v>7.9</v>
          </cell>
          <cell r="AZ184">
            <v>8.14</v>
          </cell>
          <cell r="BA184">
            <v>8.0599999999999987</v>
          </cell>
          <cell r="BB184">
            <v>5.86</v>
          </cell>
          <cell r="BC184">
            <v>0.24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32.25</v>
          </cell>
          <cell r="BJ184">
            <v>25.54</v>
          </cell>
          <cell r="BK184">
            <v>36.799999999999997</v>
          </cell>
          <cell r="BL184">
            <v>25.75</v>
          </cell>
          <cell r="BM184">
            <v>19.25</v>
          </cell>
          <cell r="BN184">
            <v>35.43</v>
          </cell>
          <cell r="BO184">
            <v>30.82</v>
          </cell>
          <cell r="BP184">
            <v>15.82</v>
          </cell>
          <cell r="BQ184">
            <v>14.420000000000002</v>
          </cell>
          <cell r="BR184">
            <v>27.68</v>
          </cell>
          <cell r="BS184">
            <v>24.680000000000003</v>
          </cell>
          <cell r="BT184">
            <v>0</v>
          </cell>
        </row>
        <row r="185">
          <cell r="E185">
            <v>0</v>
          </cell>
          <cell r="G185">
            <v>147.79</v>
          </cell>
          <cell r="H185">
            <v>0.31</v>
          </cell>
          <cell r="I185">
            <v>0.15</v>
          </cell>
          <cell r="J185">
            <v>1.35</v>
          </cell>
          <cell r="K185">
            <v>0.13</v>
          </cell>
          <cell r="L185">
            <v>0.45</v>
          </cell>
          <cell r="M185">
            <v>1.17</v>
          </cell>
          <cell r="N185">
            <v>2.7499999999999996</v>
          </cell>
          <cell r="O185">
            <v>0.23</v>
          </cell>
          <cell r="P185">
            <v>1.48</v>
          </cell>
          <cell r="Q185">
            <v>1.1200000000000001</v>
          </cell>
          <cell r="R185">
            <v>3.6</v>
          </cell>
          <cell r="S185">
            <v>2.9699999999999998</v>
          </cell>
          <cell r="T185">
            <v>1.39</v>
          </cell>
          <cell r="U185">
            <v>0.85</v>
          </cell>
          <cell r="V185">
            <v>6.01</v>
          </cell>
          <cell r="W185">
            <v>9.76</v>
          </cell>
          <cell r="X185">
            <v>1.82</v>
          </cell>
          <cell r="Y185">
            <v>0.17</v>
          </cell>
          <cell r="Z185">
            <v>1.9700000000000002</v>
          </cell>
          <cell r="AA185">
            <v>7.65</v>
          </cell>
          <cell r="AB185">
            <v>6.55</v>
          </cell>
          <cell r="AC185">
            <v>5.98</v>
          </cell>
          <cell r="AD185">
            <v>4.6900000000000004</v>
          </cell>
          <cell r="AE185">
            <v>7.11</v>
          </cell>
          <cell r="AF185">
            <v>9.8699999999999992</v>
          </cell>
          <cell r="AG185">
            <v>1.7600000000000002</v>
          </cell>
          <cell r="AH185">
            <v>5.33</v>
          </cell>
          <cell r="AI185">
            <v>2.37</v>
          </cell>
          <cell r="AJ185">
            <v>3.5700000000000003</v>
          </cell>
          <cell r="AK185">
            <v>4.0500000000000007</v>
          </cell>
          <cell r="AL185">
            <v>0.95000000000000007</v>
          </cell>
          <cell r="AM185">
            <v>0</v>
          </cell>
          <cell r="AN185">
            <v>0.22</v>
          </cell>
          <cell r="AO185">
            <v>1.27</v>
          </cell>
          <cell r="AP185">
            <v>2.1999999999999997</v>
          </cell>
          <cell r="AQ185">
            <v>4.7200000000000006</v>
          </cell>
          <cell r="AR185">
            <v>3.73</v>
          </cell>
          <cell r="AS185">
            <v>4.3400000000000007</v>
          </cell>
          <cell r="AT185">
            <v>2.7899999999999996</v>
          </cell>
          <cell r="AU185">
            <v>4.62</v>
          </cell>
          <cell r="AV185">
            <v>5.8199999999999994</v>
          </cell>
          <cell r="AW185">
            <v>3.8299999999999996</v>
          </cell>
          <cell r="AX185">
            <v>4.17</v>
          </cell>
          <cell r="AY185">
            <v>2.2800000000000002</v>
          </cell>
          <cell r="AZ185">
            <v>2.5700000000000003</v>
          </cell>
          <cell r="BA185">
            <v>1.67</v>
          </cell>
          <cell r="BB185">
            <v>5.24</v>
          </cell>
          <cell r="BC185">
            <v>0.76</v>
          </cell>
          <cell r="BD185">
            <v>0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1.9400000000000002</v>
          </cell>
          <cell r="BJ185">
            <v>5.6400000000000006</v>
          </cell>
          <cell r="BK185">
            <v>9.5200000000000014</v>
          </cell>
          <cell r="BL185">
            <v>18.439999999999998</v>
          </cell>
          <cell r="BM185">
            <v>21.169999999999998</v>
          </cell>
          <cell r="BN185">
            <v>24.389999999999997</v>
          </cell>
          <cell r="BO185">
            <v>15.68</v>
          </cell>
          <cell r="BP185">
            <v>4.47</v>
          </cell>
          <cell r="BQ185">
            <v>15.58</v>
          </cell>
          <cell r="BR185">
            <v>19.720000000000002</v>
          </cell>
          <cell r="BS185">
            <v>11.24</v>
          </cell>
          <cell r="BT185">
            <v>0</v>
          </cell>
        </row>
        <row r="186">
          <cell r="E186">
            <v>0</v>
          </cell>
          <cell r="G186">
            <v>1910.0600000000002</v>
          </cell>
          <cell r="H186">
            <v>26.92</v>
          </cell>
          <cell r="I186">
            <v>40.150000000000006</v>
          </cell>
          <cell r="J186">
            <v>43.510000000000005</v>
          </cell>
          <cell r="K186">
            <v>39.549999999999997</v>
          </cell>
          <cell r="L186">
            <v>37.520000000000003</v>
          </cell>
          <cell r="M186">
            <v>50.430000000000007</v>
          </cell>
          <cell r="N186">
            <v>39.380000000000003</v>
          </cell>
          <cell r="O186">
            <v>38.369999999999997</v>
          </cell>
          <cell r="P186">
            <v>42.859999999999992</v>
          </cell>
          <cell r="Q186">
            <v>23.749999999999996</v>
          </cell>
          <cell r="R186">
            <v>41.039999999999992</v>
          </cell>
          <cell r="S186">
            <v>35.000000000000007</v>
          </cell>
          <cell r="T186">
            <v>28.64</v>
          </cell>
          <cell r="U186">
            <v>27.289999999999996</v>
          </cell>
          <cell r="V186">
            <v>49.72</v>
          </cell>
          <cell r="W186">
            <v>26.64</v>
          </cell>
          <cell r="X186">
            <v>38.82</v>
          </cell>
          <cell r="Y186">
            <v>29.690000000000005</v>
          </cell>
          <cell r="Z186">
            <v>35.729999999999997</v>
          </cell>
          <cell r="AA186">
            <v>60.84</v>
          </cell>
          <cell r="AB186">
            <v>35.730000000000004</v>
          </cell>
          <cell r="AC186">
            <v>51.86</v>
          </cell>
          <cell r="AD186">
            <v>57.75</v>
          </cell>
          <cell r="AE186">
            <v>45.63</v>
          </cell>
          <cell r="AF186">
            <v>51.320000000000007</v>
          </cell>
          <cell r="AG186">
            <v>54.739999999999995</v>
          </cell>
          <cell r="AH186">
            <v>53.769999999999996</v>
          </cell>
          <cell r="AI186">
            <v>44.47</v>
          </cell>
          <cell r="AJ186">
            <v>43.230000000000004</v>
          </cell>
          <cell r="AK186">
            <v>42.800000000000004</v>
          </cell>
          <cell r="AL186">
            <v>12.669999999999998</v>
          </cell>
          <cell r="AM186">
            <v>12.11</v>
          </cell>
          <cell r="AN186">
            <v>43.190000000000005</v>
          </cell>
          <cell r="AO186">
            <v>48.849999999999994</v>
          </cell>
          <cell r="AP186">
            <v>48.210000000000008</v>
          </cell>
          <cell r="AQ186">
            <v>36.880000000000003</v>
          </cell>
          <cell r="AR186">
            <v>59.959999999999994</v>
          </cell>
          <cell r="AS186">
            <v>51.750000000000007</v>
          </cell>
          <cell r="AT186">
            <v>34.82</v>
          </cell>
          <cell r="AU186">
            <v>44.980000000000004</v>
          </cell>
          <cell r="AV186">
            <v>50.08</v>
          </cell>
          <cell r="AW186">
            <v>56.73</v>
          </cell>
          <cell r="AX186">
            <v>32.339999999999996</v>
          </cell>
          <cell r="AY186">
            <v>32.31</v>
          </cell>
          <cell r="AZ186">
            <v>36.369999999999997</v>
          </cell>
          <cell r="BA186">
            <v>34.020000000000003</v>
          </cell>
          <cell r="BB186">
            <v>36.04</v>
          </cell>
          <cell r="BC186">
            <v>1.6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>
            <v>0</v>
          </cell>
          <cell r="BI186">
            <v>166.60000000000002</v>
          </cell>
          <cell r="BJ186">
            <v>167.74</v>
          </cell>
          <cell r="BK186">
            <v>152.16</v>
          </cell>
          <cell r="BL186">
            <v>145.62</v>
          </cell>
          <cell r="BM186">
            <v>184.42999999999998</v>
          </cell>
          <cell r="BN186">
            <v>234.92000000000002</v>
          </cell>
          <cell r="BO186">
            <v>197.55</v>
          </cell>
          <cell r="BP186">
            <v>149.48000000000002</v>
          </cell>
          <cell r="BQ186">
            <v>187.08999999999997</v>
          </cell>
          <cell r="BR186">
            <v>204.06</v>
          </cell>
          <cell r="BS186">
            <v>120.41</v>
          </cell>
          <cell r="BT186">
            <v>0</v>
          </cell>
        </row>
        <row r="187">
          <cell r="E187">
            <v>0</v>
          </cell>
          <cell r="G187">
            <v>228.11</v>
          </cell>
          <cell r="H187">
            <v>4.92</v>
          </cell>
          <cell r="I187">
            <v>6.24</v>
          </cell>
          <cell r="J187">
            <v>6.76</v>
          </cell>
          <cell r="K187">
            <v>6.6400000000000006</v>
          </cell>
          <cell r="L187">
            <v>5.03</v>
          </cell>
          <cell r="M187">
            <v>4.4300000000000006</v>
          </cell>
          <cell r="N187">
            <v>5.73</v>
          </cell>
          <cell r="O187">
            <v>4.78</v>
          </cell>
          <cell r="P187">
            <v>8.870000000000001</v>
          </cell>
          <cell r="Q187">
            <v>4.3100000000000005</v>
          </cell>
          <cell r="R187">
            <v>5.58</v>
          </cell>
          <cell r="S187">
            <v>8.9</v>
          </cell>
          <cell r="T187">
            <v>2.2799999999999998</v>
          </cell>
          <cell r="U187">
            <v>1.8300000000000003</v>
          </cell>
          <cell r="V187">
            <v>6.8500000000000014</v>
          </cell>
          <cell r="W187">
            <v>4.25</v>
          </cell>
          <cell r="X187">
            <v>3.7300000000000004</v>
          </cell>
          <cell r="Y187">
            <v>2.2199999999999998</v>
          </cell>
          <cell r="Z187">
            <v>0.13</v>
          </cell>
          <cell r="AA187">
            <v>3.1900000000000004</v>
          </cell>
          <cell r="AB187">
            <v>1.8900000000000001</v>
          </cell>
          <cell r="AC187">
            <v>1.84</v>
          </cell>
          <cell r="AD187">
            <v>7.9600000000000009</v>
          </cell>
          <cell r="AE187">
            <v>5.05</v>
          </cell>
          <cell r="AF187">
            <v>5.09</v>
          </cell>
          <cell r="AG187">
            <v>5.43</v>
          </cell>
          <cell r="AH187">
            <v>5.71</v>
          </cell>
          <cell r="AI187">
            <v>2.29</v>
          </cell>
          <cell r="AJ187">
            <v>5.68</v>
          </cell>
          <cell r="AK187">
            <v>3.6500000000000004</v>
          </cell>
          <cell r="AL187">
            <v>0.49</v>
          </cell>
          <cell r="AM187">
            <v>0</v>
          </cell>
          <cell r="AN187">
            <v>3.27</v>
          </cell>
          <cell r="AO187">
            <v>3.34</v>
          </cell>
          <cell r="AP187">
            <v>7.26</v>
          </cell>
          <cell r="AQ187">
            <v>8.52</v>
          </cell>
          <cell r="AR187">
            <v>5.0399999999999991</v>
          </cell>
          <cell r="AS187">
            <v>13.049999999999999</v>
          </cell>
          <cell r="AT187">
            <v>2.44</v>
          </cell>
          <cell r="AU187">
            <v>4.09</v>
          </cell>
          <cell r="AV187">
            <v>4.82</v>
          </cell>
          <cell r="AW187">
            <v>9.57</v>
          </cell>
          <cell r="AX187">
            <v>4.63</v>
          </cell>
          <cell r="AY187">
            <v>6.04</v>
          </cell>
          <cell r="AZ187">
            <v>4.3000000000000007</v>
          </cell>
          <cell r="BA187">
            <v>3.73</v>
          </cell>
          <cell r="BB187">
            <v>5.5</v>
          </cell>
          <cell r="BC187">
            <v>0.76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25.44</v>
          </cell>
          <cell r="BJ187">
            <v>20.100000000000001</v>
          </cell>
          <cell r="BK187">
            <v>28.93</v>
          </cell>
          <cell r="BL187">
            <v>16.66</v>
          </cell>
          <cell r="BM187">
            <v>8.7600000000000016</v>
          </cell>
          <cell r="BN187">
            <v>23.959999999999997</v>
          </cell>
          <cell r="BO187">
            <v>17.900000000000002</v>
          </cell>
          <cell r="BP187">
            <v>13.71</v>
          </cell>
          <cell r="BQ187">
            <v>29.209999999999997</v>
          </cell>
          <cell r="BR187">
            <v>26.749999999999993</v>
          </cell>
          <cell r="BS187">
            <v>16.690000000000005</v>
          </cell>
          <cell r="BT187">
            <v>0</v>
          </cell>
        </row>
        <row r="188">
          <cell r="E188">
            <v>0</v>
          </cell>
          <cell r="G188">
            <v>153.38999999999999</v>
          </cell>
          <cell r="H188">
            <v>12.770000000000001</v>
          </cell>
          <cell r="I188">
            <v>1.7000000000000002</v>
          </cell>
          <cell r="J188">
            <v>1.28</v>
          </cell>
          <cell r="K188">
            <v>7.82</v>
          </cell>
          <cell r="L188">
            <v>6.42</v>
          </cell>
          <cell r="M188">
            <v>0</v>
          </cell>
          <cell r="N188">
            <v>0.03</v>
          </cell>
          <cell r="O188">
            <v>0</v>
          </cell>
          <cell r="P188">
            <v>2.5500000000000003</v>
          </cell>
          <cell r="Q188">
            <v>8.26</v>
          </cell>
          <cell r="R188">
            <v>0.91</v>
          </cell>
          <cell r="S188">
            <v>0</v>
          </cell>
          <cell r="T188">
            <v>4.0199999999999996</v>
          </cell>
          <cell r="U188">
            <v>0</v>
          </cell>
          <cell r="V188">
            <v>1.6400000000000001</v>
          </cell>
          <cell r="W188">
            <v>3.16</v>
          </cell>
          <cell r="X188">
            <v>5.33</v>
          </cell>
          <cell r="Y188">
            <v>0.25</v>
          </cell>
          <cell r="Z188">
            <v>10.85</v>
          </cell>
          <cell r="AA188">
            <v>0.55000000000000004</v>
          </cell>
          <cell r="AB188">
            <v>0.68</v>
          </cell>
          <cell r="AC188">
            <v>0.72</v>
          </cell>
          <cell r="AD188">
            <v>0.24</v>
          </cell>
          <cell r="AE188">
            <v>1</v>
          </cell>
          <cell r="AF188">
            <v>5.23</v>
          </cell>
          <cell r="AG188">
            <v>0.23</v>
          </cell>
          <cell r="AH188">
            <v>0</v>
          </cell>
          <cell r="AI188">
            <v>4.0600000000000005</v>
          </cell>
          <cell r="AJ188">
            <v>1.96</v>
          </cell>
          <cell r="AK188">
            <v>0</v>
          </cell>
          <cell r="AL188">
            <v>0</v>
          </cell>
          <cell r="AM188">
            <v>0</v>
          </cell>
          <cell r="AN188">
            <v>15.059999999999999</v>
          </cell>
          <cell r="AO188">
            <v>6.7499999999999991</v>
          </cell>
          <cell r="AP188">
            <v>3.6999999999999997</v>
          </cell>
          <cell r="AQ188">
            <v>3.3</v>
          </cell>
          <cell r="AR188">
            <v>0.80999999999999994</v>
          </cell>
          <cell r="AS188">
            <v>4.08</v>
          </cell>
          <cell r="AT188">
            <v>0.16</v>
          </cell>
          <cell r="AU188">
            <v>9.2100000000000009</v>
          </cell>
          <cell r="AV188">
            <v>5.5600000000000005</v>
          </cell>
          <cell r="AW188">
            <v>12.75</v>
          </cell>
          <cell r="AX188">
            <v>7.13</v>
          </cell>
          <cell r="AY188">
            <v>1.6300000000000001</v>
          </cell>
          <cell r="AZ188">
            <v>1.1500000000000001</v>
          </cell>
          <cell r="BA188">
            <v>0</v>
          </cell>
          <cell r="BB188">
            <v>0.44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>
            <v>0</v>
          </cell>
          <cell r="BI188">
            <v>29.290000000000006</v>
          </cell>
          <cell r="BJ188">
            <v>0.73</v>
          </cell>
          <cell r="BK188">
            <v>15.740000000000002</v>
          </cell>
          <cell r="BL188">
            <v>10.38</v>
          </cell>
          <cell r="BM188">
            <v>12.18</v>
          </cell>
          <cell r="BN188">
            <v>7.32</v>
          </cell>
          <cell r="BO188">
            <v>6.02</v>
          </cell>
          <cell r="BP188">
            <v>25.509999999999998</v>
          </cell>
          <cell r="BQ188">
            <v>8.35</v>
          </cell>
          <cell r="BR188">
            <v>36.28</v>
          </cell>
          <cell r="BS188">
            <v>1.5900000000000003</v>
          </cell>
          <cell r="BT188">
            <v>0</v>
          </cell>
        </row>
        <row r="189">
          <cell r="E189">
            <v>0</v>
          </cell>
          <cell r="G189">
            <v>275.56</v>
          </cell>
          <cell r="H189">
            <v>0.57999999999999996</v>
          </cell>
          <cell r="I189">
            <v>0.41000000000000003</v>
          </cell>
          <cell r="J189">
            <v>2.59</v>
          </cell>
          <cell r="K189">
            <v>4.41</v>
          </cell>
          <cell r="L189">
            <v>2.1</v>
          </cell>
          <cell r="M189">
            <v>4.47</v>
          </cell>
          <cell r="N189">
            <v>0.67999999999999994</v>
          </cell>
          <cell r="O189">
            <v>1.54</v>
          </cell>
          <cell r="P189">
            <v>7.26</v>
          </cell>
          <cell r="Q189">
            <v>6.0500000000000007</v>
          </cell>
          <cell r="R189">
            <v>12.03</v>
          </cell>
          <cell r="S189">
            <v>0.26</v>
          </cell>
          <cell r="T189">
            <v>1.9100000000000001</v>
          </cell>
          <cell r="U189">
            <v>0.12</v>
          </cell>
          <cell r="V189">
            <v>0.31</v>
          </cell>
          <cell r="W189">
            <v>0</v>
          </cell>
          <cell r="X189">
            <v>22.690000000000005</v>
          </cell>
          <cell r="Y189">
            <v>0</v>
          </cell>
          <cell r="Z189">
            <v>2.66</v>
          </cell>
          <cell r="AA189">
            <v>7.99</v>
          </cell>
          <cell r="AB189">
            <v>0.59000000000000008</v>
          </cell>
          <cell r="AC189">
            <v>7.27</v>
          </cell>
          <cell r="AD189">
            <v>1.69</v>
          </cell>
          <cell r="AE189">
            <v>14.1</v>
          </cell>
          <cell r="AF189">
            <v>6.2199999999999989</v>
          </cell>
          <cell r="AG189">
            <v>9.15</v>
          </cell>
          <cell r="AH189">
            <v>13.77</v>
          </cell>
          <cell r="AI189">
            <v>10.259999999999998</v>
          </cell>
          <cell r="AJ189">
            <v>5.74</v>
          </cell>
          <cell r="AK189">
            <v>7.4</v>
          </cell>
          <cell r="AL189">
            <v>5.01</v>
          </cell>
          <cell r="AM189">
            <v>0</v>
          </cell>
          <cell r="AN189">
            <v>7.0299999999999994</v>
          </cell>
          <cell r="AO189">
            <v>6.8900000000000006</v>
          </cell>
          <cell r="AP189">
            <v>14.8</v>
          </cell>
          <cell r="AQ189">
            <v>9.65</v>
          </cell>
          <cell r="AR189">
            <v>22.51</v>
          </cell>
          <cell r="AS189">
            <v>9.6199999999999992</v>
          </cell>
          <cell r="AT189">
            <v>6.4300000000000006</v>
          </cell>
          <cell r="AU189">
            <v>8.7899999999999991</v>
          </cell>
          <cell r="AV189">
            <v>6.14</v>
          </cell>
          <cell r="AW189">
            <v>6.36</v>
          </cell>
          <cell r="AX189">
            <v>4.5699999999999994</v>
          </cell>
          <cell r="AY189">
            <v>1.1000000000000001</v>
          </cell>
          <cell r="AZ189">
            <v>4</v>
          </cell>
          <cell r="BA189">
            <v>5.79</v>
          </cell>
          <cell r="BB189">
            <v>2.1500000000000004</v>
          </cell>
          <cell r="BC189">
            <v>0.47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8.39</v>
          </cell>
          <cell r="BJ189">
            <v>11.08</v>
          </cell>
          <cell r="BK189">
            <v>24.82</v>
          </cell>
          <cell r="BL189">
            <v>23.120000000000005</v>
          </cell>
          <cell r="BM189">
            <v>14.41</v>
          </cell>
          <cell r="BN189">
            <v>35.26</v>
          </cell>
          <cell r="BO189">
            <v>42.18</v>
          </cell>
          <cell r="BP189">
            <v>26.809999999999995</v>
          </cell>
          <cell r="BQ189">
            <v>50.12</v>
          </cell>
          <cell r="BR189">
            <v>26.07</v>
          </cell>
          <cell r="BS189">
            <v>13.299999999999999</v>
          </cell>
          <cell r="BT189">
            <v>0</v>
          </cell>
        </row>
        <row r="190">
          <cell r="E190">
            <v>0</v>
          </cell>
          <cell r="G190">
            <v>331.55</v>
          </cell>
          <cell r="H190">
            <v>9.7200000000000006</v>
          </cell>
          <cell r="I190">
            <v>4.29</v>
          </cell>
          <cell r="J190">
            <v>22.35</v>
          </cell>
          <cell r="K190">
            <v>11.110000000000001</v>
          </cell>
          <cell r="L190">
            <v>6.91</v>
          </cell>
          <cell r="M190">
            <v>5.58</v>
          </cell>
          <cell r="N190">
            <v>2.16</v>
          </cell>
          <cell r="O190">
            <v>0.31</v>
          </cell>
          <cell r="P190">
            <v>3.82</v>
          </cell>
          <cell r="Q190">
            <v>2.1800000000000002</v>
          </cell>
          <cell r="R190">
            <v>2.08</v>
          </cell>
          <cell r="S190">
            <v>17.740000000000002</v>
          </cell>
          <cell r="T190">
            <v>6.83</v>
          </cell>
          <cell r="U190">
            <v>3.9799999999999995</v>
          </cell>
          <cell r="V190">
            <v>0.27</v>
          </cell>
          <cell r="W190">
            <v>4.17</v>
          </cell>
          <cell r="X190">
            <v>19.510000000000002</v>
          </cell>
          <cell r="Y190">
            <v>1.45</v>
          </cell>
          <cell r="Z190">
            <v>15.14</v>
          </cell>
          <cell r="AA190">
            <v>13.26</v>
          </cell>
          <cell r="AB190">
            <v>11.04</v>
          </cell>
          <cell r="AC190">
            <v>24.11</v>
          </cell>
          <cell r="AD190">
            <v>6.71</v>
          </cell>
          <cell r="AE190">
            <v>5.61</v>
          </cell>
          <cell r="AF190">
            <v>5.32</v>
          </cell>
          <cell r="AG190">
            <v>5.2799999999999994</v>
          </cell>
          <cell r="AH190">
            <v>0.27</v>
          </cell>
          <cell r="AI190">
            <v>6.4099999999999993</v>
          </cell>
          <cell r="AJ190">
            <v>14.75</v>
          </cell>
          <cell r="AK190">
            <v>4.91</v>
          </cell>
          <cell r="AL190">
            <v>0</v>
          </cell>
          <cell r="AM190">
            <v>0.59</v>
          </cell>
          <cell r="AN190">
            <v>12.260000000000002</v>
          </cell>
          <cell r="AO190">
            <v>12.870000000000001</v>
          </cell>
          <cell r="AP190">
            <v>7.51</v>
          </cell>
          <cell r="AQ190">
            <v>8.7099999999999991</v>
          </cell>
          <cell r="AR190">
            <v>11.26</v>
          </cell>
          <cell r="AS190">
            <v>11.62</v>
          </cell>
          <cell r="AT190">
            <v>2.7600000000000002</v>
          </cell>
          <cell r="AU190">
            <v>3.21</v>
          </cell>
          <cell r="AV190">
            <v>1.37</v>
          </cell>
          <cell r="AW190">
            <v>0.3</v>
          </cell>
          <cell r="AX190">
            <v>0.29000000000000004</v>
          </cell>
          <cell r="AY190">
            <v>0</v>
          </cell>
          <cell r="AZ190">
            <v>14.440000000000001</v>
          </cell>
          <cell r="BA190">
            <v>3.7800000000000002</v>
          </cell>
          <cell r="BB190">
            <v>2.64</v>
          </cell>
          <cell r="BC190">
            <v>0.67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>
            <v>0</v>
          </cell>
          <cell r="BI190">
            <v>47.67</v>
          </cell>
          <cell r="BJ190">
            <v>14.760000000000002</v>
          </cell>
          <cell r="BK190">
            <v>32.65</v>
          </cell>
          <cell r="BL190">
            <v>27.930000000000003</v>
          </cell>
          <cell r="BM190">
            <v>58.47999999999999</v>
          </cell>
          <cell r="BN190">
            <v>29.44</v>
          </cell>
          <cell r="BO190">
            <v>26.34</v>
          </cell>
          <cell r="BP190">
            <v>33.230000000000004</v>
          </cell>
          <cell r="BQ190">
            <v>34.35</v>
          </cell>
          <cell r="BR190">
            <v>5.17</v>
          </cell>
          <cell r="BS190">
            <v>21.53</v>
          </cell>
          <cell r="BT190">
            <v>0</v>
          </cell>
        </row>
        <row r="191">
          <cell r="E191">
            <v>0</v>
          </cell>
          <cell r="G191">
            <v>205.49</v>
          </cell>
          <cell r="H191">
            <v>2.29</v>
          </cell>
          <cell r="I191">
            <v>2</v>
          </cell>
          <cell r="J191">
            <v>0.55000000000000004</v>
          </cell>
          <cell r="K191">
            <v>2.06</v>
          </cell>
          <cell r="L191">
            <v>5.4399999999999995</v>
          </cell>
          <cell r="M191">
            <v>0.72</v>
          </cell>
          <cell r="N191">
            <v>0.14000000000000001</v>
          </cell>
          <cell r="O191">
            <v>0.3</v>
          </cell>
          <cell r="P191">
            <v>10.229999999999999</v>
          </cell>
          <cell r="Q191">
            <v>1.78</v>
          </cell>
          <cell r="R191">
            <v>0.33</v>
          </cell>
          <cell r="S191">
            <v>1.21</v>
          </cell>
          <cell r="T191">
            <v>0.22</v>
          </cell>
          <cell r="U191">
            <v>0.17</v>
          </cell>
          <cell r="V191">
            <v>0</v>
          </cell>
          <cell r="W191">
            <v>0.4</v>
          </cell>
          <cell r="X191">
            <v>3.88</v>
          </cell>
          <cell r="Y191">
            <v>3.11</v>
          </cell>
          <cell r="Z191">
            <v>6.410000000000001</v>
          </cell>
          <cell r="AA191">
            <v>9.6199999999999992</v>
          </cell>
          <cell r="AB191">
            <v>4.24</v>
          </cell>
          <cell r="AC191">
            <v>2.0300000000000002</v>
          </cell>
          <cell r="AD191">
            <v>11.81</v>
          </cell>
          <cell r="AE191">
            <v>1.5499999999999998</v>
          </cell>
          <cell r="AF191">
            <v>3.3000000000000003</v>
          </cell>
          <cell r="AG191">
            <v>4.18</v>
          </cell>
          <cell r="AH191">
            <v>4.8499999999999996</v>
          </cell>
          <cell r="AI191">
            <v>6.99</v>
          </cell>
          <cell r="AJ191">
            <v>14.54</v>
          </cell>
          <cell r="AK191">
            <v>4.0999999999999996</v>
          </cell>
          <cell r="AL191">
            <v>0</v>
          </cell>
          <cell r="AM191">
            <v>0</v>
          </cell>
          <cell r="AN191">
            <v>4.7699999999999996</v>
          </cell>
          <cell r="AO191">
            <v>10.809999999999999</v>
          </cell>
          <cell r="AP191">
            <v>7.87</v>
          </cell>
          <cell r="AQ191">
            <v>13.21</v>
          </cell>
          <cell r="AR191">
            <v>0.23</v>
          </cell>
          <cell r="AS191">
            <v>3.02</v>
          </cell>
          <cell r="AT191">
            <v>2.88</v>
          </cell>
          <cell r="AU191">
            <v>5.08</v>
          </cell>
          <cell r="AV191">
            <v>5.0999999999999996</v>
          </cell>
          <cell r="AW191">
            <v>12.600000000000001</v>
          </cell>
          <cell r="AX191">
            <v>0.42000000000000004</v>
          </cell>
          <cell r="AY191">
            <v>4.38</v>
          </cell>
          <cell r="AZ191">
            <v>4.51</v>
          </cell>
          <cell r="BA191">
            <v>10.01</v>
          </cell>
          <cell r="BB191">
            <v>12.149999999999999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7.17</v>
          </cell>
          <cell r="BJ191">
            <v>6.33</v>
          </cell>
          <cell r="BK191">
            <v>13.77</v>
          </cell>
          <cell r="BL191">
            <v>4.45</v>
          </cell>
          <cell r="BM191">
            <v>23.380000000000003</v>
          </cell>
          <cell r="BN191">
            <v>22.869999999999997</v>
          </cell>
          <cell r="BO191">
            <v>30.48</v>
          </cell>
          <cell r="BP191">
            <v>18.170000000000002</v>
          </cell>
          <cell r="BQ191">
            <v>24.62</v>
          </cell>
          <cell r="BR191">
            <v>25.17</v>
          </cell>
          <cell r="BS191">
            <v>29.08</v>
          </cell>
          <cell r="BT191">
            <v>0</v>
          </cell>
        </row>
        <row r="192">
          <cell r="E192">
            <v>0</v>
          </cell>
          <cell r="G192">
            <v>222.07000000000002</v>
          </cell>
          <cell r="H192">
            <v>2.3199999999999998</v>
          </cell>
          <cell r="I192">
            <v>2.79</v>
          </cell>
          <cell r="J192">
            <v>0</v>
          </cell>
          <cell r="K192">
            <v>0.52</v>
          </cell>
          <cell r="L192">
            <v>5.18</v>
          </cell>
          <cell r="M192">
            <v>3.48</v>
          </cell>
          <cell r="N192">
            <v>3.12</v>
          </cell>
          <cell r="O192">
            <v>4.08</v>
          </cell>
          <cell r="P192">
            <v>3.0599999999999996</v>
          </cell>
          <cell r="Q192">
            <v>0.26</v>
          </cell>
          <cell r="R192">
            <v>11.9</v>
          </cell>
          <cell r="S192">
            <v>6.3900000000000006</v>
          </cell>
          <cell r="T192">
            <v>0</v>
          </cell>
          <cell r="U192">
            <v>0.1</v>
          </cell>
          <cell r="V192">
            <v>1.9300000000000002</v>
          </cell>
          <cell r="W192">
            <v>6.24</v>
          </cell>
          <cell r="X192">
            <v>12.74</v>
          </cell>
          <cell r="Y192">
            <v>0.57999999999999996</v>
          </cell>
          <cell r="Z192">
            <v>0</v>
          </cell>
          <cell r="AA192">
            <v>7.7899999999999991</v>
          </cell>
          <cell r="AB192">
            <v>2.16</v>
          </cell>
          <cell r="AC192">
            <v>7.3</v>
          </cell>
          <cell r="AD192">
            <v>18.510000000000002</v>
          </cell>
          <cell r="AE192">
            <v>4.6000000000000005</v>
          </cell>
          <cell r="AF192">
            <v>3.11</v>
          </cell>
          <cell r="AG192">
            <v>2.4099999999999997</v>
          </cell>
          <cell r="AH192">
            <v>0.56000000000000005</v>
          </cell>
          <cell r="AI192">
            <v>0.81</v>
          </cell>
          <cell r="AJ192">
            <v>4.3900000000000006</v>
          </cell>
          <cell r="AK192">
            <v>6.81</v>
          </cell>
          <cell r="AL192">
            <v>0.9</v>
          </cell>
          <cell r="AM192">
            <v>7.85</v>
          </cell>
          <cell r="AN192">
            <v>1.02</v>
          </cell>
          <cell r="AO192">
            <v>11.559999999999999</v>
          </cell>
          <cell r="AP192">
            <v>2.09</v>
          </cell>
          <cell r="AQ192">
            <v>0.96</v>
          </cell>
          <cell r="AR192">
            <v>2.7</v>
          </cell>
          <cell r="AS192">
            <v>3.6500000000000004</v>
          </cell>
          <cell r="AT192">
            <v>11.29</v>
          </cell>
          <cell r="AU192">
            <v>16.100000000000001</v>
          </cell>
          <cell r="AV192">
            <v>6.2199999999999989</v>
          </cell>
          <cell r="AW192">
            <v>10.570000000000002</v>
          </cell>
          <cell r="AX192">
            <v>3.06</v>
          </cell>
          <cell r="AY192">
            <v>5.53</v>
          </cell>
          <cell r="AZ192">
            <v>4.92</v>
          </cell>
          <cell r="BA192">
            <v>7.49</v>
          </cell>
          <cell r="BB192">
            <v>3.02</v>
          </cell>
          <cell r="BC192">
            <v>0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  <cell r="BH192">
            <v>0</v>
          </cell>
          <cell r="BI192">
            <v>6.4700000000000006</v>
          </cell>
          <cell r="BJ192">
            <v>15.330000000000002</v>
          </cell>
          <cell r="BK192">
            <v>21.3</v>
          </cell>
          <cell r="BL192">
            <v>21.009999999999998</v>
          </cell>
          <cell r="BM192">
            <v>13.85</v>
          </cell>
          <cell r="BN192">
            <v>31.9</v>
          </cell>
          <cell r="BO192">
            <v>14.18</v>
          </cell>
          <cell r="BP192">
            <v>22.110000000000003</v>
          </cell>
          <cell r="BQ192">
            <v>19.009999999999998</v>
          </cell>
          <cell r="BR192">
            <v>36.699999999999996</v>
          </cell>
          <cell r="BS192">
            <v>20.21</v>
          </cell>
          <cell r="BT192">
            <v>0</v>
          </cell>
        </row>
        <row r="193">
          <cell r="E193">
            <v>0</v>
          </cell>
          <cell r="G193">
            <v>107.08999999999999</v>
          </cell>
          <cell r="H193">
            <v>0.54</v>
          </cell>
          <cell r="I193">
            <v>1.08</v>
          </cell>
          <cell r="J193">
            <v>0</v>
          </cell>
          <cell r="K193">
            <v>1.7</v>
          </cell>
          <cell r="L193">
            <v>3.08</v>
          </cell>
          <cell r="M193">
            <v>1.83</v>
          </cell>
          <cell r="N193">
            <v>0.34</v>
          </cell>
          <cell r="O193">
            <v>2.6100000000000003</v>
          </cell>
          <cell r="P193">
            <v>1.61</v>
          </cell>
          <cell r="Q193">
            <v>0.13</v>
          </cell>
          <cell r="R193">
            <v>1.25</v>
          </cell>
          <cell r="S193">
            <v>0.96</v>
          </cell>
          <cell r="T193">
            <v>0.8600000000000001</v>
          </cell>
          <cell r="U193">
            <v>0.61</v>
          </cell>
          <cell r="V193">
            <v>1.8900000000000001</v>
          </cell>
          <cell r="W193">
            <v>3.02</v>
          </cell>
          <cell r="X193">
            <v>0.87999999999999989</v>
          </cell>
          <cell r="Y193">
            <v>1.1099999999999999</v>
          </cell>
          <cell r="Z193">
            <v>0.8600000000000001</v>
          </cell>
          <cell r="AA193">
            <v>2.46</v>
          </cell>
          <cell r="AB193">
            <v>1.0899999999999999</v>
          </cell>
          <cell r="AC193">
            <v>3.07</v>
          </cell>
          <cell r="AD193">
            <v>4.25</v>
          </cell>
          <cell r="AE193">
            <v>2.2199999999999998</v>
          </cell>
          <cell r="AF193">
            <v>4.78</v>
          </cell>
          <cell r="AG193">
            <v>0.28000000000000003</v>
          </cell>
          <cell r="AH193">
            <v>0.94000000000000006</v>
          </cell>
          <cell r="AI193">
            <v>1.96</v>
          </cell>
          <cell r="AJ193">
            <v>1.06</v>
          </cell>
          <cell r="AK193">
            <v>0.39</v>
          </cell>
          <cell r="AL193">
            <v>0</v>
          </cell>
          <cell r="AM193">
            <v>1.1000000000000001</v>
          </cell>
          <cell r="AN193">
            <v>2.3600000000000003</v>
          </cell>
          <cell r="AO193">
            <v>11.02</v>
          </cell>
          <cell r="AP193">
            <v>7.9400000000000013</v>
          </cell>
          <cell r="AQ193">
            <v>5.41</v>
          </cell>
          <cell r="AR193">
            <v>6.7099999999999991</v>
          </cell>
          <cell r="AS193">
            <v>4.0299999999999994</v>
          </cell>
          <cell r="AT193">
            <v>4.49</v>
          </cell>
          <cell r="AU193">
            <v>1.2900000000000003</v>
          </cell>
          <cell r="AV193">
            <v>5.8699999999999992</v>
          </cell>
          <cell r="AW193">
            <v>2.3200000000000003</v>
          </cell>
          <cell r="AX193">
            <v>1.05</v>
          </cell>
          <cell r="AY193">
            <v>1.46</v>
          </cell>
          <cell r="AZ193">
            <v>1.5100000000000002</v>
          </cell>
          <cell r="BA193">
            <v>1.7299999999999998</v>
          </cell>
          <cell r="BB193">
            <v>1.94</v>
          </cell>
          <cell r="BC193">
            <v>0</v>
          </cell>
          <cell r="BD193">
            <v>0</v>
          </cell>
          <cell r="BE193">
            <v>0</v>
          </cell>
          <cell r="BF193">
            <v>0</v>
          </cell>
          <cell r="BG193">
            <v>0</v>
          </cell>
          <cell r="BH193">
            <v>0</v>
          </cell>
          <cell r="BI193">
            <v>3.32</v>
          </cell>
          <cell r="BJ193">
            <v>8.3000000000000007</v>
          </cell>
          <cell r="BK193">
            <v>4.37</v>
          </cell>
          <cell r="BL193">
            <v>6.4</v>
          </cell>
          <cell r="BM193">
            <v>8.0299999999999994</v>
          </cell>
          <cell r="BN193">
            <v>12.09</v>
          </cell>
          <cell r="BO193">
            <v>4.3499999999999996</v>
          </cell>
          <cell r="BP193">
            <v>21.96</v>
          </cell>
          <cell r="BQ193">
            <v>21.1</v>
          </cell>
          <cell r="BR193">
            <v>11.4</v>
          </cell>
          <cell r="BS193">
            <v>5.77</v>
          </cell>
          <cell r="BT193">
            <v>0</v>
          </cell>
        </row>
        <row r="194">
          <cell r="E194">
            <v>0</v>
          </cell>
          <cell r="G194">
            <v>11.45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1.78</v>
          </cell>
          <cell r="AA194">
            <v>2.4</v>
          </cell>
          <cell r="AB194">
            <v>1.54</v>
          </cell>
          <cell r="AC194">
            <v>0</v>
          </cell>
          <cell r="AD194">
            <v>0.43</v>
          </cell>
          <cell r="AE194">
            <v>0</v>
          </cell>
          <cell r="AF194">
            <v>0</v>
          </cell>
          <cell r="AG194">
            <v>0</v>
          </cell>
          <cell r="AH194">
            <v>0.17</v>
          </cell>
          <cell r="AI194">
            <v>0</v>
          </cell>
          <cell r="AJ194">
            <v>0.17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1.71</v>
          </cell>
          <cell r="AP194">
            <v>0.45</v>
          </cell>
          <cell r="AQ194">
            <v>0.69</v>
          </cell>
          <cell r="AR194">
            <v>0</v>
          </cell>
          <cell r="AS194">
            <v>0.26</v>
          </cell>
          <cell r="AT194">
            <v>0</v>
          </cell>
          <cell r="AU194">
            <v>0</v>
          </cell>
          <cell r="AV194">
            <v>0</v>
          </cell>
          <cell r="AW194">
            <v>0.71</v>
          </cell>
          <cell r="AX194">
            <v>0.54</v>
          </cell>
          <cell r="AY194">
            <v>0</v>
          </cell>
          <cell r="AZ194">
            <v>0</v>
          </cell>
          <cell r="BA194">
            <v>0.60000000000000009</v>
          </cell>
          <cell r="BB194">
            <v>0</v>
          </cell>
          <cell r="BC194">
            <v>0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  <cell r="BH194">
            <v>0</v>
          </cell>
          <cell r="BI194">
            <v>0</v>
          </cell>
          <cell r="BJ194">
            <v>0</v>
          </cell>
          <cell r="BK194">
            <v>0</v>
          </cell>
          <cell r="BL194">
            <v>0</v>
          </cell>
          <cell r="BM194">
            <v>5.7200000000000006</v>
          </cell>
          <cell r="BN194">
            <v>0.43</v>
          </cell>
          <cell r="BO194">
            <v>0.34</v>
          </cell>
          <cell r="BP194">
            <v>2.16</v>
          </cell>
          <cell r="BQ194">
            <v>0.95</v>
          </cell>
          <cell r="BR194">
            <v>1.25</v>
          </cell>
          <cell r="BS194">
            <v>0.60000000000000009</v>
          </cell>
          <cell r="BT194">
            <v>0</v>
          </cell>
        </row>
        <row r="195">
          <cell r="E195">
            <v>0</v>
          </cell>
          <cell r="G195">
            <v>204.68</v>
          </cell>
          <cell r="H195">
            <v>0</v>
          </cell>
          <cell r="I195">
            <v>7.1099999999999994</v>
          </cell>
          <cell r="J195">
            <v>1.08</v>
          </cell>
          <cell r="K195">
            <v>4.33</v>
          </cell>
          <cell r="L195">
            <v>0.1</v>
          </cell>
          <cell r="M195">
            <v>1.1599999999999999</v>
          </cell>
          <cell r="N195">
            <v>2.02</v>
          </cell>
          <cell r="O195">
            <v>2.0099999999999998</v>
          </cell>
          <cell r="P195">
            <v>2.17</v>
          </cell>
          <cell r="Q195">
            <v>5.38</v>
          </cell>
          <cell r="R195">
            <v>2.8600000000000003</v>
          </cell>
          <cell r="S195">
            <v>7.2000000000000011</v>
          </cell>
          <cell r="T195">
            <v>3</v>
          </cell>
          <cell r="U195">
            <v>3.6999999999999997</v>
          </cell>
          <cell r="V195">
            <v>6.34</v>
          </cell>
          <cell r="W195">
            <v>5.32</v>
          </cell>
          <cell r="X195">
            <v>2.76</v>
          </cell>
          <cell r="Y195">
            <v>1.24</v>
          </cell>
          <cell r="Z195">
            <v>0</v>
          </cell>
          <cell r="AA195">
            <v>2.8</v>
          </cell>
          <cell r="AB195">
            <v>2.73</v>
          </cell>
          <cell r="AC195">
            <v>3.6399999999999997</v>
          </cell>
          <cell r="AD195">
            <v>7.7500000000000009</v>
          </cell>
          <cell r="AE195">
            <v>0.45</v>
          </cell>
          <cell r="AF195">
            <v>3.0199999999999996</v>
          </cell>
          <cell r="AG195">
            <v>0.81</v>
          </cell>
          <cell r="AH195">
            <v>12.14</v>
          </cell>
          <cell r="AI195">
            <v>3.53</v>
          </cell>
          <cell r="AJ195">
            <v>3.43</v>
          </cell>
          <cell r="AK195">
            <v>1.68</v>
          </cell>
          <cell r="AL195">
            <v>0</v>
          </cell>
          <cell r="AM195">
            <v>0</v>
          </cell>
          <cell r="AN195">
            <v>1.3599999999999999</v>
          </cell>
          <cell r="AO195">
            <v>0</v>
          </cell>
          <cell r="AP195">
            <v>0.92</v>
          </cell>
          <cell r="AQ195">
            <v>12.290000000000001</v>
          </cell>
          <cell r="AR195">
            <v>0.70000000000000007</v>
          </cell>
          <cell r="AS195">
            <v>4.47</v>
          </cell>
          <cell r="AT195">
            <v>13.11</v>
          </cell>
          <cell r="AU195">
            <v>0.36</v>
          </cell>
          <cell r="AV195">
            <v>11.1</v>
          </cell>
          <cell r="AW195">
            <v>2.42</v>
          </cell>
          <cell r="AX195">
            <v>0.38</v>
          </cell>
          <cell r="AY195">
            <v>32.950000000000003</v>
          </cell>
          <cell r="AZ195">
            <v>6.04</v>
          </cell>
          <cell r="BA195">
            <v>17.809999999999999</v>
          </cell>
          <cell r="BB195">
            <v>1.01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  <cell r="BH195">
            <v>0</v>
          </cell>
          <cell r="BI195">
            <v>12.52</v>
          </cell>
          <cell r="BJ195">
            <v>7.46</v>
          </cell>
          <cell r="BK195">
            <v>18.439999999999998</v>
          </cell>
          <cell r="BL195">
            <v>18.12</v>
          </cell>
          <cell r="BM195">
            <v>10.309999999999999</v>
          </cell>
          <cell r="BN195">
            <v>12.13</v>
          </cell>
          <cell r="BO195">
            <v>20.78</v>
          </cell>
          <cell r="BP195">
            <v>2.2800000000000002</v>
          </cell>
          <cell r="BQ195">
            <v>30.569999999999997</v>
          </cell>
          <cell r="BR195">
            <v>15.270000000000001</v>
          </cell>
          <cell r="BS195">
            <v>56.8</v>
          </cell>
          <cell r="BT195">
            <v>0</v>
          </cell>
        </row>
        <row r="196">
          <cell r="E196">
            <v>0</v>
          </cell>
          <cell r="G196">
            <v>67.239999999999995</v>
          </cell>
          <cell r="H196">
            <v>0</v>
          </cell>
          <cell r="I196">
            <v>2.02</v>
          </cell>
          <cell r="J196">
            <v>0</v>
          </cell>
          <cell r="K196">
            <v>1.77</v>
          </cell>
          <cell r="L196">
            <v>0.23</v>
          </cell>
          <cell r="M196">
            <v>0.56000000000000005</v>
          </cell>
          <cell r="N196">
            <v>1.3</v>
          </cell>
          <cell r="O196">
            <v>1.69</v>
          </cell>
          <cell r="P196">
            <v>1.08</v>
          </cell>
          <cell r="Q196">
            <v>0</v>
          </cell>
          <cell r="R196">
            <v>0.57999999999999996</v>
          </cell>
          <cell r="S196">
            <v>0</v>
          </cell>
          <cell r="T196">
            <v>0</v>
          </cell>
          <cell r="U196">
            <v>5.64</v>
          </cell>
          <cell r="V196">
            <v>0.18</v>
          </cell>
          <cell r="W196">
            <v>2.58</v>
          </cell>
          <cell r="X196">
            <v>5.12</v>
          </cell>
          <cell r="Y196">
            <v>0</v>
          </cell>
          <cell r="Z196">
            <v>3.44</v>
          </cell>
          <cell r="AA196">
            <v>0.54</v>
          </cell>
          <cell r="AB196">
            <v>0.65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4.6500000000000004</v>
          </cell>
          <cell r="AI196">
            <v>0.86999999999999988</v>
          </cell>
          <cell r="AJ196">
            <v>0</v>
          </cell>
          <cell r="AK196">
            <v>1</v>
          </cell>
          <cell r="AL196">
            <v>0</v>
          </cell>
          <cell r="AM196">
            <v>0</v>
          </cell>
          <cell r="AN196">
            <v>0</v>
          </cell>
          <cell r="AO196">
            <v>0.4</v>
          </cell>
          <cell r="AP196">
            <v>11.15</v>
          </cell>
          <cell r="AQ196">
            <v>1.27</v>
          </cell>
          <cell r="AR196">
            <v>0</v>
          </cell>
          <cell r="AS196">
            <v>4.22</v>
          </cell>
          <cell r="AT196">
            <v>0.38</v>
          </cell>
          <cell r="AU196">
            <v>0</v>
          </cell>
          <cell r="AV196">
            <v>5.95</v>
          </cell>
          <cell r="AW196">
            <v>4.6400000000000006</v>
          </cell>
          <cell r="AX196">
            <v>0</v>
          </cell>
          <cell r="AY196">
            <v>1.1200000000000001</v>
          </cell>
          <cell r="AZ196">
            <v>4.21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>
            <v>4.0200000000000005</v>
          </cell>
          <cell r="BJ196">
            <v>4.63</v>
          </cell>
          <cell r="BK196">
            <v>0.57999999999999996</v>
          </cell>
          <cell r="BL196">
            <v>13.52</v>
          </cell>
          <cell r="BM196">
            <v>4.63</v>
          </cell>
          <cell r="BN196">
            <v>0</v>
          </cell>
          <cell r="BO196">
            <v>6.5200000000000005</v>
          </cell>
          <cell r="BP196">
            <v>11.55</v>
          </cell>
          <cell r="BQ196">
            <v>5.8699999999999992</v>
          </cell>
          <cell r="BR196">
            <v>11.110000000000001</v>
          </cell>
          <cell r="BS196">
            <v>4.8099999999999996</v>
          </cell>
          <cell r="BT196">
            <v>0</v>
          </cell>
        </row>
        <row r="209">
          <cell r="E209">
            <v>0</v>
          </cell>
          <cell r="G209">
            <v>2913.09</v>
          </cell>
          <cell r="H209">
            <v>42.449999999999996</v>
          </cell>
          <cell r="I209">
            <v>67.78</v>
          </cell>
          <cell r="J209">
            <v>65.06</v>
          </cell>
          <cell r="K209">
            <v>64.66</v>
          </cell>
          <cell r="L209">
            <v>53.63</v>
          </cell>
          <cell r="M209">
            <v>72.38000000000001</v>
          </cell>
          <cell r="N209">
            <v>59.900000000000006</v>
          </cell>
          <cell r="O209">
            <v>55.83</v>
          </cell>
          <cell r="P209">
            <v>70.569999999999993</v>
          </cell>
          <cell r="Q209">
            <v>47.06</v>
          </cell>
          <cell r="R209">
            <v>66.990000000000009</v>
          </cell>
          <cell r="S209">
            <v>62.66</v>
          </cell>
          <cell r="T209">
            <v>50.3</v>
          </cell>
          <cell r="U209">
            <v>43.15</v>
          </cell>
          <cell r="V209">
            <v>74.63</v>
          </cell>
          <cell r="W209">
            <v>56.199999999999996</v>
          </cell>
          <cell r="X209">
            <v>62.36</v>
          </cell>
          <cell r="Y209">
            <v>41.86999999999999</v>
          </cell>
          <cell r="Z209">
            <v>43.2</v>
          </cell>
          <cell r="AA209">
            <v>85.48</v>
          </cell>
          <cell r="AB209">
            <v>55.600000000000009</v>
          </cell>
          <cell r="AC209">
            <v>68.84</v>
          </cell>
          <cell r="AD209">
            <v>83.09</v>
          </cell>
          <cell r="AE209">
            <v>69.44</v>
          </cell>
          <cell r="AF209">
            <v>81.81</v>
          </cell>
          <cell r="AG209">
            <v>79.889999999999986</v>
          </cell>
          <cell r="AH209">
            <v>86.13000000000001</v>
          </cell>
          <cell r="AI209">
            <v>62.43</v>
          </cell>
          <cell r="AJ209">
            <v>59.95</v>
          </cell>
          <cell r="AK209">
            <v>59.99</v>
          </cell>
          <cell r="AL209">
            <v>18.489999999999998</v>
          </cell>
          <cell r="AM209">
            <v>14.93</v>
          </cell>
          <cell r="AN209">
            <v>59.42</v>
          </cell>
          <cell r="AO209">
            <v>63.519999999999996</v>
          </cell>
          <cell r="AP209">
            <v>71.450000000000017</v>
          </cell>
          <cell r="AQ209">
            <v>59.33</v>
          </cell>
          <cell r="AR209">
            <v>84.4</v>
          </cell>
          <cell r="AS209">
            <v>87.94</v>
          </cell>
          <cell r="AT209">
            <v>52.11</v>
          </cell>
          <cell r="AU209">
            <v>60.97</v>
          </cell>
          <cell r="AV209">
            <v>73.19</v>
          </cell>
          <cell r="AW209">
            <v>90.77000000000001</v>
          </cell>
          <cell r="AX209">
            <v>52.150000000000006</v>
          </cell>
          <cell r="AY209">
            <v>58.419999999999987</v>
          </cell>
          <cell r="AZ209">
            <v>57.11</v>
          </cell>
          <cell r="BA209">
            <v>54.36</v>
          </cell>
          <cell r="BB209">
            <v>56.76</v>
          </cell>
          <cell r="BC209">
            <v>4.4399999999999995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>
            <v>262.33000000000004</v>
          </cell>
          <cell r="BJ209">
            <v>244.77</v>
          </cell>
          <cell r="BK209">
            <v>271.55</v>
          </cell>
          <cell r="BL209">
            <v>239.49</v>
          </cell>
          <cell r="BM209">
            <v>261.56999999999994</v>
          </cell>
          <cell r="BN209">
            <v>343.43999999999994</v>
          </cell>
          <cell r="BO209">
            <v>285.44</v>
          </cell>
          <cell r="BP209">
            <v>208.70999999999998</v>
          </cell>
          <cell r="BQ209">
            <v>287.62</v>
          </cell>
          <cell r="BR209">
            <v>314.93</v>
          </cell>
          <cell r="BS209">
            <v>193.23999999999998</v>
          </cell>
          <cell r="BT209">
            <v>0</v>
          </cell>
        </row>
        <row r="222">
          <cell r="E222">
            <v>0</v>
          </cell>
          <cell r="G222">
            <v>1188.06</v>
          </cell>
          <cell r="H222">
            <v>27.68</v>
          </cell>
          <cell r="I222">
            <v>11.19</v>
          </cell>
          <cell r="J222">
            <v>26.770000000000003</v>
          </cell>
          <cell r="K222">
            <v>25.92</v>
          </cell>
          <cell r="L222">
            <v>26.049999999999997</v>
          </cell>
          <cell r="M222">
            <v>14.25</v>
          </cell>
          <cell r="N222">
            <v>6.129999999999999</v>
          </cell>
          <cell r="O222">
            <v>6.23</v>
          </cell>
          <cell r="P222">
            <v>26.92</v>
          </cell>
          <cell r="Q222">
            <v>18.530000000000005</v>
          </cell>
          <cell r="R222">
            <v>27.25</v>
          </cell>
          <cell r="S222">
            <v>25.6</v>
          </cell>
          <cell r="T222">
            <v>12.98</v>
          </cell>
          <cell r="U222">
            <v>4.3699999999999992</v>
          </cell>
          <cell r="V222">
            <v>4.1499999999999995</v>
          </cell>
          <cell r="W222">
            <v>13.97</v>
          </cell>
          <cell r="X222">
            <v>64.149999999999991</v>
          </cell>
          <cell r="Y222">
            <v>5.3900000000000006</v>
          </cell>
          <cell r="Z222">
            <v>35.06</v>
          </cell>
          <cell r="AA222">
            <v>39.210000000000008</v>
          </cell>
          <cell r="AB222">
            <v>18.709999999999997</v>
          </cell>
          <cell r="AC222">
            <v>41.43</v>
          </cell>
          <cell r="AD222">
            <v>38.959999999999994</v>
          </cell>
          <cell r="AE222">
            <v>26.86</v>
          </cell>
          <cell r="AF222">
            <v>23.18</v>
          </cell>
          <cell r="AG222">
            <v>21.25</v>
          </cell>
          <cell r="AH222">
            <v>19.45</v>
          </cell>
          <cell r="AI222">
            <v>28.53</v>
          </cell>
          <cell r="AJ222">
            <v>41.379999999999995</v>
          </cell>
          <cell r="AK222">
            <v>23.22</v>
          </cell>
          <cell r="AL222">
            <v>5.91</v>
          </cell>
          <cell r="AM222">
            <v>8.44</v>
          </cell>
          <cell r="AN222">
            <v>40.14</v>
          </cell>
          <cell r="AO222">
            <v>48.879999999999995</v>
          </cell>
          <cell r="AP222">
            <v>35.97</v>
          </cell>
          <cell r="AQ222">
            <v>35.83</v>
          </cell>
          <cell r="AR222">
            <v>37.509999999999991</v>
          </cell>
          <cell r="AS222">
            <v>31.99</v>
          </cell>
          <cell r="AT222">
            <v>23.52</v>
          </cell>
          <cell r="AU222">
            <v>42.39</v>
          </cell>
          <cell r="AV222">
            <v>24.39</v>
          </cell>
          <cell r="AW222">
            <v>42.580000000000005</v>
          </cell>
          <cell r="AX222">
            <v>15.469999999999999</v>
          </cell>
          <cell r="AY222">
            <v>12.64</v>
          </cell>
          <cell r="AZ222">
            <v>29.020000000000003</v>
          </cell>
          <cell r="BA222">
            <v>27.07</v>
          </cell>
          <cell r="BB222">
            <v>20.399999999999999</v>
          </cell>
          <cell r="BC222">
            <v>1.1400000000000001</v>
          </cell>
          <cell r="BD222">
            <v>0</v>
          </cell>
          <cell r="BE222">
            <v>0</v>
          </cell>
          <cell r="BF222">
            <v>0</v>
          </cell>
          <cell r="BG222">
            <v>0</v>
          </cell>
          <cell r="BH222">
            <v>0</v>
          </cell>
          <cell r="BI222">
            <v>98.990000000000009</v>
          </cell>
          <cell r="BJ222">
            <v>48.230000000000004</v>
          </cell>
          <cell r="BK222">
            <v>108.28</v>
          </cell>
          <cell r="BL222">
            <v>86.889999999999986</v>
          </cell>
          <cell r="BM222">
            <v>122.30000000000001</v>
          </cell>
          <cell r="BN222">
            <v>126.78999999999999</v>
          </cell>
          <cell r="BO222">
            <v>119.2</v>
          </cell>
          <cell r="BP222">
            <v>125.83000000000001</v>
          </cell>
          <cell r="BQ222">
            <v>136.45000000000002</v>
          </cell>
          <cell r="BR222">
            <v>129.38999999999999</v>
          </cell>
          <cell r="BS222">
            <v>85.710000000000008</v>
          </cell>
          <cell r="BT222">
            <v>0</v>
          </cell>
        </row>
        <row r="235">
          <cell r="E235">
            <v>0</v>
          </cell>
          <cell r="G235">
            <v>2245.91</v>
          </cell>
          <cell r="H235">
            <v>74.490000000000009</v>
          </cell>
          <cell r="I235">
            <v>29.68</v>
          </cell>
          <cell r="J235">
            <v>36.56</v>
          </cell>
          <cell r="K235">
            <v>35.879999999999995</v>
          </cell>
          <cell r="L235">
            <v>44.71</v>
          </cell>
          <cell r="M235">
            <v>26.450000000000003</v>
          </cell>
          <cell r="N235">
            <v>20.91</v>
          </cell>
          <cell r="O235">
            <v>24.72</v>
          </cell>
          <cell r="P235">
            <v>65.849999999999994</v>
          </cell>
          <cell r="Q235">
            <v>39.599999999999994</v>
          </cell>
          <cell r="R235">
            <v>54.400000000000006</v>
          </cell>
          <cell r="S235">
            <v>51.460000000000008</v>
          </cell>
          <cell r="T235">
            <v>27.930000000000003</v>
          </cell>
          <cell r="U235">
            <v>19.480000000000004</v>
          </cell>
          <cell r="V235">
            <v>23.06</v>
          </cell>
          <cell r="W235">
            <v>40.57</v>
          </cell>
          <cell r="X235">
            <v>98.199999999999989</v>
          </cell>
          <cell r="Y235">
            <v>26.41</v>
          </cell>
          <cell r="Z235">
            <v>51.209999999999994</v>
          </cell>
          <cell r="AA235">
            <v>81.109999999999985</v>
          </cell>
          <cell r="AB235">
            <v>59.74</v>
          </cell>
          <cell r="AC235">
            <v>63.080000000000005</v>
          </cell>
          <cell r="AD235">
            <v>81.240000000000009</v>
          </cell>
          <cell r="AE235">
            <v>46.980000000000004</v>
          </cell>
          <cell r="AF235">
            <v>60.730000000000004</v>
          </cell>
          <cell r="AG235">
            <v>43.560000000000009</v>
          </cell>
          <cell r="AH235">
            <v>44.550000000000004</v>
          </cell>
          <cell r="AI235">
            <v>46.98</v>
          </cell>
          <cell r="AJ235">
            <v>77.44</v>
          </cell>
          <cell r="AK235">
            <v>49.000000000000007</v>
          </cell>
          <cell r="AL235">
            <v>18</v>
          </cell>
          <cell r="AM235">
            <v>52.92</v>
          </cell>
          <cell r="AN235">
            <v>51.53</v>
          </cell>
          <cell r="AO235">
            <v>67.56</v>
          </cell>
          <cell r="AP235">
            <v>67.39</v>
          </cell>
          <cell r="AQ235">
            <v>72</v>
          </cell>
          <cell r="AR235">
            <v>66.98</v>
          </cell>
          <cell r="AS235">
            <v>56.780000000000008</v>
          </cell>
          <cell r="AT235">
            <v>44.89</v>
          </cell>
          <cell r="AU235">
            <v>54.22</v>
          </cell>
          <cell r="AV235">
            <v>37.69</v>
          </cell>
          <cell r="AW235">
            <v>58.339999999999996</v>
          </cell>
          <cell r="AX235">
            <v>29.549999999999997</v>
          </cell>
          <cell r="AY235">
            <v>21.279999999999998</v>
          </cell>
          <cell r="AZ235">
            <v>36.35</v>
          </cell>
          <cell r="BA235">
            <v>36.06</v>
          </cell>
          <cell r="BB235">
            <v>27.029999999999998</v>
          </cell>
          <cell r="BC235">
            <v>1.3599999999999999</v>
          </cell>
          <cell r="BD235">
            <v>0</v>
          </cell>
          <cell r="BE235">
            <v>0</v>
          </cell>
          <cell r="BF235">
            <v>0</v>
          </cell>
          <cell r="BG235">
            <v>0</v>
          </cell>
          <cell r="BH235">
            <v>0</v>
          </cell>
          <cell r="BI235">
            <v>194.23</v>
          </cell>
          <cell r="BJ235">
            <v>121.91000000000003</v>
          </cell>
          <cell r="BK235">
            <v>214.55</v>
          </cell>
          <cell r="BL235">
            <v>189.78000000000003</v>
          </cell>
          <cell r="BM235">
            <v>250.54</v>
          </cell>
          <cell r="BN235">
            <v>251.98000000000002</v>
          </cell>
          <cell r="BO235">
            <v>238.27</v>
          </cell>
          <cell r="BP235">
            <v>229.66</v>
          </cell>
          <cell r="BQ235">
            <v>253.11000000000004</v>
          </cell>
          <cell r="BR235">
            <v>188.26999999999998</v>
          </cell>
          <cell r="BS235">
            <v>113.61000000000001</v>
          </cell>
          <cell r="BT235">
            <v>0</v>
          </cell>
        </row>
        <row r="296">
          <cell r="E296">
            <v>0</v>
          </cell>
          <cell r="G296">
            <v>5159</v>
          </cell>
          <cell r="H296">
            <v>116.94</v>
          </cell>
          <cell r="I296">
            <v>97.460000000000008</v>
          </cell>
          <cell r="J296">
            <v>101.62</v>
          </cell>
          <cell r="K296">
            <v>100.53999999999999</v>
          </cell>
          <cell r="L296">
            <v>98.34</v>
          </cell>
          <cell r="M296">
            <v>98.830000000000013</v>
          </cell>
          <cell r="N296">
            <v>80.81</v>
          </cell>
          <cell r="O296">
            <v>80.550000000000011</v>
          </cell>
          <cell r="P296">
            <v>136.41999999999999</v>
          </cell>
          <cell r="Q296">
            <v>86.660000000000011</v>
          </cell>
          <cell r="R296">
            <v>121.38999999999999</v>
          </cell>
          <cell r="S296">
            <v>114.12</v>
          </cell>
          <cell r="T296">
            <v>78.22999999999999</v>
          </cell>
          <cell r="U296">
            <v>62.629999999999995</v>
          </cell>
          <cell r="V296">
            <v>97.69</v>
          </cell>
          <cell r="W296">
            <v>96.77000000000001</v>
          </cell>
          <cell r="X296">
            <v>160.56</v>
          </cell>
          <cell r="Y296">
            <v>68.28</v>
          </cell>
          <cell r="Z296">
            <v>94.410000000000011</v>
          </cell>
          <cell r="AA296">
            <v>166.58999999999997</v>
          </cell>
          <cell r="AB296">
            <v>115.34</v>
          </cell>
          <cell r="AC296">
            <v>131.92000000000002</v>
          </cell>
          <cell r="AD296">
            <v>164.33</v>
          </cell>
          <cell r="AE296">
            <v>116.42</v>
          </cell>
          <cell r="AF296">
            <v>142.54</v>
          </cell>
          <cell r="AG296">
            <v>123.45000000000002</v>
          </cell>
          <cell r="AH296">
            <v>130.68</v>
          </cell>
          <cell r="AI296">
            <v>109.41</v>
          </cell>
          <cell r="AJ296">
            <v>137.38999999999999</v>
          </cell>
          <cell r="AK296">
            <v>108.99</v>
          </cell>
          <cell r="AL296">
            <v>36.489999999999995</v>
          </cell>
          <cell r="AM296">
            <v>67.849999999999994</v>
          </cell>
          <cell r="AN296">
            <v>110.94999999999999</v>
          </cell>
          <cell r="AO296">
            <v>131.07999999999998</v>
          </cell>
          <cell r="AP296">
            <v>138.84</v>
          </cell>
          <cell r="AQ296">
            <v>131.32999999999998</v>
          </cell>
          <cell r="AR296">
            <v>151.38000000000002</v>
          </cell>
          <cell r="AS296">
            <v>144.72</v>
          </cell>
          <cell r="AT296">
            <v>97</v>
          </cell>
          <cell r="AU296">
            <v>115.19000000000001</v>
          </cell>
          <cell r="AV296">
            <v>110.88</v>
          </cell>
          <cell r="AW296">
            <v>149.11000000000001</v>
          </cell>
          <cell r="AX296">
            <v>81.699999999999989</v>
          </cell>
          <cell r="AY296">
            <v>79.699999999999989</v>
          </cell>
          <cell r="AZ296">
            <v>93.46</v>
          </cell>
          <cell r="BA296">
            <v>90.419999999999987</v>
          </cell>
          <cell r="BB296">
            <v>83.789999999999992</v>
          </cell>
          <cell r="BC296">
            <v>5.8000000000000007</v>
          </cell>
          <cell r="BD296">
            <v>0</v>
          </cell>
          <cell r="BE296">
            <v>0</v>
          </cell>
          <cell r="BF296">
            <v>0</v>
          </cell>
          <cell r="BG296">
            <v>0</v>
          </cell>
          <cell r="BH296">
            <v>0</v>
          </cell>
          <cell r="BI296">
            <v>456.56</v>
          </cell>
          <cell r="BJ296">
            <v>366.68</v>
          </cell>
          <cell r="BK296">
            <v>486.1</v>
          </cell>
          <cell r="BL296">
            <v>429.27000000000004</v>
          </cell>
          <cell r="BM296">
            <v>512.1099999999999</v>
          </cell>
          <cell r="BN296">
            <v>595.42000000000007</v>
          </cell>
          <cell r="BO296">
            <v>523.71000000000015</v>
          </cell>
          <cell r="BP296">
            <v>438.37</v>
          </cell>
          <cell r="BQ296">
            <v>540.73</v>
          </cell>
          <cell r="BR296">
            <v>503.19999999999993</v>
          </cell>
          <cell r="BS296">
            <v>306.84999999999997</v>
          </cell>
          <cell r="BT296">
            <v>0</v>
          </cell>
        </row>
        <row r="297">
          <cell r="E297">
            <v>0</v>
          </cell>
          <cell r="G297">
            <v>1886154</v>
          </cell>
          <cell r="H297">
            <v>26206</v>
          </cell>
          <cell r="I297">
            <v>52340</v>
          </cell>
          <cell r="J297">
            <v>38985</v>
          </cell>
          <cell r="K297">
            <v>37844</v>
          </cell>
          <cell r="L297">
            <v>34173</v>
          </cell>
          <cell r="M297">
            <v>34773</v>
          </cell>
          <cell r="N297">
            <v>44960</v>
          </cell>
          <cell r="O297">
            <v>42211</v>
          </cell>
          <cell r="P297">
            <v>39058</v>
          </cell>
          <cell r="Q297">
            <v>35047</v>
          </cell>
          <cell r="R297">
            <v>40883</v>
          </cell>
          <cell r="S297">
            <v>42636</v>
          </cell>
          <cell r="T297">
            <v>44179</v>
          </cell>
          <cell r="U297">
            <v>33244</v>
          </cell>
          <cell r="V297">
            <v>44433</v>
          </cell>
          <cell r="W297">
            <v>49142</v>
          </cell>
          <cell r="X297">
            <v>44897</v>
          </cell>
          <cell r="Y297">
            <v>34842</v>
          </cell>
          <cell r="Z297">
            <v>16579</v>
          </cell>
          <cell r="AA297">
            <v>42066</v>
          </cell>
          <cell r="AB297">
            <v>42316</v>
          </cell>
          <cell r="AC297">
            <v>40405</v>
          </cell>
          <cell r="AD297">
            <v>41185</v>
          </cell>
          <cell r="AE297">
            <v>46761</v>
          </cell>
          <cell r="AF297">
            <v>49119</v>
          </cell>
          <cell r="AG297">
            <v>48159</v>
          </cell>
          <cell r="AH297">
            <v>44045</v>
          </cell>
          <cell r="AI297">
            <v>40179</v>
          </cell>
          <cell r="AJ297">
            <v>40278</v>
          </cell>
          <cell r="AK297">
            <v>34732</v>
          </cell>
          <cell r="AL297">
            <v>8844</v>
          </cell>
          <cell r="AM297">
            <v>12275</v>
          </cell>
          <cell r="AN297">
            <v>31145</v>
          </cell>
          <cell r="AO297">
            <v>44676</v>
          </cell>
          <cell r="AP297">
            <v>45318</v>
          </cell>
          <cell r="AQ297">
            <v>47085</v>
          </cell>
          <cell r="AR297">
            <v>52842</v>
          </cell>
          <cell r="AS297">
            <v>36527</v>
          </cell>
          <cell r="AT297">
            <v>37354</v>
          </cell>
          <cell r="AU297">
            <v>45586</v>
          </cell>
          <cell r="AV297">
            <v>55440</v>
          </cell>
          <cell r="AW297">
            <v>50243</v>
          </cell>
          <cell r="AX297">
            <v>39047</v>
          </cell>
          <cell r="AY297">
            <v>42496</v>
          </cell>
          <cell r="AZ297">
            <v>46828</v>
          </cell>
          <cell r="BA297">
            <v>39593</v>
          </cell>
          <cell r="BB297">
            <v>44228</v>
          </cell>
          <cell r="BC297">
            <v>950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  <cell r="BH297">
            <v>0</v>
          </cell>
          <cell r="BI297">
            <v>170887</v>
          </cell>
          <cell r="BJ297">
            <v>157781</v>
          </cell>
          <cell r="BK297">
            <v>179206</v>
          </cell>
          <cell r="BL297">
            <v>182824</v>
          </cell>
          <cell r="BM297">
            <v>151307</v>
          </cell>
          <cell r="BN297">
            <v>199133</v>
          </cell>
          <cell r="BO297">
            <v>170504</v>
          </cell>
          <cell r="BP297">
            <v>125311</v>
          </cell>
          <cell r="BQ297">
            <v>184790</v>
          </cell>
          <cell r="BR297">
            <v>206542</v>
          </cell>
          <cell r="BS297">
            <v>157869</v>
          </cell>
          <cell r="BT297">
            <v>0</v>
          </cell>
        </row>
        <row r="298">
          <cell r="E298">
            <v>0</v>
          </cell>
          <cell r="G298">
            <v>40356</v>
          </cell>
          <cell r="H298">
            <v>139</v>
          </cell>
          <cell r="I298">
            <v>917</v>
          </cell>
          <cell r="J298">
            <v>598</v>
          </cell>
          <cell r="K298">
            <v>462</v>
          </cell>
          <cell r="L298">
            <v>414</v>
          </cell>
          <cell r="M298">
            <v>521</v>
          </cell>
          <cell r="N298">
            <v>676</v>
          </cell>
          <cell r="O298">
            <v>1058</v>
          </cell>
          <cell r="P298">
            <v>627</v>
          </cell>
          <cell r="Q298">
            <v>856</v>
          </cell>
          <cell r="R298">
            <v>1048</v>
          </cell>
          <cell r="S298">
            <v>897</v>
          </cell>
          <cell r="T298">
            <v>887</v>
          </cell>
          <cell r="U298">
            <v>747</v>
          </cell>
          <cell r="V298">
            <v>943</v>
          </cell>
          <cell r="W298">
            <v>697</v>
          </cell>
          <cell r="X298">
            <v>953</v>
          </cell>
          <cell r="Y298">
            <v>493</v>
          </cell>
          <cell r="Z298">
            <v>637</v>
          </cell>
          <cell r="AA298">
            <v>779</v>
          </cell>
          <cell r="AB298">
            <v>664</v>
          </cell>
          <cell r="AC298">
            <v>919</v>
          </cell>
          <cell r="AD298">
            <v>971</v>
          </cell>
          <cell r="AE298">
            <v>778</v>
          </cell>
          <cell r="AF298">
            <v>883</v>
          </cell>
          <cell r="AG298">
            <v>894</v>
          </cell>
          <cell r="AH298">
            <v>861</v>
          </cell>
          <cell r="AI298">
            <v>527</v>
          </cell>
          <cell r="AJ298">
            <v>743</v>
          </cell>
          <cell r="AK298">
            <v>848</v>
          </cell>
          <cell r="AL298">
            <v>337</v>
          </cell>
          <cell r="AM298">
            <v>163</v>
          </cell>
          <cell r="AN298">
            <v>229</v>
          </cell>
          <cell r="AO298">
            <v>679</v>
          </cell>
          <cell r="AP298">
            <v>727</v>
          </cell>
          <cell r="AQ298">
            <v>1093</v>
          </cell>
          <cell r="AR298">
            <v>1343</v>
          </cell>
          <cell r="AS298">
            <v>1174</v>
          </cell>
          <cell r="AT298">
            <v>1371</v>
          </cell>
          <cell r="AU298">
            <v>1453</v>
          </cell>
          <cell r="AV298">
            <v>1351</v>
          </cell>
          <cell r="AW298">
            <v>2113</v>
          </cell>
          <cell r="AX298">
            <v>1138</v>
          </cell>
          <cell r="AY298">
            <v>894</v>
          </cell>
          <cell r="AZ298">
            <v>1705</v>
          </cell>
          <cell r="BA298">
            <v>876</v>
          </cell>
          <cell r="BB298">
            <v>1256</v>
          </cell>
          <cell r="BC298">
            <v>17</v>
          </cell>
          <cell r="BD298">
            <v>0</v>
          </cell>
          <cell r="BE298">
            <v>0</v>
          </cell>
          <cell r="BF298">
            <v>0</v>
          </cell>
          <cell r="BG298">
            <v>0</v>
          </cell>
          <cell r="BH298">
            <v>0</v>
          </cell>
          <cell r="BI298">
            <v>2297</v>
          </cell>
          <cell r="BJ298">
            <v>2744</v>
          </cell>
          <cell r="BK298">
            <v>3974</v>
          </cell>
          <cell r="BL298">
            <v>3527</v>
          </cell>
          <cell r="BM298">
            <v>3058</v>
          </cell>
          <cell r="BN298">
            <v>3718</v>
          </cell>
          <cell r="BO298">
            <v>3367</v>
          </cell>
          <cell r="BP298">
            <v>1678</v>
          </cell>
          <cell r="BQ298">
            <v>5190</v>
          </cell>
          <cell r="BR298">
            <v>6438</v>
          </cell>
          <cell r="BS298">
            <v>4365</v>
          </cell>
          <cell r="BT298">
            <v>0</v>
          </cell>
        </row>
        <row r="299">
          <cell r="E299">
            <v>0</v>
          </cell>
          <cell r="G299">
            <v>28185.130000000008</v>
          </cell>
          <cell r="H299">
            <v>410.26000000000005</v>
          </cell>
          <cell r="I299">
            <v>796.11</v>
          </cell>
          <cell r="J299">
            <v>589.88000000000011</v>
          </cell>
          <cell r="K299">
            <v>608.76</v>
          </cell>
          <cell r="L299">
            <v>568.40000000000009</v>
          </cell>
          <cell r="M299">
            <v>555.59</v>
          </cell>
          <cell r="N299">
            <v>690.38</v>
          </cell>
          <cell r="O299">
            <v>694.66</v>
          </cell>
          <cell r="P299">
            <v>610.79</v>
          </cell>
          <cell r="Q299">
            <v>516.04</v>
          </cell>
          <cell r="R299">
            <v>546.02</v>
          </cell>
          <cell r="S299">
            <v>646.83000000000004</v>
          </cell>
          <cell r="T299">
            <v>648.65000000000009</v>
          </cell>
          <cell r="U299">
            <v>521.81000000000006</v>
          </cell>
          <cell r="V299">
            <v>630.16</v>
          </cell>
          <cell r="W299">
            <v>713.93000000000006</v>
          </cell>
          <cell r="X299">
            <v>663.43000000000006</v>
          </cell>
          <cell r="Y299">
            <v>480.93999999999994</v>
          </cell>
          <cell r="Z299">
            <v>245.48999999999998</v>
          </cell>
          <cell r="AA299">
            <v>657.42</v>
          </cell>
          <cell r="AB299">
            <v>665.84000000000015</v>
          </cell>
          <cell r="AC299">
            <v>614.95000000000005</v>
          </cell>
          <cell r="AD299">
            <v>612.04000000000008</v>
          </cell>
          <cell r="AE299">
            <v>681.28000000000009</v>
          </cell>
          <cell r="AF299">
            <v>735.61000000000013</v>
          </cell>
          <cell r="AG299">
            <v>702.32</v>
          </cell>
          <cell r="AH299">
            <v>685.52</v>
          </cell>
          <cell r="AI299">
            <v>593.5200000000001</v>
          </cell>
          <cell r="AJ299">
            <v>577.66999999999996</v>
          </cell>
          <cell r="AK299">
            <v>539.35</v>
          </cell>
          <cell r="AL299">
            <v>152.87</v>
          </cell>
          <cell r="AM299">
            <v>144.91999999999999</v>
          </cell>
          <cell r="AN299">
            <v>380.83</v>
          </cell>
          <cell r="AO299">
            <v>597.91</v>
          </cell>
          <cell r="AP299">
            <v>748.17000000000007</v>
          </cell>
          <cell r="AQ299">
            <v>710.04000000000008</v>
          </cell>
          <cell r="AR299">
            <v>870.67000000000007</v>
          </cell>
          <cell r="AS299">
            <v>612.96</v>
          </cell>
          <cell r="AT299">
            <v>544.81999999999994</v>
          </cell>
          <cell r="AU299">
            <v>751.08999999999992</v>
          </cell>
          <cell r="AV299">
            <v>815.16</v>
          </cell>
          <cell r="AW299">
            <v>743.25</v>
          </cell>
          <cell r="AX299">
            <v>532.12</v>
          </cell>
          <cell r="AY299">
            <v>617.44000000000005</v>
          </cell>
          <cell r="AZ299">
            <v>687.74</v>
          </cell>
          <cell r="BA299">
            <v>505.45</v>
          </cell>
          <cell r="BB299">
            <v>552.14</v>
          </cell>
          <cell r="BC299">
            <v>13.9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  <cell r="BH299">
            <v>0</v>
          </cell>
          <cell r="BI299">
            <v>2650.79</v>
          </cell>
          <cell r="BJ299">
            <v>2538.2399999999998</v>
          </cell>
          <cell r="BK299">
            <v>2617.0700000000002</v>
          </cell>
          <cell r="BL299">
            <v>2683.33</v>
          </cell>
          <cell r="BM299">
            <v>2302.1099999999997</v>
          </cell>
          <cell r="BN299">
            <v>2934.78</v>
          </cell>
          <cell r="BO299">
            <v>2581.04</v>
          </cell>
          <cell r="BP299">
            <v>1742.24</v>
          </cell>
          <cell r="BQ299">
            <v>2917.24</v>
          </cell>
          <cell r="BR299">
            <v>3083.14</v>
          </cell>
          <cell r="BS299">
            <v>2135.15</v>
          </cell>
          <cell r="BT299">
            <v>0</v>
          </cell>
        </row>
        <row r="300">
          <cell r="E300">
            <v>0</v>
          </cell>
          <cell r="G300">
            <v>27536.109722222223</v>
          </cell>
          <cell r="H300">
            <v>425.95055555555552</v>
          </cell>
          <cell r="I300">
            <v>746.29833333333352</v>
          </cell>
          <cell r="J300">
            <v>570.72083333333342</v>
          </cell>
          <cell r="K300">
            <v>595.31027777777786</v>
          </cell>
          <cell r="L300">
            <v>551.20499999999993</v>
          </cell>
          <cell r="M300">
            <v>538.15305555555551</v>
          </cell>
          <cell r="N300">
            <v>666.1538888888889</v>
          </cell>
          <cell r="O300">
            <v>634.3416666666667</v>
          </cell>
          <cell r="P300">
            <v>579.64388888888891</v>
          </cell>
          <cell r="Q300">
            <v>484.79305555555555</v>
          </cell>
          <cell r="R300">
            <v>597.69361111111107</v>
          </cell>
          <cell r="S300">
            <v>623.61611111111108</v>
          </cell>
          <cell r="T300">
            <v>623.1919444444444</v>
          </cell>
          <cell r="U300">
            <v>542.17111111111103</v>
          </cell>
          <cell r="V300">
            <v>636.51027777777779</v>
          </cell>
          <cell r="W300">
            <v>703.03444444444449</v>
          </cell>
          <cell r="X300">
            <v>648.4713888888889</v>
          </cell>
          <cell r="Y300">
            <v>466.74666666666673</v>
          </cell>
          <cell r="Z300">
            <v>232.09333333333331</v>
          </cell>
          <cell r="AA300">
            <v>656.36249999999995</v>
          </cell>
          <cell r="AB300">
            <v>624.89361111111111</v>
          </cell>
          <cell r="AC300">
            <v>597.0002777777778</v>
          </cell>
          <cell r="AD300">
            <v>587.22777777777776</v>
          </cell>
          <cell r="AE300">
            <v>653.22055555555562</v>
          </cell>
          <cell r="AF300">
            <v>704.4224999999999</v>
          </cell>
          <cell r="AG300">
            <v>675.71749999999997</v>
          </cell>
          <cell r="AH300">
            <v>646.96722222222229</v>
          </cell>
          <cell r="AI300">
            <v>571.75055555555548</v>
          </cell>
          <cell r="AJ300">
            <v>557.81972222222225</v>
          </cell>
          <cell r="AK300">
            <v>528.97305555555556</v>
          </cell>
          <cell r="AL300">
            <v>141.19833333333335</v>
          </cell>
          <cell r="AM300">
            <v>154.70222222222222</v>
          </cell>
          <cell r="AN300">
            <v>479.90694444444443</v>
          </cell>
          <cell r="AO300">
            <v>655.38666666666666</v>
          </cell>
          <cell r="AP300">
            <v>695.71805555555545</v>
          </cell>
          <cell r="AQ300">
            <v>636.07805555555547</v>
          </cell>
          <cell r="AR300">
            <v>782.43388888888876</v>
          </cell>
          <cell r="AS300">
            <v>586.1919444444444</v>
          </cell>
          <cell r="AT300">
            <v>550.97861111111115</v>
          </cell>
          <cell r="AU300">
            <v>702.02</v>
          </cell>
          <cell r="AV300">
            <v>797.69805555555558</v>
          </cell>
          <cell r="AW300">
            <v>722.00805555555553</v>
          </cell>
          <cell r="AX300">
            <v>547.68416666666667</v>
          </cell>
          <cell r="AY300">
            <v>611.81194444444441</v>
          </cell>
          <cell r="AZ300">
            <v>658.48305555555555</v>
          </cell>
          <cell r="BA300">
            <v>530.8844444444444</v>
          </cell>
          <cell r="BB300">
            <v>599.1588888888889</v>
          </cell>
          <cell r="BC300">
            <v>13.311666666666667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  <cell r="BH300">
            <v>0</v>
          </cell>
          <cell r="BI300">
            <v>2575.2016666666668</v>
          </cell>
          <cell r="BJ300">
            <v>2401.2202777777779</v>
          </cell>
          <cell r="BK300">
            <v>2584.7950000000001</v>
          </cell>
          <cell r="BL300">
            <v>2687.9433333333332</v>
          </cell>
          <cell r="BM300">
            <v>2221.2683333333334</v>
          </cell>
          <cell r="BN300">
            <v>2820.9438888888899</v>
          </cell>
          <cell r="BO300">
            <v>2474.6274999999996</v>
          </cell>
          <cell r="BP300">
            <v>1860.1461111111112</v>
          </cell>
          <cell r="BQ300">
            <v>2726.9033333333332</v>
          </cell>
          <cell r="BR300">
            <v>3020.1500000000005</v>
          </cell>
          <cell r="BS300">
            <v>2162.9102777777775</v>
          </cell>
          <cell r="BT300">
            <v>0</v>
          </cell>
        </row>
      </sheetData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18"/>
  <sheetViews>
    <sheetView zoomScale="55" zoomScaleNormal="55" workbookViewId="0">
      <selection activeCell="AM39" sqref="AM39"/>
    </sheetView>
  </sheetViews>
  <sheetFormatPr baseColWidth="10" defaultRowHeight="13.2" x14ac:dyDescent="0.25"/>
  <cols>
    <col min="1" max="1" width="7.5546875" bestFit="1" customWidth="1"/>
    <col min="2" max="2" width="13.109375" bestFit="1" customWidth="1"/>
    <col min="3" max="3" width="22" bestFit="1" customWidth="1"/>
    <col min="4" max="4" width="8.44140625" bestFit="1" customWidth="1"/>
    <col min="5" max="25" width="6.33203125" bestFit="1" customWidth="1"/>
    <col min="26" max="27" width="7.33203125" bestFit="1" customWidth="1"/>
    <col min="28" max="28" width="6.33203125" bestFit="1" customWidth="1"/>
    <col min="29" max="30" width="7.33203125" bestFit="1" customWidth="1"/>
    <col min="31" max="31" width="6.33203125" bestFit="1" customWidth="1"/>
    <col min="32" max="33" width="7.33203125" bestFit="1" customWidth="1"/>
    <col min="34" max="44" width="6.33203125" bestFit="1" customWidth="1"/>
    <col min="45" max="46" width="7.33203125" bestFit="1" customWidth="1"/>
    <col min="47" max="51" width="6.33203125" bestFit="1" customWidth="1"/>
    <col min="52" max="52" width="5.33203125" bestFit="1" customWidth="1"/>
    <col min="53" max="56" width="3.33203125" bestFit="1" customWidth="1"/>
  </cols>
  <sheetData>
    <row r="1" spans="1:56" x14ac:dyDescent="0.25">
      <c r="A1" s="72" t="s">
        <v>0</v>
      </c>
      <c r="B1" s="72" t="s">
        <v>2</v>
      </c>
      <c r="C1" s="72" t="s">
        <v>36</v>
      </c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P1">
        <v>13</v>
      </c>
      <c r="Q1">
        <v>14</v>
      </c>
      <c r="R1">
        <v>15</v>
      </c>
      <c r="S1">
        <v>16</v>
      </c>
      <c r="T1">
        <v>17</v>
      </c>
      <c r="U1">
        <v>18</v>
      </c>
      <c r="V1">
        <v>19</v>
      </c>
      <c r="W1">
        <v>20</v>
      </c>
      <c r="X1">
        <v>21</v>
      </c>
      <c r="Y1">
        <v>22</v>
      </c>
      <c r="Z1">
        <v>23</v>
      </c>
      <c r="AA1">
        <v>24</v>
      </c>
      <c r="AB1">
        <v>25</v>
      </c>
      <c r="AC1">
        <v>26</v>
      </c>
      <c r="AD1">
        <v>27</v>
      </c>
      <c r="AE1">
        <v>28</v>
      </c>
      <c r="AF1">
        <v>29</v>
      </c>
      <c r="AG1">
        <v>30</v>
      </c>
      <c r="AH1">
        <v>31</v>
      </c>
      <c r="AI1">
        <v>32</v>
      </c>
      <c r="AJ1">
        <v>33</v>
      </c>
      <c r="AK1">
        <v>34</v>
      </c>
      <c r="AL1">
        <v>35</v>
      </c>
      <c r="AM1">
        <v>36</v>
      </c>
      <c r="AN1">
        <v>37</v>
      </c>
      <c r="AO1">
        <v>38</v>
      </c>
      <c r="AP1">
        <v>39</v>
      </c>
      <c r="AQ1">
        <v>40</v>
      </c>
      <c r="AR1">
        <v>41</v>
      </c>
      <c r="AS1">
        <v>42</v>
      </c>
      <c r="AT1">
        <v>43</v>
      </c>
      <c r="AU1">
        <v>44</v>
      </c>
      <c r="AV1">
        <v>45</v>
      </c>
      <c r="AW1">
        <v>46</v>
      </c>
      <c r="AX1">
        <v>47</v>
      </c>
      <c r="AY1">
        <v>48</v>
      </c>
      <c r="AZ1">
        <v>49</v>
      </c>
      <c r="BA1">
        <v>50</v>
      </c>
      <c r="BB1">
        <v>51</v>
      </c>
      <c r="BC1">
        <v>52</v>
      </c>
      <c r="BD1">
        <v>53</v>
      </c>
    </row>
    <row r="2" spans="1:56" x14ac:dyDescent="0.25">
      <c r="A2" s="6" t="s">
        <v>39</v>
      </c>
      <c r="B2" s="6" t="s">
        <v>83</v>
      </c>
      <c r="C2" s="7" t="s">
        <v>84</v>
      </c>
      <c r="D2">
        <f>'Data hebdo'!H2+'Data hebdo'!H19+'Data hebdo'!G36</f>
        <v>954.54000000000019</v>
      </c>
      <c r="E2">
        <f>'Data hebdo'!I2+'Data hebdo'!I19+'Data hebdo'!H36</f>
        <v>73.12</v>
      </c>
      <c r="F2">
        <f>'Data hebdo'!J2+'Data hebdo'!J19+'Data hebdo'!I36</f>
        <v>31.700000000000003</v>
      </c>
      <c r="G2">
        <f>'Data hebdo'!K2+'Data hebdo'!K19+'Data hebdo'!J36</f>
        <v>26.14</v>
      </c>
      <c r="H2">
        <f>'Data hebdo'!L2+'Data hebdo'!L19+'Data hebdo'!K36</f>
        <v>19.959999999999997</v>
      </c>
      <c r="I2">
        <f>'Data hebdo'!M2+'Data hebdo'!M19+'Data hebdo'!L36</f>
        <v>31.919999999999998</v>
      </c>
      <c r="J2">
        <f>'Data hebdo'!N2+'Data hebdo'!N19+'Data hebdo'!M36</f>
        <v>25.050000000000004</v>
      </c>
      <c r="K2">
        <f>'Data hebdo'!O2+'Data hebdo'!O19+'Data hebdo'!N36</f>
        <v>36.849999999999994</v>
      </c>
      <c r="L2">
        <f>'Data hebdo'!P2+'Data hebdo'!P19+'Data hebdo'!O36</f>
        <v>34.94</v>
      </c>
      <c r="M2">
        <f>'Data hebdo'!Q2+'Data hebdo'!Q19+'Data hebdo'!P36</f>
        <v>57.71</v>
      </c>
      <c r="N2">
        <f>'Data hebdo'!R2+'Data hebdo'!R19+'Data hebdo'!Q36</f>
        <v>45.42</v>
      </c>
      <c r="O2">
        <f>'Data hebdo'!S2+'Data hebdo'!S19+'Data hebdo'!R36</f>
        <v>50.899999999999991</v>
      </c>
      <c r="P2">
        <f>'Data hebdo'!T2+'Data hebdo'!T19+'Data hebdo'!S36</f>
        <v>47.66</v>
      </c>
      <c r="Q2">
        <f>'Data hebdo'!U2+'Data hebdo'!U19+'Data hebdo'!T36</f>
        <v>31.860000000000003</v>
      </c>
      <c r="R2">
        <f>'Data hebdo'!V2+'Data hebdo'!V19+'Data hebdo'!U36</f>
        <v>40.25</v>
      </c>
      <c r="S2">
        <f>'Data hebdo'!W2+'Data hebdo'!W19+'Data hebdo'!V36</f>
        <v>45.339999999999996</v>
      </c>
      <c r="T2">
        <f>'Data hebdo'!X2+'Data hebdo'!X19+'Data hebdo'!W36</f>
        <v>56.97999999999999</v>
      </c>
      <c r="U2">
        <f>'Data hebdo'!Y2+'Data hebdo'!Y19+'Data hebdo'!X36</f>
        <v>57.56</v>
      </c>
      <c r="V2">
        <f>'Data hebdo'!Z2+'Data hebdo'!Z19+'Data hebdo'!Y36</f>
        <v>39.61</v>
      </c>
      <c r="W2">
        <f>'Data hebdo'!AA2+'Data hebdo'!AA19+'Data hebdo'!Z36</f>
        <v>44.309999999999988</v>
      </c>
      <c r="X2">
        <f>'Data hebdo'!AB2+'Data hebdo'!AB19+'Data hebdo'!AA36</f>
        <v>57.219999999999992</v>
      </c>
      <c r="Y2">
        <f>'Data hebdo'!AC2+'Data hebdo'!AC19+'Data hebdo'!AB36</f>
        <v>74.72999999999999</v>
      </c>
      <c r="Z2">
        <f>'Data hebdo'!AD2+'Data hebdo'!AD19+'Data hebdo'!AC36</f>
        <v>106.58</v>
      </c>
      <c r="AA2">
        <f>'Data hebdo'!AE2+'Data hebdo'!AE19+'Data hebdo'!AD36</f>
        <v>67.900000000000006</v>
      </c>
      <c r="AB2">
        <f>'Data hebdo'!AF2+'Data hebdo'!AF19+'Data hebdo'!AE36</f>
        <v>72.59</v>
      </c>
      <c r="AC2">
        <f>'Data hebdo'!AG2+'Data hebdo'!AG19+'Data hebdo'!AF36</f>
        <v>66.17</v>
      </c>
      <c r="AD2">
        <f>'Data hebdo'!AH2+'Data hebdo'!AH19+'Data hebdo'!AG36</f>
        <v>59.520000000000017</v>
      </c>
      <c r="AE2">
        <f>'Data hebdo'!AI2+'Data hebdo'!AI19+'Data hebdo'!AH36</f>
        <v>54.75</v>
      </c>
      <c r="AF2">
        <f>'Data hebdo'!AJ2+'Data hebdo'!AJ19+'Data hebdo'!AI36</f>
        <v>50.180000000000007</v>
      </c>
      <c r="AG2">
        <f>'Data hebdo'!AK2+'Data hebdo'!AK19+'Data hebdo'!AJ36</f>
        <v>78.06</v>
      </c>
      <c r="AH2">
        <f>'Data hebdo'!AL2+'Data hebdo'!AL19+'Data hebdo'!AK36</f>
        <v>31.380000000000003</v>
      </c>
      <c r="AI2">
        <f>'Data hebdo'!AM2+'Data hebdo'!AM19+'Data hebdo'!AL36</f>
        <v>12.090000000000002</v>
      </c>
      <c r="AJ2">
        <f>'Data hebdo'!AN2+'Data hebdo'!AN19+'Data hebdo'!AM36</f>
        <v>75.739999999999995</v>
      </c>
      <c r="AK2">
        <f>'Data hebdo'!AO2+'Data hebdo'!AO19+'Data hebdo'!AN36</f>
        <v>89.25</v>
      </c>
      <c r="AL2">
        <f>'Data hebdo'!AP2+'Data hebdo'!AP19+'Data hebdo'!AO36</f>
        <v>53.47</v>
      </c>
      <c r="AM2">
        <f>'Data hebdo'!AQ2+'Data hebdo'!AQ19+'Data hebdo'!AP36</f>
        <v>51.580000000000005</v>
      </c>
      <c r="AN2">
        <f>'Data hebdo'!AR2+'Data hebdo'!AR19+'Data hebdo'!AQ36</f>
        <v>60.99</v>
      </c>
      <c r="AO2">
        <f>'Data hebdo'!AS2+'Data hebdo'!AS19+'Data hebdo'!AR36</f>
        <v>55.480000000000004</v>
      </c>
      <c r="AP2">
        <f>'Data hebdo'!AT2+'Data hebdo'!AT19+'Data hebdo'!AS36</f>
        <v>45.92</v>
      </c>
      <c r="AQ2">
        <f>'Data hebdo'!AU2+'Data hebdo'!AU19+'Data hebdo'!AT36</f>
        <v>27.54</v>
      </c>
      <c r="AR2">
        <f>'Data hebdo'!AV2+'Data hebdo'!AV19+'Data hebdo'!AU36</f>
        <v>20.58</v>
      </c>
      <c r="AS2">
        <f>'Data hebdo'!AW2+'Data hebdo'!AW19+'Data hebdo'!AV36</f>
        <v>17.279999999999998</v>
      </c>
      <c r="AT2">
        <f>'Data hebdo'!AX2+'Data hebdo'!AX19+'Data hebdo'!AW36</f>
        <v>26.119999999999994</v>
      </c>
      <c r="AU2">
        <f>'Data hebdo'!AY2+'Data hebdo'!AY19+'Data hebdo'!AX36</f>
        <v>24.259999999999998</v>
      </c>
      <c r="AV2">
        <f>'Data hebdo'!AZ2+'Data hebdo'!AZ19+'Data hebdo'!AY36</f>
        <v>21.58</v>
      </c>
      <c r="AW2">
        <f>'Data hebdo'!BA2+'Data hebdo'!BA19+'Data hebdo'!AZ36</f>
        <v>23.980000000000004</v>
      </c>
      <c r="AX2">
        <f>'Data hebdo'!BB2+'Data hebdo'!BB19+'Data hebdo'!BA36</f>
        <v>14.829999999999998</v>
      </c>
      <c r="AY2">
        <f>'Data hebdo'!BC2+'Data hebdo'!BC19+'Data hebdo'!BB36</f>
        <v>15.35</v>
      </c>
      <c r="AZ2">
        <f>'Data hebdo'!BD2+'Data hebdo'!BD19+'Data hebdo'!BC36</f>
        <v>0.21999999999999997</v>
      </c>
      <c r="BA2">
        <f>'Data hebdo'!BE2+'Data hebdo'!BE19+'Data hebdo'!BD36</f>
        <v>0</v>
      </c>
      <c r="BB2">
        <f>'Data hebdo'!BF2+'Data hebdo'!BF19+'Data hebdo'!BE36</f>
        <v>0</v>
      </c>
      <c r="BC2">
        <f>'Data hebdo'!BG2+'Data hebdo'!BG19+'Data hebdo'!BF36</f>
        <v>0</v>
      </c>
      <c r="BD2">
        <f>'Data hebdo'!BH2+'Data hebdo'!BH19+'Data hebdo'!BG36</f>
        <v>0</v>
      </c>
    </row>
    <row r="3" spans="1:56" x14ac:dyDescent="0.25">
      <c r="A3" s="6" t="s">
        <v>39</v>
      </c>
      <c r="B3" s="6" t="s">
        <v>85</v>
      </c>
      <c r="C3" s="7" t="s">
        <v>86</v>
      </c>
      <c r="D3">
        <f>'Data hebdo'!H3+'Data hebdo'!H20+'Data hebdo'!G37</f>
        <v>344.47999999999996</v>
      </c>
      <c r="E3">
        <f>'Data hebdo'!I3+'Data hebdo'!I20+'Data hebdo'!H37</f>
        <v>17.62</v>
      </c>
      <c r="F3">
        <f>'Data hebdo'!J3+'Data hebdo'!J20+'Data hebdo'!I37</f>
        <v>20.02</v>
      </c>
      <c r="G3">
        <f>'Data hebdo'!K3+'Data hebdo'!K20+'Data hebdo'!J37</f>
        <v>14.32</v>
      </c>
      <c r="H3">
        <f>'Data hebdo'!L3+'Data hebdo'!L20+'Data hebdo'!K37</f>
        <v>20.9</v>
      </c>
      <c r="I3">
        <f>'Data hebdo'!M3+'Data hebdo'!M20+'Data hebdo'!L37</f>
        <v>15.39</v>
      </c>
      <c r="J3">
        <f>'Data hebdo'!N3+'Data hebdo'!N20+'Data hebdo'!M37</f>
        <v>18.28</v>
      </c>
      <c r="K3">
        <f>'Data hebdo'!O3+'Data hebdo'!O20+'Data hebdo'!N37</f>
        <v>12.18</v>
      </c>
      <c r="L3">
        <f>'Data hebdo'!P3+'Data hebdo'!P20+'Data hebdo'!O37</f>
        <v>15.16</v>
      </c>
      <c r="M3">
        <f>'Data hebdo'!Q3+'Data hebdo'!Q20+'Data hebdo'!P37</f>
        <v>25.830000000000002</v>
      </c>
      <c r="N3">
        <f>'Data hebdo'!R3+'Data hebdo'!R20+'Data hebdo'!Q37</f>
        <v>7.6</v>
      </c>
      <c r="O3">
        <f>'Data hebdo'!S3+'Data hebdo'!S20+'Data hebdo'!R37</f>
        <v>17.829999999999998</v>
      </c>
      <c r="P3">
        <f>'Data hebdo'!T3+'Data hebdo'!T20+'Data hebdo'!S37</f>
        <v>14.969999999999999</v>
      </c>
      <c r="Q3">
        <f>'Data hebdo'!U3+'Data hebdo'!U20+'Data hebdo'!T37</f>
        <v>16.53</v>
      </c>
      <c r="R3">
        <f>'Data hebdo'!V3+'Data hebdo'!V20+'Data hebdo'!U37</f>
        <v>21.009999999999998</v>
      </c>
      <c r="S3">
        <f>'Data hebdo'!W3+'Data hebdo'!W20+'Data hebdo'!V37</f>
        <v>15.580000000000002</v>
      </c>
      <c r="T3">
        <f>'Data hebdo'!X3+'Data hebdo'!X20+'Data hebdo'!W37</f>
        <v>14.53</v>
      </c>
      <c r="U3">
        <f>'Data hebdo'!Y3+'Data hebdo'!Y20+'Data hebdo'!X37</f>
        <v>19.03</v>
      </c>
      <c r="V3">
        <f>'Data hebdo'!Z3+'Data hebdo'!Z20+'Data hebdo'!Y37</f>
        <v>6.04</v>
      </c>
      <c r="W3">
        <f>'Data hebdo'!AA3+'Data hebdo'!AA20+'Data hebdo'!Z37</f>
        <v>8.5100000000000016</v>
      </c>
      <c r="X3">
        <f>'Data hebdo'!AB3+'Data hebdo'!AB20+'Data hebdo'!AA37</f>
        <v>14.560000000000002</v>
      </c>
      <c r="Y3">
        <f>'Data hebdo'!AC3+'Data hebdo'!AC20+'Data hebdo'!AB37</f>
        <v>9.7999999999999989</v>
      </c>
      <c r="Z3">
        <f>'Data hebdo'!AD3+'Data hebdo'!AD20+'Data hebdo'!AC37</f>
        <v>8.2100000000000009</v>
      </c>
      <c r="AA3">
        <f>'Data hebdo'!AE3+'Data hebdo'!AE20+'Data hebdo'!AD37</f>
        <v>22.51</v>
      </c>
      <c r="AB3">
        <f>'Data hebdo'!AF3+'Data hebdo'!AF20+'Data hebdo'!AE37</f>
        <v>15.370000000000001</v>
      </c>
      <c r="AC3">
        <f>'Data hebdo'!AG3+'Data hebdo'!AG20+'Data hebdo'!AF37</f>
        <v>17.200000000000003</v>
      </c>
      <c r="AD3">
        <f>'Data hebdo'!AH3+'Data hebdo'!AH20+'Data hebdo'!AG37</f>
        <v>12.71</v>
      </c>
      <c r="AE3">
        <f>'Data hebdo'!AI3+'Data hebdo'!AI20+'Data hebdo'!AH37</f>
        <v>20.979999999999997</v>
      </c>
      <c r="AF3">
        <f>'Data hebdo'!AJ3+'Data hebdo'!AJ20+'Data hebdo'!AI37</f>
        <v>12.73</v>
      </c>
      <c r="AG3">
        <f>'Data hebdo'!AK3+'Data hebdo'!AK20+'Data hebdo'!AJ37</f>
        <v>8.8000000000000007</v>
      </c>
      <c r="AH3">
        <f>'Data hebdo'!AL3+'Data hebdo'!AL20+'Data hebdo'!AK37</f>
        <v>4.91</v>
      </c>
      <c r="AI3">
        <f>'Data hebdo'!AM3+'Data hebdo'!AM20+'Data hebdo'!AL37</f>
        <v>0</v>
      </c>
      <c r="AJ3">
        <f>'Data hebdo'!AN3+'Data hebdo'!AN20+'Data hebdo'!AM37</f>
        <v>1.04</v>
      </c>
      <c r="AK3">
        <f>'Data hebdo'!AO3+'Data hebdo'!AO20+'Data hebdo'!AN37</f>
        <v>7.87</v>
      </c>
      <c r="AL3">
        <f>'Data hebdo'!AP3+'Data hebdo'!AP20+'Data hebdo'!AO37</f>
        <v>23.380000000000003</v>
      </c>
      <c r="AM3">
        <f>'Data hebdo'!AQ3+'Data hebdo'!AQ20+'Data hebdo'!AP37</f>
        <v>17.760000000000002</v>
      </c>
      <c r="AN3">
        <f>'Data hebdo'!AR3+'Data hebdo'!AR20+'Data hebdo'!AQ37</f>
        <v>23.369999999999997</v>
      </c>
      <c r="AO3">
        <f>'Data hebdo'!AS3+'Data hebdo'!AS20+'Data hebdo'!AR37</f>
        <v>20.9</v>
      </c>
      <c r="AP3">
        <f>'Data hebdo'!AT3+'Data hebdo'!AT20+'Data hebdo'!AS37</f>
        <v>23.020000000000003</v>
      </c>
      <c r="AQ3">
        <f>'Data hebdo'!AU3+'Data hebdo'!AU20+'Data hebdo'!AT37</f>
        <v>15.15</v>
      </c>
      <c r="AR3">
        <f>'Data hebdo'!AV3+'Data hebdo'!AV20+'Data hebdo'!AU37</f>
        <v>14.39</v>
      </c>
      <c r="AS3">
        <f>'Data hebdo'!AW3+'Data hebdo'!AW20+'Data hebdo'!AV37</f>
        <v>9.5500000000000007</v>
      </c>
      <c r="AT3">
        <f>'Data hebdo'!AX3+'Data hebdo'!AX20+'Data hebdo'!AW37</f>
        <v>21.39</v>
      </c>
      <c r="AU3">
        <f>'Data hebdo'!AY3+'Data hebdo'!AY20+'Data hebdo'!AX37</f>
        <v>7.3699999999999992</v>
      </c>
      <c r="AV3">
        <f>'Data hebdo'!AZ3+'Data hebdo'!AZ20+'Data hebdo'!AY37</f>
        <v>16.75</v>
      </c>
      <c r="AW3">
        <f>'Data hebdo'!BA3+'Data hebdo'!BA20+'Data hebdo'!AZ37</f>
        <v>18.2</v>
      </c>
      <c r="AX3">
        <f>'Data hebdo'!BB3+'Data hebdo'!BB20+'Data hebdo'!BA37</f>
        <v>31.43</v>
      </c>
      <c r="AY3">
        <f>'Data hebdo'!BC3+'Data hebdo'!BC20+'Data hebdo'!BB37</f>
        <v>10.92</v>
      </c>
      <c r="AZ3">
        <f>'Data hebdo'!BD3+'Data hebdo'!BD20+'Data hebdo'!BC37</f>
        <v>1.08</v>
      </c>
      <c r="BA3">
        <f>'Data hebdo'!BE3+'Data hebdo'!BE20+'Data hebdo'!BD37</f>
        <v>0</v>
      </c>
      <c r="BB3">
        <f>'Data hebdo'!BF3+'Data hebdo'!BF20+'Data hebdo'!BE37</f>
        <v>0</v>
      </c>
      <c r="BC3">
        <f>'Data hebdo'!BG3+'Data hebdo'!BG20+'Data hebdo'!BF37</f>
        <v>0</v>
      </c>
      <c r="BD3">
        <f>'Data hebdo'!BH3+'Data hebdo'!BH20+'Data hebdo'!BG37</f>
        <v>0</v>
      </c>
    </row>
    <row r="4" spans="1:56" x14ac:dyDescent="0.25">
      <c r="A4" s="6" t="s">
        <v>39</v>
      </c>
      <c r="B4" s="6" t="s">
        <v>85</v>
      </c>
      <c r="C4" s="7" t="s">
        <v>87</v>
      </c>
      <c r="D4">
        <f>'Data hebdo'!H4+'Data hebdo'!H21+'Data hebdo'!G38</f>
        <v>293.63999999999993</v>
      </c>
      <c r="E4">
        <f>'Data hebdo'!I4+'Data hebdo'!I21+'Data hebdo'!H38</f>
        <v>19.14</v>
      </c>
      <c r="F4">
        <f>'Data hebdo'!J4+'Data hebdo'!J21+'Data hebdo'!I38</f>
        <v>24.76</v>
      </c>
      <c r="G4">
        <f>'Data hebdo'!K4+'Data hebdo'!K21+'Data hebdo'!J38</f>
        <v>19.310000000000002</v>
      </c>
      <c r="H4">
        <f>'Data hebdo'!L4+'Data hebdo'!L21+'Data hebdo'!K38</f>
        <v>20.13</v>
      </c>
      <c r="I4">
        <f>'Data hebdo'!M4+'Data hebdo'!M21+'Data hebdo'!L38</f>
        <v>25.45</v>
      </c>
      <c r="J4">
        <f>'Data hebdo'!N4+'Data hebdo'!N21+'Data hebdo'!M38</f>
        <v>22.45</v>
      </c>
      <c r="K4">
        <f>'Data hebdo'!O4+'Data hebdo'!O21+'Data hebdo'!N38</f>
        <v>17.52</v>
      </c>
      <c r="L4">
        <f>'Data hebdo'!P4+'Data hebdo'!P21+'Data hebdo'!O38</f>
        <v>19.330000000000002</v>
      </c>
      <c r="M4">
        <f>'Data hebdo'!Q4+'Data hebdo'!Q21+'Data hebdo'!P38</f>
        <v>12.01</v>
      </c>
      <c r="N4">
        <f>'Data hebdo'!R4+'Data hebdo'!R21+'Data hebdo'!Q38</f>
        <v>24.64</v>
      </c>
      <c r="O4">
        <f>'Data hebdo'!S4+'Data hebdo'!S21+'Data hebdo'!R38</f>
        <v>22.419999999999998</v>
      </c>
      <c r="P4">
        <f>'Data hebdo'!T4+'Data hebdo'!T21+'Data hebdo'!S38</f>
        <v>18.979999999999997</v>
      </c>
      <c r="Q4">
        <f>'Data hebdo'!U4+'Data hebdo'!U21+'Data hebdo'!T38</f>
        <v>13.71</v>
      </c>
      <c r="R4">
        <f>'Data hebdo'!V4+'Data hebdo'!V21+'Data hebdo'!U38</f>
        <v>21.880000000000003</v>
      </c>
      <c r="S4">
        <f>'Data hebdo'!W4+'Data hebdo'!W21+'Data hebdo'!V38</f>
        <v>18.39</v>
      </c>
      <c r="T4">
        <f>'Data hebdo'!X4+'Data hebdo'!X21+'Data hebdo'!W38</f>
        <v>22.229999999999997</v>
      </c>
      <c r="U4">
        <f>'Data hebdo'!Y4+'Data hebdo'!Y21+'Data hebdo'!X38</f>
        <v>17.34</v>
      </c>
      <c r="V4">
        <f>'Data hebdo'!Z4+'Data hebdo'!Z21+'Data hebdo'!Y38</f>
        <v>10.93</v>
      </c>
      <c r="W4">
        <f>'Data hebdo'!AA4+'Data hebdo'!AA21+'Data hebdo'!Z38</f>
        <v>15.360000000000001</v>
      </c>
      <c r="X4">
        <f>'Data hebdo'!AB4+'Data hebdo'!AB21+'Data hebdo'!AA38</f>
        <v>16.28</v>
      </c>
      <c r="Y4">
        <f>'Data hebdo'!AC4+'Data hebdo'!AC21+'Data hebdo'!AB38</f>
        <v>13.68</v>
      </c>
      <c r="Z4">
        <f>'Data hebdo'!AD4+'Data hebdo'!AD21+'Data hebdo'!AC38</f>
        <v>15.6</v>
      </c>
      <c r="AA4">
        <f>'Data hebdo'!AE4+'Data hebdo'!AE21+'Data hebdo'!AD38</f>
        <v>14.780000000000001</v>
      </c>
      <c r="AB4">
        <f>'Data hebdo'!AF4+'Data hebdo'!AF21+'Data hebdo'!AE38</f>
        <v>24.270000000000003</v>
      </c>
      <c r="AC4">
        <f>'Data hebdo'!AG4+'Data hebdo'!AG21+'Data hebdo'!AF38</f>
        <v>27.869999999999997</v>
      </c>
      <c r="AD4">
        <f>'Data hebdo'!AH4+'Data hebdo'!AH21+'Data hebdo'!AG38</f>
        <v>25.52</v>
      </c>
      <c r="AE4">
        <f>'Data hebdo'!AI4+'Data hebdo'!AI21+'Data hebdo'!AH38</f>
        <v>19.160000000000004</v>
      </c>
      <c r="AF4">
        <f>'Data hebdo'!AJ4+'Data hebdo'!AJ21+'Data hebdo'!AI38</f>
        <v>18.34</v>
      </c>
      <c r="AG4">
        <f>'Data hebdo'!AK4+'Data hebdo'!AK21+'Data hebdo'!AJ38</f>
        <v>15.24</v>
      </c>
      <c r="AH4">
        <f>'Data hebdo'!AL4+'Data hebdo'!AL21+'Data hebdo'!AK38</f>
        <v>10.050000000000001</v>
      </c>
      <c r="AI4">
        <f>'Data hebdo'!AM4+'Data hebdo'!AM21+'Data hebdo'!AL38</f>
        <v>4.38</v>
      </c>
      <c r="AJ4">
        <f>'Data hebdo'!AN4+'Data hebdo'!AN21+'Data hebdo'!AM38</f>
        <v>3.18</v>
      </c>
      <c r="AK4">
        <f>'Data hebdo'!AO4+'Data hebdo'!AO21+'Data hebdo'!AN38</f>
        <v>11.34</v>
      </c>
      <c r="AL4">
        <f>'Data hebdo'!AP4+'Data hebdo'!AP21+'Data hebdo'!AO38</f>
        <v>8.24</v>
      </c>
      <c r="AM4">
        <f>'Data hebdo'!AQ4+'Data hebdo'!AQ21+'Data hebdo'!AP38</f>
        <v>9.94</v>
      </c>
      <c r="AN4">
        <f>'Data hebdo'!AR4+'Data hebdo'!AR21+'Data hebdo'!AQ38</f>
        <v>12.05</v>
      </c>
      <c r="AO4">
        <f>'Data hebdo'!AS4+'Data hebdo'!AS21+'Data hebdo'!AR38</f>
        <v>13.62</v>
      </c>
      <c r="AP4">
        <f>'Data hebdo'!AT4+'Data hebdo'!AT21+'Data hebdo'!AS38</f>
        <v>8.41</v>
      </c>
      <c r="AQ4">
        <f>'Data hebdo'!AU4+'Data hebdo'!AU21+'Data hebdo'!AT38</f>
        <v>7.4099999999999993</v>
      </c>
      <c r="AR4">
        <f>'Data hebdo'!AV4+'Data hebdo'!AV21+'Data hebdo'!AU38</f>
        <v>6.62</v>
      </c>
      <c r="AS4">
        <f>'Data hebdo'!AW4+'Data hebdo'!AW21+'Data hebdo'!AV38</f>
        <v>17.010000000000002</v>
      </c>
      <c r="AT4">
        <f>'Data hebdo'!AX4+'Data hebdo'!AX21+'Data hebdo'!AW38</f>
        <v>19.91</v>
      </c>
      <c r="AU4">
        <f>'Data hebdo'!AY4+'Data hebdo'!AY21+'Data hebdo'!AX38</f>
        <v>15.5</v>
      </c>
      <c r="AV4">
        <f>'Data hebdo'!AZ4+'Data hebdo'!AZ21+'Data hebdo'!AY38</f>
        <v>26.560000000000002</v>
      </c>
      <c r="AW4">
        <f>'Data hebdo'!BA4+'Data hebdo'!BA21+'Data hebdo'!AZ38</f>
        <v>14.59</v>
      </c>
      <c r="AX4">
        <f>'Data hebdo'!BB4+'Data hebdo'!BB21+'Data hebdo'!BA38</f>
        <v>25.259999999999994</v>
      </c>
      <c r="AY4">
        <f>'Data hebdo'!BC4+'Data hebdo'!BC21+'Data hebdo'!BB38</f>
        <v>18.93</v>
      </c>
      <c r="AZ4">
        <f>'Data hebdo'!BD4+'Data hebdo'!BD21+'Data hebdo'!BC38</f>
        <v>0.24</v>
      </c>
      <c r="BA4">
        <f>'Data hebdo'!BE4+'Data hebdo'!BE21+'Data hebdo'!BD38</f>
        <v>0</v>
      </c>
      <c r="BB4">
        <f>'Data hebdo'!BF4+'Data hebdo'!BF21+'Data hebdo'!BE38</f>
        <v>0</v>
      </c>
      <c r="BC4">
        <f>'Data hebdo'!BG4+'Data hebdo'!BG21+'Data hebdo'!BF38</f>
        <v>0</v>
      </c>
      <c r="BD4">
        <f>'Data hebdo'!BH4+'Data hebdo'!BH21+'Data hebdo'!BG38</f>
        <v>0</v>
      </c>
    </row>
    <row r="5" spans="1:56" x14ac:dyDescent="0.25">
      <c r="A5" s="6" t="s">
        <v>39</v>
      </c>
      <c r="B5" s="6" t="s">
        <v>85</v>
      </c>
      <c r="C5" s="7" t="s">
        <v>88</v>
      </c>
      <c r="D5">
        <f>'Data hebdo'!H5+'Data hebdo'!H22+'Data hebdo'!G39</f>
        <v>150.91</v>
      </c>
      <c r="E5">
        <f>'Data hebdo'!I5+'Data hebdo'!I22+'Data hebdo'!H39</f>
        <v>9.18</v>
      </c>
      <c r="F5">
        <f>'Data hebdo'!J5+'Data hebdo'!J22+'Data hebdo'!I39</f>
        <v>5.46</v>
      </c>
      <c r="G5">
        <f>'Data hebdo'!K5+'Data hebdo'!K22+'Data hebdo'!J39</f>
        <v>8.6199999999999992</v>
      </c>
      <c r="H5">
        <f>'Data hebdo'!L5+'Data hebdo'!L22+'Data hebdo'!K39</f>
        <v>4.3499999999999996</v>
      </c>
      <c r="I5">
        <f>'Data hebdo'!M5+'Data hebdo'!M22+'Data hebdo'!L39</f>
        <v>7.57</v>
      </c>
      <c r="J5">
        <f>'Data hebdo'!N5+'Data hebdo'!N22+'Data hebdo'!M39</f>
        <v>6.93</v>
      </c>
      <c r="K5">
        <f>'Data hebdo'!O5+'Data hebdo'!O22+'Data hebdo'!N39</f>
        <v>5.77</v>
      </c>
      <c r="L5">
        <f>'Data hebdo'!P5+'Data hebdo'!P22+'Data hebdo'!O39</f>
        <v>5.7800000000000011</v>
      </c>
      <c r="M5">
        <f>'Data hebdo'!Q5+'Data hebdo'!Q22+'Data hebdo'!P39</f>
        <v>6.8000000000000007</v>
      </c>
      <c r="N5">
        <f>'Data hebdo'!R5+'Data hebdo'!R22+'Data hebdo'!Q39</f>
        <v>8.3500000000000014</v>
      </c>
      <c r="O5">
        <f>'Data hebdo'!S5+'Data hebdo'!S22+'Data hebdo'!R39</f>
        <v>18.510000000000002</v>
      </c>
      <c r="P5">
        <f>'Data hebdo'!T5+'Data hebdo'!T22+'Data hebdo'!S39</f>
        <v>4.9000000000000004</v>
      </c>
      <c r="Q5">
        <f>'Data hebdo'!U5+'Data hebdo'!U22+'Data hebdo'!T39</f>
        <v>3.9499999999999993</v>
      </c>
      <c r="R5">
        <f>'Data hebdo'!V5+'Data hebdo'!V22+'Data hebdo'!U39</f>
        <v>12.91</v>
      </c>
      <c r="S5">
        <f>'Data hebdo'!W5+'Data hebdo'!W22+'Data hebdo'!V39</f>
        <v>12.58</v>
      </c>
      <c r="T5">
        <f>'Data hebdo'!X5+'Data hebdo'!X22+'Data hebdo'!W39</f>
        <v>15.98</v>
      </c>
      <c r="U5">
        <f>'Data hebdo'!Y5+'Data hebdo'!Y22+'Data hebdo'!X39</f>
        <v>10.220000000000001</v>
      </c>
      <c r="V5">
        <f>'Data hebdo'!Z5+'Data hebdo'!Z22+'Data hebdo'!Y39</f>
        <v>3.16</v>
      </c>
      <c r="W5">
        <f>'Data hebdo'!AA5+'Data hebdo'!AA22+'Data hebdo'!Z39</f>
        <v>13.05</v>
      </c>
      <c r="X5">
        <f>'Data hebdo'!AB5+'Data hebdo'!AB22+'Data hebdo'!AA39</f>
        <v>15.97</v>
      </c>
      <c r="Y5">
        <f>'Data hebdo'!AC5+'Data hebdo'!AC22+'Data hebdo'!AB39</f>
        <v>14.91</v>
      </c>
      <c r="Z5">
        <f>'Data hebdo'!AD5+'Data hebdo'!AD22+'Data hebdo'!AC39</f>
        <v>13.14</v>
      </c>
      <c r="AA5">
        <f>'Data hebdo'!AE5+'Data hebdo'!AE22+'Data hebdo'!AD39</f>
        <v>21.47</v>
      </c>
      <c r="AB5">
        <f>'Data hebdo'!AF5+'Data hebdo'!AF22+'Data hebdo'!AE39</f>
        <v>17.32</v>
      </c>
      <c r="AC5">
        <f>'Data hebdo'!AG5+'Data hebdo'!AG22+'Data hebdo'!AF39</f>
        <v>16.029999999999998</v>
      </c>
      <c r="AD5">
        <f>'Data hebdo'!AH5+'Data hebdo'!AH22+'Data hebdo'!AG39</f>
        <v>15.7</v>
      </c>
      <c r="AE5">
        <f>'Data hebdo'!AI5+'Data hebdo'!AI22+'Data hebdo'!AH39</f>
        <v>14.56</v>
      </c>
      <c r="AF5">
        <f>'Data hebdo'!AJ5+'Data hebdo'!AJ22+'Data hebdo'!AI39</f>
        <v>9.84</v>
      </c>
      <c r="AG5">
        <f>'Data hebdo'!AK5+'Data hebdo'!AK22+'Data hebdo'!AJ39</f>
        <v>10.42</v>
      </c>
      <c r="AH5">
        <f>'Data hebdo'!AL5+'Data hebdo'!AL22+'Data hebdo'!AK39</f>
        <v>5.3100000000000005</v>
      </c>
      <c r="AI5">
        <f>'Data hebdo'!AM5+'Data hebdo'!AM22+'Data hebdo'!AL39</f>
        <v>0.95000000000000007</v>
      </c>
      <c r="AJ5">
        <f>'Data hebdo'!AN5+'Data hebdo'!AN22+'Data hebdo'!AM39</f>
        <v>0.73</v>
      </c>
      <c r="AK5">
        <f>'Data hebdo'!AO5+'Data hebdo'!AO22+'Data hebdo'!AN39</f>
        <v>12.24</v>
      </c>
      <c r="AL5">
        <f>'Data hebdo'!AP5+'Data hebdo'!AP22+'Data hebdo'!AO39</f>
        <v>5.4</v>
      </c>
      <c r="AM5">
        <f>'Data hebdo'!AQ5+'Data hebdo'!AQ22+'Data hebdo'!AP39</f>
        <v>9.1300000000000008</v>
      </c>
      <c r="AN5">
        <f>'Data hebdo'!AR5+'Data hebdo'!AR22+'Data hebdo'!AQ39</f>
        <v>13.290000000000001</v>
      </c>
      <c r="AO5">
        <f>'Data hebdo'!AS5+'Data hebdo'!AS22+'Data hebdo'!AR39</f>
        <v>17.36</v>
      </c>
      <c r="AP5">
        <f>'Data hebdo'!AT5+'Data hebdo'!AT22+'Data hebdo'!AS39</f>
        <v>15.45</v>
      </c>
      <c r="AQ5">
        <f>'Data hebdo'!AU5+'Data hebdo'!AU22+'Data hebdo'!AT39</f>
        <v>10.78</v>
      </c>
      <c r="AR5">
        <f>'Data hebdo'!AV5+'Data hebdo'!AV22+'Data hebdo'!AU39</f>
        <v>12.130000000000003</v>
      </c>
      <c r="AS5">
        <f>'Data hebdo'!AW5+'Data hebdo'!AW22+'Data hebdo'!AV39</f>
        <v>26.689999999999994</v>
      </c>
      <c r="AT5">
        <f>'Data hebdo'!AX5+'Data hebdo'!AX22+'Data hebdo'!AW39</f>
        <v>16.299999999999997</v>
      </c>
      <c r="AU5">
        <f>'Data hebdo'!AY5+'Data hebdo'!AY22+'Data hebdo'!AX39</f>
        <v>10.15</v>
      </c>
      <c r="AV5">
        <f>'Data hebdo'!AZ5+'Data hebdo'!AZ22+'Data hebdo'!AY39</f>
        <v>19.900000000000002</v>
      </c>
      <c r="AW5">
        <f>'Data hebdo'!BA5+'Data hebdo'!BA22+'Data hebdo'!AZ39</f>
        <v>11.16</v>
      </c>
      <c r="AX5">
        <f>'Data hebdo'!BB5+'Data hebdo'!BB22+'Data hebdo'!BA39</f>
        <v>10.25</v>
      </c>
      <c r="AY5">
        <f>'Data hebdo'!BC5+'Data hebdo'!BC22+'Data hebdo'!BB39</f>
        <v>15.84</v>
      </c>
      <c r="AZ5">
        <f>'Data hebdo'!BD5+'Data hebdo'!BD22+'Data hebdo'!BC39</f>
        <v>0.76</v>
      </c>
      <c r="BA5">
        <f>'Data hebdo'!BE5+'Data hebdo'!BE22+'Data hebdo'!BD39</f>
        <v>0</v>
      </c>
      <c r="BB5">
        <f>'Data hebdo'!BF5+'Data hebdo'!BF22+'Data hebdo'!BE39</f>
        <v>0</v>
      </c>
      <c r="BC5">
        <f>'Data hebdo'!BG5+'Data hebdo'!BG22+'Data hebdo'!BF39</f>
        <v>0</v>
      </c>
      <c r="BD5">
        <f>'Data hebdo'!BH5+'Data hebdo'!BH22+'Data hebdo'!BG39</f>
        <v>0</v>
      </c>
    </row>
    <row r="6" spans="1:56" x14ac:dyDescent="0.25">
      <c r="A6" s="6" t="s">
        <v>39</v>
      </c>
      <c r="B6" s="6" t="s">
        <v>85</v>
      </c>
      <c r="C6" s="7" t="s">
        <v>89</v>
      </c>
      <c r="D6">
        <f>'Data hebdo'!H6+'Data hebdo'!H23+'Data hebdo'!G40</f>
        <v>1938.92</v>
      </c>
      <c r="E6">
        <f>'Data hebdo'!I6+'Data hebdo'!I23+'Data hebdo'!H40</f>
        <v>65.52</v>
      </c>
      <c r="F6">
        <f>'Data hebdo'!J6+'Data hebdo'!J23+'Data hebdo'!I40</f>
        <v>75.710000000000008</v>
      </c>
      <c r="G6">
        <f>'Data hebdo'!K6+'Data hebdo'!K23+'Data hebdo'!J40</f>
        <v>78.210000000000008</v>
      </c>
      <c r="H6">
        <f>'Data hebdo'!L6+'Data hebdo'!L23+'Data hebdo'!K40</f>
        <v>74.27</v>
      </c>
      <c r="I6">
        <f>'Data hebdo'!M6+'Data hebdo'!M23+'Data hebdo'!L40</f>
        <v>78.490000000000009</v>
      </c>
      <c r="J6">
        <f>'Data hebdo'!N6+'Data hebdo'!N23+'Data hebdo'!M40</f>
        <v>77.28</v>
      </c>
      <c r="K6">
        <f>'Data hebdo'!O6+'Data hebdo'!O23+'Data hebdo'!N40</f>
        <v>74.150000000000006</v>
      </c>
      <c r="L6">
        <f>'Data hebdo'!P6+'Data hebdo'!P23+'Data hebdo'!O40</f>
        <v>69.33</v>
      </c>
      <c r="M6">
        <f>'Data hebdo'!Q6+'Data hebdo'!Q23+'Data hebdo'!P40</f>
        <v>68.709999999999994</v>
      </c>
      <c r="N6">
        <f>'Data hebdo'!R6+'Data hebdo'!R23+'Data hebdo'!Q40</f>
        <v>57.739999999999995</v>
      </c>
      <c r="O6">
        <f>'Data hebdo'!S6+'Data hebdo'!S23+'Data hebdo'!R40</f>
        <v>79.72999999999999</v>
      </c>
      <c r="P6">
        <f>'Data hebdo'!T6+'Data hebdo'!T23+'Data hebdo'!S40</f>
        <v>77.56</v>
      </c>
      <c r="Q6">
        <f>'Data hebdo'!U6+'Data hebdo'!U23+'Data hebdo'!T40</f>
        <v>56.86</v>
      </c>
      <c r="R6">
        <f>'Data hebdo'!V6+'Data hebdo'!V23+'Data hebdo'!U40</f>
        <v>65.959999999999994</v>
      </c>
      <c r="S6">
        <f>'Data hebdo'!W6+'Data hebdo'!W23+'Data hebdo'!V40</f>
        <v>70.27</v>
      </c>
      <c r="T6">
        <f>'Data hebdo'!X6+'Data hebdo'!X23+'Data hebdo'!W40</f>
        <v>53.79</v>
      </c>
      <c r="U6">
        <f>'Data hebdo'!Y6+'Data hebdo'!Y23+'Data hebdo'!X40</f>
        <v>58.21</v>
      </c>
      <c r="V6">
        <f>'Data hebdo'!Z6+'Data hebdo'!Z23+'Data hebdo'!Y40</f>
        <v>45.250000000000007</v>
      </c>
      <c r="W6">
        <f>'Data hebdo'!AA6+'Data hebdo'!AA23+'Data hebdo'!Z40</f>
        <v>77.009999999999991</v>
      </c>
      <c r="X6">
        <f>'Data hebdo'!AB6+'Data hebdo'!AB23+'Data hebdo'!AA40</f>
        <v>107.3</v>
      </c>
      <c r="Y6">
        <f>'Data hebdo'!AC6+'Data hebdo'!AC23+'Data hebdo'!AB40</f>
        <v>84.050000000000011</v>
      </c>
      <c r="Z6">
        <f>'Data hebdo'!AD6+'Data hebdo'!AD23+'Data hebdo'!AC40</f>
        <v>99.289999999999992</v>
      </c>
      <c r="AA6">
        <f>'Data hebdo'!AE6+'Data hebdo'!AE23+'Data hebdo'!AD40</f>
        <v>108.46000000000001</v>
      </c>
      <c r="AB6">
        <f>'Data hebdo'!AF6+'Data hebdo'!AF23+'Data hebdo'!AE40</f>
        <v>92.330000000000013</v>
      </c>
      <c r="AC6">
        <f>'Data hebdo'!AG6+'Data hebdo'!AG23+'Data hebdo'!AF40</f>
        <v>108.01</v>
      </c>
      <c r="AD6">
        <f>'Data hebdo'!AH6+'Data hebdo'!AH23+'Data hebdo'!AG40</f>
        <v>109.24</v>
      </c>
      <c r="AE6">
        <f>'Data hebdo'!AI6+'Data hebdo'!AI23+'Data hebdo'!AH40</f>
        <v>95.66</v>
      </c>
      <c r="AF6">
        <f>'Data hebdo'!AJ6+'Data hebdo'!AJ23+'Data hebdo'!AI40</f>
        <v>101.56</v>
      </c>
      <c r="AG6">
        <f>'Data hebdo'!AK6+'Data hebdo'!AK23+'Data hebdo'!AJ40</f>
        <v>101.27000000000001</v>
      </c>
      <c r="AH6">
        <f>'Data hebdo'!AL6+'Data hebdo'!AL23+'Data hebdo'!AK40</f>
        <v>48.99</v>
      </c>
      <c r="AI6">
        <f>'Data hebdo'!AM6+'Data hebdo'!AM23+'Data hebdo'!AL40</f>
        <v>12.669999999999998</v>
      </c>
      <c r="AJ6">
        <f>'Data hebdo'!AN6+'Data hebdo'!AN23+'Data hebdo'!AM40</f>
        <v>16.149999999999999</v>
      </c>
      <c r="AK6">
        <f>'Data hebdo'!AO6+'Data hebdo'!AO23+'Data hebdo'!AN40</f>
        <v>80.56</v>
      </c>
      <c r="AL6">
        <f>'Data hebdo'!AP6+'Data hebdo'!AP23+'Data hebdo'!AO40</f>
        <v>94.34</v>
      </c>
      <c r="AM6">
        <f>'Data hebdo'!AQ6+'Data hebdo'!AQ23+'Data hebdo'!AP40</f>
        <v>93.840000000000018</v>
      </c>
      <c r="AN6">
        <f>'Data hebdo'!AR6+'Data hebdo'!AR23+'Data hebdo'!AQ40</f>
        <v>85.509999999999991</v>
      </c>
      <c r="AO6">
        <f>'Data hebdo'!AS6+'Data hebdo'!AS23+'Data hebdo'!AR40</f>
        <v>95.47</v>
      </c>
      <c r="AP6">
        <f>'Data hebdo'!AT6+'Data hebdo'!AT23+'Data hebdo'!AS40</f>
        <v>90.890000000000015</v>
      </c>
      <c r="AQ6">
        <f>'Data hebdo'!AU6+'Data hebdo'!AU23+'Data hebdo'!AT40</f>
        <v>66.81</v>
      </c>
      <c r="AR6">
        <f>'Data hebdo'!AV6+'Data hebdo'!AV23+'Data hebdo'!AU40</f>
        <v>85.04</v>
      </c>
      <c r="AS6">
        <f>'Data hebdo'!AW6+'Data hebdo'!AW23+'Data hebdo'!AV40</f>
        <v>105.31</v>
      </c>
      <c r="AT6">
        <f>'Data hebdo'!AX6+'Data hebdo'!AX23+'Data hebdo'!AW40</f>
        <v>108.74000000000001</v>
      </c>
      <c r="AU6">
        <f>'Data hebdo'!AY6+'Data hebdo'!AY23+'Data hebdo'!AX40</f>
        <v>62.349999999999994</v>
      </c>
      <c r="AV6">
        <f>'Data hebdo'!AZ6+'Data hebdo'!AZ23+'Data hebdo'!AY40</f>
        <v>67.23</v>
      </c>
      <c r="AW6">
        <f>'Data hebdo'!BA6+'Data hebdo'!BA23+'Data hebdo'!AZ40</f>
        <v>96.72</v>
      </c>
      <c r="AX6">
        <f>'Data hebdo'!BB6+'Data hebdo'!BB23+'Data hebdo'!BA40</f>
        <v>56.17</v>
      </c>
      <c r="AY6">
        <f>'Data hebdo'!BC6+'Data hebdo'!BC23+'Data hebdo'!BB40</f>
        <v>90.829999999999984</v>
      </c>
      <c r="AZ6">
        <f>'Data hebdo'!BD6+'Data hebdo'!BD23+'Data hebdo'!BC40</f>
        <v>1.6</v>
      </c>
      <c r="BA6">
        <f>'Data hebdo'!BE6+'Data hebdo'!BE23+'Data hebdo'!BD40</f>
        <v>0</v>
      </c>
      <c r="BB6">
        <f>'Data hebdo'!BF6+'Data hebdo'!BF23+'Data hebdo'!BE40</f>
        <v>0</v>
      </c>
      <c r="BC6">
        <f>'Data hebdo'!BG6+'Data hebdo'!BG23+'Data hebdo'!BF40</f>
        <v>0</v>
      </c>
      <c r="BD6">
        <f>'Data hebdo'!BH6+'Data hebdo'!BH23+'Data hebdo'!BG40</f>
        <v>0</v>
      </c>
    </row>
    <row r="7" spans="1:56" x14ac:dyDescent="0.25">
      <c r="A7" s="6" t="s">
        <v>39</v>
      </c>
      <c r="B7" s="6" t="s">
        <v>85</v>
      </c>
      <c r="C7" s="7" t="s">
        <v>90</v>
      </c>
      <c r="D7">
        <f>'Data hebdo'!H7+'Data hebdo'!H24+'Data hebdo'!G41</f>
        <v>230.16000000000003</v>
      </c>
      <c r="E7">
        <f>'Data hebdo'!I7+'Data hebdo'!I24+'Data hebdo'!H41</f>
        <v>15.610000000000001</v>
      </c>
      <c r="F7">
        <f>'Data hebdo'!J7+'Data hebdo'!J24+'Data hebdo'!I41</f>
        <v>22.07</v>
      </c>
      <c r="G7">
        <f>'Data hebdo'!K7+'Data hebdo'!K24+'Data hebdo'!J41</f>
        <v>17.79</v>
      </c>
      <c r="H7">
        <f>'Data hebdo'!L7+'Data hebdo'!L24+'Data hebdo'!K41</f>
        <v>12.42</v>
      </c>
      <c r="I7">
        <f>'Data hebdo'!M7+'Data hebdo'!M24+'Data hebdo'!L41</f>
        <v>8.43</v>
      </c>
      <c r="J7">
        <f>'Data hebdo'!N7+'Data hebdo'!N24+'Data hebdo'!M41</f>
        <v>9.32</v>
      </c>
      <c r="K7">
        <f>'Data hebdo'!O7+'Data hebdo'!O24+'Data hebdo'!N41</f>
        <v>15.55</v>
      </c>
      <c r="L7">
        <f>'Data hebdo'!P7+'Data hebdo'!P24+'Data hebdo'!O41</f>
        <v>8.8000000000000007</v>
      </c>
      <c r="M7">
        <f>'Data hebdo'!Q7+'Data hebdo'!Q24+'Data hebdo'!P41</f>
        <v>17.630000000000003</v>
      </c>
      <c r="N7">
        <f>'Data hebdo'!R7+'Data hebdo'!R24+'Data hebdo'!Q41</f>
        <v>11.09</v>
      </c>
      <c r="O7">
        <f>'Data hebdo'!S7+'Data hebdo'!S24+'Data hebdo'!R41</f>
        <v>10.039999999999999</v>
      </c>
      <c r="P7">
        <f>'Data hebdo'!T7+'Data hebdo'!T24+'Data hebdo'!S41</f>
        <v>24.450000000000003</v>
      </c>
      <c r="Q7">
        <f>'Data hebdo'!U7+'Data hebdo'!U24+'Data hebdo'!T41</f>
        <v>6.48</v>
      </c>
      <c r="R7">
        <f>'Data hebdo'!V7+'Data hebdo'!V24+'Data hebdo'!U41</f>
        <v>5.4300000000000006</v>
      </c>
      <c r="S7">
        <f>'Data hebdo'!W7+'Data hebdo'!W24+'Data hebdo'!V41</f>
        <v>10.870000000000001</v>
      </c>
      <c r="T7">
        <f>'Data hebdo'!X7+'Data hebdo'!X24+'Data hebdo'!W41</f>
        <v>10.33</v>
      </c>
      <c r="U7">
        <f>'Data hebdo'!Y7+'Data hebdo'!Y24+'Data hebdo'!X41</f>
        <v>6.8400000000000007</v>
      </c>
      <c r="V7">
        <f>'Data hebdo'!Z7+'Data hebdo'!Z24+'Data hebdo'!Y41</f>
        <v>5.01</v>
      </c>
      <c r="W7">
        <f>'Data hebdo'!AA7+'Data hebdo'!AA24+'Data hebdo'!Z41</f>
        <v>5.9200000000000008</v>
      </c>
      <c r="X7">
        <f>'Data hebdo'!AB7+'Data hebdo'!AB24+'Data hebdo'!AA41</f>
        <v>6.62</v>
      </c>
      <c r="Y7">
        <f>'Data hebdo'!AC7+'Data hebdo'!AC24+'Data hebdo'!AB41</f>
        <v>10.760000000000002</v>
      </c>
      <c r="Z7">
        <f>'Data hebdo'!AD7+'Data hebdo'!AD24+'Data hebdo'!AC41</f>
        <v>5.9</v>
      </c>
      <c r="AA7">
        <f>'Data hebdo'!AE7+'Data hebdo'!AE24+'Data hebdo'!AD41</f>
        <v>12.040000000000001</v>
      </c>
      <c r="AB7">
        <f>'Data hebdo'!AF7+'Data hebdo'!AF24+'Data hebdo'!AE41</f>
        <v>13.8</v>
      </c>
      <c r="AC7">
        <f>'Data hebdo'!AG7+'Data hebdo'!AG24+'Data hebdo'!AF41</f>
        <v>10.3</v>
      </c>
      <c r="AD7">
        <f>'Data hebdo'!AH7+'Data hebdo'!AH24+'Data hebdo'!AG41</f>
        <v>7.9399999999999995</v>
      </c>
      <c r="AE7">
        <f>'Data hebdo'!AI7+'Data hebdo'!AI24+'Data hebdo'!AH41</f>
        <v>11.79</v>
      </c>
      <c r="AF7">
        <f>'Data hebdo'!AJ7+'Data hebdo'!AJ24+'Data hebdo'!AI41</f>
        <v>21.02</v>
      </c>
      <c r="AG7">
        <f>'Data hebdo'!AK7+'Data hebdo'!AK24+'Data hebdo'!AJ41</f>
        <v>11.77</v>
      </c>
      <c r="AH7">
        <f>'Data hebdo'!AL7+'Data hebdo'!AL24+'Data hebdo'!AK41</f>
        <v>4.3500000000000005</v>
      </c>
      <c r="AI7">
        <f>'Data hebdo'!AM7+'Data hebdo'!AM24+'Data hebdo'!AL41</f>
        <v>0.49</v>
      </c>
      <c r="AJ7">
        <f>'Data hebdo'!AN7+'Data hebdo'!AN24+'Data hebdo'!AM41</f>
        <v>0.3</v>
      </c>
      <c r="AK7">
        <f>'Data hebdo'!AO7+'Data hebdo'!AO24+'Data hebdo'!AN41</f>
        <v>18.96</v>
      </c>
      <c r="AL7">
        <f>'Data hebdo'!AP7+'Data hebdo'!AP24+'Data hebdo'!AO41</f>
        <v>7.93</v>
      </c>
      <c r="AM7">
        <f>'Data hebdo'!AQ7+'Data hebdo'!AQ24+'Data hebdo'!AP41</f>
        <v>10.119999999999999</v>
      </c>
      <c r="AN7">
        <f>'Data hebdo'!AR7+'Data hebdo'!AR24+'Data hebdo'!AQ41</f>
        <v>20.5</v>
      </c>
      <c r="AO7">
        <f>'Data hebdo'!AS7+'Data hebdo'!AS24+'Data hebdo'!AR41</f>
        <v>19.88</v>
      </c>
      <c r="AP7">
        <f>'Data hebdo'!AT7+'Data hebdo'!AT24+'Data hebdo'!AS41</f>
        <v>19.71</v>
      </c>
      <c r="AQ7">
        <f>'Data hebdo'!AU7+'Data hebdo'!AU24+'Data hebdo'!AT41</f>
        <v>6.2</v>
      </c>
      <c r="AR7">
        <f>'Data hebdo'!AV7+'Data hebdo'!AV24+'Data hebdo'!AU41</f>
        <v>10.11</v>
      </c>
      <c r="AS7">
        <f>'Data hebdo'!AW7+'Data hebdo'!AW24+'Data hebdo'!AV41</f>
        <v>16.190000000000001</v>
      </c>
      <c r="AT7">
        <f>'Data hebdo'!AX7+'Data hebdo'!AX24+'Data hebdo'!AW41</f>
        <v>15.56</v>
      </c>
      <c r="AU7">
        <f>'Data hebdo'!AY7+'Data hebdo'!AY24+'Data hebdo'!AX41</f>
        <v>5.18</v>
      </c>
      <c r="AV7">
        <f>'Data hebdo'!AZ7+'Data hebdo'!AZ24+'Data hebdo'!AY41</f>
        <v>12.670000000000002</v>
      </c>
      <c r="AW7">
        <f>'Data hebdo'!BA7+'Data hebdo'!BA24+'Data hebdo'!AZ41</f>
        <v>11.76</v>
      </c>
      <c r="AX7">
        <f>'Data hebdo'!BB7+'Data hebdo'!BB24+'Data hebdo'!BA41</f>
        <v>10.93</v>
      </c>
      <c r="AY7">
        <f>'Data hebdo'!BC7+'Data hebdo'!BC24+'Data hebdo'!BB41</f>
        <v>9.76</v>
      </c>
      <c r="AZ7">
        <f>'Data hebdo'!BD7+'Data hebdo'!BD24+'Data hebdo'!BC41</f>
        <v>0.76</v>
      </c>
      <c r="BA7">
        <f>'Data hebdo'!BE7+'Data hebdo'!BE24+'Data hebdo'!BD41</f>
        <v>0</v>
      </c>
      <c r="BB7">
        <f>'Data hebdo'!BF7+'Data hebdo'!BF24+'Data hebdo'!BE41</f>
        <v>0</v>
      </c>
      <c r="BC7">
        <f>'Data hebdo'!BG7+'Data hebdo'!BG24+'Data hebdo'!BF41</f>
        <v>0</v>
      </c>
      <c r="BD7">
        <f>'Data hebdo'!BH7+'Data hebdo'!BH24+'Data hebdo'!BG41</f>
        <v>0</v>
      </c>
    </row>
    <row r="8" spans="1:56" x14ac:dyDescent="0.25">
      <c r="A8" s="6" t="s">
        <v>39</v>
      </c>
      <c r="B8" s="6" t="s">
        <v>83</v>
      </c>
      <c r="C8" s="7" t="s">
        <v>91</v>
      </c>
      <c r="D8">
        <f>'Data hebdo'!H8+'Data hebdo'!H25+'Data hebdo'!G42</f>
        <v>158.32999999999998</v>
      </c>
      <c r="E8">
        <f>'Data hebdo'!I8+'Data hebdo'!I25+'Data hebdo'!H42</f>
        <v>13.870000000000001</v>
      </c>
      <c r="F8">
        <f>'Data hebdo'!J8+'Data hebdo'!J25+'Data hebdo'!I42</f>
        <v>10.620000000000001</v>
      </c>
      <c r="G8">
        <f>'Data hebdo'!K8+'Data hebdo'!K25+'Data hebdo'!J42</f>
        <v>9.4699999999999989</v>
      </c>
      <c r="H8">
        <f>'Data hebdo'!L8+'Data hebdo'!L25+'Data hebdo'!K42</f>
        <v>13.09</v>
      </c>
      <c r="I8">
        <f>'Data hebdo'!M8+'Data hebdo'!M25+'Data hebdo'!L42</f>
        <v>9.58</v>
      </c>
      <c r="J8">
        <f>'Data hebdo'!N8+'Data hebdo'!N25+'Data hebdo'!M42</f>
        <v>7.21</v>
      </c>
      <c r="K8">
        <f>'Data hebdo'!O8+'Data hebdo'!O25+'Data hebdo'!N42</f>
        <v>3.9899999999999998</v>
      </c>
      <c r="L8">
        <f>'Data hebdo'!P8+'Data hebdo'!P25+'Data hebdo'!O42</f>
        <v>2.61</v>
      </c>
      <c r="M8">
        <f>'Data hebdo'!Q8+'Data hebdo'!Q25+'Data hebdo'!P42</f>
        <v>3.58</v>
      </c>
      <c r="N8">
        <f>'Data hebdo'!R8+'Data hebdo'!R25+'Data hebdo'!Q42</f>
        <v>10.39</v>
      </c>
      <c r="O8">
        <f>'Data hebdo'!S8+'Data hebdo'!S25+'Data hebdo'!R42</f>
        <v>4.33</v>
      </c>
      <c r="P8">
        <f>'Data hebdo'!T8+'Data hebdo'!T25+'Data hebdo'!S42</f>
        <v>8.370000000000001</v>
      </c>
      <c r="Q8">
        <f>'Data hebdo'!U8+'Data hebdo'!U25+'Data hebdo'!T42</f>
        <v>6.09</v>
      </c>
      <c r="R8">
        <f>'Data hebdo'!V8+'Data hebdo'!V25+'Data hebdo'!U42</f>
        <v>4.21</v>
      </c>
      <c r="S8">
        <f>'Data hebdo'!W8+'Data hebdo'!W25+'Data hebdo'!V42</f>
        <v>2.67</v>
      </c>
      <c r="T8">
        <f>'Data hebdo'!X8+'Data hebdo'!X25+'Data hebdo'!W42</f>
        <v>8.620000000000001</v>
      </c>
      <c r="U8">
        <f>'Data hebdo'!Y8+'Data hebdo'!Y25+'Data hebdo'!X42</f>
        <v>10.64</v>
      </c>
      <c r="V8">
        <f>'Data hebdo'!Z8+'Data hebdo'!Z25+'Data hebdo'!Y42</f>
        <v>0.25</v>
      </c>
      <c r="W8">
        <f>'Data hebdo'!AA8+'Data hebdo'!AA25+'Data hebdo'!Z42</f>
        <v>17.75</v>
      </c>
      <c r="X8">
        <f>'Data hebdo'!AB8+'Data hebdo'!AB25+'Data hebdo'!AA42</f>
        <v>3.51</v>
      </c>
      <c r="Y8">
        <f>'Data hebdo'!AC8+'Data hebdo'!AC25+'Data hebdo'!AB42</f>
        <v>10.899999999999999</v>
      </c>
      <c r="Z8">
        <f>'Data hebdo'!AD8+'Data hebdo'!AD25+'Data hebdo'!AC42</f>
        <v>6.6099999999999994</v>
      </c>
      <c r="AA8">
        <f>'Data hebdo'!AE8+'Data hebdo'!AE25+'Data hebdo'!AD42</f>
        <v>13.2</v>
      </c>
      <c r="AB8">
        <f>'Data hebdo'!AF8+'Data hebdo'!AF25+'Data hebdo'!AE42</f>
        <v>11.55</v>
      </c>
      <c r="AC8">
        <f>'Data hebdo'!AG8+'Data hebdo'!AG25+'Data hebdo'!AF42</f>
        <v>6.44</v>
      </c>
      <c r="AD8">
        <f>'Data hebdo'!AH8+'Data hebdo'!AH25+'Data hebdo'!AG42</f>
        <v>3.6399999999999997</v>
      </c>
      <c r="AE8">
        <f>'Data hebdo'!AI8+'Data hebdo'!AI25+'Data hebdo'!AH42</f>
        <v>6.27</v>
      </c>
      <c r="AF8">
        <f>'Data hebdo'!AJ8+'Data hebdo'!AJ25+'Data hebdo'!AI42</f>
        <v>4.8500000000000005</v>
      </c>
      <c r="AG8">
        <f>'Data hebdo'!AK8+'Data hebdo'!AK25+'Data hebdo'!AJ42</f>
        <v>3.4699999999999998</v>
      </c>
      <c r="AH8">
        <f>'Data hebdo'!AL8+'Data hebdo'!AL25+'Data hebdo'!AK42</f>
        <v>0.98</v>
      </c>
      <c r="AI8">
        <f>'Data hebdo'!AM8+'Data hebdo'!AM25+'Data hebdo'!AL42</f>
        <v>0</v>
      </c>
      <c r="AJ8">
        <f>'Data hebdo'!AN8+'Data hebdo'!AN25+'Data hebdo'!AM42</f>
        <v>0</v>
      </c>
      <c r="AK8">
        <f>'Data hebdo'!AO8+'Data hebdo'!AO25+'Data hebdo'!AN42</f>
        <v>18.009999999999998</v>
      </c>
      <c r="AL8">
        <f>'Data hebdo'!AP8+'Data hebdo'!AP25+'Data hebdo'!AO42</f>
        <v>15.04</v>
      </c>
      <c r="AM8">
        <f>'Data hebdo'!AQ8+'Data hebdo'!AQ25+'Data hebdo'!AP42</f>
        <v>10.129999999999999</v>
      </c>
      <c r="AN8">
        <f>'Data hebdo'!AR8+'Data hebdo'!AR25+'Data hebdo'!AQ42</f>
        <v>17.54</v>
      </c>
      <c r="AO8">
        <f>'Data hebdo'!AS8+'Data hebdo'!AS25+'Data hebdo'!AR42</f>
        <v>1.8599999999999999</v>
      </c>
      <c r="AP8">
        <f>'Data hebdo'!AT8+'Data hebdo'!AT25+'Data hebdo'!AS42</f>
        <v>8.41</v>
      </c>
      <c r="AQ8">
        <f>'Data hebdo'!AU8+'Data hebdo'!AU25+'Data hebdo'!AT42</f>
        <v>2.87</v>
      </c>
      <c r="AR8">
        <f>'Data hebdo'!AV8+'Data hebdo'!AV25+'Data hebdo'!AU42</f>
        <v>9.39</v>
      </c>
      <c r="AS8">
        <f>'Data hebdo'!AW8+'Data hebdo'!AW25+'Data hebdo'!AV42</f>
        <v>7.15</v>
      </c>
      <c r="AT8">
        <f>'Data hebdo'!AX8+'Data hebdo'!AX25+'Data hebdo'!AW42</f>
        <v>25.82</v>
      </c>
      <c r="AU8">
        <f>'Data hebdo'!AY8+'Data hebdo'!AY25+'Data hebdo'!AX42</f>
        <v>10.19</v>
      </c>
      <c r="AV8">
        <f>'Data hebdo'!AZ8+'Data hebdo'!AZ25+'Data hebdo'!AY42</f>
        <v>2.5500000000000003</v>
      </c>
      <c r="AW8">
        <f>'Data hebdo'!BA8+'Data hebdo'!BA25+'Data hebdo'!AZ42</f>
        <v>3.4000000000000004</v>
      </c>
      <c r="AX8">
        <f>'Data hebdo'!BB8+'Data hebdo'!BB25+'Data hebdo'!BA42</f>
        <v>5.73</v>
      </c>
      <c r="AY8">
        <f>'Data hebdo'!BC8+'Data hebdo'!BC25+'Data hebdo'!BB42</f>
        <v>7.5700000000000012</v>
      </c>
      <c r="AZ8">
        <f>'Data hebdo'!BD8+'Data hebdo'!BD25+'Data hebdo'!BC42</f>
        <v>0</v>
      </c>
      <c r="BA8">
        <f>'Data hebdo'!BE8+'Data hebdo'!BE25+'Data hebdo'!BD42</f>
        <v>0</v>
      </c>
      <c r="BB8">
        <f>'Data hebdo'!BF8+'Data hebdo'!BF25+'Data hebdo'!BE42</f>
        <v>0</v>
      </c>
      <c r="BC8">
        <f>'Data hebdo'!BG8+'Data hebdo'!BG25+'Data hebdo'!BF42</f>
        <v>0</v>
      </c>
      <c r="BD8">
        <f>'Data hebdo'!BH8+'Data hebdo'!BH25+'Data hebdo'!BG42</f>
        <v>0</v>
      </c>
    </row>
    <row r="9" spans="1:56" x14ac:dyDescent="0.25">
      <c r="A9" s="6" t="s">
        <v>39</v>
      </c>
      <c r="B9" s="6" t="s">
        <v>83</v>
      </c>
      <c r="C9" s="7" t="s">
        <v>92</v>
      </c>
      <c r="D9">
        <f>'Data hebdo'!H9+'Data hebdo'!H26+'Data hebdo'!G43</f>
        <v>282.91000000000003</v>
      </c>
      <c r="E9">
        <f>'Data hebdo'!I9+'Data hebdo'!I26+'Data hebdo'!H43</f>
        <v>11.27</v>
      </c>
      <c r="F9">
        <f>'Data hebdo'!J9+'Data hebdo'!J26+'Data hebdo'!I43</f>
        <v>8.379999999999999</v>
      </c>
      <c r="G9">
        <f>'Data hebdo'!K9+'Data hebdo'!K26+'Data hebdo'!J43</f>
        <v>11.84</v>
      </c>
      <c r="H9">
        <f>'Data hebdo'!L9+'Data hebdo'!L26+'Data hebdo'!K43</f>
        <v>15.59</v>
      </c>
      <c r="I9">
        <f>'Data hebdo'!M9+'Data hebdo'!M26+'Data hebdo'!L43</f>
        <v>12.079999999999998</v>
      </c>
      <c r="J9">
        <f>'Data hebdo'!N9+'Data hebdo'!N26+'Data hebdo'!M43</f>
        <v>12.939999999999998</v>
      </c>
      <c r="K9">
        <f>'Data hebdo'!O9+'Data hebdo'!O26+'Data hebdo'!N43</f>
        <v>16.02</v>
      </c>
      <c r="L9">
        <f>'Data hebdo'!P9+'Data hebdo'!P26+'Data hebdo'!O43</f>
        <v>5.65</v>
      </c>
      <c r="M9">
        <f>'Data hebdo'!Q9+'Data hebdo'!Q26+'Data hebdo'!P43</f>
        <v>19.5</v>
      </c>
      <c r="N9">
        <f>'Data hebdo'!R9+'Data hebdo'!R26+'Data hebdo'!Q43</f>
        <v>26.330000000000002</v>
      </c>
      <c r="O9">
        <f>'Data hebdo'!S9+'Data hebdo'!S26+'Data hebdo'!R43</f>
        <v>26.939999999999998</v>
      </c>
      <c r="P9">
        <f>'Data hebdo'!T9+'Data hebdo'!T26+'Data hebdo'!S43</f>
        <v>11.159999999999998</v>
      </c>
      <c r="Q9">
        <f>'Data hebdo'!U9+'Data hebdo'!U26+'Data hebdo'!T43</f>
        <v>13.89</v>
      </c>
      <c r="R9">
        <f>'Data hebdo'!V9+'Data hebdo'!V26+'Data hebdo'!U43</f>
        <v>12.799999999999999</v>
      </c>
      <c r="S9">
        <f>'Data hebdo'!W9+'Data hebdo'!W26+'Data hebdo'!V43</f>
        <v>22.56</v>
      </c>
      <c r="T9">
        <f>'Data hebdo'!X9+'Data hebdo'!X26+'Data hebdo'!W43</f>
        <v>13.97</v>
      </c>
      <c r="U9">
        <f>'Data hebdo'!Y9+'Data hebdo'!Y26+'Data hebdo'!X43</f>
        <v>36.970000000000006</v>
      </c>
      <c r="V9">
        <f>'Data hebdo'!Z9+'Data hebdo'!Z26+'Data hebdo'!Y43</f>
        <v>8.3600000000000012</v>
      </c>
      <c r="W9">
        <f>'Data hebdo'!AA9+'Data hebdo'!AA26+'Data hebdo'!Z43</f>
        <v>21.38</v>
      </c>
      <c r="X9">
        <f>'Data hebdo'!AB9+'Data hebdo'!AB26+'Data hebdo'!AA43</f>
        <v>18.98</v>
      </c>
      <c r="Y9">
        <f>'Data hebdo'!AC9+'Data hebdo'!AC26+'Data hebdo'!AB43</f>
        <v>7.76</v>
      </c>
      <c r="Z9">
        <f>'Data hebdo'!AD9+'Data hebdo'!AD26+'Data hebdo'!AC43</f>
        <v>10.67</v>
      </c>
      <c r="AA9">
        <f>'Data hebdo'!AE9+'Data hebdo'!AE26+'Data hebdo'!AD43</f>
        <v>8.0399999999999991</v>
      </c>
      <c r="AB9">
        <f>'Data hebdo'!AF9+'Data hebdo'!AF26+'Data hebdo'!AE43</f>
        <v>25.159999999999997</v>
      </c>
      <c r="AC9">
        <f>'Data hebdo'!AG9+'Data hebdo'!AG26+'Data hebdo'!AF43</f>
        <v>15.049999999999997</v>
      </c>
      <c r="AD9">
        <f>'Data hebdo'!AH9+'Data hebdo'!AH26+'Data hebdo'!AG43</f>
        <v>16.53</v>
      </c>
      <c r="AE9">
        <f>'Data hebdo'!AI9+'Data hebdo'!AI26+'Data hebdo'!AH43</f>
        <v>35.28</v>
      </c>
      <c r="AF9">
        <f>'Data hebdo'!AJ9+'Data hebdo'!AJ26+'Data hebdo'!AI43</f>
        <v>20.619999999999997</v>
      </c>
      <c r="AG9">
        <f>'Data hebdo'!AK9+'Data hebdo'!AK26+'Data hebdo'!AJ43</f>
        <v>16.34</v>
      </c>
      <c r="AH9">
        <f>'Data hebdo'!AL9+'Data hebdo'!AL26+'Data hebdo'!AK43</f>
        <v>7.9600000000000009</v>
      </c>
      <c r="AI9">
        <f>'Data hebdo'!AM9+'Data hebdo'!AM26+'Data hebdo'!AL43</f>
        <v>5.01</v>
      </c>
      <c r="AJ9">
        <f>'Data hebdo'!AN9+'Data hebdo'!AN26+'Data hebdo'!AM43</f>
        <v>0.3</v>
      </c>
      <c r="AK9">
        <f>'Data hebdo'!AO9+'Data hebdo'!AO26+'Data hebdo'!AN43</f>
        <v>33.339999999999996</v>
      </c>
      <c r="AL9">
        <f>'Data hebdo'!AP9+'Data hebdo'!AP26+'Data hebdo'!AO43</f>
        <v>18.080000000000002</v>
      </c>
      <c r="AM9">
        <f>'Data hebdo'!AQ9+'Data hebdo'!AQ26+'Data hebdo'!AP43</f>
        <v>19.98</v>
      </c>
      <c r="AN9">
        <f>'Data hebdo'!AR9+'Data hebdo'!AR26+'Data hebdo'!AQ43</f>
        <v>22.1</v>
      </c>
      <c r="AO9">
        <f>'Data hebdo'!AS9+'Data hebdo'!AS26+'Data hebdo'!AR43</f>
        <v>39.04</v>
      </c>
      <c r="AP9">
        <f>'Data hebdo'!AT9+'Data hebdo'!AT26+'Data hebdo'!AS43</f>
        <v>13.91</v>
      </c>
      <c r="AQ9">
        <f>'Data hebdo'!AU9+'Data hebdo'!AU26+'Data hebdo'!AT43</f>
        <v>13.07</v>
      </c>
      <c r="AR9">
        <f>'Data hebdo'!AV9+'Data hebdo'!AV26+'Data hebdo'!AU43</f>
        <v>15.7</v>
      </c>
      <c r="AS9">
        <f>'Data hebdo'!AW9+'Data hebdo'!AW26+'Data hebdo'!AV43</f>
        <v>18.64</v>
      </c>
      <c r="AT9">
        <f>'Data hebdo'!AX9+'Data hebdo'!AX26+'Data hebdo'!AW43</f>
        <v>18.82</v>
      </c>
      <c r="AU9">
        <f>'Data hebdo'!AY9+'Data hebdo'!AY26+'Data hebdo'!AX43</f>
        <v>7.26</v>
      </c>
      <c r="AV9">
        <f>'Data hebdo'!AZ9+'Data hebdo'!AZ26+'Data hebdo'!AY43</f>
        <v>15.229999999999999</v>
      </c>
      <c r="AW9">
        <f>'Data hebdo'!BA9+'Data hebdo'!BA26+'Data hebdo'!AZ43</f>
        <v>26.58</v>
      </c>
      <c r="AX9">
        <f>'Data hebdo'!BB9+'Data hebdo'!BB26+'Data hebdo'!BA43</f>
        <v>21.18</v>
      </c>
      <c r="AY9">
        <f>'Data hebdo'!BC9+'Data hebdo'!BC26+'Data hebdo'!BB43</f>
        <v>15.57</v>
      </c>
      <c r="AZ9">
        <f>'Data hebdo'!BD9+'Data hebdo'!BD26+'Data hebdo'!BC43</f>
        <v>0.47</v>
      </c>
      <c r="BA9">
        <f>'Data hebdo'!BE9+'Data hebdo'!BE26+'Data hebdo'!BD43</f>
        <v>0</v>
      </c>
      <c r="BB9">
        <f>'Data hebdo'!BF9+'Data hebdo'!BF26+'Data hebdo'!BE43</f>
        <v>0</v>
      </c>
      <c r="BC9">
        <f>'Data hebdo'!BG9+'Data hebdo'!BG26+'Data hebdo'!BF43</f>
        <v>0</v>
      </c>
      <c r="BD9">
        <f>'Data hebdo'!BH9+'Data hebdo'!BH26+'Data hebdo'!BG43</f>
        <v>0</v>
      </c>
    </row>
    <row r="10" spans="1:56" x14ac:dyDescent="0.25">
      <c r="A10" s="6" t="s">
        <v>39</v>
      </c>
      <c r="B10" s="6" t="s">
        <v>83</v>
      </c>
      <c r="C10" s="7" t="s">
        <v>93</v>
      </c>
      <c r="D10">
        <f>'Data hebdo'!H10+'Data hebdo'!H27+'Data hebdo'!G44</f>
        <v>331.91</v>
      </c>
      <c r="E10">
        <f>'Data hebdo'!I10+'Data hebdo'!I27+'Data hebdo'!H44</f>
        <v>20.11</v>
      </c>
      <c r="F10">
        <f>'Data hebdo'!J10+'Data hebdo'!J27+'Data hebdo'!I44</f>
        <v>21.44</v>
      </c>
      <c r="G10">
        <f>'Data hebdo'!K10+'Data hebdo'!K27+'Data hebdo'!J44</f>
        <v>30.660000000000004</v>
      </c>
      <c r="H10">
        <f>'Data hebdo'!L10+'Data hebdo'!L27+'Data hebdo'!K44</f>
        <v>15.110000000000001</v>
      </c>
      <c r="I10">
        <f>'Data hebdo'!M10+'Data hebdo'!M27+'Data hebdo'!L44</f>
        <v>8.9400000000000013</v>
      </c>
      <c r="J10">
        <f>'Data hebdo'!N10+'Data hebdo'!N27+'Data hebdo'!M44</f>
        <v>11.08</v>
      </c>
      <c r="K10">
        <f>'Data hebdo'!O10+'Data hebdo'!O27+'Data hebdo'!N44</f>
        <v>4.3000000000000007</v>
      </c>
      <c r="L10">
        <f>'Data hebdo'!P10+'Data hebdo'!P27+'Data hebdo'!O44</f>
        <v>5.0599999999999996</v>
      </c>
      <c r="M10">
        <f>'Data hebdo'!Q10+'Data hebdo'!Q27+'Data hebdo'!P44</f>
        <v>14.03</v>
      </c>
      <c r="N10">
        <f>'Data hebdo'!R10+'Data hebdo'!R27+'Data hebdo'!Q44</f>
        <v>14.67</v>
      </c>
      <c r="O10">
        <f>'Data hebdo'!S10+'Data hebdo'!S27+'Data hebdo'!R44</f>
        <v>10.97</v>
      </c>
      <c r="P10">
        <f>'Data hebdo'!T10+'Data hebdo'!T27+'Data hebdo'!S44</f>
        <v>27.810000000000002</v>
      </c>
      <c r="Q10">
        <f>'Data hebdo'!U10+'Data hebdo'!U27+'Data hebdo'!T44</f>
        <v>9.81</v>
      </c>
      <c r="R10">
        <f>'Data hebdo'!V10+'Data hebdo'!V27+'Data hebdo'!U44</f>
        <v>15.189999999999998</v>
      </c>
      <c r="S10">
        <f>'Data hebdo'!W10+'Data hebdo'!W27+'Data hebdo'!V44</f>
        <v>8.43</v>
      </c>
      <c r="T10">
        <f>'Data hebdo'!X10+'Data hebdo'!X27+'Data hebdo'!W44</f>
        <v>11.559999999999999</v>
      </c>
      <c r="U10">
        <f>'Data hebdo'!Y10+'Data hebdo'!Y27+'Data hebdo'!X44</f>
        <v>39.47</v>
      </c>
      <c r="V10">
        <f>'Data hebdo'!Z10+'Data hebdo'!Z27+'Data hebdo'!Y44</f>
        <v>5.08</v>
      </c>
      <c r="W10">
        <f>'Data hebdo'!AA10+'Data hebdo'!AA27+'Data hebdo'!Z44</f>
        <v>17.010000000000002</v>
      </c>
      <c r="X10">
        <f>'Data hebdo'!AB10+'Data hebdo'!AB27+'Data hebdo'!AA44</f>
        <v>24.950000000000003</v>
      </c>
      <c r="Y10">
        <f>'Data hebdo'!AC10+'Data hebdo'!AC27+'Data hebdo'!AB44</f>
        <v>17.63</v>
      </c>
      <c r="Z10">
        <f>'Data hebdo'!AD10+'Data hebdo'!AD27+'Data hebdo'!AC44</f>
        <v>36.159999999999997</v>
      </c>
      <c r="AA10">
        <f>'Data hebdo'!AE10+'Data hebdo'!AE27+'Data hebdo'!AD44</f>
        <v>17.810000000000002</v>
      </c>
      <c r="AB10">
        <f>'Data hebdo'!AF10+'Data hebdo'!AF27+'Data hebdo'!AE44</f>
        <v>13.780000000000001</v>
      </c>
      <c r="AC10">
        <f>'Data hebdo'!AG10+'Data hebdo'!AG27+'Data hebdo'!AF44</f>
        <v>10.96</v>
      </c>
      <c r="AD10">
        <f>'Data hebdo'!AH10+'Data hebdo'!AH27+'Data hebdo'!AG44</f>
        <v>13.969999999999999</v>
      </c>
      <c r="AE10">
        <f>'Data hebdo'!AI10+'Data hebdo'!AI27+'Data hebdo'!AH44</f>
        <v>8.8899999999999988</v>
      </c>
      <c r="AF10">
        <f>'Data hebdo'!AJ10+'Data hebdo'!AJ27+'Data hebdo'!AI44</f>
        <v>26.25</v>
      </c>
      <c r="AG10">
        <f>'Data hebdo'!AK10+'Data hebdo'!AK27+'Data hebdo'!AJ44</f>
        <v>25.369999999999997</v>
      </c>
      <c r="AH10">
        <f>'Data hebdo'!AL10+'Data hebdo'!AL27+'Data hebdo'!AK44</f>
        <v>4.91</v>
      </c>
      <c r="AI10">
        <f>'Data hebdo'!AM10+'Data hebdo'!AM27+'Data hebdo'!AL44</f>
        <v>0</v>
      </c>
      <c r="AJ10">
        <f>'Data hebdo'!AN10+'Data hebdo'!AN27+'Data hebdo'!AM44</f>
        <v>0.59</v>
      </c>
      <c r="AK10">
        <f>'Data hebdo'!AO10+'Data hebdo'!AO27+'Data hebdo'!AN44</f>
        <v>20.470000000000002</v>
      </c>
      <c r="AL10">
        <f>'Data hebdo'!AP10+'Data hebdo'!AP27+'Data hebdo'!AO44</f>
        <v>22.6</v>
      </c>
      <c r="AM10">
        <f>'Data hebdo'!AQ10+'Data hebdo'!AQ27+'Data hebdo'!AP44</f>
        <v>23.270000000000003</v>
      </c>
      <c r="AN10">
        <f>'Data hebdo'!AR10+'Data hebdo'!AR27+'Data hebdo'!AQ44</f>
        <v>22.32</v>
      </c>
      <c r="AO10">
        <f>'Data hebdo'!AS10+'Data hebdo'!AS27+'Data hebdo'!AR44</f>
        <v>24.17</v>
      </c>
      <c r="AP10">
        <f>'Data hebdo'!AT10+'Data hebdo'!AT27+'Data hebdo'!AS44</f>
        <v>14.079999999999998</v>
      </c>
      <c r="AQ10">
        <f>'Data hebdo'!AU10+'Data hebdo'!AU27+'Data hebdo'!AT44</f>
        <v>4.9800000000000004</v>
      </c>
      <c r="AR10">
        <f>'Data hebdo'!AV10+'Data hebdo'!AV27+'Data hebdo'!AU44</f>
        <v>5.88</v>
      </c>
      <c r="AS10">
        <f>'Data hebdo'!AW10+'Data hebdo'!AW27+'Data hebdo'!AV44</f>
        <v>8.94</v>
      </c>
      <c r="AT10">
        <f>'Data hebdo'!AX10+'Data hebdo'!AX27+'Data hebdo'!AW44</f>
        <v>6.6599999999999993</v>
      </c>
      <c r="AU10">
        <f>'Data hebdo'!AY10+'Data hebdo'!AY27+'Data hebdo'!AX44</f>
        <v>1.54</v>
      </c>
      <c r="AV10">
        <f>'Data hebdo'!AZ10+'Data hebdo'!AZ27+'Data hebdo'!AY44</f>
        <v>17.25</v>
      </c>
      <c r="AW10">
        <f>'Data hebdo'!BA10+'Data hebdo'!BA27+'Data hebdo'!AZ44</f>
        <v>30.28</v>
      </c>
      <c r="AX10">
        <f>'Data hebdo'!BB10+'Data hebdo'!BB27+'Data hebdo'!BA44</f>
        <v>5.73</v>
      </c>
      <c r="AY10">
        <f>'Data hebdo'!BC10+'Data hebdo'!BC27+'Data hebdo'!BB44</f>
        <v>16.649999999999999</v>
      </c>
      <c r="AZ10">
        <f>'Data hebdo'!BD10+'Data hebdo'!BD27+'Data hebdo'!BC44</f>
        <v>0.67</v>
      </c>
      <c r="BA10">
        <f>'Data hebdo'!BE10+'Data hebdo'!BE27+'Data hebdo'!BD44</f>
        <v>0</v>
      </c>
      <c r="BB10">
        <f>'Data hebdo'!BF10+'Data hebdo'!BF27+'Data hebdo'!BE44</f>
        <v>0</v>
      </c>
      <c r="BC10">
        <f>'Data hebdo'!BG10+'Data hebdo'!BG27+'Data hebdo'!BF44</f>
        <v>0</v>
      </c>
      <c r="BD10">
        <f>'Data hebdo'!BH10+'Data hebdo'!BH27+'Data hebdo'!BG44</f>
        <v>0</v>
      </c>
    </row>
    <row r="11" spans="1:56" x14ac:dyDescent="0.25">
      <c r="A11" s="6" t="s">
        <v>39</v>
      </c>
      <c r="B11" s="6" t="s">
        <v>83</v>
      </c>
      <c r="C11" s="7" t="s">
        <v>94</v>
      </c>
      <c r="D11">
        <f>'Data hebdo'!H11+'Data hebdo'!H28+'Data hebdo'!G45</f>
        <v>216.75</v>
      </c>
      <c r="E11">
        <f>'Data hebdo'!I11+'Data hebdo'!I28+'Data hebdo'!H45</f>
        <v>19.489999999999998</v>
      </c>
      <c r="F11">
        <f>'Data hebdo'!J11+'Data hebdo'!J28+'Data hebdo'!I45</f>
        <v>13.18</v>
      </c>
      <c r="G11">
        <f>'Data hebdo'!K11+'Data hebdo'!K28+'Data hebdo'!J45</f>
        <v>3.4299999999999997</v>
      </c>
      <c r="H11">
        <f>'Data hebdo'!L11+'Data hebdo'!L28+'Data hebdo'!K45</f>
        <v>4.07</v>
      </c>
      <c r="I11">
        <f>'Data hebdo'!M11+'Data hebdo'!M28+'Data hebdo'!L45</f>
        <v>21.15</v>
      </c>
      <c r="J11">
        <f>'Data hebdo'!N11+'Data hebdo'!N28+'Data hebdo'!M45</f>
        <v>8.7000000000000011</v>
      </c>
      <c r="K11">
        <f>'Data hebdo'!O11+'Data hebdo'!O28+'Data hebdo'!N45</f>
        <v>5.9799999999999995</v>
      </c>
      <c r="L11">
        <f>'Data hebdo'!P11+'Data hebdo'!P28+'Data hebdo'!O45</f>
        <v>7.8499999999999988</v>
      </c>
      <c r="M11">
        <f>'Data hebdo'!Q11+'Data hebdo'!Q28+'Data hebdo'!P45</f>
        <v>19.52</v>
      </c>
      <c r="N11">
        <f>'Data hebdo'!R11+'Data hebdo'!R28+'Data hebdo'!Q45</f>
        <v>2.98</v>
      </c>
      <c r="O11">
        <f>'Data hebdo'!S11+'Data hebdo'!S28+'Data hebdo'!R45</f>
        <v>12.44</v>
      </c>
      <c r="P11">
        <f>'Data hebdo'!T11+'Data hebdo'!T28+'Data hebdo'!S45</f>
        <v>6.07</v>
      </c>
      <c r="Q11">
        <f>'Data hebdo'!U11+'Data hebdo'!U28+'Data hebdo'!T45</f>
        <v>6.0100000000000007</v>
      </c>
      <c r="R11">
        <f>'Data hebdo'!V11+'Data hebdo'!V28+'Data hebdo'!U45</f>
        <v>11.55</v>
      </c>
      <c r="S11">
        <f>'Data hebdo'!W11+'Data hebdo'!W28+'Data hebdo'!V45</f>
        <v>20.59</v>
      </c>
      <c r="T11">
        <f>'Data hebdo'!X11+'Data hebdo'!X28+'Data hebdo'!W45</f>
        <v>11.700000000000001</v>
      </c>
      <c r="U11">
        <f>'Data hebdo'!Y11+'Data hebdo'!Y28+'Data hebdo'!X45</f>
        <v>14.879999999999999</v>
      </c>
      <c r="V11">
        <f>'Data hebdo'!Z11+'Data hebdo'!Z28+'Data hebdo'!Y45</f>
        <v>4.41</v>
      </c>
      <c r="W11">
        <f>'Data hebdo'!AA11+'Data hebdo'!AA28+'Data hebdo'!Z45</f>
        <v>15.810000000000002</v>
      </c>
      <c r="X11">
        <f>'Data hebdo'!AB11+'Data hebdo'!AB28+'Data hebdo'!AA45</f>
        <v>14.59</v>
      </c>
      <c r="Y11">
        <f>'Data hebdo'!AC11+'Data hebdo'!AC28+'Data hebdo'!AB45</f>
        <v>10.940000000000001</v>
      </c>
      <c r="Z11">
        <f>'Data hebdo'!AD11+'Data hebdo'!AD28+'Data hebdo'!AC45</f>
        <v>19.48</v>
      </c>
      <c r="AA11">
        <f>'Data hebdo'!AE11+'Data hebdo'!AE28+'Data hebdo'!AD45</f>
        <v>28.17</v>
      </c>
      <c r="AB11">
        <f>'Data hebdo'!AF11+'Data hebdo'!AF28+'Data hebdo'!AE45</f>
        <v>8.39</v>
      </c>
      <c r="AC11">
        <f>'Data hebdo'!AG11+'Data hebdo'!AG28+'Data hebdo'!AF45</f>
        <v>11.49</v>
      </c>
      <c r="AD11">
        <f>'Data hebdo'!AH11+'Data hebdo'!AH28+'Data hebdo'!AG45</f>
        <v>11.170000000000002</v>
      </c>
      <c r="AE11">
        <f>'Data hebdo'!AI11+'Data hebdo'!AI28+'Data hebdo'!AH45</f>
        <v>9.9499999999999993</v>
      </c>
      <c r="AF11">
        <f>'Data hebdo'!AJ11+'Data hebdo'!AJ28+'Data hebdo'!AI45</f>
        <v>17.96</v>
      </c>
      <c r="AG11">
        <f>'Data hebdo'!AK11+'Data hebdo'!AK28+'Data hebdo'!AJ45</f>
        <v>29.61</v>
      </c>
      <c r="AH11">
        <f>'Data hebdo'!AL11+'Data hebdo'!AL28+'Data hebdo'!AK45</f>
        <v>4.0999999999999996</v>
      </c>
      <c r="AI11">
        <f>'Data hebdo'!AM11+'Data hebdo'!AM28+'Data hebdo'!AL45</f>
        <v>0</v>
      </c>
      <c r="AJ11">
        <f>'Data hebdo'!AN11+'Data hebdo'!AN28+'Data hebdo'!AM45</f>
        <v>1.22</v>
      </c>
      <c r="AK11">
        <f>'Data hebdo'!AO11+'Data hebdo'!AO28+'Data hebdo'!AN45</f>
        <v>29.419999999999998</v>
      </c>
      <c r="AL11">
        <f>'Data hebdo'!AP11+'Data hebdo'!AP28+'Data hebdo'!AO45</f>
        <v>33.269999999999996</v>
      </c>
      <c r="AM11">
        <f>'Data hebdo'!AQ11+'Data hebdo'!AQ28+'Data hebdo'!AP45</f>
        <v>32.230000000000004</v>
      </c>
      <c r="AN11">
        <f>'Data hebdo'!AR11+'Data hebdo'!AR28+'Data hebdo'!AQ45</f>
        <v>21.340000000000003</v>
      </c>
      <c r="AO11">
        <f>'Data hebdo'!AS11+'Data hebdo'!AS28+'Data hebdo'!AR45</f>
        <v>11.280000000000001</v>
      </c>
      <c r="AP11">
        <f>'Data hebdo'!AT11+'Data hebdo'!AT28+'Data hebdo'!AS45</f>
        <v>13.559999999999999</v>
      </c>
      <c r="AQ11">
        <f>'Data hebdo'!AU11+'Data hebdo'!AU28+'Data hebdo'!AT45</f>
        <v>6.7299999999999995</v>
      </c>
      <c r="AR11">
        <f>'Data hebdo'!AV11+'Data hebdo'!AV28+'Data hebdo'!AU45</f>
        <v>13.45</v>
      </c>
      <c r="AS11">
        <f>'Data hebdo'!AW11+'Data hebdo'!AW28+'Data hebdo'!AV45</f>
        <v>11.379999999999999</v>
      </c>
      <c r="AT11">
        <f>'Data hebdo'!AX11+'Data hebdo'!AX28+'Data hebdo'!AW45</f>
        <v>26.35</v>
      </c>
      <c r="AU11">
        <f>'Data hebdo'!AY11+'Data hebdo'!AY28+'Data hebdo'!AX45</f>
        <v>1.83</v>
      </c>
      <c r="AV11">
        <f>'Data hebdo'!AZ11+'Data hebdo'!AZ28+'Data hebdo'!AY45</f>
        <v>15.259999999999998</v>
      </c>
      <c r="AW11">
        <f>'Data hebdo'!BA11+'Data hebdo'!BA28+'Data hebdo'!AZ45</f>
        <v>25.61</v>
      </c>
      <c r="AX11">
        <f>'Data hebdo'!BB11+'Data hebdo'!BB28+'Data hebdo'!BA45</f>
        <v>25.659999999999997</v>
      </c>
      <c r="AY11">
        <f>'Data hebdo'!BC11+'Data hebdo'!BC28+'Data hebdo'!BB45</f>
        <v>26.189999999999998</v>
      </c>
      <c r="AZ11">
        <f>'Data hebdo'!BD11+'Data hebdo'!BD28+'Data hebdo'!BC45</f>
        <v>0</v>
      </c>
      <c r="BA11">
        <f>'Data hebdo'!BE11+'Data hebdo'!BE28+'Data hebdo'!BD45</f>
        <v>0</v>
      </c>
      <c r="BB11">
        <f>'Data hebdo'!BF11+'Data hebdo'!BF28+'Data hebdo'!BE45</f>
        <v>0</v>
      </c>
      <c r="BC11">
        <f>'Data hebdo'!BG11+'Data hebdo'!BG28+'Data hebdo'!BF45</f>
        <v>0</v>
      </c>
      <c r="BD11">
        <f>'Data hebdo'!BH11+'Data hebdo'!BH28+'Data hebdo'!BG45</f>
        <v>0</v>
      </c>
    </row>
    <row r="12" spans="1:56" x14ac:dyDescent="0.25">
      <c r="A12" s="6" t="s">
        <v>39</v>
      </c>
      <c r="B12" s="6" t="s">
        <v>83</v>
      </c>
      <c r="C12" s="7" t="s">
        <v>95</v>
      </c>
      <c r="D12">
        <f>'Data hebdo'!H12+'Data hebdo'!H29+'Data hebdo'!G46</f>
        <v>224.34000000000003</v>
      </c>
      <c r="E12">
        <f>'Data hebdo'!I12+'Data hebdo'!I29+'Data hebdo'!H46</f>
        <v>18.100000000000001</v>
      </c>
      <c r="F12">
        <f>'Data hebdo'!J12+'Data hebdo'!J29+'Data hebdo'!I46</f>
        <v>17.88</v>
      </c>
      <c r="G12">
        <f>'Data hebdo'!K12+'Data hebdo'!K29+'Data hebdo'!J46</f>
        <v>14.860000000000001</v>
      </c>
      <c r="H12">
        <f>'Data hebdo'!L12+'Data hebdo'!L29+'Data hebdo'!K46</f>
        <v>11.569999999999999</v>
      </c>
      <c r="I12">
        <f>'Data hebdo'!M12+'Data hebdo'!M29+'Data hebdo'!L46</f>
        <v>22.29</v>
      </c>
      <c r="J12">
        <f>'Data hebdo'!N12+'Data hebdo'!N29+'Data hebdo'!M46</f>
        <v>12.32</v>
      </c>
      <c r="K12">
        <f>'Data hebdo'!O12+'Data hebdo'!O29+'Data hebdo'!N46</f>
        <v>13.48</v>
      </c>
      <c r="L12">
        <f>'Data hebdo'!P12+'Data hebdo'!P29+'Data hebdo'!O46</f>
        <v>12.22</v>
      </c>
      <c r="M12">
        <f>'Data hebdo'!Q12+'Data hebdo'!Q29+'Data hebdo'!P46</f>
        <v>8.379999999999999</v>
      </c>
      <c r="N12">
        <f>'Data hebdo'!R12+'Data hebdo'!R29+'Data hebdo'!Q46</f>
        <v>8.36</v>
      </c>
      <c r="O12">
        <f>'Data hebdo'!S12+'Data hebdo'!S29+'Data hebdo'!R46</f>
        <v>26.09</v>
      </c>
      <c r="P12">
        <f>'Data hebdo'!T12+'Data hebdo'!T29+'Data hebdo'!S46</f>
        <v>28.070000000000004</v>
      </c>
      <c r="Q12">
        <f>'Data hebdo'!U12+'Data hebdo'!U29+'Data hebdo'!T46</f>
        <v>5.53</v>
      </c>
      <c r="R12">
        <f>'Data hebdo'!V12+'Data hebdo'!V29+'Data hebdo'!U46</f>
        <v>28.740000000000002</v>
      </c>
      <c r="S12">
        <f>'Data hebdo'!W12+'Data hebdo'!W29+'Data hebdo'!V46</f>
        <v>28.35</v>
      </c>
      <c r="T12">
        <f>'Data hebdo'!X12+'Data hebdo'!X29+'Data hebdo'!W46</f>
        <v>38.43</v>
      </c>
      <c r="U12">
        <f>'Data hebdo'!Y12+'Data hebdo'!Y29+'Data hebdo'!X46</f>
        <v>29.68</v>
      </c>
      <c r="V12">
        <f>'Data hebdo'!Z12+'Data hebdo'!Z29+'Data hebdo'!Y46</f>
        <v>8.6300000000000008</v>
      </c>
      <c r="W12">
        <f>'Data hebdo'!AA12+'Data hebdo'!AA29+'Data hebdo'!Z46</f>
        <v>10.97</v>
      </c>
      <c r="X12">
        <f>'Data hebdo'!AB12+'Data hebdo'!AB29+'Data hebdo'!AA46</f>
        <v>29.82</v>
      </c>
      <c r="Y12">
        <f>'Data hebdo'!AC12+'Data hebdo'!AC29+'Data hebdo'!AB46</f>
        <v>16.16</v>
      </c>
      <c r="Z12">
        <f>'Data hebdo'!AD12+'Data hebdo'!AD29+'Data hebdo'!AC46</f>
        <v>17.2</v>
      </c>
      <c r="AA12">
        <f>'Data hebdo'!AE12+'Data hebdo'!AE29+'Data hebdo'!AD46</f>
        <v>41.540000000000006</v>
      </c>
      <c r="AB12">
        <f>'Data hebdo'!AF12+'Data hebdo'!AF29+'Data hebdo'!AE46</f>
        <v>19.260000000000002</v>
      </c>
      <c r="AC12">
        <f>'Data hebdo'!AG12+'Data hebdo'!AG29+'Data hebdo'!AF46</f>
        <v>14.190000000000001</v>
      </c>
      <c r="AD12">
        <f>'Data hebdo'!AH12+'Data hebdo'!AH29+'Data hebdo'!AG46</f>
        <v>21.55</v>
      </c>
      <c r="AE12">
        <f>'Data hebdo'!AI12+'Data hebdo'!AI29+'Data hebdo'!AH46</f>
        <v>28.039999999999996</v>
      </c>
      <c r="AF12">
        <f>'Data hebdo'!AJ12+'Data hebdo'!AJ29+'Data hebdo'!AI46</f>
        <v>23.6</v>
      </c>
      <c r="AG12">
        <f>'Data hebdo'!AK12+'Data hebdo'!AK29+'Data hebdo'!AJ46</f>
        <v>9.32</v>
      </c>
      <c r="AH12">
        <f>'Data hebdo'!AL12+'Data hebdo'!AL29+'Data hebdo'!AK46</f>
        <v>13.12</v>
      </c>
      <c r="AI12">
        <f>'Data hebdo'!AM12+'Data hebdo'!AM29+'Data hebdo'!AL46</f>
        <v>0.9</v>
      </c>
      <c r="AJ12">
        <f>'Data hebdo'!AN12+'Data hebdo'!AN29+'Data hebdo'!AM46</f>
        <v>11.12</v>
      </c>
      <c r="AK12">
        <f>'Data hebdo'!AO12+'Data hebdo'!AO29+'Data hebdo'!AN46</f>
        <v>32.92</v>
      </c>
      <c r="AL12">
        <f>'Data hebdo'!AP12+'Data hebdo'!AP29+'Data hebdo'!AO46</f>
        <v>26.22</v>
      </c>
      <c r="AM12">
        <f>'Data hebdo'!AQ12+'Data hebdo'!AQ29+'Data hebdo'!AP46</f>
        <v>14.8</v>
      </c>
      <c r="AN12">
        <f>'Data hebdo'!AR12+'Data hebdo'!AR29+'Data hebdo'!AQ46</f>
        <v>29.75</v>
      </c>
      <c r="AO12">
        <f>'Data hebdo'!AS12+'Data hebdo'!AS29+'Data hebdo'!AR46</f>
        <v>32.51</v>
      </c>
      <c r="AP12">
        <f>'Data hebdo'!AT12+'Data hebdo'!AT29+'Data hebdo'!AS46</f>
        <v>24.519999999999996</v>
      </c>
      <c r="AQ12">
        <f>'Data hebdo'!AU12+'Data hebdo'!AU29+'Data hebdo'!AT46</f>
        <v>27.509999999999998</v>
      </c>
      <c r="AR12">
        <f>'Data hebdo'!AV12+'Data hebdo'!AV29+'Data hebdo'!AU46</f>
        <v>38.200000000000003</v>
      </c>
      <c r="AS12">
        <f>'Data hebdo'!AW12+'Data hebdo'!AW29+'Data hebdo'!AV46</f>
        <v>31.210000000000004</v>
      </c>
      <c r="AT12">
        <f>'Data hebdo'!AX12+'Data hebdo'!AX29+'Data hebdo'!AW46</f>
        <v>33.220000000000006</v>
      </c>
      <c r="AU12">
        <f>'Data hebdo'!AY12+'Data hebdo'!AY29+'Data hebdo'!AX46</f>
        <v>29.549999999999997</v>
      </c>
      <c r="AV12">
        <f>'Data hebdo'!AZ12+'Data hebdo'!AZ29+'Data hebdo'!AY46</f>
        <v>28.590000000000003</v>
      </c>
      <c r="AW12">
        <f>'Data hebdo'!BA12+'Data hebdo'!BA29+'Data hebdo'!AZ46</f>
        <v>14.93</v>
      </c>
      <c r="AX12">
        <f>'Data hebdo'!BB12+'Data hebdo'!BB29+'Data hebdo'!BA46</f>
        <v>15.18</v>
      </c>
      <c r="AY12">
        <f>'Data hebdo'!BC12+'Data hebdo'!BC29+'Data hebdo'!BB46</f>
        <v>15.170000000000002</v>
      </c>
      <c r="AZ12">
        <f>'Data hebdo'!BD12+'Data hebdo'!BD29+'Data hebdo'!BC46</f>
        <v>0</v>
      </c>
      <c r="BA12">
        <f>'Data hebdo'!BE12+'Data hebdo'!BE29+'Data hebdo'!BD46</f>
        <v>0</v>
      </c>
      <c r="BB12">
        <f>'Data hebdo'!BF12+'Data hebdo'!BF29+'Data hebdo'!BE46</f>
        <v>0</v>
      </c>
      <c r="BC12">
        <f>'Data hebdo'!BG12+'Data hebdo'!BG29+'Data hebdo'!BF46</f>
        <v>0</v>
      </c>
      <c r="BD12">
        <f>'Data hebdo'!BH12+'Data hebdo'!BH29+'Data hebdo'!BG46</f>
        <v>0</v>
      </c>
    </row>
    <row r="13" spans="1:56" x14ac:dyDescent="0.25">
      <c r="A13" s="6" t="s">
        <v>39</v>
      </c>
      <c r="B13" s="6" t="s">
        <v>83</v>
      </c>
      <c r="C13" s="7" t="s">
        <v>96</v>
      </c>
      <c r="D13">
        <f>'Data hebdo'!H13+'Data hebdo'!H30+'Data hebdo'!G47</f>
        <v>112.71999999999998</v>
      </c>
      <c r="E13">
        <f>'Data hebdo'!I13+'Data hebdo'!I30+'Data hebdo'!H47</f>
        <v>14.11</v>
      </c>
      <c r="F13">
        <f>'Data hebdo'!J13+'Data hebdo'!J30+'Data hebdo'!I47</f>
        <v>11.659999999999998</v>
      </c>
      <c r="G13">
        <f>'Data hebdo'!K13+'Data hebdo'!K30+'Data hebdo'!J47</f>
        <v>8.65</v>
      </c>
      <c r="H13">
        <f>'Data hebdo'!L13+'Data hebdo'!L30+'Data hebdo'!K47</f>
        <v>8.6399999999999988</v>
      </c>
      <c r="I13">
        <f>'Data hebdo'!M13+'Data hebdo'!M30+'Data hebdo'!L47</f>
        <v>10.35</v>
      </c>
      <c r="J13">
        <f>'Data hebdo'!N13+'Data hebdo'!N30+'Data hebdo'!M47</f>
        <v>10.76</v>
      </c>
      <c r="K13">
        <f>'Data hebdo'!O13+'Data hebdo'!O30+'Data hebdo'!N47</f>
        <v>14.069999999999999</v>
      </c>
      <c r="L13">
        <f>'Data hebdo'!P13+'Data hebdo'!P30+'Data hebdo'!O47</f>
        <v>9.25</v>
      </c>
      <c r="M13">
        <f>'Data hebdo'!Q13+'Data hebdo'!Q30+'Data hebdo'!P47</f>
        <v>9.01</v>
      </c>
      <c r="N13">
        <f>'Data hebdo'!R13+'Data hebdo'!R30+'Data hebdo'!Q47</f>
        <v>23.86</v>
      </c>
      <c r="O13">
        <f>'Data hebdo'!S13+'Data hebdo'!S30+'Data hebdo'!R47</f>
        <v>19.64</v>
      </c>
      <c r="P13">
        <f>'Data hebdo'!T13+'Data hebdo'!T30+'Data hebdo'!S47</f>
        <v>16.87</v>
      </c>
      <c r="Q13">
        <f>'Data hebdo'!U13+'Data hebdo'!U30+'Data hebdo'!T47</f>
        <v>5.55</v>
      </c>
      <c r="R13">
        <f>'Data hebdo'!V13+'Data hebdo'!V30+'Data hebdo'!U47</f>
        <v>17.97</v>
      </c>
      <c r="S13">
        <f>'Data hebdo'!W13+'Data hebdo'!W30+'Data hebdo'!V47</f>
        <v>22.520000000000003</v>
      </c>
      <c r="T13">
        <f>'Data hebdo'!X13+'Data hebdo'!X30+'Data hebdo'!W47</f>
        <v>20.759999999999998</v>
      </c>
      <c r="U13">
        <f>'Data hebdo'!Y13+'Data hebdo'!Y30+'Data hebdo'!X47</f>
        <v>12.64</v>
      </c>
      <c r="V13">
        <f>'Data hebdo'!Z13+'Data hebdo'!Z30+'Data hebdo'!Y47</f>
        <v>7.5699999999999985</v>
      </c>
      <c r="W13">
        <f>'Data hebdo'!AA13+'Data hebdo'!AA30+'Data hebdo'!Z47</f>
        <v>25.56</v>
      </c>
      <c r="X13">
        <f>'Data hebdo'!AB13+'Data hebdo'!AB30+'Data hebdo'!AA47</f>
        <v>17.989999999999998</v>
      </c>
      <c r="Y13">
        <f>'Data hebdo'!AC13+'Data hebdo'!AC30+'Data hebdo'!AB47</f>
        <v>31.459999999999997</v>
      </c>
      <c r="Z13">
        <f>'Data hebdo'!AD13+'Data hebdo'!AD30+'Data hebdo'!AC47</f>
        <v>29.06</v>
      </c>
      <c r="AA13">
        <f>'Data hebdo'!AE13+'Data hebdo'!AE30+'Data hebdo'!AD47</f>
        <v>26.939999999999998</v>
      </c>
      <c r="AB13">
        <f>'Data hebdo'!AF13+'Data hebdo'!AF30+'Data hebdo'!AE47</f>
        <v>28.83</v>
      </c>
      <c r="AC13">
        <f>'Data hebdo'!AG13+'Data hebdo'!AG30+'Data hebdo'!AF47</f>
        <v>22.299999999999997</v>
      </c>
      <c r="AD13">
        <f>'Data hebdo'!AH13+'Data hebdo'!AH30+'Data hebdo'!AG47</f>
        <v>22.48</v>
      </c>
      <c r="AE13">
        <f>'Data hebdo'!AI13+'Data hebdo'!AI30+'Data hebdo'!AH47</f>
        <v>14.51</v>
      </c>
      <c r="AF13">
        <f>'Data hebdo'!AJ13+'Data hebdo'!AJ30+'Data hebdo'!AI47</f>
        <v>15.86</v>
      </c>
      <c r="AG13">
        <f>'Data hebdo'!AK13+'Data hebdo'!AK30+'Data hebdo'!AJ47</f>
        <v>16.509999999999998</v>
      </c>
      <c r="AH13">
        <f>'Data hebdo'!AL13+'Data hebdo'!AL30+'Data hebdo'!AK47</f>
        <v>3.1100000000000003</v>
      </c>
      <c r="AI13">
        <f>'Data hebdo'!AM13+'Data hebdo'!AM30+'Data hebdo'!AL47</f>
        <v>0</v>
      </c>
      <c r="AJ13">
        <f>'Data hebdo'!AN13+'Data hebdo'!AN30+'Data hebdo'!AM47</f>
        <v>2.0499999999999998</v>
      </c>
      <c r="AK13">
        <f>'Data hebdo'!AO13+'Data hebdo'!AO30+'Data hebdo'!AN47</f>
        <v>27.490000000000002</v>
      </c>
      <c r="AL13">
        <f>'Data hebdo'!AP13+'Data hebdo'!AP30+'Data hebdo'!AO47</f>
        <v>22.759999999999998</v>
      </c>
      <c r="AM13">
        <f>'Data hebdo'!AQ13+'Data hebdo'!AQ30+'Data hebdo'!AP47</f>
        <v>25.8</v>
      </c>
      <c r="AN13">
        <f>'Data hebdo'!AR13+'Data hebdo'!AR30+'Data hebdo'!AQ47</f>
        <v>20.520000000000003</v>
      </c>
      <c r="AO13">
        <f>'Data hebdo'!AS13+'Data hebdo'!AS30+'Data hebdo'!AR47</f>
        <v>34.57</v>
      </c>
      <c r="AP13">
        <f>'Data hebdo'!AT13+'Data hebdo'!AT30+'Data hebdo'!AS47</f>
        <v>23.78</v>
      </c>
      <c r="AQ13">
        <f>'Data hebdo'!AU13+'Data hebdo'!AU30+'Data hebdo'!AT47</f>
        <v>13.16</v>
      </c>
      <c r="AR13">
        <f>'Data hebdo'!AV13+'Data hebdo'!AV30+'Data hebdo'!AU47</f>
        <v>22.830000000000002</v>
      </c>
      <c r="AS13">
        <f>'Data hebdo'!AW13+'Data hebdo'!AW30+'Data hebdo'!AV47</f>
        <v>32.919999999999995</v>
      </c>
      <c r="AT13">
        <f>'Data hebdo'!AX13+'Data hebdo'!AX30+'Data hebdo'!AW47</f>
        <v>14.530000000000001</v>
      </c>
      <c r="AU13">
        <f>'Data hebdo'!AY13+'Data hebdo'!AY30+'Data hebdo'!AX47</f>
        <v>10.25</v>
      </c>
      <c r="AV13">
        <f>'Data hebdo'!AZ13+'Data hebdo'!AZ30+'Data hebdo'!AY47</f>
        <v>22.180000000000003</v>
      </c>
      <c r="AW13">
        <f>'Data hebdo'!BA13+'Data hebdo'!BA30+'Data hebdo'!AZ47</f>
        <v>12.98</v>
      </c>
      <c r="AX13">
        <f>'Data hebdo'!BB13+'Data hebdo'!BB30+'Data hebdo'!BA47</f>
        <v>15.7</v>
      </c>
      <c r="AY13">
        <f>'Data hebdo'!BC13+'Data hebdo'!BC30+'Data hebdo'!BB47</f>
        <v>19.34</v>
      </c>
      <c r="AZ13">
        <f>'Data hebdo'!BD13+'Data hebdo'!BD30+'Data hebdo'!BC47</f>
        <v>0</v>
      </c>
      <c r="BA13">
        <f>'Data hebdo'!BE13+'Data hebdo'!BE30+'Data hebdo'!BD47</f>
        <v>0</v>
      </c>
      <c r="BB13">
        <f>'Data hebdo'!BF13+'Data hebdo'!BF30+'Data hebdo'!BE47</f>
        <v>0</v>
      </c>
      <c r="BC13">
        <f>'Data hebdo'!BG13+'Data hebdo'!BG30+'Data hebdo'!BF47</f>
        <v>0</v>
      </c>
      <c r="BD13">
        <f>'Data hebdo'!BH13+'Data hebdo'!BH30+'Data hebdo'!BG47</f>
        <v>0</v>
      </c>
    </row>
    <row r="14" spans="1:56" x14ac:dyDescent="0.25">
      <c r="A14" s="6" t="s">
        <v>39</v>
      </c>
      <c r="B14" s="6" t="s">
        <v>83</v>
      </c>
      <c r="C14" s="7" t="s">
        <v>97</v>
      </c>
      <c r="D14">
        <f>'Data hebdo'!H14+'Data hebdo'!H31+'Data hebdo'!G48</f>
        <v>12.37</v>
      </c>
      <c r="E14">
        <f>'Data hebdo'!I14+'Data hebdo'!I31+'Data hebdo'!H48</f>
        <v>1.3900000000000001</v>
      </c>
      <c r="F14">
        <f>'Data hebdo'!J14+'Data hebdo'!J31+'Data hebdo'!I48</f>
        <v>1.7000000000000002</v>
      </c>
      <c r="G14">
        <f>'Data hebdo'!K14+'Data hebdo'!K31+'Data hebdo'!J48</f>
        <v>1.3</v>
      </c>
      <c r="H14">
        <f>'Data hebdo'!L14+'Data hebdo'!L31+'Data hebdo'!K48</f>
        <v>0.24000000000000002</v>
      </c>
      <c r="I14">
        <f>'Data hebdo'!M14+'Data hebdo'!M31+'Data hebdo'!L48</f>
        <v>0.37</v>
      </c>
      <c r="J14">
        <f>'Data hebdo'!N14+'Data hebdo'!N31+'Data hebdo'!M48</f>
        <v>1.04</v>
      </c>
      <c r="K14">
        <f>'Data hebdo'!O14+'Data hebdo'!O31+'Data hebdo'!N48</f>
        <v>0.34</v>
      </c>
      <c r="L14">
        <f>'Data hebdo'!P14+'Data hebdo'!P31+'Data hebdo'!O48</f>
        <v>0.28999999999999998</v>
      </c>
      <c r="M14">
        <f>'Data hebdo'!Q14+'Data hebdo'!Q31+'Data hebdo'!P48</f>
        <v>0</v>
      </c>
      <c r="N14">
        <f>'Data hebdo'!R14+'Data hebdo'!R31+'Data hebdo'!Q48</f>
        <v>0.37</v>
      </c>
      <c r="O14">
        <f>'Data hebdo'!S14+'Data hebdo'!S31+'Data hebdo'!R48</f>
        <v>0.1</v>
      </c>
      <c r="P14">
        <f>'Data hebdo'!T14+'Data hebdo'!T31+'Data hebdo'!S48</f>
        <v>0</v>
      </c>
      <c r="Q14">
        <f>'Data hebdo'!U14+'Data hebdo'!U31+'Data hebdo'!T48</f>
        <v>0</v>
      </c>
      <c r="R14">
        <f>'Data hebdo'!V14+'Data hebdo'!V31+'Data hebdo'!U48</f>
        <v>1.81</v>
      </c>
      <c r="S14">
        <f>'Data hebdo'!W14+'Data hebdo'!W31+'Data hebdo'!V48</f>
        <v>2.15</v>
      </c>
      <c r="T14">
        <f>'Data hebdo'!X14+'Data hebdo'!X31+'Data hebdo'!W48</f>
        <v>4.76</v>
      </c>
      <c r="U14">
        <f>'Data hebdo'!Y14+'Data hebdo'!Y31+'Data hebdo'!X48</f>
        <v>1.4</v>
      </c>
      <c r="V14">
        <f>'Data hebdo'!Z14+'Data hebdo'!Z31+'Data hebdo'!Y48</f>
        <v>0</v>
      </c>
      <c r="W14">
        <f>'Data hebdo'!AA14+'Data hebdo'!AA31+'Data hebdo'!Z48</f>
        <v>3.3499999999999996</v>
      </c>
      <c r="X14">
        <f>'Data hebdo'!AB14+'Data hebdo'!AB31+'Data hebdo'!AA48</f>
        <v>5.24</v>
      </c>
      <c r="Y14">
        <f>'Data hebdo'!AC14+'Data hebdo'!AC31+'Data hebdo'!AB48</f>
        <v>1.74</v>
      </c>
      <c r="Z14">
        <f>'Data hebdo'!AD14+'Data hebdo'!AD31+'Data hebdo'!AC48</f>
        <v>0.97</v>
      </c>
      <c r="AA14">
        <f>'Data hebdo'!AE14+'Data hebdo'!AE31+'Data hebdo'!AD48</f>
        <v>1.1499999999999999</v>
      </c>
      <c r="AB14">
        <f>'Data hebdo'!AF14+'Data hebdo'!AF31+'Data hebdo'!AE48</f>
        <v>2.67</v>
      </c>
      <c r="AC14">
        <f>'Data hebdo'!AG14+'Data hebdo'!AG31+'Data hebdo'!AF48</f>
        <v>1.96</v>
      </c>
      <c r="AD14">
        <f>'Data hebdo'!AH14+'Data hebdo'!AH31+'Data hebdo'!AG48</f>
        <v>0.97</v>
      </c>
      <c r="AE14">
        <f>'Data hebdo'!AI14+'Data hebdo'!AI31+'Data hebdo'!AH48</f>
        <v>0.58000000000000007</v>
      </c>
      <c r="AF14">
        <f>'Data hebdo'!AJ14+'Data hebdo'!AJ31+'Data hebdo'!AI48</f>
        <v>1.5699999999999998</v>
      </c>
      <c r="AG14">
        <f>'Data hebdo'!AK14+'Data hebdo'!AK31+'Data hebdo'!AJ48</f>
        <v>0.27</v>
      </c>
      <c r="AH14">
        <f>'Data hebdo'!AL14+'Data hebdo'!AL31+'Data hebdo'!AK48</f>
        <v>0</v>
      </c>
      <c r="AI14">
        <f>'Data hebdo'!AM14+'Data hebdo'!AM31+'Data hebdo'!AL48</f>
        <v>0</v>
      </c>
      <c r="AJ14">
        <f>'Data hebdo'!AN14+'Data hebdo'!AN31+'Data hebdo'!AM48</f>
        <v>0</v>
      </c>
      <c r="AK14">
        <f>'Data hebdo'!AO14+'Data hebdo'!AO31+'Data hebdo'!AN48</f>
        <v>0.82000000000000006</v>
      </c>
      <c r="AL14">
        <f>'Data hebdo'!AP14+'Data hebdo'!AP31+'Data hebdo'!AO48</f>
        <v>3.58</v>
      </c>
      <c r="AM14">
        <f>'Data hebdo'!AQ14+'Data hebdo'!AQ31+'Data hebdo'!AP48</f>
        <v>4.58</v>
      </c>
      <c r="AN14">
        <f>'Data hebdo'!AR14+'Data hebdo'!AR31+'Data hebdo'!AQ48</f>
        <v>1.43</v>
      </c>
      <c r="AO14">
        <f>'Data hebdo'!AS14+'Data hebdo'!AS31+'Data hebdo'!AR48</f>
        <v>1.01</v>
      </c>
      <c r="AP14">
        <f>'Data hebdo'!AT14+'Data hebdo'!AT31+'Data hebdo'!AS48</f>
        <v>3.42</v>
      </c>
      <c r="AQ14">
        <f>'Data hebdo'!AU14+'Data hebdo'!AU31+'Data hebdo'!AT48</f>
        <v>1.49</v>
      </c>
      <c r="AR14">
        <f>'Data hebdo'!AV14+'Data hebdo'!AV31+'Data hebdo'!AU48</f>
        <v>0.37</v>
      </c>
      <c r="AS14">
        <f>'Data hebdo'!AW14+'Data hebdo'!AW31+'Data hebdo'!AV48</f>
        <v>4.9000000000000004</v>
      </c>
      <c r="AT14">
        <f>'Data hebdo'!AX14+'Data hebdo'!AX31+'Data hebdo'!AW48</f>
        <v>1.45</v>
      </c>
      <c r="AU14">
        <f>'Data hebdo'!AY14+'Data hebdo'!AY31+'Data hebdo'!AX48</f>
        <v>1.3800000000000001</v>
      </c>
      <c r="AV14">
        <f>'Data hebdo'!AZ14+'Data hebdo'!AZ31+'Data hebdo'!AY48</f>
        <v>0.23</v>
      </c>
      <c r="AW14">
        <f>'Data hebdo'!BA14+'Data hebdo'!BA31+'Data hebdo'!AZ48</f>
        <v>0.43</v>
      </c>
      <c r="AX14">
        <f>'Data hebdo'!BB14+'Data hebdo'!BB31+'Data hebdo'!BA48</f>
        <v>1.04</v>
      </c>
      <c r="AY14">
        <f>'Data hebdo'!BC14+'Data hebdo'!BC31+'Data hebdo'!BB48</f>
        <v>2.4299999999999997</v>
      </c>
      <c r="AZ14">
        <f>'Data hebdo'!BD14+'Data hebdo'!BD31+'Data hebdo'!BC48</f>
        <v>0</v>
      </c>
      <c r="BA14">
        <f>'Data hebdo'!BE14+'Data hebdo'!BE31+'Data hebdo'!BD48</f>
        <v>0</v>
      </c>
      <c r="BB14">
        <f>'Data hebdo'!BF14+'Data hebdo'!BF31+'Data hebdo'!BE48</f>
        <v>0</v>
      </c>
      <c r="BC14">
        <f>'Data hebdo'!BG14+'Data hebdo'!BG31+'Data hebdo'!BF48</f>
        <v>0</v>
      </c>
      <c r="BD14">
        <f>'Data hebdo'!BH14+'Data hebdo'!BH31+'Data hebdo'!BG48</f>
        <v>0</v>
      </c>
    </row>
    <row r="15" spans="1:56" x14ac:dyDescent="0.25">
      <c r="A15" s="6" t="s">
        <v>39</v>
      </c>
      <c r="B15" s="6" t="s">
        <v>98</v>
      </c>
      <c r="C15" s="7" t="s">
        <v>99</v>
      </c>
      <c r="D15">
        <f>'Data hebdo'!H15+'Data hebdo'!H32+'Data hebdo'!G49</f>
        <v>210.28</v>
      </c>
      <c r="E15">
        <f>'Data hebdo'!I15+'Data hebdo'!I32+'Data hebdo'!H49</f>
        <v>14.559999999999999</v>
      </c>
      <c r="F15">
        <f>'Data hebdo'!J15+'Data hebdo'!J32+'Data hebdo'!I49</f>
        <v>15.74</v>
      </c>
      <c r="G15">
        <f>'Data hebdo'!K15+'Data hebdo'!K32+'Data hebdo'!J49</f>
        <v>6.71</v>
      </c>
      <c r="H15">
        <f>'Data hebdo'!L15+'Data hebdo'!L32+'Data hebdo'!K49</f>
        <v>21.590000000000003</v>
      </c>
      <c r="I15">
        <f>'Data hebdo'!M15+'Data hebdo'!M32+'Data hebdo'!L49</f>
        <v>13.84</v>
      </c>
      <c r="J15">
        <f>'Data hebdo'!N15+'Data hebdo'!N32+'Data hebdo'!M49</f>
        <v>11.74</v>
      </c>
      <c r="K15">
        <f>'Data hebdo'!O15+'Data hebdo'!O32+'Data hebdo'!N49</f>
        <v>13.5</v>
      </c>
      <c r="L15">
        <f>'Data hebdo'!P15+'Data hebdo'!P32+'Data hebdo'!O49</f>
        <v>10.499999999999998</v>
      </c>
      <c r="M15">
        <f>'Data hebdo'!Q15+'Data hebdo'!Q32+'Data hebdo'!P49</f>
        <v>7.31</v>
      </c>
      <c r="N15">
        <f>'Data hebdo'!R15+'Data hebdo'!R32+'Data hebdo'!Q49</f>
        <v>45.640000000000008</v>
      </c>
      <c r="O15">
        <f>'Data hebdo'!S15+'Data hebdo'!S32+'Data hebdo'!R49</f>
        <v>16.599999999999998</v>
      </c>
      <c r="P15">
        <f>'Data hebdo'!T15+'Data hebdo'!T32+'Data hebdo'!S49</f>
        <v>36.95000000000001</v>
      </c>
      <c r="Q15">
        <f>'Data hebdo'!U15+'Data hebdo'!U32+'Data hebdo'!T49</f>
        <v>11.79</v>
      </c>
      <c r="R15">
        <f>'Data hebdo'!V15+'Data hebdo'!V32+'Data hebdo'!U49</f>
        <v>14.25</v>
      </c>
      <c r="S15">
        <f>'Data hebdo'!W15+'Data hebdo'!W32+'Data hebdo'!V49</f>
        <v>24.69</v>
      </c>
      <c r="T15">
        <f>'Data hebdo'!X15+'Data hebdo'!X32+'Data hebdo'!W49</f>
        <v>14.090000000000002</v>
      </c>
      <c r="U15">
        <f>'Data hebdo'!Y15+'Data hebdo'!Y32+'Data hebdo'!X49</f>
        <v>3.96</v>
      </c>
      <c r="V15">
        <f>'Data hebdo'!Z15+'Data hebdo'!Z32+'Data hebdo'!Y49</f>
        <v>2.59</v>
      </c>
      <c r="W15">
        <f>'Data hebdo'!AA15+'Data hebdo'!AA32+'Data hebdo'!Z49</f>
        <v>10.009999999999998</v>
      </c>
      <c r="X15">
        <f>'Data hebdo'!AB15+'Data hebdo'!AB32+'Data hebdo'!AA49</f>
        <v>7.17</v>
      </c>
      <c r="Y15">
        <f>'Data hebdo'!AC15+'Data hebdo'!AC32+'Data hebdo'!AB49</f>
        <v>13.299999999999999</v>
      </c>
      <c r="Z15">
        <f>'Data hebdo'!AD15+'Data hebdo'!AD32+'Data hebdo'!AC49</f>
        <v>4.97</v>
      </c>
      <c r="AA15">
        <f>'Data hebdo'!AE15+'Data hebdo'!AE32+'Data hebdo'!AD49</f>
        <v>15.920000000000002</v>
      </c>
      <c r="AB15">
        <f>'Data hebdo'!AF15+'Data hebdo'!AF32+'Data hebdo'!AE49</f>
        <v>10.329999999999998</v>
      </c>
      <c r="AC15">
        <f>'Data hebdo'!AG15+'Data hebdo'!AG32+'Data hebdo'!AF49</f>
        <v>17.27</v>
      </c>
      <c r="AD15">
        <f>'Data hebdo'!AH15+'Data hebdo'!AH32+'Data hebdo'!AG49</f>
        <v>6.91</v>
      </c>
      <c r="AE15">
        <f>'Data hebdo'!AI15+'Data hebdo'!AI32+'Data hebdo'!AH49</f>
        <v>29.76</v>
      </c>
      <c r="AF15">
        <f>'Data hebdo'!AJ15+'Data hebdo'!AJ32+'Data hebdo'!AI49</f>
        <v>9.85</v>
      </c>
      <c r="AG15">
        <f>'Data hebdo'!AK15+'Data hebdo'!AK32+'Data hebdo'!AJ49</f>
        <v>13.02</v>
      </c>
      <c r="AH15">
        <f>'Data hebdo'!AL15+'Data hebdo'!AL32+'Data hebdo'!AK49</f>
        <v>1.68</v>
      </c>
      <c r="AI15">
        <f>'Data hebdo'!AM15+'Data hebdo'!AM32+'Data hebdo'!AL49</f>
        <v>0</v>
      </c>
      <c r="AJ15">
        <f>'Data hebdo'!AN15+'Data hebdo'!AN32+'Data hebdo'!AM49</f>
        <v>0</v>
      </c>
      <c r="AK15">
        <f>'Data hebdo'!AO15+'Data hebdo'!AO32+'Data hebdo'!AN49</f>
        <v>12.09</v>
      </c>
      <c r="AL15">
        <f>'Data hebdo'!AP15+'Data hebdo'!AP32+'Data hebdo'!AO49</f>
        <v>14.87</v>
      </c>
      <c r="AM15">
        <f>'Data hebdo'!AQ15+'Data hebdo'!AQ32+'Data hebdo'!AP49</f>
        <v>11.03</v>
      </c>
      <c r="AN15">
        <f>'Data hebdo'!AR15+'Data hebdo'!AR32+'Data hebdo'!AQ49</f>
        <v>23.76</v>
      </c>
      <c r="AO15">
        <f>'Data hebdo'!AS15+'Data hebdo'!AS32+'Data hebdo'!AR49</f>
        <v>5.25</v>
      </c>
      <c r="AP15">
        <f>'Data hebdo'!AT15+'Data hebdo'!AT32+'Data hebdo'!AS49</f>
        <v>16.07</v>
      </c>
      <c r="AQ15">
        <f>'Data hebdo'!AU15+'Data hebdo'!AU32+'Data hebdo'!AT49</f>
        <v>20.79</v>
      </c>
      <c r="AR15">
        <f>'Data hebdo'!AV15+'Data hebdo'!AV32+'Data hebdo'!AU49</f>
        <v>18.869999999999997</v>
      </c>
      <c r="AS15">
        <f>'Data hebdo'!AW15+'Data hebdo'!AW32+'Data hebdo'!AV49</f>
        <v>29.540000000000006</v>
      </c>
      <c r="AT15">
        <f>'Data hebdo'!AX15+'Data hebdo'!AX32+'Data hebdo'!AW49</f>
        <v>20.659999999999997</v>
      </c>
      <c r="AU15">
        <f>'Data hebdo'!AY15+'Data hebdo'!AY32+'Data hebdo'!AX49</f>
        <v>20.93</v>
      </c>
      <c r="AV15">
        <f>'Data hebdo'!AZ15+'Data hebdo'!AZ32+'Data hebdo'!AY49</f>
        <v>40.31</v>
      </c>
      <c r="AW15">
        <f>'Data hebdo'!BA15+'Data hebdo'!BA32+'Data hebdo'!AZ49</f>
        <v>30.540000000000003</v>
      </c>
      <c r="AX15">
        <f>'Data hebdo'!BB15+'Data hebdo'!BB32+'Data hebdo'!BA49</f>
        <v>36.269999999999996</v>
      </c>
      <c r="AY15">
        <f>'Data hebdo'!BC15+'Data hebdo'!BC32+'Data hebdo'!BB49</f>
        <v>7.96</v>
      </c>
      <c r="AZ15">
        <f>'Data hebdo'!BD15+'Data hebdo'!BD32+'Data hebdo'!BC49</f>
        <v>0</v>
      </c>
      <c r="BA15">
        <f>'Data hebdo'!BE15+'Data hebdo'!BE32+'Data hebdo'!BD49</f>
        <v>0</v>
      </c>
      <c r="BB15">
        <f>'Data hebdo'!BF15+'Data hebdo'!BF32+'Data hebdo'!BE49</f>
        <v>0</v>
      </c>
      <c r="BC15">
        <f>'Data hebdo'!BG15+'Data hebdo'!BG32+'Data hebdo'!BF49</f>
        <v>0</v>
      </c>
      <c r="BD15">
        <f>'Data hebdo'!BH15+'Data hebdo'!BH32+'Data hebdo'!BG49</f>
        <v>0</v>
      </c>
    </row>
    <row r="16" spans="1:56" x14ac:dyDescent="0.25">
      <c r="A16" s="6" t="s">
        <v>39</v>
      </c>
      <c r="B16" s="6" t="s">
        <v>98</v>
      </c>
      <c r="C16" s="7" t="s">
        <v>100</v>
      </c>
      <c r="D16">
        <f>'Data hebdo'!H16+'Data hebdo'!H33+'Data hebdo'!G50</f>
        <v>67.78</v>
      </c>
      <c r="E16">
        <f>'Data hebdo'!I16+'Data hebdo'!I33+'Data hebdo'!H50</f>
        <v>2.11</v>
      </c>
      <c r="F16">
        <f>'Data hebdo'!J16+'Data hebdo'!J33+'Data hebdo'!I50</f>
        <v>2.02</v>
      </c>
      <c r="G16">
        <f>'Data hebdo'!K16+'Data hebdo'!K33+'Data hebdo'!J50</f>
        <v>2.65</v>
      </c>
      <c r="H16">
        <f>'Data hebdo'!L16+'Data hebdo'!L33+'Data hebdo'!K50</f>
        <v>3.6100000000000003</v>
      </c>
      <c r="I16">
        <f>'Data hebdo'!M16+'Data hebdo'!M33+'Data hebdo'!L50</f>
        <v>4.2200000000000006</v>
      </c>
      <c r="J16">
        <f>'Data hebdo'!N16+'Data hebdo'!N33+'Data hebdo'!M50</f>
        <v>1.98</v>
      </c>
      <c r="K16">
        <f>'Data hebdo'!O16+'Data hebdo'!O33+'Data hebdo'!N50</f>
        <v>1.3</v>
      </c>
      <c r="L16">
        <f>'Data hebdo'!P16+'Data hebdo'!P33+'Data hebdo'!O50</f>
        <v>2.04</v>
      </c>
      <c r="M16">
        <f>'Data hebdo'!Q16+'Data hebdo'!Q33+'Data hebdo'!P50</f>
        <v>6.59</v>
      </c>
      <c r="N16">
        <f>'Data hebdo'!R16+'Data hebdo'!R33+'Data hebdo'!Q50</f>
        <v>2.0700000000000003</v>
      </c>
      <c r="O16">
        <f>'Data hebdo'!S16+'Data hebdo'!S33+'Data hebdo'!R50</f>
        <v>0.62</v>
      </c>
      <c r="P16">
        <f>'Data hebdo'!T16+'Data hebdo'!T33+'Data hebdo'!S50</f>
        <v>0.16</v>
      </c>
      <c r="Q16">
        <f>'Data hebdo'!U16+'Data hebdo'!U33+'Data hebdo'!T50</f>
        <v>3.26</v>
      </c>
      <c r="R16">
        <f>'Data hebdo'!V16+'Data hebdo'!V33+'Data hebdo'!U50</f>
        <v>5.64</v>
      </c>
      <c r="S16">
        <f>'Data hebdo'!W16+'Data hebdo'!W33+'Data hebdo'!V50</f>
        <v>3.49</v>
      </c>
      <c r="T16">
        <f>'Data hebdo'!X16+'Data hebdo'!X33+'Data hebdo'!W50</f>
        <v>2.66</v>
      </c>
      <c r="U16">
        <f>'Data hebdo'!Y16+'Data hebdo'!Y33+'Data hebdo'!X50</f>
        <v>5.12</v>
      </c>
      <c r="V16">
        <f>'Data hebdo'!Z16+'Data hebdo'!Z33+'Data hebdo'!Y50</f>
        <v>0</v>
      </c>
      <c r="W16">
        <f>'Data hebdo'!AA16+'Data hebdo'!AA33+'Data hebdo'!Z50</f>
        <v>3.44</v>
      </c>
      <c r="X16">
        <f>'Data hebdo'!AB16+'Data hebdo'!AB33+'Data hebdo'!AA50</f>
        <v>0.54</v>
      </c>
      <c r="Y16">
        <f>'Data hebdo'!AC16+'Data hebdo'!AC33+'Data hebdo'!AB50</f>
        <v>0.72</v>
      </c>
      <c r="Z16">
        <f>'Data hebdo'!AD16+'Data hebdo'!AD33+'Data hebdo'!AC50</f>
        <v>0</v>
      </c>
      <c r="AA16">
        <f>'Data hebdo'!AE16+'Data hebdo'!AE33+'Data hebdo'!AD50</f>
        <v>0</v>
      </c>
      <c r="AB16">
        <f>'Data hebdo'!AF16+'Data hebdo'!AF33+'Data hebdo'!AE50</f>
        <v>0</v>
      </c>
      <c r="AC16">
        <f>'Data hebdo'!AG16+'Data hebdo'!AG33+'Data hebdo'!AF50</f>
        <v>2.35</v>
      </c>
      <c r="AD16">
        <f>'Data hebdo'!AH16+'Data hebdo'!AH33+'Data hebdo'!AG50</f>
        <v>0.02</v>
      </c>
      <c r="AE16">
        <f>'Data hebdo'!AI16+'Data hebdo'!AI33+'Data hebdo'!AH50</f>
        <v>4.79</v>
      </c>
      <c r="AF16">
        <f>'Data hebdo'!AJ16+'Data hebdo'!AJ33+'Data hebdo'!AI50</f>
        <v>3.5200000000000005</v>
      </c>
      <c r="AG16">
        <f>'Data hebdo'!AK16+'Data hebdo'!AK33+'Data hebdo'!AJ50</f>
        <v>0</v>
      </c>
      <c r="AH16">
        <f>'Data hebdo'!AL16+'Data hebdo'!AL33+'Data hebdo'!AK50</f>
        <v>1</v>
      </c>
      <c r="AI16">
        <f>'Data hebdo'!AM16+'Data hebdo'!AM33+'Data hebdo'!AL50</f>
        <v>0</v>
      </c>
      <c r="AJ16">
        <f>'Data hebdo'!AN16+'Data hebdo'!AN33+'Data hebdo'!AM50</f>
        <v>0.3</v>
      </c>
      <c r="AK16">
        <f>'Data hebdo'!AO16+'Data hebdo'!AO33+'Data hebdo'!AN50</f>
        <v>5.62</v>
      </c>
      <c r="AL16">
        <f>'Data hebdo'!AP16+'Data hebdo'!AP33+'Data hebdo'!AO50</f>
        <v>1.1299999999999999</v>
      </c>
      <c r="AM16">
        <f>'Data hebdo'!AQ16+'Data hebdo'!AQ33+'Data hebdo'!AP50</f>
        <v>13.68</v>
      </c>
      <c r="AN16">
        <f>'Data hebdo'!AR16+'Data hebdo'!AR33+'Data hebdo'!AQ50</f>
        <v>1.51</v>
      </c>
      <c r="AO16">
        <f>'Data hebdo'!AS16+'Data hebdo'!AS33+'Data hebdo'!AR50</f>
        <v>0</v>
      </c>
      <c r="AP16">
        <f>'Data hebdo'!AT16+'Data hebdo'!AT33+'Data hebdo'!AS50</f>
        <v>7.5299999999999994</v>
      </c>
      <c r="AQ16">
        <f>'Data hebdo'!AU16+'Data hebdo'!AU33+'Data hebdo'!AT50</f>
        <v>1.56</v>
      </c>
      <c r="AR16">
        <f>'Data hebdo'!AV16+'Data hebdo'!AV33+'Data hebdo'!AU50</f>
        <v>2.78</v>
      </c>
      <c r="AS16">
        <f>'Data hebdo'!AW16+'Data hebdo'!AW33+'Data hebdo'!AV50</f>
        <v>15.350000000000001</v>
      </c>
      <c r="AT16">
        <f>'Data hebdo'!AX16+'Data hebdo'!AX33+'Data hebdo'!AW50</f>
        <v>5.2900000000000009</v>
      </c>
      <c r="AU16">
        <f>'Data hebdo'!AY16+'Data hebdo'!AY33+'Data hebdo'!AX50</f>
        <v>2.64</v>
      </c>
      <c r="AV16">
        <f>'Data hebdo'!AZ16+'Data hebdo'!AZ33+'Data hebdo'!AY50</f>
        <v>1.7400000000000002</v>
      </c>
      <c r="AW16">
        <f>'Data hebdo'!BA16+'Data hebdo'!BA33+'Data hebdo'!AZ50</f>
        <v>4.21</v>
      </c>
      <c r="AX16">
        <f>'Data hebdo'!BB16+'Data hebdo'!BB33+'Data hebdo'!BA50</f>
        <v>0</v>
      </c>
      <c r="AY16">
        <f>'Data hebdo'!BC16+'Data hebdo'!BC33+'Data hebdo'!BB50</f>
        <v>2.8400000000000003</v>
      </c>
      <c r="AZ16">
        <f>'Data hebdo'!BD16+'Data hebdo'!BD33+'Data hebdo'!BC50</f>
        <v>0</v>
      </c>
      <c r="BA16">
        <f>'Data hebdo'!BE16+'Data hebdo'!BE33+'Data hebdo'!BD50</f>
        <v>0</v>
      </c>
      <c r="BB16">
        <f>'Data hebdo'!BF16+'Data hebdo'!BF33+'Data hebdo'!BE50</f>
        <v>0</v>
      </c>
      <c r="BC16">
        <f>'Data hebdo'!BG16+'Data hebdo'!BG33+'Data hebdo'!BF50</f>
        <v>0</v>
      </c>
      <c r="BD16">
        <f>'Data hebdo'!BH16+'Data hebdo'!BH33+'Data hebdo'!BG50</f>
        <v>0</v>
      </c>
    </row>
    <row r="17" spans="1:56" x14ac:dyDescent="0.25">
      <c r="A17" s="6" t="s">
        <v>39</v>
      </c>
      <c r="B17" s="6" t="s">
        <v>83</v>
      </c>
      <c r="C17" s="7" t="s">
        <v>117</v>
      </c>
      <c r="D17">
        <f>'Data hebdo'!H17+'Data hebdo'!H34</f>
        <v>0</v>
      </c>
      <c r="E17">
        <f>'Data hebdo'!I17+'Data hebdo'!I34</f>
        <v>0</v>
      </c>
      <c r="F17">
        <f>'Data hebdo'!J17+'Data hebdo'!J34</f>
        <v>0</v>
      </c>
      <c r="G17">
        <f>'Data hebdo'!K17+'Data hebdo'!K34</f>
        <v>0</v>
      </c>
      <c r="H17">
        <f>'Data hebdo'!L17+'Data hebdo'!L34</f>
        <v>0</v>
      </c>
      <c r="I17">
        <f>'Data hebdo'!M17+'Data hebdo'!M34</f>
        <v>0</v>
      </c>
      <c r="J17">
        <f>'Data hebdo'!N17+'Data hebdo'!N34</f>
        <v>0</v>
      </c>
      <c r="K17">
        <f>'Data hebdo'!O17+'Data hebdo'!O34</f>
        <v>0</v>
      </c>
      <c r="L17">
        <f>'Data hebdo'!P17+'Data hebdo'!P34</f>
        <v>0</v>
      </c>
      <c r="M17">
        <f>'Data hebdo'!Q17+'Data hebdo'!Q34</f>
        <v>0</v>
      </c>
      <c r="N17">
        <f>'Data hebdo'!R17+'Data hebdo'!R34</f>
        <v>0</v>
      </c>
      <c r="O17">
        <f>'Data hebdo'!S17+'Data hebdo'!S34</f>
        <v>0</v>
      </c>
      <c r="P17">
        <f>'Data hebdo'!T17+'Data hebdo'!T34</f>
        <v>0</v>
      </c>
      <c r="Q17">
        <f>'Data hebdo'!U17+'Data hebdo'!U34</f>
        <v>0</v>
      </c>
      <c r="R17">
        <f>'Data hebdo'!V17+'Data hebdo'!V34</f>
        <v>0</v>
      </c>
      <c r="S17">
        <f>'Data hebdo'!W17+'Data hebdo'!W34</f>
        <v>0</v>
      </c>
      <c r="T17">
        <f>'Data hebdo'!X17+'Data hebdo'!X34</f>
        <v>0</v>
      </c>
      <c r="U17">
        <f>'Data hebdo'!Y17+'Data hebdo'!Y34</f>
        <v>0</v>
      </c>
      <c r="V17">
        <f>'Data hebdo'!Z17+'Data hebdo'!Z34</f>
        <v>0</v>
      </c>
      <c r="W17">
        <f>'Data hebdo'!AA17+'Data hebdo'!AA34</f>
        <v>0</v>
      </c>
      <c r="X17">
        <f>'Data hebdo'!AB17+'Data hebdo'!AB34</f>
        <v>0</v>
      </c>
      <c r="Y17">
        <f>'Data hebdo'!AC17+'Data hebdo'!AC34</f>
        <v>0</v>
      </c>
      <c r="Z17">
        <f>'Data hebdo'!AD17+'Data hebdo'!AD34</f>
        <v>0</v>
      </c>
      <c r="AA17">
        <f>'Data hebdo'!AE17+'Data hebdo'!AE34</f>
        <v>0</v>
      </c>
      <c r="AB17">
        <f>'Data hebdo'!AF17+'Data hebdo'!AF34</f>
        <v>0</v>
      </c>
      <c r="AC17">
        <f>'Data hebdo'!AG17+'Data hebdo'!AG34</f>
        <v>0</v>
      </c>
      <c r="AD17">
        <f>'Data hebdo'!AH17+'Data hebdo'!AH34</f>
        <v>0</v>
      </c>
      <c r="AE17">
        <f>'Data hebdo'!AI17+'Data hebdo'!AI34</f>
        <v>0</v>
      </c>
      <c r="AF17">
        <f>'Data hebdo'!AJ17+'Data hebdo'!AJ34</f>
        <v>0</v>
      </c>
      <c r="AG17">
        <f>'Data hebdo'!AK17+'Data hebdo'!AK34</f>
        <v>0</v>
      </c>
      <c r="AH17">
        <f>'Data hebdo'!AL17+'Data hebdo'!AL34</f>
        <v>0</v>
      </c>
      <c r="AI17">
        <f>'Data hebdo'!AM17+'Data hebdo'!AM34</f>
        <v>0</v>
      </c>
      <c r="AJ17">
        <f>'Data hebdo'!AN17+'Data hebdo'!AN34</f>
        <v>0</v>
      </c>
      <c r="AK17">
        <f>'Data hebdo'!AO17+'Data hebdo'!AO34</f>
        <v>0</v>
      </c>
      <c r="AL17">
        <f>'Data hebdo'!AP17+'Data hebdo'!AP34</f>
        <v>0</v>
      </c>
      <c r="AM17">
        <f>'Data hebdo'!AQ17+'Data hebdo'!AQ34</f>
        <v>0</v>
      </c>
      <c r="AN17">
        <f>'Data hebdo'!AR17+'Data hebdo'!AR34</f>
        <v>0</v>
      </c>
      <c r="AO17">
        <f>'Data hebdo'!AS17+'Data hebdo'!AS34</f>
        <v>0</v>
      </c>
      <c r="AP17">
        <f>'Data hebdo'!AT17+'Data hebdo'!AT34</f>
        <v>0</v>
      </c>
      <c r="AQ17">
        <f>'Data hebdo'!AU17+'Data hebdo'!AU34</f>
        <v>0</v>
      </c>
      <c r="AR17">
        <f>'Data hebdo'!AV17+'Data hebdo'!AV34</f>
        <v>0</v>
      </c>
      <c r="AS17">
        <f>'Data hebdo'!AW17+'Data hebdo'!AW34</f>
        <v>0</v>
      </c>
      <c r="AT17">
        <f>'Data hebdo'!AX17+'Data hebdo'!AX34</f>
        <v>0</v>
      </c>
      <c r="AU17">
        <f>'Data hebdo'!AY17+'Data hebdo'!AY34</f>
        <v>0</v>
      </c>
      <c r="AV17">
        <f>'Data hebdo'!AZ17+'Data hebdo'!AZ34</f>
        <v>12.830000000000002</v>
      </c>
      <c r="AW17">
        <f>'Data hebdo'!BA17+'Data hebdo'!BA34</f>
        <v>0</v>
      </c>
      <c r="AX17">
        <f>'Data hebdo'!BB17+'Data hebdo'!BB34</f>
        <v>0</v>
      </c>
      <c r="AY17">
        <f>'Data hebdo'!BC17+'Data hebdo'!BC34</f>
        <v>8.56</v>
      </c>
      <c r="AZ17">
        <f>'Data hebdo'!BD17+'Data hebdo'!BD34</f>
        <v>0</v>
      </c>
      <c r="BA17">
        <f>'Data hebdo'!BE17+'Data hebdo'!BE34</f>
        <v>0</v>
      </c>
      <c r="BB17">
        <f>'Data hebdo'!BF17+'Data hebdo'!BF34</f>
        <v>0</v>
      </c>
      <c r="BC17">
        <f>'Data hebdo'!BG17+'Data hebdo'!BG34</f>
        <v>0</v>
      </c>
      <c r="BD17">
        <f>'Data hebdo'!BH17+'Data hebdo'!BH34</f>
        <v>0</v>
      </c>
    </row>
    <row r="18" spans="1:56" x14ac:dyDescent="0.25">
      <c r="A18" s="6" t="s">
        <v>39</v>
      </c>
      <c r="B18" s="6" t="s">
        <v>83</v>
      </c>
      <c r="C18" s="7" t="s">
        <v>118</v>
      </c>
      <c r="D18">
        <f>'Data hebdo'!H18+'Data hebdo'!H35</f>
        <v>0</v>
      </c>
      <c r="E18">
        <f>'Data hebdo'!I18+'Data hebdo'!I35</f>
        <v>0</v>
      </c>
      <c r="F18">
        <f>'Data hebdo'!J18+'Data hebdo'!J35</f>
        <v>0</v>
      </c>
      <c r="G18">
        <f>'Data hebdo'!K18+'Data hebdo'!K35</f>
        <v>0</v>
      </c>
      <c r="H18">
        <f>'Data hebdo'!L18+'Data hebdo'!L35</f>
        <v>0</v>
      </c>
      <c r="I18">
        <f>'Data hebdo'!M18+'Data hebdo'!M35</f>
        <v>0</v>
      </c>
      <c r="J18">
        <f>'Data hebdo'!N18+'Data hebdo'!N35</f>
        <v>0</v>
      </c>
      <c r="K18">
        <f>'Data hebdo'!O18+'Data hebdo'!O35</f>
        <v>0</v>
      </c>
      <c r="L18">
        <f>'Data hebdo'!P18+'Data hebdo'!P35</f>
        <v>0</v>
      </c>
      <c r="M18">
        <f>'Data hebdo'!Q18+'Data hebdo'!Q35</f>
        <v>0</v>
      </c>
      <c r="N18">
        <f>'Data hebdo'!R18+'Data hebdo'!R35</f>
        <v>0</v>
      </c>
      <c r="O18">
        <f>'Data hebdo'!S18+'Data hebdo'!S35</f>
        <v>0</v>
      </c>
      <c r="P18">
        <f>'Data hebdo'!T18+'Data hebdo'!T35</f>
        <v>0</v>
      </c>
      <c r="Q18">
        <f>'Data hebdo'!U18+'Data hebdo'!U35</f>
        <v>0</v>
      </c>
      <c r="R18">
        <f>'Data hebdo'!V18+'Data hebdo'!V35</f>
        <v>0</v>
      </c>
      <c r="S18">
        <f>'Data hebdo'!W18+'Data hebdo'!W35</f>
        <v>0</v>
      </c>
      <c r="T18">
        <f>'Data hebdo'!X18+'Data hebdo'!X35</f>
        <v>0</v>
      </c>
      <c r="U18">
        <f>'Data hebdo'!Y18+'Data hebdo'!Y35</f>
        <v>0</v>
      </c>
      <c r="V18">
        <f>'Data hebdo'!Z18+'Data hebdo'!Z35</f>
        <v>0</v>
      </c>
      <c r="W18">
        <f>'Data hebdo'!AA18+'Data hebdo'!AA35</f>
        <v>0</v>
      </c>
      <c r="X18">
        <f>'Data hebdo'!AB18+'Data hebdo'!AB35</f>
        <v>0</v>
      </c>
      <c r="Y18">
        <f>'Data hebdo'!AC18+'Data hebdo'!AC35</f>
        <v>0</v>
      </c>
      <c r="Z18">
        <f>'Data hebdo'!AD18+'Data hebdo'!AD35</f>
        <v>0</v>
      </c>
      <c r="AA18">
        <f>'Data hebdo'!AE18+'Data hebdo'!AE35</f>
        <v>0</v>
      </c>
      <c r="AB18">
        <f>'Data hebdo'!AF18+'Data hebdo'!AF35</f>
        <v>0</v>
      </c>
      <c r="AC18">
        <f>'Data hebdo'!AG18+'Data hebdo'!AG35</f>
        <v>0</v>
      </c>
      <c r="AD18">
        <f>'Data hebdo'!AH18+'Data hebdo'!AH35</f>
        <v>0</v>
      </c>
      <c r="AE18">
        <f>'Data hebdo'!AI18+'Data hebdo'!AI35</f>
        <v>0</v>
      </c>
      <c r="AF18">
        <f>'Data hebdo'!AJ18+'Data hebdo'!AJ35</f>
        <v>0</v>
      </c>
      <c r="AG18">
        <f>'Data hebdo'!AK18+'Data hebdo'!AK35</f>
        <v>0</v>
      </c>
      <c r="AH18">
        <f>'Data hebdo'!AL18+'Data hebdo'!AL35</f>
        <v>0</v>
      </c>
      <c r="AI18">
        <f>'Data hebdo'!AM18+'Data hebdo'!AM35</f>
        <v>0</v>
      </c>
      <c r="AJ18">
        <f>'Data hebdo'!AN18+'Data hebdo'!AN35</f>
        <v>0</v>
      </c>
      <c r="AK18">
        <f>'Data hebdo'!AO18+'Data hebdo'!AO35</f>
        <v>0</v>
      </c>
      <c r="AL18">
        <f>'Data hebdo'!AP18+'Data hebdo'!AP35</f>
        <v>0</v>
      </c>
      <c r="AM18">
        <f>'Data hebdo'!AQ18+'Data hebdo'!AQ35</f>
        <v>0</v>
      </c>
      <c r="AN18">
        <f>'Data hebdo'!AR18+'Data hebdo'!AR35</f>
        <v>0</v>
      </c>
      <c r="AO18">
        <f>'Data hebdo'!AS18+'Data hebdo'!AS35</f>
        <v>0</v>
      </c>
      <c r="AP18">
        <f>'Data hebdo'!AT18+'Data hebdo'!AT35</f>
        <v>0</v>
      </c>
      <c r="AQ18">
        <f>'Data hebdo'!AU18+'Data hebdo'!AU35</f>
        <v>0</v>
      </c>
      <c r="AR18">
        <f>'Data hebdo'!AV18+'Data hebdo'!AV35</f>
        <v>0</v>
      </c>
      <c r="AS18">
        <f>'Data hebdo'!AW18+'Data hebdo'!AW35</f>
        <v>0</v>
      </c>
      <c r="AT18">
        <f>'Data hebdo'!AX18+'Data hebdo'!AX35</f>
        <v>0</v>
      </c>
      <c r="AU18">
        <f>'Data hebdo'!AY18+'Data hebdo'!AY35</f>
        <v>0</v>
      </c>
      <c r="AV18">
        <f>'Data hebdo'!AZ18+'Data hebdo'!AZ35</f>
        <v>2.9</v>
      </c>
      <c r="AW18">
        <f>'Data hebdo'!BA18+'Data hebdo'!BA35</f>
        <v>0</v>
      </c>
      <c r="AX18">
        <f>'Data hebdo'!BB18+'Data hebdo'!BB35</f>
        <v>0</v>
      </c>
      <c r="AY18">
        <f>'Data hebdo'!BC18+'Data hebdo'!BC35</f>
        <v>0.27999999999999997</v>
      </c>
      <c r="AZ18">
        <f>'Data hebdo'!BD18+'Data hebdo'!BD35</f>
        <v>0</v>
      </c>
      <c r="BA18">
        <f>'Data hebdo'!BE18+'Data hebdo'!BE35</f>
        <v>0</v>
      </c>
      <c r="BB18">
        <f>'Data hebdo'!BF18+'Data hebdo'!BF35</f>
        <v>0</v>
      </c>
      <c r="BC18">
        <f>'Data hebdo'!BG18+'Data hebdo'!BG35</f>
        <v>0</v>
      </c>
      <c r="BD18">
        <f>'Data hebdo'!BH18+'Data hebdo'!BH35</f>
        <v>0</v>
      </c>
    </row>
  </sheetData>
  <autoFilter ref="A1:BD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2"/>
  <sheetViews>
    <sheetView zoomScale="70" zoomScaleNormal="70" workbookViewId="0">
      <selection activeCell="H11" sqref="H11"/>
    </sheetView>
  </sheetViews>
  <sheetFormatPr baseColWidth="10" defaultRowHeight="13.2" x14ac:dyDescent="0.25"/>
  <cols>
    <col min="1" max="1" width="27.88671875" bestFit="1" customWidth="1"/>
    <col min="2" max="8" width="6.77734375" customWidth="1"/>
    <col min="9" max="9" width="6.33203125" bestFit="1" customWidth="1"/>
    <col min="10" max="10" width="17.88671875" bestFit="1" customWidth="1"/>
  </cols>
  <sheetData>
    <row r="1" spans="1:11" x14ac:dyDescent="0.25">
      <c r="A1" s="24" t="s">
        <v>25</v>
      </c>
      <c r="B1" s="81">
        <f>'Paretos SITE'!B11</f>
        <v>47</v>
      </c>
      <c r="J1" s="24" t="s">
        <v>25</v>
      </c>
    </row>
    <row r="2" spans="1:11" x14ac:dyDescent="0.25">
      <c r="A2" t="s">
        <v>22</v>
      </c>
      <c r="J2" s="15" t="s">
        <v>33</v>
      </c>
      <c r="K2" s="15"/>
    </row>
    <row r="3" spans="1:11" x14ac:dyDescent="0.25">
      <c r="A3" s="64" t="s">
        <v>108</v>
      </c>
      <c r="B3" s="80">
        <f>SUMIF('données hebdo arrets'!D$1:BD$1,'Paretos SITE'!$B$11,'données hebdo arrets'!D6:BD6)</f>
        <v>56.17</v>
      </c>
      <c r="J3" s="3" t="s">
        <v>65</v>
      </c>
      <c r="K3" s="41">
        <f>SUMIF('Data hebdo'!H$1:BH$1,'Paretos SITE'!$B$11,'Data hebdo'!H81:BH81)</f>
        <v>0.94217742344108457</v>
      </c>
    </row>
    <row r="4" spans="1:11" x14ac:dyDescent="0.25">
      <c r="A4" s="64" t="s">
        <v>112</v>
      </c>
      <c r="B4" s="80">
        <f>SUMIF('données hebdo arrets'!D$1:BD$1,'Paretos SITE'!$B$11,'données hebdo arrets'!D15:BD15)</f>
        <v>36.269999999999996</v>
      </c>
      <c r="J4" s="3" t="s">
        <v>1</v>
      </c>
      <c r="K4" s="41">
        <f>SUMIF('Data hebdo'!H$1:BH$1,'Paretos SITE'!$B$11,'Data hebdo'!H79:BH79)</f>
        <v>0.78541747630863046</v>
      </c>
    </row>
    <row r="5" spans="1:11" x14ac:dyDescent="0.25">
      <c r="A5" s="4" t="s">
        <v>23</v>
      </c>
      <c r="B5" s="80">
        <f>SUMIF('données hebdo arrets'!D$1:BD$1,'Paretos SITE'!$B$11,'données hebdo arrets'!D3:BD3)</f>
        <v>31.43</v>
      </c>
      <c r="J5" s="3" t="s">
        <v>38</v>
      </c>
      <c r="K5" s="41">
        <f>SUMIF('Data hebdo'!H$1:BH$1,'Paretos SITE'!$B$11,'Data hebdo'!H80:BH80)</f>
        <v>0.71338879901394336</v>
      </c>
    </row>
    <row r="6" spans="1:11" x14ac:dyDescent="0.25">
      <c r="A6" s="3" t="s">
        <v>28</v>
      </c>
      <c r="B6" s="80">
        <f>SUMIF('données hebdo arrets'!D$1:BD$1,'Paretos SITE'!$B$11,'données hebdo arrets'!D11:BD11)</f>
        <v>25.659999999999997</v>
      </c>
    </row>
    <row r="7" spans="1:11" x14ac:dyDescent="0.25">
      <c r="A7" s="64" t="s">
        <v>106</v>
      </c>
      <c r="B7" s="80">
        <f>SUMIF('données hebdo arrets'!D$1:BD$1,'Paretos SITE'!$B$11,'données hebdo arrets'!D4:BD4)</f>
        <v>25.259999999999994</v>
      </c>
    </row>
    <row r="8" spans="1:11" x14ac:dyDescent="0.25">
      <c r="A8" s="3" t="s">
        <v>31</v>
      </c>
      <c r="B8" s="80">
        <f>SUMIF('données hebdo arrets'!D$1:BD$1,'Paretos SITE'!$B$11,'données hebdo arrets'!D9:BD9)</f>
        <v>21.18</v>
      </c>
    </row>
    <row r="9" spans="1:11" x14ac:dyDescent="0.25">
      <c r="A9" s="4" t="s">
        <v>110</v>
      </c>
      <c r="B9" s="80">
        <f>SUMIF('données hebdo arrets'!D$1:BD$1,'Paretos SITE'!$B$11,'données hebdo arrets'!D13:BD13)</f>
        <v>15.7</v>
      </c>
    </row>
    <row r="10" spans="1:11" x14ac:dyDescent="0.25">
      <c r="A10" s="3" t="s">
        <v>29</v>
      </c>
      <c r="B10" s="80">
        <f>SUMIF('données hebdo arrets'!D$1:BD$1,'Paretos SITE'!$B$11,'données hebdo arrets'!D12:BD12)</f>
        <v>15.18</v>
      </c>
    </row>
    <row r="11" spans="1:11" x14ac:dyDescent="0.25">
      <c r="A11" s="4" t="s">
        <v>24</v>
      </c>
      <c r="B11" s="80">
        <f>SUMIF('données hebdo arrets'!D$1:BD$1,'Paretos SITE'!$B$11,'données hebdo arrets'!D2:BD2)</f>
        <v>14.829999999999998</v>
      </c>
    </row>
    <row r="12" spans="1:11" x14ac:dyDescent="0.25">
      <c r="A12" s="64" t="s">
        <v>109</v>
      </c>
      <c r="B12" s="80">
        <f>SUMIF('données hebdo arrets'!D$1:BD$1,'Paretos SITE'!$B$11,'données hebdo arrets'!D7:BD7)</f>
        <v>10.93</v>
      </c>
    </row>
    <row r="13" spans="1:11" x14ac:dyDescent="0.25">
      <c r="A13" s="64" t="s">
        <v>107</v>
      </c>
      <c r="B13" s="80">
        <f>SUMIF('données hebdo arrets'!D$1:BD$1,'Paretos SITE'!$B$11,'données hebdo arrets'!D5:BD5)</f>
        <v>10.25</v>
      </c>
    </row>
    <row r="14" spans="1:11" x14ac:dyDescent="0.25">
      <c r="A14" s="3" t="s">
        <v>26</v>
      </c>
      <c r="B14" s="80">
        <f>SUMIF('données hebdo arrets'!D$1:BD$1,'Paretos SITE'!$B$11,'données hebdo arrets'!D8:BD8)</f>
        <v>5.73</v>
      </c>
    </row>
    <row r="15" spans="1:11" x14ac:dyDescent="0.25">
      <c r="A15" s="3" t="s">
        <v>27</v>
      </c>
      <c r="B15" s="80">
        <f>SUMIF('données hebdo arrets'!D$1:BD$1,'Paretos SITE'!$B$11,'données hebdo arrets'!D10:BD10)</f>
        <v>5.73</v>
      </c>
    </row>
    <row r="16" spans="1:11" x14ac:dyDescent="0.25">
      <c r="A16" s="64" t="s">
        <v>111</v>
      </c>
      <c r="B16" s="80">
        <f>SUMIF('données hebdo arrets'!D$1:BD$1,'Paretos SITE'!$B$11,'données hebdo arrets'!D14:BD14)</f>
        <v>1.04</v>
      </c>
    </row>
    <row r="17" spans="1:9" x14ac:dyDescent="0.25">
      <c r="A17" s="4" t="s">
        <v>37</v>
      </c>
      <c r="B17" s="80">
        <f>SUMIF('données hebdo arrets'!D$1:BD$1,'Paretos SITE'!$B$11,'données hebdo arrets'!D16:BD16)</f>
        <v>0</v>
      </c>
    </row>
    <row r="18" spans="1:9" x14ac:dyDescent="0.25">
      <c r="A18" s="4" t="s">
        <v>119</v>
      </c>
      <c r="B18" s="80">
        <f>SUMIF('données hebdo arrets'!D$1:BD$1,'Paretos SITE'!$B$11,'données hebdo arrets'!D17:BD17)</f>
        <v>0</v>
      </c>
    </row>
    <row r="19" spans="1:9" x14ac:dyDescent="0.25">
      <c r="A19" s="4" t="s">
        <v>120</v>
      </c>
      <c r="B19" s="80">
        <f>SUMIF('données hebdo arrets'!D$1:BD$1,'Paretos SITE'!$B$11,'données hebdo arrets'!D18:BD18)</f>
        <v>0</v>
      </c>
    </row>
    <row r="25" spans="1:9" x14ac:dyDescent="0.25">
      <c r="B25" s="1">
        <f t="shared" ref="B25:E25" si="0">IF((C25-1)&gt;0,C25-1,NA())</f>
        <v>42</v>
      </c>
      <c r="C25" s="1">
        <f t="shared" si="0"/>
        <v>43</v>
      </c>
      <c r="D25" s="1">
        <f t="shared" si="0"/>
        <v>44</v>
      </c>
      <c r="E25" s="1">
        <f t="shared" si="0"/>
        <v>45</v>
      </c>
      <c r="F25" s="1">
        <f>IF((G25-1)&gt;0,G25-1,NA())</f>
        <v>46</v>
      </c>
      <c r="G25" s="1">
        <f>+B1</f>
        <v>47</v>
      </c>
      <c r="H25" s="1">
        <f>IF((G25+1)&lt;54,G25+1,NA())</f>
        <v>48</v>
      </c>
      <c r="I25" s="1">
        <f>IF((H25+1)&lt;54,H25+1,NA())</f>
        <v>49</v>
      </c>
    </row>
    <row r="26" spans="1:9" x14ac:dyDescent="0.25">
      <c r="A26" s="4" t="s">
        <v>24</v>
      </c>
      <c r="B26">
        <f>SUMIF('données hebdo arrets'!$D$1:$BD$1,'tableau indicateurs'!B$25,'données hebdo arrets'!$D2:$BD2)</f>
        <v>17.279999999999998</v>
      </c>
      <c r="C26">
        <f>SUMIF('données hebdo arrets'!$D$1:$BD$1,'tableau indicateurs'!C$25,'données hebdo arrets'!$D2:$BD2)</f>
        <v>26.119999999999994</v>
      </c>
      <c r="D26">
        <f>SUMIF('données hebdo arrets'!$D$1:$BD$1,'tableau indicateurs'!D$25,'données hebdo arrets'!$D2:$BD2)</f>
        <v>24.259999999999998</v>
      </c>
      <c r="E26">
        <f>SUMIF('données hebdo arrets'!$D$1:$BD$1,'tableau indicateurs'!E$25,'données hebdo arrets'!$D2:$BD2)</f>
        <v>21.58</v>
      </c>
      <c r="F26">
        <f>SUMIF('données hebdo arrets'!$D$1:$BD$1,'tableau indicateurs'!F$25,'données hebdo arrets'!$D2:$BD2)</f>
        <v>23.980000000000004</v>
      </c>
      <c r="G26">
        <f>SUMIF('données hebdo arrets'!$D$1:$BD$1,'tableau indicateurs'!G$25,'données hebdo arrets'!$D2:$BD2)</f>
        <v>14.829999999999998</v>
      </c>
      <c r="H26">
        <f>SUMIF('données hebdo arrets'!$D$1:$BD$1,'tableau indicateurs'!H$25,'données hebdo arrets'!$D2:$BD2)</f>
        <v>15.35</v>
      </c>
      <c r="I26">
        <f>SUMIF('données hebdo arrets'!$D$1:$BD$1,'tableau indicateurs'!I$25,'données hebdo arrets'!$D2:$BD2)</f>
        <v>0.21999999999999997</v>
      </c>
    </row>
    <row r="27" spans="1:9" x14ac:dyDescent="0.25">
      <c r="A27" s="4" t="s">
        <v>23</v>
      </c>
      <c r="B27">
        <f>SUMIF('données hebdo arrets'!$D$1:$BD$1,'tableau indicateurs'!B$25,'données hebdo arrets'!$D3:$BD3)</f>
        <v>9.5500000000000007</v>
      </c>
      <c r="C27">
        <f>SUMIF('données hebdo arrets'!$D$1:$BD$1,'tableau indicateurs'!C$25,'données hebdo arrets'!$D3:$BD3)</f>
        <v>21.39</v>
      </c>
      <c r="D27">
        <f>SUMIF('données hebdo arrets'!$D$1:$BD$1,'tableau indicateurs'!D$25,'données hebdo arrets'!$D3:$BD3)</f>
        <v>7.3699999999999992</v>
      </c>
      <c r="E27">
        <f>SUMIF('données hebdo arrets'!$D$1:$BD$1,'tableau indicateurs'!E$25,'données hebdo arrets'!$D3:$BD3)</f>
        <v>16.75</v>
      </c>
      <c r="F27">
        <f>SUMIF('données hebdo arrets'!$D$1:$BD$1,'tableau indicateurs'!F$25,'données hebdo arrets'!$D3:$BD3)</f>
        <v>18.2</v>
      </c>
      <c r="G27">
        <f>SUMIF('données hebdo arrets'!$D$1:$BD$1,'tableau indicateurs'!G$25,'données hebdo arrets'!$D3:$BD3)</f>
        <v>31.43</v>
      </c>
      <c r="H27">
        <f>SUMIF('données hebdo arrets'!$D$1:$BD$1,'tableau indicateurs'!H$25,'données hebdo arrets'!$D3:$BD3)</f>
        <v>10.92</v>
      </c>
      <c r="I27">
        <f>SUMIF('données hebdo arrets'!$D$1:$BD$1,'tableau indicateurs'!I$25,'données hebdo arrets'!$D3:$BD3)</f>
        <v>1.08</v>
      </c>
    </row>
    <row r="28" spans="1:9" x14ac:dyDescent="0.25">
      <c r="A28" s="64" t="s">
        <v>106</v>
      </c>
      <c r="B28">
        <f>SUMIF('données hebdo arrets'!$D$1:$BD$1,'tableau indicateurs'!B$25,'données hebdo arrets'!$D4:$BD4)</f>
        <v>17.010000000000002</v>
      </c>
      <c r="C28">
        <f>SUMIF('données hebdo arrets'!$D$1:$BD$1,'tableau indicateurs'!C$25,'données hebdo arrets'!$D4:$BD4)</f>
        <v>19.91</v>
      </c>
      <c r="D28">
        <f>SUMIF('données hebdo arrets'!$D$1:$BD$1,'tableau indicateurs'!D$25,'données hebdo arrets'!$D4:$BD4)</f>
        <v>15.5</v>
      </c>
      <c r="E28">
        <f>SUMIF('données hebdo arrets'!$D$1:$BD$1,'tableau indicateurs'!E$25,'données hebdo arrets'!$D4:$BD4)</f>
        <v>26.560000000000002</v>
      </c>
      <c r="F28">
        <f>SUMIF('données hebdo arrets'!$D$1:$BD$1,'tableau indicateurs'!F$25,'données hebdo arrets'!$D4:$BD4)</f>
        <v>14.59</v>
      </c>
      <c r="G28">
        <f>SUMIF('données hebdo arrets'!$D$1:$BD$1,'tableau indicateurs'!G$25,'données hebdo arrets'!$D4:$BD4)</f>
        <v>25.259999999999994</v>
      </c>
      <c r="H28">
        <f>SUMIF('données hebdo arrets'!$D$1:$BD$1,'tableau indicateurs'!H$25,'données hebdo arrets'!$D4:$BD4)</f>
        <v>18.93</v>
      </c>
      <c r="I28">
        <f>SUMIF('données hebdo arrets'!$D$1:$BD$1,'tableau indicateurs'!I$25,'données hebdo arrets'!$D4:$BD4)</f>
        <v>0.24</v>
      </c>
    </row>
    <row r="29" spans="1:9" x14ac:dyDescent="0.25">
      <c r="A29" s="64" t="s">
        <v>107</v>
      </c>
      <c r="B29">
        <f>SUMIF('données hebdo arrets'!$D$1:$BD$1,'tableau indicateurs'!B$25,'données hebdo arrets'!$D5:$BD5)</f>
        <v>26.689999999999994</v>
      </c>
      <c r="C29">
        <f>SUMIF('données hebdo arrets'!$D$1:$BD$1,'tableau indicateurs'!C$25,'données hebdo arrets'!$D5:$BD5)</f>
        <v>16.299999999999997</v>
      </c>
      <c r="D29">
        <f>SUMIF('données hebdo arrets'!$D$1:$BD$1,'tableau indicateurs'!D$25,'données hebdo arrets'!$D5:$BD5)</f>
        <v>10.15</v>
      </c>
      <c r="E29">
        <f>SUMIF('données hebdo arrets'!$D$1:$BD$1,'tableau indicateurs'!E$25,'données hebdo arrets'!$D5:$BD5)</f>
        <v>19.900000000000002</v>
      </c>
      <c r="F29">
        <f>SUMIF('données hebdo arrets'!$D$1:$BD$1,'tableau indicateurs'!F$25,'données hebdo arrets'!$D5:$BD5)</f>
        <v>11.16</v>
      </c>
      <c r="G29">
        <f>SUMIF('données hebdo arrets'!$D$1:$BD$1,'tableau indicateurs'!G$25,'données hebdo arrets'!$D5:$BD5)</f>
        <v>10.25</v>
      </c>
      <c r="H29">
        <f>SUMIF('données hebdo arrets'!$D$1:$BD$1,'tableau indicateurs'!H$25,'données hebdo arrets'!$D5:$BD5)</f>
        <v>15.84</v>
      </c>
      <c r="I29">
        <f>SUMIF('données hebdo arrets'!$D$1:$BD$1,'tableau indicateurs'!I$25,'données hebdo arrets'!$D5:$BD5)</f>
        <v>0.76</v>
      </c>
    </row>
    <row r="30" spans="1:9" x14ac:dyDescent="0.25">
      <c r="A30" s="64" t="s">
        <v>108</v>
      </c>
      <c r="B30">
        <f>SUMIF('données hebdo arrets'!$D$1:$BD$1,'tableau indicateurs'!B$25,'données hebdo arrets'!$D6:$BD6)</f>
        <v>105.31</v>
      </c>
      <c r="C30">
        <f>SUMIF('données hebdo arrets'!$D$1:$BD$1,'tableau indicateurs'!C$25,'données hebdo arrets'!$D6:$BD6)</f>
        <v>108.74000000000001</v>
      </c>
      <c r="D30">
        <f>SUMIF('données hebdo arrets'!$D$1:$BD$1,'tableau indicateurs'!D$25,'données hebdo arrets'!$D6:$BD6)</f>
        <v>62.349999999999994</v>
      </c>
      <c r="E30">
        <f>SUMIF('données hebdo arrets'!$D$1:$BD$1,'tableau indicateurs'!E$25,'données hebdo arrets'!$D6:$BD6)</f>
        <v>67.23</v>
      </c>
      <c r="F30">
        <f>SUMIF('données hebdo arrets'!$D$1:$BD$1,'tableau indicateurs'!F$25,'données hebdo arrets'!$D6:$BD6)</f>
        <v>96.72</v>
      </c>
      <c r="G30">
        <f>SUMIF('données hebdo arrets'!$D$1:$BD$1,'tableau indicateurs'!G$25,'données hebdo arrets'!$D6:$BD6)</f>
        <v>56.17</v>
      </c>
      <c r="H30">
        <f>SUMIF('données hebdo arrets'!$D$1:$BD$1,'tableau indicateurs'!H$25,'données hebdo arrets'!$D6:$BD6)</f>
        <v>90.829999999999984</v>
      </c>
      <c r="I30">
        <f>SUMIF('données hebdo arrets'!$D$1:$BD$1,'tableau indicateurs'!I$25,'données hebdo arrets'!$D6:$BD6)</f>
        <v>1.6</v>
      </c>
    </row>
    <row r="31" spans="1:9" x14ac:dyDescent="0.25">
      <c r="A31" s="64" t="s">
        <v>109</v>
      </c>
      <c r="B31">
        <f>SUMIF('données hebdo arrets'!$D$1:$BD$1,'tableau indicateurs'!B$25,'données hebdo arrets'!$D7:$BD7)</f>
        <v>16.190000000000001</v>
      </c>
      <c r="C31">
        <f>SUMIF('données hebdo arrets'!$D$1:$BD$1,'tableau indicateurs'!C$25,'données hebdo arrets'!$D7:$BD7)</f>
        <v>15.56</v>
      </c>
      <c r="D31">
        <f>SUMIF('données hebdo arrets'!$D$1:$BD$1,'tableau indicateurs'!D$25,'données hebdo arrets'!$D7:$BD7)</f>
        <v>5.18</v>
      </c>
      <c r="E31">
        <f>SUMIF('données hebdo arrets'!$D$1:$BD$1,'tableau indicateurs'!E$25,'données hebdo arrets'!$D7:$BD7)</f>
        <v>12.670000000000002</v>
      </c>
      <c r="F31">
        <f>SUMIF('données hebdo arrets'!$D$1:$BD$1,'tableau indicateurs'!F$25,'données hebdo arrets'!$D7:$BD7)</f>
        <v>11.76</v>
      </c>
      <c r="G31">
        <f>SUMIF('données hebdo arrets'!$D$1:$BD$1,'tableau indicateurs'!G$25,'données hebdo arrets'!$D7:$BD7)</f>
        <v>10.93</v>
      </c>
      <c r="H31">
        <f>SUMIF('données hebdo arrets'!$D$1:$BD$1,'tableau indicateurs'!H$25,'données hebdo arrets'!$D7:$BD7)</f>
        <v>9.76</v>
      </c>
      <c r="I31">
        <f>SUMIF('données hebdo arrets'!$D$1:$BD$1,'tableau indicateurs'!I$25,'données hebdo arrets'!$D7:$BD7)</f>
        <v>0.76</v>
      </c>
    </row>
    <row r="32" spans="1:9" x14ac:dyDescent="0.25">
      <c r="A32" s="3" t="s">
        <v>26</v>
      </c>
      <c r="B32">
        <f>SUMIF('données hebdo arrets'!$D$1:$BD$1,'tableau indicateurs'!B$25,'données hebdo arrets'!$D8:$BD8)</f>
        <v>7.15</v>
      </c>
      <c r="C32">
        <f>SUMIF('données hebdo arrets'!$D$1:$BD$1,'tableau indicateurs'!C$25,'données hebdo arrets'!$D8:$BD8)</f>
        <v>25.82</v>
      </c>
      <c r="D32">
        <f>SUMIF('données hebdo arrets'!$D$1:$BD$1,'tableau indicateurs'!D$25,'données hebdo arrets'!$D8:$BD8)</f>
        <v>10.19</v>
      </c>
      <c r="E32">
        <f>SUMIF('données hebdo arrets'!$D$1:$BD$1,'tableau indicateurs'!E$25,'données hebdo arrets'!$D8:$BD8)</f>
        <v>2.5500000000000003</v>
      </c>
      <c r="F32">
        <f>SUMIF('données hebdo arrets'!$D$1:$BD$1,'tableau indicateurs'!F$25,'données hebdo arrets'!$D8:$BD8)</f>
        <v>3.4000000000000004</v>
      </c>
      <c r="G32">
        <f>SUMIF('données hebdo arrets'!$D$1:$BD$1,'tableau indicateurs'!G$25,'données hebdo arrets'!$D8:$BD8)</f>
        <v>5.73</v>
      </c>
      <c r="H32">
        <f>SUMIF('données hebdo arrets'!$D$1:$BD$1,'tableau indicateurs'!H$25,'données hebdo arrets'!$D8:$BD8)</f>
        <v>7.5700000000000012</v>
      </c>
      <c r="I32">
        <f>SUMIF('données hebdo arrets'!$D$1:$BD$1,'tableau indicateurs'!I$25,'données hebdo arrets'!$D8:$BD8)</f>
        <v>0</v>
      </c>
    </row>
    <row r="33" spans="1:9" x14ac:dyDescent="0.25">
      <c r="A33" s="3" t="s">
        <v>31</v>
      </c>
      <c r="B33">
        <f>SUMIF('données hebdo arrets'!$D$1:$BD$1,'tableau indicateurs'!B$25,'données hebdo arrets'!$D9:$BD9)</f>
        <v>18.64</v>
      </c>
      <c r="C33">
        <f>SUMIF('données hebdo arrets'!$D$1:$BD$1,'tableau indicateurs'!C$25,'données hebdo arrets'!$D9:$BD9)</f>
        <v>18.82</v>
      </c>
      <c r="D33">
        <f>SUMIF('données hebdo arrets'!$D$1:$BD$1,'tableau indicateurs'!D$25,'données hebdo arrets'!$D9:$BD9)</f>
        <v>7.26</v>
      </c>
      <c r="E33">
        <f>SUMIF('données hebdo arrets'!$D$1:$BD$1,'tableau indicateurs'!E$25,'données hebdo arrets'!$D9:$BD9)</f>
        <v>15.229999999999999</v>
      </c>
      <c r="F33">
        <f>SUMIF('données hebdo arrets'!$D$1:$BD$1,'tableau indicateurs'!F$25,'données hebdo arrets'!$D9:$BD9)</f>
        <v>26.58</v>
      </c>
      <c r="G33">
        <f>SUMIF('données hebdo arrets'!$D$1:$BD$1,'tableau indicateurs'!G$25,'données hebdo arrets'!$D9:$BD9)</f>
        <v>21.18</v>
      </c>
      <c r="H33">
        <f>SUMIF('données hebdo arrets'!$D$1:$BD$1,'tableau indicateurs'!H$25,'données hebdo arrets'!$D9:$BD9)</f>
        <v>15.57</v>
      </c>
      <c r="I33">
        <f>SUMIF('données hebdo arrets'!$D$1:$BD$1,'tableau indicateurs'!I$25,'données hebdo arrets'!$D9:$BD9)</f>
        <v>0.47</v>
      </c>
    </row>
    <row r="34" spans="1:9" x14ac:dyDescent="0.25">
      <c r="A34" s="3" t="s">
        <v>27</v>
      </c>
      <c r="B34">
        <f>SUMIF('données hebdo arrets'!$D$1:$BD$1,'tableau indicateurs'!B$25,'données hebdo arrets'!$D10:$BD10)</f>
        <v>8.94</v>
      </c>
      <c r="C34">
        <f>SUMIF('données hebdo arrets'!$D$1:$BD$1,'tableau indicateurs'!C$25,'données hebdo arrets'!$D10:$BD10)</f>
        <v>6.6599999999999993</v>
      </c>
      <c r="D34">
        <f>SUMIF('données hebdo arrets'!$D$1:$BD$1,'tableau indicateurs'!D$25,'données hebdo arrets'!$D10:$BD10)</f>
        <v>1.54</v>
      </c>
      <c r="E34">
        <f>SUMIF('données hebdo arrets'!$D$1:$BD$1,'tableau indicateurs'!E$25,'données hebdo arrets'!$D10:$BD10)</f>
        <v>17.25</v>
      </c>
      <c r="F34">
        <f>SUMIF('données hebdo arrets'!$D$1:$BD$1,'tableau indicateurs'!F$25,'données hebdo arrets'!$D10:$BD10)</f>
        <v>30.28</v>
      </c>
      <c r="G34">
        <f>SUMIF('données hebdo arrets'!$D$1:$BD$1,'tableau indicateurs'!G$25,'données hebdo arrets'!$D10:$BD10)</f>
        <v>5.73</v>
      </c>
      <c r="H34">
        <f>SUMIF('données hebdo arrets'!$D$1:$BD$1,'tableau indicateurs'!H$25,'données hebdo arrets'!$D10:$BD10)</f>
        <v>16.649999999999999</v>
      </c>
      <c r="I34">
        <f>SUMIF('données hebdo arrets'!$D$1:$BD$1,'tableau indicateurs'!I$25,'données hebdo arrets'!$D10:$BD10)</f>
        <v>0.67</v>
      </c>
    </row>
    <row r="35" spans="1:9" x14ac:dyDescent="0.25">
      <c r="A35" s="3" t="s">
        <v>28</v>
      </c>
      <c r="B35">
        <f>SUMIF('données hebdo arrets'!$D$1:$BD$1,'tableau indicateurs'!B$25,'données hebdo arrets'!$D11:$BD11)</f>
        <v>11.379999999999999</v>
      </c>
      <c r="C35">
        <f>SUMIF('données hebdo arrets'!$D$1:$BD$1,'tableau indicateurs'!C$25,'données hebdo arrets'!$D11:$BD11)</f>
        <v>26.35</v>
      </c>
      <c r="D35">
        <f>SUMIF('données hebdo arrets'!$D$1:$BD$1,'tableau indicateurs'!D$25,'données hebdo arrets'!$D11:$BD11)</f>
        <v>1.83</v>
      </c>
      <c r="E35">
        <f>SUMIF('données hebdo arrets'!$D$1:$BD$1,'tableau indicateurs'!E$25,'données hebdo arrets'!$D11:$BD11)</f>
        <v>15.259999999999998</v>
      </c>
      <c r="F35">
        <f>SUMIF('données hebdo arrets'!$D$1:$BD$1,'tableau indicateurs'!F$25,'données hebdo arrets'!$D11:$BD11)</f>
        <v>25.61</v>
      </c>
      <c r="G35">
        <f>SUMIF('données hebdo arrets'!$D$1:$BD$1,'tableau indicateurs'!G$25,'données hebdo arrets'!$D11:$BD11)</f>
        <v>25.659999999999997</v>
      </c>
      <c r="H35">
        <f>SUMIF('données hebdo arrets'!$D$1:$BD$1,'tableau indicateurs'!H$25,'données hebdo arrets'!$D11:$BD11)</f>
        <v>26.189999999999998</v>
      </c>
      <c r="I35">
        <f>SUMIF('données hebdo arrets'!$D$1:$BD$1,'tableau indicateurs'!I$25,'données hebdo arrets'!$D11:$BD11)</f>
        <v>0</v>
      </c>
    </row>
    <row r="36" spans="1:9" x14ac:dyDescent="0.25">
      <c r="A36" s="3" t="s">
        <v>29</v>
      </c>
      <c r="B36">
        <f>SUMIF('données hebdo arrets'!$D$1:$BD$1,'tableau indicateurs'!B$25,'données hebdo arrets'!$D12:$BD12)</f>
        <v>31.210000000000004</v>
      </c>
      <c r="C36">
        <f>SUMIF('données hebdo arrets'!$D$1:$BD$1,'tableau indicateurs'!C$25,'données hebdo arrets'!$D12:$BD12)</f>
        <v>33.220000000000006</v>
      </c>
      <c r="D36">
        <f>SUMIF('données hebdo arrets'!$D$1:$BD$1,'tableau indicateurs'!D$25,'données hebdo arrets'!$D12:$BD12)</f>
        <v>29.549999999999997</v>
      </c>
      <c r="E36">
        <f>SUMIF('données hebdo arrets'!$D$1:$BD$1,'tableau indicateurs'!E$25,'données hebdo arrets'!$D12:$BD12)</f>
        <v>28.590000000000003</v>
      </c>
      <c r="F36">
        <f>SUMIF('données hebdo arrets'!$D$1:$BD$1,'tableau indicateurs'!F$25,'données hebdo arrets'!$D12:$BD12)</f>
        <v>14.93</v>
      </c>
      <c r="G36">
        <f>SUMIF('données hebdo arrets'!$D$1:$BD$1,'tableau indicateurs'!G$25,'données hebdo arrets'!$D12:$BD12)</f>
        <v>15.18</v>
      </c>
      <c r="H36">
        <f>SUMIF('données hebdo arrets'!$D$1:$BD$1,'tableau indicateurs'!H$25,'données hebdo arrets'!$D12:$BD12)</f>
        <v>15.170000000000002</v>
      </c>
      <c r="I36">
        <f>SUMIF('données hebdo arrets'!$D$1:$BD$1,'tableau indicateurs'!I$25,'données hebdo arrets'!$D12:$BD12)</f>
        <v>0</v>
      </c>
    </row>
    <row r="37" spans="1:9" x14ac:dyDescent="0.25">
      <c r="A37" s="4" t="s">
        <v>110</v>
      </c>
      <c r="B37">
        <f>SUMIF('données hebdo arrets'!$D$1:$BD$1,'tableau indicateurs'!B$25,'données hebdo arrets'!$D13:$BD13)</f>
        <v>32.919999999999995</v>
      </c>
      <c r="C37">
        <f>SUMIF('données hebdo arrets'!$D$1:$BD$1,'tableau indicateurs'!C$25,'données hebdo arrets'!$D13:$BD13)</f>
        <v>14.530000000000001</v>
      </c>
      <c r="D37">
        <f>SUMIF('données hebdo arrets'!$D$1:$BD$1,'tableau indicateurs'!D$25,'données hebdo arrets'!$D13:$BD13)</f>
        <v>10.25</v>
      </c>
      <c r="E37">
        <f>SUMIF('données hebdo arrets'!$D$1:$BD$1,'tableau indicateurs'!E$25,'données hebdo arrets'!$D13:$BD13)</f>
        <v>22.180000000000003</v>
      </c>
      <c r="F37">
        <f>SUMIF('données hebdo arrets'!$D$1:$BD$1,'tableau indicateurs'!F$25,'données hebdo arrets'!$D13:$BD13)</f>
        <v>12.98</v>
      </c>
      <c r="G37">
        <f>SUMIF('données hebdo arrets'!$D$1:$BD$1,'tableau indicateurs'!G$25,'données hebdo arrets'!$D13:$BD13)</f>
        <v>15.7</v>
      </c>
      <c r="H37">
        <f>SUMIF('données hebdo arrets'!$D$1:$BD$1,'tableau indicateurs'!H$25,'données hebdo arrets'!$D13:$BD13)</f>
        <v>19.34</v>
      </c>
      <c r="I37">
        <f>SUMIF('données hebdo arrets'!$D$1:$BD$1,'tableau indicateurs'!I$25,'données hebdo arrets'!$D13:$BD13)</f>
        <v>0</v>
      </c>
    </row>
    <row r="38" spans="1:9" x14ac:dyDescent="0.25">
      <c r="A38" s="64" t="s">
        <v>111</v>
      </c>
      <c r="B38">
        <f>SUMIF('données hebdo arrets'!$D$1:$BD$1,'tableau indicateurs'!B$25,'données hebdo arrets'!$D14:$BD14)</f>
        <v>4.9000000000000004</v>
      </c>
      <c r="C38">
        <f>SUMIF('données hebdo arrets'!$D$1:$BD$1,'tableau indicateurs'!C$25,'données hebdo arrets'!$D14:$BD14)</f>
        <v>1.45</v>
      </c>
      <c r="D38">
        <f>SUMIF('données hebdo arrets'!$D$1:$BD$1,'tableau indicateurs'!D$25,'données hebdo arrets'!$D14:$BD14)</f>
        <v>1.3800000000000001</v>
      </c>
      <c r="E38">
        <f>SUMIF('données hebdo arrets'!$D$1:$BD$1,'tableau indicateurs'!E$25,'données hebdo arrets'!$D14:$BD14)</f>
        <v>0.23</v>
      </c>
      <c r="F38">
        <f>SUMIF('données hebdo arrets'!$D$1:$BD$1,'tableau indicateurs'!F$25,'données hebdo arrets'!$D14:$BD14)</f>
        <v>0.43</v>
      </c>
      <c r="G38">
        <f>SUMIF('données hebdo arrets'!$D$1:$BD$1,'tableau indicateurs'!G$25,'données hebdo arrets'!$D14:$BD14)</f>
        <v>1.04</v>
      </c>
      <c r="H38">
        <f>SUMIF('données hebdo arrets'!$D$1:$BD$1,'tableau indicateurs'!H$25,'données hebdo arrets'!$D14:$BD14)</f>
        <v>2.4299999999999997</v>
      </c>
      <c r="I38">
        <f>SUMIF('données hebdo arrets'!$D$1:$BD$1,'tableau indicateurs'!I$25,'données hebdo arrets'!$D14:$BD14)</f>
        <v>0</v>
      </c>
    </row>
    <row r="39" spans="1:9" x14ac:dyDescent="0.25">
      <c r="A39" s="64" t="s">
        <v>112</v>
      </c>
      <c r="B39">
        <f>SUMIF('données hebdo arrets'!$D$1:$BD$1,'tableau indicateurs'!B$25,'données hebdo arrets'!$D15:$BD15)</f>
        <v>29.540000000000006</v>
      </c>
      <c r="C39">
        <f>SUMIF('données hebdo arrets'!$D$1:$BD$1,'tableau indicateurs'!C$25,'données hebdo arrets'!$D15:$BD15)</f>
        <v>20.659999999999997</v>
      </c>
      <c r="D39">
        <f>SUMIF('données hebdo arrets'!$D$1:$BD$1,'tableau indicateurs'!D$25,'données hebdo arrets'!$D15:$BD15)</f>
        <v>20.93</v>
      </c>
      <c r="E39">
        <f>SUMIF('données hebdo arrets'!$D$1:$BD$1,'tableau indicateurs'!E$25,'données hebdo arrets'!$D15:$BD15)</f>
        <v>40.31</v>
      </c>
      <c r="F39">
        <f>SUMIF('données hebdo arrets'!$D$1:$BD$1,'tableau indicateurs'!F$25,'données hebdo arrets'!$D15:$BD15)</f>
        <v>30.540000000000003</v>
      </c>
      <c r="G39">
        <f>SUMIF('données hebdo arrets'!$D$1:$BD$1,'tableau indicateurs'!G$25,'données hebdo arrets'!$D15:$BD15)</f>
        <v>36.269999999999996</v>
      </c>
      <c r="H39">
        <f>SUMIF('données hebdo arrets'!$D$1:$BD$1,'tableau indicateurs'!H$25,'données hebdo arrets'!$D15:$BD15)</f>
        <v>7.96</v>
      </c>
      <c r="I39">
        <f>SUMIF('données hebdo arrets'!$D$1:$BD$1,'tableau indicateurs'!I$25,'données hebdo arrets'!$D15:$BD15)</f>
        <v>0</v>
      </c>
    </row>
    <row r="40" spans="1:9" x14ac:dyDescent="0.25">
      <c r="A40" s="4" t="s">
        <v>37</v>
      </c>
      <c r="B40">
        <f>SUMIF('données hebdo arrets'!$D$1:$BD$1,'tableau indicateurs'!B$25,'données hebdo arrets'!$D16:$BD16)</f>
        <v>15.350000000000001</v>
      </c>
      <c r="C40">
        <f>SUMIF('données hebdo arrets'!$D$1:$BD$1,'tableau indicateurs'!C$25,'données hebdo arrets'!$D16:$BD16)</f>
        <v>5.2900000000000009</v>
      </c>
      <c r="D40">
        <f>SUMIF('données hebdo arrets'!$D$1:$BD$1,'tableau indicateurs'!D$25,'données hebdo arrets'!$D16:$BD16)</f>
        <v>2.64</v>
      </c>
      <c r="E40">
        <f>SUMIF('données hebdo arrets'!$D$1:$BD$1,'tableau indicateurs'!E$25,'données hebdo arrets'!$D16:$BD16)</f>
        <v>1.7400000000000002</v>
      </c>
      <c r="F40">
        <f>SUMIF('données hebdo arrets'!$D$1:$BD$1,'tableau indicateurs'!F$25,'données hebdo arrets'!$D16:$BD16)</f>
        <v>4.21</v>
      </c>
      <c r="G40">
        <f>SUMIF('données hebdo arrets'!$D$1:$BD$1,'tableau indicateurs'!G$25,'données hebdo arrets'!$D16:$BD16)</f>
        <v>0</v>
      </c>
      <c r="H40">
        <f>SUMIF('données hebdo arrets'!$D$1:$BD$1,'tableau indicateurs'!H$25,'données hebdo arrets'!$D16:$BD16)</f>
        <v>2.8400000000000003</v>
      </c>
      <c r="I40">
        <f>SUMIF('données hebdo arrets'!$D$1:$BD$1,'tableau indicateurs'!I$25,'données hebdo arrets'!$D16:$BD16)</f>
        <v>0</v>
      </c>
    </row>
    <row r="41" spans="1:9" x14ac:dyDescent="0.25">
      <c r="A41" s="4" t="s">
        <v>119</v>
      </c>
      <c r="B41">
        <f>SUMIF('données hebdo arrets'!$D$1:$BD$1,'tableau indicateurs'!B$25,'données hebdo arrets'!$D17:$BD17)</f>
        <v>0</v>
      </c>
      <c r="C41">
        <f>SUMIF('données hebdo arrets'!$D$1:$BD$1,'tableau indicateurs'!C$25,'données hebdo arrets'!$D17:$BD17)</f>
        <v>0</v>
      </c>
      <c r="D41">
        <f>SUMIF('données hebdo arrets'!$D$1:$BD$1,'tableau indicateurs'!D$25,'données hebdo arrets'!$D17:$BD17)</f>
        <v>0</v>
      </c>
      <c r="E41">
        <f>SUMIF('données hebdo arrets'!$D$1:$BD$1,'tableau indicateurs'!E$25,'données hebdo arrets'!$D17:$BD17)</f>
        <v>12.830000000000002</v>
      </c>
      <c r="F41">
        <f>SUMIF('données hebdo arrets'!$D$1:$BD$1,'tableau indicateurs'!F$25,'données hebdo arrets'!$D17:$BD17)</f>
        <v>0</v>
      </c>
      <c r="G41">
        <f>SUMIF('données hebdo arrets'!$D$1:$BD$1,'tableau indicateurs'!G$25,'données hebdo arrets'!$D17:$BD17)</f>
        <v>0</v>
      </c>
      <c r="H41">
        <f>SUMIF('données hebdo arrets'!$D$1:$BD$1,'tableau indicateurs'!H$25,'données hebdo arrets'!$D17:$BD17)</f>
        <v>8.56</v>
      </c>
      <c r="I41">
        <f>SUMIF('données hebdo arrets'!$D$1:$BD$1,'tableau indicateurs'!I$25,'données hebdo arrets'!$D17:$BD17)</f>
        <v>0</v>
      </c>
    </row>
    <row r="42" spans="1:9" x14ac:dyDescent="0.25">
      <c r="A42" s="4" t="s">
        <v>120</v>
      </c>
      <c r="B42">
        <f>SUMIF('données hebdo arrets'!$D$1:$BD$1,'tableau indicateurs'!B$25,'données hebdo arrets'!$D18:$BD18)</f>
        <v>0</v>
      </c>
      <c r="C42">
        <f>SUMIF('données hebdo arrets'!$D$1:$BD$1,'tableau indicateurs'!C$25,'données hebdo arrets'!$D18:$BD18)</f>
        <v>0</v>
      </c>
      <c r="D42">
        <f>SUMIF('données hebdo arrets'!$D$1:$BD$1,'tableau indicateurs'!D$25,'données hebdo arrets'!$D18:$BD18)</f>
        <v>0</v>
      </c>
      <c r="E42">
        <f>SUMIF('données hebdo arrets'!$D$1:$BD$1,'tableau indicateurs'!E$25,'données hebdo arrets'!$D18:$BD18)</f>
        <v>2.9</v>
      </c>
      <c r="F42">
        <f>SUMIF('données hebdo arrets'!$D$1:$BD$1,'tableau indicateurs'!F$25,'données hebdo arrets'!$D18:$BD18)</f>
        <v>0</v>
      </c>
      <c r="G42">
        <f>SUMIF('données hebdo arrets'!$D$1:$BD$1,'tableau indicateurs'!G$25,'données hebdo arrets'!$D18:$BD18)</f>
        <v>0</v>
      </c>
      <c r="H42">
        <f>SUMIF('données hebdo arrets'!$D$1:$BD$1,'tableau indicateurs'!H$25,'données hebdo arrets'!$D18:$BD18)</f>
        <v>0.27999999999999997</v>
      </c>
      <c r="I42">
        <f>SUMIF('données hebdo arrets'!$D$1:$BD$1,'tableau indicateurs'!I$25,'données hebdo arrets'!$D18:$BD18)</f>
        <v>0</v>
      </c>
    </row>
  </sheetData>
  <autoFilter ref="A2:B2">
    <sortState ref="A3:B19">
      <sortCondition descending="1" ref="B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486"/>
  <sheetViews>
    <sheetView view="pageBreakPreview" zoomScale="55" zoomScaleNormal="115" zoomScaleSheetLayoutView="55" workbookViewId="0">
      <selection activeCell="M113" sqref="M113"/>
    </sheetView>
  </sheetViews>
  <sheetFormatPr baseColWidth="10" defaultRowHeight="13.2" x14ac:dyDescent="0.25"/>
  <sheetData>
    <row r="1" spans="1:16" ht="26.25" customHeight="1" x14ac:dyDescent="0.25">
      <c r="A1" s="15"/>
      <c r="B1" s="84" t="s">
        <v>61</v>
      </c>
      <c r="C1" s="84" t="str">
        <f>"Indicateur usine - semaine "&amp;'Paretos SITE'!B11</f>
        <v>Indicateur usine - semaine 47</v>
      </c>
      <c r="D1" s="84"/>
      <c r="E1" s="84"/>
      <c r="F1" s="84"/>
      <c r="G1" s="84"/>
      <c r="H1" s="84"/>
      <c r="I1" s="84"/>
      <c r="J1" s="84"/>
      <c r="K1" s="82"/>
      <c r="L1" s="82"/>
      <c r="M1" s="15"/>
      <c r="N1" s="15"/>
      <c r="O1" s="15"/>
      <c r="P1" s="15"/>
    </row>
    <row r="2" spans="1:16" ht="13.5" customHeight="1" x14ac:dyDescent="0.25">
      <c r="A2" s="82"/>
      <c r="B2" s="84"/>
      <c r="C2" s="84"/>
      <c r="D2" s="84"/>
      <c r="E2" s="84"/>
      <c r="F2" s="84"/>
      <c r="G2" s="84"/>
      <c r="H2" s="84"/>
      <c r="I2" s="84"/>
      <c r="J2" s="84"/>
      <c r="K2" s="82"/>
      <c r="L2" s="82"/>
      <c r="M2" s="15"/>
      <c r="N2" s="15"/>
      <c r="O2" s="15"/>
      <c r="P2" s="15"/>
    </row>
    <row r="3" spans="1:16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</row>
    <row r="4" spans="1:16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</row>
    <row r="5" spans="1:16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1:16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</row>
    <row r="9" spans="1:16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</row>
    <row r="10" spans="1:16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</row>
    <row r="11" spans="1:16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</row>
    <row r="12" spans="1:16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</row>
    <row r="13" spans="1:16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</row>
    <row r="14" spans="1:16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 t="s">
        <v>62</v>
      </c>
      <c r="O14" s="15"/>
      <c r="P14" s="15"/>
    </row>
    <row r="15" spans="1:16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</row>
    <row r="16" spans="1:16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</row>
    <row r="17" spans="1:16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</row>
    <row r="18" spans="1:16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</row>
    <row r="19" spans="1:16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</row>
    <row r="20" spans="1:16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</row>
    <row r="21" spans="1:16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</row>
    <row r="22" spans="1:16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</row>
    <row r="23" spans="1:16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</row>
    <row r="24" spans="1:16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</row>
    <row r="25" spans="1:16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</row>
    <row r="26" spans="1:16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</row>
    <row r="27" spans="1:16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</row>
    <row r="28" spans="1:16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</row>
    <row r="29" spans="1:16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</row>
    <row r="30" spans="1:16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</row>
    <row r="31" spans="1:16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</row>
    <row r="32" spans="1:16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83" t="s">
        <v>115</v>
      </c>
      <c r="P32" s="15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</row>
    <row r="34" spans="1:16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</row>
    <row r="35" spans="1:16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</row>
    <row r="36" spans="1:16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</row>
    <row r="37" spans="1:16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</row>
    <row r="38" spans="1:16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</row>
    <row r="39" spans="1:16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</row>
    <row r="40" spans="1:16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16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</row>
    <row r="42" spans="1:16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</row>
    <row r="43" spans="1:16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</row>
    <row r="44" spans="1:16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</row>
    <row r="45" spans="1:16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</row>
    <row r="46" spans="1:16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</row>
    <row r="47" spans="1:16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</row>
    <row r="48" spans="1:16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</row>
    <row r="49" spans="1:16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</row>
    <row r="50" spans="1:16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</row>
    <row r="51" spans="1:16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</row>
    <row r="52" spans="1:16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</row>
    <row r="53" spans="1:16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</row>
    <row r="54" spans="1:16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</row>
    <row r="55" spans="1:16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</row>
    <row r="56" spans="1:16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</row>
    <row r="57" spans="1:16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</row>
    <row r="58" spans="1:16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</row>
    <row r="59" spans="1:16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</row>
    <row r="60" spans="1:16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</row>
    <row r="61" spans="1:16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</row>
    <row r="62" spans="1:16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</row>
    <row r="63" spans="1:16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</row>
    <row r="64" spans="1:16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</row>
    <row r="65" spans="1:16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</row>
    <row r="66" spans="1:16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</row>
    <row r="67" spans="1:16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</row>
    <row r="68" spans="1:16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16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</row>
    <row r="70" spans="1:16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</row>
    <row r="71" spans="1:16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</row>
    <row r="72" spans="1:16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</row>
    <row r="73" spans="1:16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</row>
    <row r="74" spans="1:16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</row>
    <row r="75" spans="1:16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</row>
    <row r="76" spans="1:16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</row>
    <row r="77" spans="1:16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</row>
    <row r="78" spans="1:16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</row>
    <row r="79" spans="1:16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</row>
    <row r="80" spans="1:16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</row>
    <row r="81" spans="1:16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</row>
    <row r="82" spans="1:16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</row>
    <row r="83" spans="1:16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</row>
    <row r="84" spans="1:16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</row>
    <row r="85" spans="1:16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</row>
    <row r="86" spans="1:16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</row>
    <row r="87" spans="1:16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</row>
    <row r="88" spans="1:16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</row>
    <row r="89" spans="1:16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</row>
    <row r="90" spans="1:16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</row>
    <row r="91" spans="1:16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</row>
    <row r="92" spans="1:16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</row>
    <row r="93" spans="1:16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</row>
    <row r="94" spans="1:16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</row>
    <row r="95" spans="1:16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</row>
    <row r="96" spans="1:16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</row>
    <row r="97" spans="1:16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</row>
    <row r="98" spans="1:16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</row>
    <row r="99" spans="1:16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</row>
    <row r="100" spans="1:16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</row>
    <row r="101" spans="1:16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</row>
    <row r="102" spans="1:16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</row>
    <row r="103" spans="1:16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</row>
    <row r="104" spans="1:16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</row>
    <row r="105" spans="1:16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</row>
    <row r="106" spans="1:16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</row>
    <row r="107" spans="1:16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</row>
    <row r="108" spans="1:16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</row>
    <row r="109" spans="1:16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</row>
    <row r="110" spans="1:16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</row>
    <row r="111" spans="1:16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</row>
    <row r="112" spans="1:16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</row>
    <row r="113" spans="1:16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</row>
    <row r="114" spans="1:16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</row>
    <row r="115" spans="1:16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</row>
    <row r="116" spans="1:16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</row>
    <row r="117" spans="1:16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</row>
    <row r="118" spans="1:16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</row>
    <row r="119" spans="1:16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</row>
    <row r="120" spans="1:16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</row>
    <row r="121" spans="1:16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</row>
    <row r="122" spans="1:16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</row>
    <row r="123" spans="1:16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</row>
    <row r="124" spans="1:16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</row>
    <row r="125" spans="1:16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</row>
    <row r="126" spans="1:16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</row>
    <row r="127" spans="1:16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</row>
    <row r="128" spans="1:16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</row>
    <row r="129" spans="1:16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</row>
    <row r="130" spans="1:16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</row>
    <row r="131" spans="1:16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</row>
    <row r="132" spans="1:16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</row>
    <row r="133" spans="1:16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</row>
    <row r="134" spans="1:16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16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</row>
    <row r="136" spans="1:16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</row>
    <row r="137" spans="1:16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</row>
    <row r="138" spans="1:16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</row>
    <row r="139" spans="1:16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</row>
    <row r="140" spans="1:16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</row>
    <row r="141" spans="1:16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</row>
    <row r="142" spans="1:16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</row>
    <row r="143" spans="1:16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</row>
    <row r="144" spans="1:16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</row>
    <row r="145" spans="1:16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</row>
    <row r="146" spans="1:16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</row>
    <row r="147" spans="1:16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</row>
    <row r="148" spans="1:16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</row>
    <row r="149" spans="1:16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</row>
    <row r="150" spans="1:16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</row>
    <row r="151" spans="1:16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</row>
    <row r="152" spans="1:16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</row>
    <row r="153" spans="1:16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</row>
    <row r="154" spans="1:16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</row>
    <row r="155" spans="1:16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</row>
    <row r="156" spans="1:16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</row>
    <row r="157" spans="1:16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</row>
    <row r="158" spans="1:16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</row>
    <row r="159" spans="1:16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</row>
    <row r="160" spans="1:16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</row>
    <row r="161" spans="1:16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</row>
    <row r="162" spans="1:16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</row>
    <row r="163" spans="1:16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</row>
    <row r="164" spans="1:16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</row>
    <row r="165" spans="1:16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</row>
    <row r="166" spans="1:16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</row>
    <row r="167" spans="1:16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</row>
    <row r="168" spans="1:16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</row>
    <row r="169" spans="1:16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</row>
    <row r="170" spans="1:16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</row>
    <row r="171" spans="1:16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</row>
    <row r="172" spans="1:16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</row>
    <row r="173" spans="1:16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</row>
    <row r="174" spans="1:16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</row>
    <row r="175" spans="1:16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</row>
    <row r="176" spans="1:16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</row>
    <row r="177" spans="1:16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</row>
    <row r="178" spans="1:16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</row>
    <row r="179" spans="1:16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</row>
    <row r="180" spans="1:16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</row>
    <row r="181" spans="1:16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</row>
    <row r="182" spans="1:16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</row>
    <row r="183" spans="1:16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</row>
    <row r="184" spans="1:16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</row>
    <row r="185" spans="1:16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</row>
    <row r="186" spans="1:16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</row>
    <row r="187" spans="1:16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</row>
    <row r="188" spans="1:16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</row>
    <row r="189" spans="1:16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</row>
    <row r="190" spans="1:16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</row>
    <row r="191" spans="1:16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</row>
    <row r="192" spans="1:16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</row>
    <row r="193" spans="1:16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</row>
    <row r="194" spans="1:16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</row>
    <row r="195" spans="1:16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</row>
    <row r="196" spans="1:16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</row>
    <row r="197" spans="1:16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</row>
    <row r="198" spans="1:16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</row>
    <row r="199" spans="1:16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</row>
    <row r="200" spans="1:16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</row>
    <row r="201" spans="1:16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</row>
    <row r="202" spans="1:16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</row>
    <row r="203" spans="1:16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</row>
    <row r="204" spans="1:16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</row>
    <row r="205" spans="1:16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</row>
    <row r="206" spans="1:16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</row>
    <row r="207" spans="1:16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</row>
    <row r="208" spans="1:16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</row>
    <row r="209" spans="1:16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</row>
    <row r="210" spans="1:16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</row>
    <row r="211" spans="1:16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</row>
    <row r="212" spans="1:16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</row>
    <row r="213" spans="1:16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</row>
    <row r="214" spans="1:16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</row>
    <row r="215" spans="1:16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</row>
    <row r="216" spans="1:16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</row>
    <row r="217" spans="1:16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</row>
    <row r="218" spans="1:16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</row>
    <row r="219" spans="1:16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</row>
    <row r="220" spans="1:16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</row>
    <row r="221" spans="1:16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</row>
    <row r="222" spans="1:16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</row>
    <row r="223" spans="1:16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</row>
    <row r="224" spans="1:16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</row>
    <row r="225" spans="1:16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</row>
    <row r="226" spans="1:16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</row>
    <row r="227" spans="1:16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</row>
    <row r="228" spans="1:16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</row>
    <row r="229" spans="1:16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</row>
    <row r="230" spans="1:16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</row>
    <row r="231" spans="1:16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</row>
    <row r="232" spans="1:16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</row>
    <row r="233" spans="1:16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</row>
    <row r="234" spans="1:16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</row>
    <row r="235" spans="1:16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</row>
    <row r="236" spans="1:16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</row>
    <row r="237" spans="1:16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</row>
    <row r="238" spans="1:16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</row>
    <row r="239" spans="1:16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</row>
    <row r="240" spans="1:16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</row>
    <row r="241" spans="1:16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</row>
    <row r="242" spans="1:16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</row>
    <row r="243" spans="1:16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</row>
    <row r="244" spans="1:16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</row>
    <row r="245" spans="1:16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</row>
    <row r="246" spans="1:16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</row>
    <row r="247" spans="1:16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</row>
    <row r="248" spans="1:16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</row>
    <row r="249" spans="1:16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</row>
    <row r="250" spans="1:16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</row>
    <row r="251" spans="1:16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</row>
    <row r="252" spans="1:16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</row>
    <row r="253" spans="1:16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</row>
    <row r="254" spans="1:16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</row>
    <row r="255" spans="1:16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</row>
    <row r="256" spans="1:16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</row>
    <row r="257" spans="1:16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</row>
    <row r="258" spans="1:16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</row>
    <row r="259" spans="1:16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</row>
    <row r="260" spans="1:16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</row>
    <row r="261" spans="1:16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</row>
    <row r="262" spans="1:16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</row>
    <row r="263" spans="1:16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</row>
    <row r="264" spans="1:16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</row>
    <row r="265" spans="1:16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</row>
    <row r="266" spans="1:16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</row>
    <row r="267" spans="1:16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</row>
    <row r="268" spans="1:16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</row>
    <row r="269" spans="1:16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</row>
    <row r="270" spans="1:16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</row>
    <row r="271" spans="1:16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</row>
    <row r="272" spans="1:16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</row>
    <row r="273" spans="1:16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</row>
    <row r="274" spans="1:16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</row>
    <row r="275" spans="1:16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</row>
    <row r="276" spans="1:16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</row>
    <row r="277" spans="1:16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</row>
    <row r="278" spans="1:16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</row>
    <row r="279" spans="1:16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</row>
    <row r="280" spans="1:16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</row>
    <row r="281" spans="1:16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</row>
    <row r="282" spans="1:16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</row>
    <row r="283" spans="1:16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</row>
    <row r="284" spans="1:16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</row>
    <row r="285" spans="1:16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</row>
    <row r="286" spans="1:16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</row>
    <row r="287" spans="1:16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</row>
    <row r="288" spans="1:16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</row>
    <row r="289" spans="1:16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</row>
    <row r="290" spans="1:16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</row>
    <row r="291" spans="1:16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</row>
    <row r="292" spans="1:16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</row>
    <row r="293" spans="1:16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</row>
    <row r="294" spans="1:16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</row>
    <row r="295" spans="1:16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</row>
    <row r="296" spans="1:16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</row>
    <row r="297" spans="1:16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</row>
    <row r="298" spans="1:16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</row>
    <row r="299" spans="1:16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16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</row>
    <row r="301" spans="1:16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</row>
    <row r="302" spans="1:16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</row>
    <row r="303" spans="1:16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</row>
    <row r="304" spans="1:16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</row>
    <row r="305" spans="1:16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</row>
    <row r="306" spans="1:16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</row>
    <row r="307" spans="1:16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</row>
    <row r="308" spans="1:16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</row>
    <row r="309" spans="1:16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</row>
    <row r="310" spans="1:16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</row>
    <row r="311" spans="1:16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</row>
    <row r="312" spans="1:16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</row>
    <row r="313" spans="1:16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</row>
    <row r="314" spans="1:16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</row>
    <row r="315" spans="1:16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</row>
    <row r="316" spans="1:16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</row>
    <row r="317" spans="1:16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</row>
    <row r="318" spans="1:16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</row>
    <row r="319" spans="1:16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</row>
    <row r="320" spans="1:16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</row>
    <row r="321" spans="1:16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</row>
    <row r="322" spans="1:16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</row>
    <row r="323" spans="1:16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</row>
    <row r="324" spans="1:16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</row>
    <row r="325" spans="1:16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</row>
    <row r="326" spans="1:16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</row>
    <row r="327" spans="1:16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</row>
    <row r="328" spans="1:16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</row>
    <row r="329" spans="1:16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</row>
    <row r="330" spans="1:16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</row>
    <row r="331" spans="1:16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</row>
    <row r="332" spans="1:16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</row>
    <row r="333" spans="1:16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</row>
    <row r="334" spans="1:16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</row>
    <row r="335" spans="1:16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</row>
    <row r="336" spans="1:16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</row>
    <row r="337" spans="1:16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</row>
    <row r="338" spans="1:16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</row>
    <row r="339" spans="1:16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</row>
    <row r="340" spans="1:16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</row>
    <row r="341" spans="1:16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</row>
    <row r="342" spans="1:16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</row>
    <row r="343" spans="1:16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</row>
    <row r="344" spans="1:16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</row>
    <row r="345" spans="1:16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</row>
    <row r="346" spans="1:16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</row>
    <row r="347" spans="1:16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</row>
    <row r="348" spans="1:16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</row>
    <row r="349" spans="1:16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</row>
    <row r="350" spans="1:16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</row>
    <row r="351" spans="1:16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</row>
    <row r="352" spans="1:16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</row>
    <row r="353" spans="1:16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</row>
    <row r="354" spans="1:16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</row>
    <row r="355" spans="1:16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</row>
    <row r="356" spans="1:16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</row>
    <row r="357" spans="1:16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</row>
    <row r="358" spans="1:16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</row>
    <row r="359" spans="1:16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</row>
    <row r="360" spans="1:16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</row>
    <row r="361" spans="1:16" x14ac:dyDescent="0.25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</row>
    <row r="362" spans="1:16" x14ac:dyDescent="0.25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  <c r="P362" s="15"/>
    </row>
    <row r="363" spans="1:16" x14ac:dyDescent="0.25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  <c r="P363" s="15"/>
    </row>
    <row r="364" spans="1:16" x14ac:dyDescent="0.25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15"/>
      <c r="O364" s="15"/>
      <c r="P364" s="15"/>
    </row>
    <row r="365" spans="1:16" x14ac:dyDescent="0.25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  <c r="P365" s="15"/>
    </row>
    <row r="366" spans="1:16" x14ac:dyDescent="0.25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15"/>
      <c r="O366" s="15"/>
      <c r="P366" s="15"/>
    </row>
    <row r="367" spans="1:16" x14ac:dyDescent="0.25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  <c r="P367" s="15"/>
    </row>
    <row r="368" spans="1:16" x14ac:dyDescent="0.25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</row>
    <row r="369" spans="1:16" x14ac:dyDescent="0.25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5"/>
    </row>
    <row r="370" spans="1:16" x14ac:dyDescent="0.25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  <c r="P370" s="15"/>
    </row>
    <row r="371" spans="1:16" x14ac:dyDescent="0.25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</row>
    <row r="372" spans="1:16" x14ac:dyDescent="0.25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  <c r="P372" s="15"/>
    </row>
    <row r="373" spans="1:16" x14ac:dyDescent="0.25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5"/>
    </row>
    <row r="374" spans="1:16" x14ac:dyDescent="0.25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  <c r="P374" s="15"/>
    </row>
    <row r="375" spans="1:16" x14ac:dyDescent="0.25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</row>
    <row r="376" spans="1:16" x14ac:dyDescent="0.25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15"/>
      <c r="O376" s="15"/>
      <c r="P376" s="15"/>
    </row>
    <row r="377" spans="1:16" x14ac:dyDescent="0.25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  <c r="P377" s="15"/>
    </row>
    <row r="378" spans="1:16" x14ac:dyDescent="0.25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5"/>
      <c r="P378" s="15"/>
    </row>
    <row r="379" spans="1:16" x14ac:dyDescent="0.25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  <c r="P379" s="15"/>
    </row>
    <row r="380" spans="1:16" x14ac:dyDescent="0.25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5"/>
      <c r="L380" s="15"/>
      <c r="M380" s="15"/>
      <c r="N380" s="15"/>
      <c r="O380" s="15"/>
      <c r="P380" s="15"/>
    </row>
    <row r="381" spans="1:16" x14ac:dyDescent="0.25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  <c r="P381" s="15"/>
    </row>
    <row r="382" spans="1:16" x14ac:dyDescent="0.25">
      <c r="A382" s="15"/>
      <c r="B382" s="15"/>
      <c r="C382" s="15"/>
      <c r="D382" s="15"/>
      <c r="E382" s="15"/>
      <c r="F382" s="15"/>
      <c r="G382" s="15"/>
      <c r="H382" s="15"/>
      <c r="I382" s="15"/>
      <c r="J382" s="15"/>
      <c r="K382" s="15"/>
      <c r="L382" s="15"/>
      <c r="M382" s="15"/>
      <c r="N382" s="15"/>
      <c r="O382" s="15"/>
      <c r="P382" s="15"/>
    </row>
    <row r="383" spans="1:16" x14ac:dyDescent="0.25">
      <c r="A383" s="15"/>
      <c r="B383" s="15"/>
      <c r="C383" s="15"/>
      <c r="D383" s="15"/>
      <c r="E383" s="15"/>
      <c r="F383" s="15"/>
      <c r="G383" s="15"/>
      <c r="H383" s="15"/>
      <c r="I383" s="15"/>
      <c r="J383" s="15"/>
      <c r="K383" s="15"/>
      <c r="L383" s="15"/>
      <c r="M383" s="15"/>
      <c r="N383" s="15"/>
      <c r="O383" s="15"/>
      <c r="P383" s="15"/>
    </row>
    <row r="384" spans="1:16" x14ac:dyDescent="0.25">
      <c r="A384" s="15"/>
      <c r="B384" s="15"/>
      <c r="C384" s="15"/>
      <c r="D384" s="15"/>
      <c r="E384" s="15"/>
      <c r="F384" s="15"/>
      <c r="G384" s="15"/>
      <c r="H384" s="15"/>
      <c r="I384" s="15"/>
      <c r="J384" s="15"/>
      <c r="K384" s="15"/>
      <c r="L384" s="15"/>
      <c r="M384" s="15"/>
      <c r="N384" s="15"/>
      <c r="O384" s="15"/>
      <c r="P384" s="15"/>
    </row>
    <row r="385" spans="1:16" x14ac:dyDescent="0.25">
      <c r="A385" s="15"/>
      <c r="B385" s="15"/>
      <c r="C385" s="15"/>
      <c r="D385" s="15"/>
      <c r="E385" s="15"/>
      <c r="F385" s="15"/>
      <c r="G385" s="15"/>
      <c r="H385" s="15"/>
      <c r="I385" s="15"/>
      <c r="J385" s="15"/>
      <c r="K385" s="15"/>
      <c r="L385" s="15"/>
      <c r="M385" s="15"/>
      <c r="N385" s="15"/>
      <c r="O385" s="15"/>
      <c r="P385" s="15"/>
    </row>
    <row r="386" spans="1:16" x14ac:dyDescent="0.25">
      <c r="A386" s="15"/>
      <c r="B386" s="15"/>
      <c r="C386" s="15"/>
      <c r="D386" s="15"/>
      <c r="E386" s="15"/>
      <c r="F386" s="15"/>
      <c r="G386" s="15"/>
      <c r="H386" s="15"/>
      <c r="I386" s="15"/>
      <c r="J386" s="15"/>
      <c r="K386" s="15"/>
      <c r="L386" s="15"/>
      <c r="M386" s="15"/>
      <c r="N386" s="15"/>
      <c r="O386" s="15"/>
      <c r="P386" s="15"/>
    </row>
    <row r="387" spans="1:16" x14ac:dyDescent="0.25">
      <c r="A387" s="15"/>
      <c r="B387" s="15"/>
      <c r="C387" s="15"/>
      <c r="D387" s="15"/>
      <c r="E387" s="15"/>
      <c r="F387" s="15"/>
      <c r="G387" s="15"/>
      <c r="H387" s="15"/>
      <c r="I387" s="15"/>
      <c r="J387" s="15"/>
      <c r="K387" s="15"/>
      <c r="L387" s="15"/>
      <c r="M387" s="15"/>
      <c r="N387" s="15"/>
      <c r="O387" s="15"/>
      <c r="P387" s="15"/>
    </row>
    <row r="388" spans="1:16" x14ac:dyDescent="0.25">
      <c r="A388" s="15"/>
      <c r="B388" s="15"/>
      <c r="C388" s="15"/>
      <c r="D388" s="15"/>
      <c r="E388" s="15"/>
      <c r="F388" s="15"/>
      <c r="G388" s="15"/>
      <c r="H388" s="15"/>
      <c r="I388" s="15"/>
      <c r="J388" s="15"/>
      <c r="K388" s="15"/>
      <c r="L388" s="15"/>
      <c r="M388" s="15"/>
      <c r="N388" s="15"/>
      <c r="O388" s="15"/>
      <c r="P388" s="15"/>
    </row>
    <row r="389" spans="1:16" x14ac:dyDescent="0.25">
      <c r="A389" s="15"/>
      <c r="B389" s="15"/>
      <c r="C389" s="15"/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</row>
    <row r="390" spans="1:16" x14ac:dyDescent="0.25">
      <c r="A390" s="15"/>
      <c r="B390" s="15"/>
      <c r="C390" s="15"/>
      <c r="D390" s="15"/>
      <c r="E390" s="15"/>
      <c r="F390" s="15"/>
      <c r="G390" s="15"/>
      <c r="H390" s="15"/>
      <c r="I390" s="15"/>
      <c r="J390" s="15"/>
      <c r="K390" s="15"/>
      <c r="L390" s="15"/>
      <c r="M390" s="15"/>
      <c r="N390" s="15"/>
      <c r="O390" s="15"/>
      <c r="P390" s="15"/>
    </row>
    <row r="391" spans="1:16" x14ac:dyDescent="0.25">
      <c r="A391" s="15"/>
      <c r="B391" s="15"/>
      <c r="C391" s="15"/>
      <c r="D391" s="15"/>
      <c r="E391" s="15"/>
      <c r="F391" s="15"/>
      <c r="G391" s="15"/>
      <c r="H391" s="15"/>
      <c r="I391" s="15"/>
      <c r="J391" s="15"/>
      <c r="K391" s="15"/>
      <c r="L391" s="15"/>
      <c r="M391" s="15"/>
      <c r="N391" s="15"/>
      <c r="O391" s="15"/>
      <c r="P391" s="15"/>
    </row>
    <row r="392" spans="1:16" x14ac:dyDescent="0.25">
      <c r="A392" s="15"/>
      <c r="B392" s="15"/>
      <c r="C392" s="15"/>
      <c r="D392" s="15"/>
      <c r="E392" s="15"/>
      <c r="F392" s="15"/>
      <c r="G392" s="15"/>
      <c r="H392" s="15"/>
      <c r="I392" s="15"/>
      <c r="J392" s="15"/>
      <c r="K392" s="15"/>
      <c r="L392" s="15"/>
      <c r="M392" s="15"/>
      <c r="N392" s="15"/>
      <c r="O392" s="15"/>
      <c r="P392" s="15"/>
    </row>
    <row r="393" spans="1:16" x14ac:dyDescent="0.25">
      <c r="A393" s="15"/>
      <c r="B393" s="15"/>
      <c r="C393" s="15"/>
      <c r="D393" s="15"/>
      <c r="E393" s="15"/>
      <c r="F393" s="15"/>
      <c r="G393" s="15"/>
      <c r="H393" s="15"/>
      <c r="I393" s="15"/>
      <c r="J393" s="15"/>
      <c r="K393" s="15"/>
      <c r="L393" s="15"/>
      <c r="M393" s="15"/>
      <c r="N393" s="15"/>
      <c r="O393" s="15"/>
      <c r="P393" s="15"/>
    </row>
    <row r="394" spans="1:16" x14ac:dyDescent="0.25">
      <c r="A394" s="15"/>
      <c r="B394" s="15"/>
      <c r="C394" s="15"/>
      <c r="D394" s="15"/>
      <c r="E394" s="15"/>
      <c r="F394" s="15"/>
      <c r="G394" s="15"/>
      <c r="H394" s="15"/>
      <c r="I394" s="15"/>
      <c r="J394" s="15"/>
      <c r="K394" s="15"/>
      <c r="L394" s="15"/>
      <c r="M394" s="15"/>
      <c r="N394" s="15"/>
      <c r="O394" s="15"/>
      <c r="P394" s="15"/>
    </row>
    <row r="395" spans="1:16" x14ac:dyDescent="0.25">
      <c r="A395" s="15"/>
      <c r="B395" s="15"/>
      <c r="C395" s="15"/>
      <c r="D395" s="15"/>
      <c r="E395" s="15"/>
      <c r="F395" s="15"/>
      <c r="G395" s="15"/>
      <c r="H395" s="15"/>
      <c r="I395" s="15"/>
      <c r="J395" s="15"/>
      <c r="K395" s="15"/>
      <c r="L395" s="15"/>
      <c r="M395" s="15"/>
      <c r="N395" s="15"/>
      <c r="O395" s="15"/>
      <c r="P395" s="15"/>
    </row>
    <row r="396" spans="1:16" x14ac:dyDescent="0.25">
      <c r="A396" s="15"/>
      <c r="B396" s="15"/>
      <c r="C396" s="15"/>
      <c r="D396" s="15"/>
      <c r="E396" s="15"/>
      <c r="F396" s="15"/>
      <c r="G396" s="15"/>
      <c r="H396" s="15"/>
      <c r="I396" s="15"/>
      <c r="J396" s="15"/>
      <c r="K396" s="15"/>
      <c r="L396" s="15"/>
      <c r="M396" s="15"/>
      <c r="N396" s="15"/>
      <c r="O396" s="15"/>
      <c r="P396" s="15"/>
    </row>
    <row r="397" spans="1:16" x14ac:dyDescent="0.25">
      <c r="A397" s="15"/>
      <c r="B397" s="15"/>
      <c r="C397" s="15"/>
      <c r="D397" s="15"/>
      <c r="E397" s="15"/>
      <c r="F397" s="15"/>
      <c r="G397" s="15"/>
      <c r="H397" s="15"/>
      <c r="I397" s="15"/>
      <c r="J397" s="15"/>
      <c r="K397" s="15"/>
      <c r="L397" s="15"/>
      <c r="M397" s="15"/>
      <c r="N397" s="15"/>
      <c r="O397" s="15"/>
      <c r="P397" s="15"/>
    </row>
    <row r="398" spans="1:16" x14ac:dyDescent="0.25">
      <c r="A398" s="15"/>
      <c r="B398" s="15"/>
      <c r="C398" s="15"/>
      <c r="D398" s="15"/>
      <c r="E398" s="15"/>
      <c r="F398" s="15"/>
      <c r="G398" s="15"/>
      <c r="H398" s="15"/>
      <c r="I398" s="15"/>
      <c r="J398" s="15"/>
      <c r="K398" s="15"/>
      <c r="L398" s="15"/>
      <c r="M398" s="15"/>
      <c r="N398" s="15"/>
      <c r="O398" s="15"/>
      <c r="P398" s="15"/>
    </row>
    <row r="399" spans="1:16" x14ac:dyDescent="0.25">
      <c r="A399" s="15"/>
      <c r="B399" s="15"/>
      <c r="C399" s="15"/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N399" s="15"/>
      <c r="O399" s="15"/>
      <c r="P399" s="15"/>
    </row>
    <row r="400" spans="1:16" x14ac:dyDescent="0.25">
      <c r="A400" s="15"/>
      <c r="B400" s="15"/>
      <c r="C400" s="15"/>
      <c r="D400" s="15"/>
      <c r="E400" s="15"/>
      <c r="F400" s="15"/>
      <c r="G400" s="15"/>
      <c r="H400" s="15"/>
      <c r="I400" s="15"/>
      <c r="J400" s="15"/>
      <c r="K400" s="15"/>
      <c r="L400" s="15"/>
      <c r="M400" s="15"/>
      <c r="N400" s="15"/>
      <c r="O400" s="15"/>
      <c r="P400" s="15"/>
    </row>
    <row r="401" spans="1:16" x14ac:dyDescent="0.25">
      <c r="A401" s="15"/>
      <c r="B401" s="15"/>
      <c r="C401" s="15"/>
      <c r="D401" s="15"/>
      <c r="E401" s="15"/>
      <c r="F401" s="15"/>
      <c r="G401" s="15"/>
      <c r="H401" s="15"/>
      <c r="I401" s="15"/>
      <c r="J401" s="15"/>
      <c r="K401" s="15"/>
      <c r="L401" s="15"/>
      <c r="M401" s="15"/>
      <c r="N401" s="15"/>
      <c r="O401" s="15"/>
      <c r="P401" s="15"/>
    </row>
    <row r="402" spans="1:16" x14ac:dyDescent="0.25">
      <c r="A402" s="15"/>
      <c r="B402" s="15"/>
      <c r="C402" s="15"/>
      <c r="D402" s="15"/>
      <c r="E402" s="15"/>
      <c r="F402" s="15"/>
      <c r="G402" s="15"/>
      <c r="H402" s="15"/>
      <c r="I402" s="15"/>
      <c r="J402" s="15"/>
      <c r="K402" s="15"/>
      <c r="L402" s="15"/>
      <c r="M402" s="15"/>
      <c r="N402" s="15"/>
      <c r="O402" s="15"/>
      <c r="P402" s="15"/>
    </row>
    <row r="403" spans="1:16" x14ac:dyDescent="0.25">
      <c r="A403" s="15"/>
      <c r="B403" s="15"/>
      <c r="C403" s="15"/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15"/>
      <c r="O403" s="15"/>
      <c r="P403" s="15"/>
    </row>
    <row r="404" spans="1:16" x14ac:dyDescent="0.25">
      <c r="A404" s="15"/>
      <c r="B404" s="15"/>
      <c r="C404" s="15"/>
      <c r="D404" s="15"/>
      <c r="E404" s="15"/>
      <c r="F404" s="15"/>
      <c r="G404" s="15"/>
      <c r="H404" s="15"/>
      <c r="I404" s="15"/>
      <c r="J404" s="15"/>
      <c r="K404" s="15"/>
      <c r="L404" s="15"/>
      <c r="M404" s="15"/>
      <c r="N404" s="15"/>
      <c r="O404" s="15"/>
      <c r="P404" s="15"/>
    </row>
    <row r="405" spans="1:16" x14ac:dyDescent="0.25">
      <c r="A405" s="15"/>
      <c r="B405" s="15"/>
      <c r="C405" s="15"/>
      <c r="D405" s="15"/>
      <c r="E405" s="15"/>
      <c r="F405" s="15"/>
      <c r="G405" s="15"/>
      <c r="H405" s="15"/>
      <c r="I405" s="15"/>
      <c r="J405" s="15"/>
      <c r="K405" s="15"/>
      <c r="L405" s="15"/>
      <c r="M405" s="15"/>
      <c r="N405" s="15"/>
      <c r="O405" s="15"/>
      <c r="P405" s="15"/>
    </row>
    <row r="406" spans="1:16" x14ac:dyDescent="0.25">
      <c r="A406" s="15"/>
      <c r="B406" s="15"/>
      <c r="C406" s="15"/>
      <c r="D406" s="15"/>
      <c r="E406" s="15"/>
      <c r="F406" s="15"/>
      <c r="G406" s="15"/>
      <c r="H406" s="15"/>
      <c r="I406" s="15"/>
      <c r="J406" s="15"/>
      <c r="K406" s="15"/>
      <c r="L406" s="15"/>
      <c r="M406" s="15"/>
      <c r="N406" s="15"/>
      <c r="O406" s="15"/>
      <c r="P406" s="15"/>
    </row>
    <row r="407" spans="1:16" x14ac:dyDescent="0.25">
      <c r="A407" s="15"/>
      <c r="B407" s="15"/>
      <c r="C407" s="15"/>
      <c r="D407" s="15"/>
      <c r="E407" s="15"/>
      <c r="F407" s="15"/>
      <c r="G407" s="15"/>
      <c r="H407" s="15"/>
      <c r="I407" s="15"/>
      <c r="J407" s="15"/>
      <c r="K407" s="15"/>
      <c r="L407" s="15"/>
      <c r="M407" s="15"/>
      <c r="N407" s="15"/>
      <c r="O407" s="15"/>
      <c r="P407" s="15"/>
    </row>
    <row r="408" spans="1:16" x14ac:dyDescent="0.25">
      <c r="A408" s="15"/>
      <c r="B408" s="15"/>
      <c r="C408" s="15"/>
      <c r="D408" s="15"/>
      <c r="E408" s="15"/>
      <c r="F408" s="15"/>
      <c r="G408" s="15"/>
      <c r="H408" s="15"/>
      <c r="I408" s="15"/>
      <c r="J408" s="15"/>
      <c r="K408" s="15"/>
      <c r="L408" s="15"/>
      <c r="M408" s="15"/>
      <c r="N408" s="15"/>
      <c r="O408" s="15"/>
      <c r="P408" s="15"/>
    </row>
    <row r="409" spans="1:16" x14ac:dyDescent="0.25">
      <c r="A409" s="15"/>
      <c r="B409" s="15"/>
      <c r="C409" s="15"/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15"/>
      <c r="O409" s="15"/>
      <c r="P409" s="15"/>
    </row>
    <row r="410" spans="1:16" x14ac:dyDescent="0.25">
      <c r="A410" s="15"/>
      <c r="B410" s="15"/>
      <c r="C410" s="15"/>
      <c r="D410" s="15"/>
      <c r="E410" s="15"/>
      <c r="F410" s="15"/>
      <c r="G410" s="15"/>
      <c r="H410" s="15"/>
      <c r="I410" s="15"/>
      <c r="J410" s="15"/>
      <c r="K410" s="15"/>
      <c r="L410" s="15"/>
      <c r="M410" s="15"/>
      <c r="N410" s="15"/>
      <c r="O410" s="15"/>
      <c r="P410" s="15"/>
    </row>
    <row r="411" spans="1:16" x14ac:dyDescent="0.25">
      <c r="A411" s="15"/>
      <c r="B411" s="15"/>
      <c r="C411" s="15"/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15"/>
      <c r="O411" s="15"/>
      <c r="P411" s="15"/>
    </row>
    <row r="412" spans="1:16" x14ac:dyDescent="0.25">
      <c r="A412" s="15"/>
      <c r="B412" s="15"/>
      <c r="C412" s="15"/>
      <c r="D412" s="15"/>
      <c r="E412" s="15"/>
      <c r="F412" s="15"/>
      <c r="G412" s="15"/>
      <c r="H412" s="15"/>
      <c r="I412" s="15"/>
      <c r="J412" s="15"/>
      <c r="K412" s="15"/>
      <c r="L412" s="15"/>
      <c r="M412" s="15"/>
      <c r="N412" s="15"/>
      <c r="O412" s="15"/>
      <c r="P412" s="15"/>
    </row>
    <row r="413" spans="1:16" x14ac:dyDescent="0.25">
      <c r="A413" s="15"/>
      <c r="B413" s="15"/>
      <c r="C413" s="15"/>
      <c r="D413" s="15"/>
      <c r="E413" s="15"/>
      <c r="F413" s="15"/>
      <c r="G413" s="15"/>
      <c r="H413" s="15"/>
      <c r="I413" s="15"/>
      <c r="J413" s="15"/>
      <c r="K413" s="15"/>
      <c r="L413" s="15"/>
      <c r="M413" s="15"/>
      <c r="N413" s="15"/>
      <c r="O413" s="15"/>
      <c r="P413" s="15"/>
    </row>
    <row r="414" spans="1:16" x14ac:dyDescent="0.25">
      <c r="A414" s="15"/>
      <c r="B414" s="15"/>
      <c r="C414" s="15"/>
      <c r="D414" s="15"/>
      <c r="E414" s="15"/>
      <c r="F414" s="15"/>
      <c r="G414" s="15"/>
      <c r="H414" s="15"/>
      <c r="I414" s="15"/>
      <c r="J414" s="15"/>
      <c r="K414" s="15"/>
      <c r="L414" s="15"/>
      <c r="M414" s="15"/>
      <c r="N414" s="15"/>
      <c r="O414" s="15"/>
      <c r="P414" s="15"/>
    </row>
    <row r="415" spans="1:16" x14ac:dyDescent="0.25">
      <c r="A415" s="15"/>
      <c r="B415" s="15"/>
      <c r="C415" s="15"/>
      <c r="D415" s="15"/>
      <c r="E415" s="15"/>
      <c r="F415" s="15"/>
      <c r="G415" s="15"/>
      <c r="H415" s="15"/>
      <c r="I415" s="15"/>
      <c r="J415" s="15"/>
      <c r="K415" s="15"/>
      <c r="L415" s="15"/>
      <c r="M415" s="15"/>
      <c r="N415" s="15"/>
      <c r="O415" s="15"/>
      <c r="P415" s="15"/>
    </row>
    <row r="416" spans="1:16" x14ac:dyDescent="0.25">
      <c r="A416" s="15"/>
      <c r="B416" s="15"/>
      <c r="C416" s="15"/>
      <c r="D416" s="15"/>
      <c r="E416" s="15"/>
      <c r="F416" s="15"/>
      <c r="G416" s="15"/>
      <c r="H416" s="15"/>
      <c r="I416" s="15"/>
      <c r="J416" s="15"/>
      <c r="K416" s="15"/>
      <c r="L416" s="15"/>
      <c r="M416" s="15"/>
      <c r="N416" s="15"/>
      <c r="O416" s="15"/>
      <c r="P416" s="15"/>
    </row>
    <row r="417" spans="1:16" x14ac:dyDescent="0.25">
      <c r="A417" s="15"/>
      <c r="B417" s="15"/>
      <c r="C417" s="15"/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15"/>
      <c r="O417" s="15"/>
      <c r="P417" s="15"/>
    </row>
    <row r="418" spans="1:16" x14ac:dyDescent="0.25">
      <c r="A418" s="15"/>
      <c r="B418" s="15"/>
      <c r="C418" s="15"/>
      <c r="D418" s="15"/>
      <c r="E418" s="15"/>
      <c r="F418" s="15"/>
      <c r="G418" s="15"/>
      <c r="H418" s="15"/>
      <c r="I418" s="15"/>
      <c r="J418" s="15"/>
      <c r="K418" s="15"/>
      <c r="L418" s="15"/>
      <c r="M418" s="15"/>
      <c r="N418" s="15"/>
      <c r="O418" s="15"/>
      <c r="P418" s="15"/>
    </row>
    <row r="419" spans="1:16" x14ac:dyDescent="0.25">
      <c r="A419" s="15"/>
      <c r="B419" s="15"/>
      <c r="C419" s="15"/>
      <c r="D419" s="15"/>
      <c r="E419" s="15"/>
      <c r="F419" s="15"/>
      <c r="G419" s="15"/>
      <c r="H419" s="15"/>
      <c r="I419" s="15"/>
      <c r="J419" s="15"/>
      <c r="K419" s="15"/>
      <c r="L419" s="15"/>
      <c r="M419" s="15"/>
      <c r="N419" s="15"/>
      <c r="O419" s="15"/>
      <c r="P419" s="15"/>
    </row>
    <row r="420" spans="1:16" x14ac:dyDescent="0.25">
      <c r="A420" s="15"/>
      <c r="B420" s="15"/>
      <c r="C420" s="15"/>
      <c r="D420" s="15"/>
      <c r="E420" s="15"/>
      <c r="F420" s="15"/>
      <c r="G420" s="15"/>
      <c r="H420" s="15"/>
      <c r="I420" s="15"/>
      <c r="J420" s="15"/>
      <c r="K420" s="15"/>
      <c r="L420" s="15"/>
      <c r="M420" s="15"/>
      <c r="N420" s="15"/>
      <c r="O420" s="15"/>
      <c r="P420" s="15"/>
    </row>
    <row r="421" spans="1:16" x14ac:dyDescent="0.25">
      <c r="A421" s="15"/>
      <c r="B421" s="15"/>
      <c r="C421" s="15"/>
      <c r="D421" s="15"/>
      <c r="E421" s="15"/>
      <c r="F421" s="15"/>
      <c r="G421" s="15"/>
      <c r="H421" s="15"/>
      <c r="I421" s="15"/>
      <c r="J421" s="15"/>
      <c r="K421" s="15"/>
      <c r="L421" s="15"/>
      <c r="M421" s="15"/>
      <c r="N421" s="15"/>
      <c r="O421" s="15"/>
      <c r="P421" s="15"/>
    </row>
    <row r="422" spans="1:16" x14ac:dyDescent="0.25">
      <c r="A422" s="15"/>
      <c r="B422" s="15"/>
      <c r="C422" s="15"/>
      <c r="D422" s="15"/>
      <c r="E422" s="15"/>
      <c r="F422" s="15"/>
      <c r="G422" s="15"/>
      <c r="H422" s="15"/>
      <c r="I422" s="15"/>
      <c r="J422" s="15"/>
      <c r="K422" s="15"/>
      <c r="L422" s="15"/>
      <c r="M422" s="15"/>
      <c r="N422" s="15"/>
      <c r="O422" s="15"/>
      <c r="P422" s="15"/>
    </row>
    <row r="423" spans="1:16" x14ac:dyDescent="0.25">
      <c r="A423" s="15"/>
      <c r="B423" s="15"/>
      <c r="C423" s="15"/>
      <c r="D423" s="15"/>
      <c r="E423" s="15"/>
      <c r="F423" s="15"/>
      <c r="G423" s="15"/>
      <c r="H423" s="15"/>
      <c r="I423" s="15"/>
      <c r="J423" s="15"/>
      <c r="K423" s="15"/>
      <c r="L423" s="15"/>
      <c r="M423" s="15"/>
      <c r="N423" s="15"/>
      <c r="O423" s="15"/>
      <c r="P423" s="15"/>
    </row>
    <row r="424" spans="1:16" x14ac:dyDescent="0.25">
      <c r="A424" s="15"/>
      <c r="B424" s="15"/>
      <c r="C424" s="15"/>
      <c r="D424" s="15"/>
      <c r="E424" s="15"/>
      <c r="F424" s="15"/>
      <c r="G424" s="15"/>
      <c r="H424" s="15"/>
      <c r="I424" s="15"/>
      <c r="J424" s="15"/>
      <c r="K424" s="15"/>
      <c r="L424" s="15"/>
      <c r="M424" s="15"/>
      <c r="N424" s="15"/>
      <c r="O424" s="15"/>
      <c r="P424" s="15"/>
    </row>
    <row r="425" spans="1:16" x14ac:dyDescent="0.25">
      <c r="A425" s="15"/>
      <c r="B425" s="15"/>
      <c r="C425" s="15"/>
      <c r="D425" s="15"/>
      <c r="E425" s="15"/>
      <c r="F425" s="15"/>
      <c r="G425" s="15"/>
      <c r="H425" s="15"/>
      <c r="I425" s="15"/>
      <c r="J425" s="15"/>
      <c r="K425" s="15"/>
      <c r="L425" s="15"/>
      <c r="M425" s="15"/>
      <c r="N425" s="15"/>
      <c r="O425" s="15"/>
      <c r="P425" s="15"/>
    </row>
    <row r="426" spans="1:16" x14ac:dyDescent="0.25">
      <c r="A426" s="15"/>
      <c r="B426" s="15"/>
      <c r="C426" s="15"/>
      <c r="D426" s="15"/>
      <c r="E426" s="15"/>
      <c r="F426" s="15"/>
      <c r="G426" s="15"/>
      <c r="H426" s="15"/>
      <c r="I426" s="15"/>
      <c r="J426" s="15"/>
      <c r="K426" s="15"/>
      <c r="L426" s="15"/>
      <c r="M426" s="15"/>
      <c r="N426" s="15"/>
      <c r="O426" s="15"/>
      <c r="P426" s="15"/>
    </row>
    <row r="427" spans="1:16" x14ac:dyDescent="0.25">
      <c r="A427" s="15"/>
      <c r="B427" s="15"/>
      <c r="C427" s="15"/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15"/>
      <c r="O427" s="15"/>
      <c r="P427" s="15"/>
    </row>
    <row r="428" spans="1:16" x14ac:dyDescent="0.25">
      <c r="A428" s="15"/>
      <c r="B428" s="15"/>
      <c r="C428" s="15"/>
      <c r="D428" s="15"/>
      <c r="E428" s="15"/>
      <c r="F428" s="15"/>
      <c r="G428" s="15"/>
      <c r="H428" s="15"/>
      <c r="I428" s="15"/>
      <c r="J428" s="15"/>
      <c r="K428" s="15"/>
      <c r="L428" s="15"/>
      <c r="M428" s="15"/>
      <c r="N428" s="15"/>
      <c r="O428" s="15"/>
      <c r="P428" s="15"/>
    </row>
    <row r="429" spans="1:16" x14ac:dyDescent="0.25">
      <c r="A429" s="15"/>
      <c r="B429" s="15"/>
      <c r="C429" s="15"/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</row>
    <row r="430" spans="1:16" x14ac:dyDescent="0.25">
      <c r="A430" s="15"/>
      <c r="B430" s="15"/>
      <c r="C430" s="15"/>
      <c r="D430" s="15"/>
      <c r="E430" s="15"/>
      <c r="F430" s="15"/>
      <c r="G430" s="15"/>
      <c r="H430" s="15"/>
      <c r="I430" s="15"/>
      <c r="J430" s="15"/>
      <c r="K430" s="15"/>
      <c r="L430" s="15"/>
      <c r="M430" s="15"/>
      <c r="N430" s="15"/>
      <c r="O430" s="15"/>
      <c r="P430" s="15"/>
    </row>
    <row r="431" spans="1:16" x14ac:dyDescent="0.25">
      <c r="A431" s="15"/>
      <c r="B431" s="15"/>
      <c r="C431" s="15"/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  <c r="P431" s="15"/>
    </row>
    <row r="432" spans="1:16" x14ac:dyDescent="0.25">
      <c r="A432" s="15"/>
      <c r="B432" s="15"/>
      <c r="C432" s="15"/>
      <c r="D432" s="15"/>
      <c r="E432" s="15"/>
      <c r="F432" s="15"/>
      <c r="G432" s="15"/>
      <c r="H432" s="15"/>
      <c r="I432" s="15"/>
      <c r="J432" s="15"/>
      <c r="K432" s="15"/>
      <c r="L432" s="15"/>
      <c r="M432" s="15"/>
      <c r="N432" s="15"/>
      <c r="O432" s="15"/>
      <c r="P432" s="15"/>
    </row>
    <row r="433" spans="1:16" x14ac:dyDescent="0.25">
      <c r="A433" s="15"/>
      <c r="B433" s="15"/>
      <c r="C433" s="15"/>
      <c r="D433" s="15"/>
      <c r="E433" s="15"/>
      <c r="F433" s="15"/>
      <c r="G433" s="15"/>
      <c r="H433" s="15"/>
      <c r="I433" s="15"/>
      <c r="J433" s="15"/>
      <c r="K433" s="15"/>
      <c r="L433" s="15"/>
      <c r="M433" s="15"/>
      <c r="N433" s="15"/>
      <c r="O433" s="15"/>
      <c r="P433" s="15"/>
    </row>
    <row r="434" spans="1:16" x14ac:dyDescent="0.25">
      <c r="A434" s="15"/>
      <c r="B434" s="15"/>
      <c r="C434" s="15"/>
      <c r="D434" s="15"/>
      <c r="E434" s="15"/>
      <c r="F434" s="15"/>
      <c r="G434" s="15"/>
      <c r="H434" s="15"/>
      <c r="I434" s="15"/>
      <c r="J434" s="15"/>
      <c r="K434" s="15"/>
      <c r="L434" s="15"/>
      <c r="M434" s="15"/>
      <c r="N434" s="15"/>
      <c r="O434" s="15"/>
      <c r="P434" s="15"/>
    </row>
    <row r="435" spans="1:16" x14ac:dyDescent="0.25">
      <c r="A435" s="15"/>
      <c r="B435" s="15"/>
      <c r="C435" s="15"/>
      <c r="D435" s="15"/>
      <c r="E435" s="15"/>
      <c r="F435" s="15"/>
      <c r="G435" s="15"/>
      <c r="H435" s="15"/>
      <c r="I435" s="15"/>
      <c r="J435" s="15"/>
      <c r="K435" s="15"/>
      <c r="L435" s="15"/>
      <c r="M435" s="15"/>
      <c r="N435" s="15"/>
      <c r="O435" s="15"/>
      <c r="P435" s="15"/>
    </row>
    <row r="436" spans="1:16" x14ac:dyDescent="0.25">
      <c r="A436" s="15"/>
      <c r="B436" s="15"/>
      <c r="C436" s="15"/>
      <c r="D436" s="15"/>
      <c r="E436" s="15"/>
      <c r="F436" s="15"/>
      <c r="G436" s="15"/>
      <c r="H436" s="15"/>
      <c r="I436" s="15"/>
      <c r="J436" s="15"/>
      <c r="K436" s="15"/>
      <c r="L436" s="15"/>
      <c r="M436" s="15"/>
      <c r="N436" s="15"/>
      <c r="O436" s="15"/>
      <c r="P436" s="15"/>
    </row>
    <row r="437" spans="1:16" x14ac:dyDescent="0.25">
      <c r="A437" s="15"/>
      <c r="B437" s="15"/>
      <c r="C437" s="15"/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15"/>
      <c r="O437" s="15"/>
      <c r="P437" s="15"/>
    </row>
    <row r="438" spans="1:16" x14ac:dyDescent="0.25">
      <c r="A438" s="15"/>
      <c r="B438" s="15"/>
      <c r="C438" s="15"/>
      <c r="D438" s="15"/>
      <c r="E438" s="15"/>
      <c r="F438" s="15"/>
      <c r="G438" s="15"/>
      <c r="H438" s="15"/>
      <c r="I438" s="15"/>
      <c r="J438" s="15"/>
      <c r="K438" s="15"/>
      <c r="L438" s="15"/>
      <c r="M438" s="15"/>
      <c r="N438" s="15"/>
      <c r="O438" s="15"/>
      <c r="P438" s="15"/>
    </row>
    <row r="439" spans="1:16" x14ac:dyDescent="0.25">
      <c r="A439" s="15"/>
      <c r="B439" s="15"/>
      <c r="C439" s="15"/>
      <c r="D439" s="15"/>
      <c r="E439" s="15"/>
      <c r="F439" s="15"/>
      <c r="G439" s="15"/>
      <c r="H439" s="15"/>
      <c r="I439" s="15"/>
      <c r="J439" s="15"/>
      <c r="K439" s="15"/>
      <c r="L439" s="15"/>
      <c r="M439" s="15"/>
      <c r="N439" s="15"/>
      <c r="O439" s="15"/>
      <c r="P439" s="15"/>
    </row>
    <row r="440" spans="1:16" x14ac:dyDescent="0.25">
      <c r="A440" s="15"/>
      <c r="B440" s="15"/>
      <c r="C440" s="15"/>
      <c r="D440" s="15"/>
      <c r="E440" s="15"/>
      <c r="F440" s="15"/>
      <c r="G440" s="15"/>
      <c r="H440" s="15"/>
      <c r="I440" s="15"/>
      <c r="J440" s="15"/>
      <c r="K440" s="15"/>
      <c r="L440" s="15"/>
      <c r="M440" s="15"/>
      <c r="N440" s="15"/>
      <c r="O440" s="15"/>
      <c r="P440" s="15"/>
    </row>
    <row r="441" spans="1:16" x14ac:dyDescent="0.25">
      <c r="A441" s="15"/>
      <c r="B441" s="15"/>
      <c r="C441" s="15"/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15"/>
      <c r="O441" s="15"/>
      <c r="P441" s="15"/>
    </row>
    <row r="442" spans="1:16" x14ac:dyDescent="0.25">
      <c r="A442" s="15"/>
      <c r="B442" s="15"/>
      <c r="C442" s="15"/>
      <c r="D442" s="15"/>
      <c r="E442" s="15"/>
      <c r="F442" s="15"/>
      <c r="G442" s="15"/>
      <c r="H442" s="15"/>
      <c r="I442" s="15"/>
      <c r="J442" s="15"/>
      <c r="K442" s="15"/>
      <c r="L442" s="15"/>
      <c r="M442" s="15"/>
      <c r="N442" s="15"/>
      <c r="O442" s="15"/>
      <c r="P442" s="15"/>
    </row>
    <row r="443" spans="1:16" x14ac:dyDescent="0.25">
      <c r="A443" s="15"/>
      <c r="B443" s="15"/>
      <c r="C443" s="15"/>
      <c r="D443" s="15"/>
      <c r="E443" s="15"/>
      <c r="F443" s="15"/>
      <c r="G443" s="15"/>
      <c r="H443" s="15"/>
      <c r="I443" s="15"/>
      <c r="J443" s="15"/>
      <c r="K443" s="15"/>
      <c r="L443" s="15"/>
      <c r="M443" s="15"/>
      <c r="N443" s="15"/>
      <c r="O443" s="15"/>
      <c r="P443" s="15"/>
    </row>
    <row r="444" spans="1:16" x14ac:dyDescent="0.25">
      <c r="A444" s="15"/>
      <c r="B444" s="15"/>
      <c r="C444" s="15"/>
      <c r="D444" s="15"/>
      <c r="E444" s="15"/>
      <c r="F444" s="15"/>
      <c r="G444" s="15"/>
      <c r="H444" s="15"/>
      <c r="I444" s="15"/>
      <c r="J444" s="15"/>
      <c r="K444" s="15"/>
      <c r="L444" s="15"/>
      <c r="M444" s="15"/>
      <c r="N444" s="15"/>
      <c r="O444" s="15"/>
      <c r="P444" s="15"/>
    </row>
    <row r="445" spans="1:16" x14ac:dyDescent="0.25">
      <c r="A445" s="15"/>
      <c r="B445" s="15"/>
      <c r="C445" s="15"/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15"/>
      <c r="O445" s="15"/>
      <c r="P445" s="15"/>
    </row>
    <row r="446" spans="1:16" x14ac:dyDescent="0.25">
      <c r="A446" s="15"/>
      <c r="B446" s="15"/>
      <c r="C446" s="15"/>
      <c r="D446" s="15"/>
      <c r="E446" s="15"/>
      <c r="F446" s="15"/>
      <c r="G446" s="15"/>
      <c r="H446" s="15"/>
      <c r="I446" s="15"/>
      <c r="J446" s="15"/>
      <c r="K446" s="15"/>
      <c r="L446" s="15"/>
      <c r="M446" s="15"/>
      <c r="N446" s="15"/>
      <c r="O446" s="15"/>
      <c r="P446" s="15"/>
    </row>
    <row r="447" spans="1:16" x14ac:dyDescent="0.25">
      <c r="A447" s="15"/>
      <c r="B447" s="15"/>
      <c r="C447" s="15"/>
      <c r="D447" s="15"/>
      <c r="E447" s="15"/>
      <c r="F447" s="15"/>
      <c r="G447" s="15"/>
      <c r="H447" s="15"/>
      <c r="I447" s="15"/>
      <c r="J447" s="15"/>
      <c r="K447" s="15"/>
      <c r="L447" s="15"/>
      <c r="M447" s="15"/>
      <c r="N447" s="15"/>
      <c r="O447" s="15"/>
      <c r="P447" s="15"/>
    </row>
    <row r="448" spans="1:16" x14ac:dyDescent="0.25">
      <c r="A448" s="15"/>
      <c r="B448" s="15"/>
      <c r="C448" s="15"/>
      <c r="D448" s="15"/>
      <c r="E448" s="15"/>
      <c r="F448" s="15"/>
      <c r="G448" s="15"/>
      <c r="H448" s="15"/>
      <c r="I448" s="15"/>
      <c r="J448" s="15"/>
      <c r="K448" s="15"/>
      <c r="L448" s="15"/>
      <c r="M448" s="15"/>
      <c r="N448" s="15"/>
      <c r="O448" s="15"/>
      <c r="P448" s="15"/>
    </row>
    <row r="449" spans="1:16" x14ac:dyDescent="0.25">
      <c r="A449" s="15"/>
      <c r="B449" s="15"/>
      <c r="C449" s="15"/>
      <c r="D449" s="15"/>
      <c r="E449" s="15"/>
      <c r="F449" s="15"/>
      <c r="G449" s="15"/>
      <c r="H449" s="15"/>
      <c r="I449" s="15"/>
      <c r="J449" s="15"/>
      <c r="K449" s="15"/>
      <c r="L449" s="15"/>
      <c r="M449" s="15"/>
      <c r="N449" s="15"/>
      <c r="O449" s="15"/>
      <c r="P449" s="15"/>
    </row>
    <row r="450" spans="1:16" x14ac:dyDescent="0.25">
      <c r="A450" s="15"/>
      <c r="B450" s="15"/>
      <c r="C450" s="15"/>
      <c r="D450" s="15"/>
      <c r="E450" s="15"/>
      <c r="F450" s="15"/>
      <c r="G450" s="15"/>
      <c r="H450" s="15"/>
      <c r="I450" s="15"/>
      <c r="J450" s="15"/>
      <c r="K450" s="15"/>
      <c r="L450" s="15"/>
      <c r="M450" s="15"/>
      <c r="N450" s="15"/>
      <c r="O450" s="15"/>
      <c r="P450" s="15"/>
    </row>
    <row r="451" spans="1:16" x14ac:dyDescent="0.25">
      <c r="A451" s="15"/>
      <c r="B451" s="15"/>
      <c r="C451" s="15"/>
      <c r="D451" s="15"/>
      <c r="E451" s="15"/>
      <c r="F451" s="15"/>
      <c r="G451" s="15"/>
      <c r="H451" s="15"/>
      <c r="I451" s="15"/>
      <c r="J451" s="15"/>
      <c r="K451" s="15"/>
      <c r="L451" s="15"/>
      <c r="M451" s="15"/>
      <c r="N451" s="15"/>
      <c r="O451" s="15"/>
      <c r="P451" s="15"/>
    </row>
    <row r="452" spans="1:16" x14ac:dyDescent="0.25">
      <c r="A452" s="15"/>
      <c r="B452" s="15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5"/>
    </row>
    <row r="453" spans="1:16" x14ac:dyDescent="0.25">
      <c r="A453" s="15"/>
      <c r="B453" s="15"/>
      <c r="C453" s="15"/>
      <c r="D453" s="15"/>
      <c r="E453" s="15"/>
      <c r="F453" s="15"/>
      <c r="G453" s="15"/>
      <c r="H453" s="15"/>
      <c r="I453" s="15"/>
      <c r="J453" s="15"/>
      <c r="K453" s="15"/>
      <c r="L453" s="15"/>
      <c r="M453" s="15"/>
      <c r="N453" s="15"/>
      <c r="O453" s="15"/>
      <c r="P453" s="15"/>
    </row>
    <row r="454" spans="1:16" x14ac:dyDescent="0.25">
      <c r="A454" s="15"/>
      <c r="B454" s="15"/>
      <c r="C454" s="15"/>
      <c r="D454" s="15"/>
      <c r="E454" s="15"/>
      <c r="F454" s="15"/>
      <c r="G454" s="15"/>
      <c r="H454" s="15"/>
      <c r="I454" s="15"/>
      <c r="J454" s="15"/>
      <c r="K454" s="15"/>
      <c r="L454" s="15"/>
      <c r="M454" s="15"/>
      <c r="N454" s="15"/>
      <c r="O454" s="15"/>
      <c r="P454" s="15"/>
    </row>
    <row r="455" spans="1:16" x14ac:dyDescent="0.25">
      <c r="A455" s="15"/>
      <c r="B455" s="15"/>
      <c r="C455" s="15"/>
      <c r="D455" s="15"/>
      <c r="E455" s="15"/>
      <c r="F455" s="15"/>
      <c r="G455" s="15"/>
      <c r="H455" s="15"/>
      <c r="I455" s="15"/>
      <c r="J455" s="15"/>
      <c r="K455" s="15"/>
      <c r="L455" s="15"/>
      <c r="M455" s="15"/>
      <c r="N455" s="15"/>
      <c r="O455" s="15"/>
      <c r="P455" s="15"/>
    </row>
    <row r="456" spans="1:16" x14ac:dyDescent="0.25">
      <c r="A456" s="15"/>
      <c r="B456" s="15"/>
      <c r="C456" s="15"/>
      <c r="D456" s="15"/>
      <c r="E456" s="15"/>
      <c r="F456" s="15"/>
      <c r="G456" s="15"/>
      <c r="H456" s="15"/>
      <c r="I456" s="15"/>
      <c r="J456" s="15"/>
      <c r="K456" s="15"/>
      <c r="L456" s="15"/>
      <c r="M456" s="15"/>
      <c r="N456" s="15"/>
      <c r="O456" s="15"/>
      <c r="P456" s="15"/>
    </row>
    <row r="457" spans="1:16" x14ac:dyDescent="0.25">
      <c r="A457" s="15"/>
      <c r="B457" s="15"/>
      <c r="C457" s="15"/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15"/>
      <c r="O457" s="15"/>
      <c r="P457" s="15"/>
    </row>
    <row r="458" spans="1:16" x14ac:dyDescent="0.25">
      <c r="A458" s="15"/>
      <c r="B458" s="15"/>
      <c r="C458" s="15"/>
      <c r="D458" s="15"/>
      <c r="E458" s="15"/>
      <c r="F458" s="15"/>
      <c r="G458" s="15"/>
      <c r="H458" s="15"/>
      <c r="I458" s="15"/>
      <c r="J458" s="15"/>
      <c r="K458" s="15"/>
      <c r="L458" s="15"/>
      <c r="M458" s="15"/>
      <c r="N458" s="15"/>
      <c r="O458" s="15"/>
      <c r="P458" s="15"/>
    </row>
    <row r="459" spans="1:16" x14ac:dyDescent="0.25">
      <c r="A459" s="15"/>
      <c r="B459" s="15"/>
      <c r="C459" s="15"/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</row>
    <row r="460" spans="1:16" x14ac:dyDescent="0.25">
      <c r="A460" s="15"/>
      <c r="B460" s="15"/>
      <c r="C460" s="15"/>
      <c r="D460" s="15"/>
      <c r="E460" s="15"/>
      <c r="F460" s="15"/>
      <c r="G460" s="15"/>
      <c r="H460" s="15"/>
      <c r="I460" s="15"/>
      <c r="J460" s="15"/>
      <c r="K460" s="15"/>
      <c r="L460" s="15"/>
      <c r="M460" s="15"/>
      <c r="N460" s="15"/>
      <c r="O460" s="15"/>
      <c r="P460" s="15"/>
    </row>
    <row r="461" spans="1:16" x14ac:dyDescent="0.25">
      <c r="A461" s="15"/>
      <c r="B461" s="15"/>
      <c r="C461" s="15"/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15"/>
      <c r="O461" s="15"/>
      <c r="P461" s="15"/>
    </row>
    <row r="462" spans="1:16" x14ac:dyDescent="0.25">
      <c r="A462" s="15"/>
      <c r="B462" s="15"/>
      <c r="C462" s="15"/>
      <c r="D462" s="15"/>
      <c r="E462" s="15"/>
      <c r="F462" s="15"/>
      <c r="G462" s="15"/>
      <c r="H462" s="15"/>
      <c r="I462" s="15"/>
      <c r="J462" s="15"/>
      <c r="K462" s="15"/>
      <c r="L462" s="15"/>
      <c r="M462" s="15"/>
      <c r="N462" s="15"/>
      <c r="O462" s="15"/>
      <c r="P462" s="15"/>
    </row>
    <row r="463" spans="1:16" x14ac:dyDescent="0.25">
      <c r="A463" s="15"/>
      <c r="B463" s="15"/>
      <c r="C463" s="15"/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15"/>
      <c r="O463" s="15"/>
      <c r="P463" s="15"/>
    </row>
    <row r="464" spans="1:16" x14ac:dyDescent="0.25">
      <c r="A464" s="15"/>
      <c r="B464" s="15"/>
      <c r="C464" s="15"/>
      <c r="D464" s="15"/>
      <c r="E464" s="15"/>
      <c r="F464" s="15"/>
      <c r="G464" s="15"/>
      <c r="H464" s="15"/>
      <c r="I464" s="15"/>
      <c r="J464" s="15"/>
      <c r="K464" s="15"/>
      <c r="L464" s="15"/>
      <c r="M464" s="15"/>
      <c r="N464" s="15"/>
      <c r="O464" s="15"/>
      <c r="P464" s="15"/>
    </row>
    <row r="465" spans="1:16" x14ac:dyDescent="0.25">
      <c r="A465" s="15"/>
      <c r="B465" s="15"/>
      <c r="C465" s="15"/>
      <c r="D465" s="15"/>
      <c r="E465" s="15"/>
      <c r="F465" s="15"/>
      <c r="G465" s="15"/>
      <c r="H465" s="15"/>
      <c r="I465" s="15"/>
      <c r="J465" s="15"/>
      <c r="K465" s="15"/>
      <c r="L465" s="15"/>
      <c r="M465" s="15"/>
      <c r="N465" s="15"/>
      <c r="O465" s="15"/>
      <c r="P465" s="15"/>
    </row>
    <row r="466" spans="1:16" x14ac:dyDescent="0.25">
      <c r="A466" s="15"/>
      <c r="B466" s="15"/>
      <c r="C466" s="15"/>
      <c r="D466" s="15"/>
      <c r="E466" s="15"/>
      <c r="F466" s="15"/>
      <c r="G466" s="15"/>
      <c r="H466" s="15"/>
      <c r="I466" s="15"/>
      <c r="J466" s="15"/>
      <c r="K466" s="15"/>
      <c r="L466" s="15"/>
      <c r="M466" s="15"/>
      <c r="N466" s="15"/>
      <c r="O466" s="15"/>
      <c r="P466" s="15"/>
    </row>
    <row r="467" spans="1:16" x14ac:dyDescent="0.25">
      <c r="A467" s="15"/>
      <c r="B467" s="15"/>
      <c r="C467" s="15"/>
      <c r="D467" s="15"/>
      <c r="E467" s="15"/>
      <c r="F467" s="15"/>
      <c r="G467" s="15"/>
      <c r="H467" s="15"/>
      <c r="I467" s="15"/>
      <c r="J467" s="15"/>
      <c r="K467" s="15"/>
      <c r="L467" s="15"/>
      <c r="M467" s="15"/>
      <c r="N467" s="15"/>
      <c r="O467" s="15"/>
      <c r="P467" s="15"/>
    </row>
    <row r="468" spans="1:16" x14ac:dyDescent="0.25">
      <c r="A468" s="15"/>
      <c r="B468" s="15"/>
      <c r="C468" s="15"/>
      <c r="D468" s="15"/>
      <c r="E468" s="15"/>
      <c r="F468" s="15"/>
      <c r="G468" s="15"/>
      <c r="H468" s="15"/>
      <c r="I468" s="15"/>
      <c r="J468" s="15"/>
      <c r="K468" s="15"/>
      <c r="L468" s="15"/>
      <c r="M468" s="15"/>
      <c r="N468" s="15"/>
      <c r="O468" s="15"/>
      <c r="P468" s="15"/>
    </row>
    <row r="469" spans="1:16" x14ac:dyDescent="0.25">
      <c r="A469" s="15"/>
      <c r="B469" s="15"/>
      <c r="C469" s="15"/>
      <c r="D469" s="15"/>
      <c r="E469" s="15"/>
      <c r="F469" s="15"/>
      <c r="G469" s="15"/>
      <c r="H469" s="15"/>
      <c r="I469" s="15"/>
      <c r="J469" s="15"/>
      <c r="K469" s="15"/>
      <c r="L469" s="15"/>
      <c r="M469" s="15"/>
      <c r="N469" s="15"/>
      <c r="O469" s="15"/>
      <c r="P469" s="15"/>
    </row>
    <row r="470" spans="1:16" x14ac:dyDescent="0.25">
      <c r="A470" s="15"/>
      <c r="B470" s="15"/>
      <c r="C470" s="15"/>
      <c r="D470" s="15"/>
      <c r="E470" s="15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</row>
    <row r="471" spans="1:16" x14ac:dyDescent="0.25">
      <c r="A471" s="15"/>
      <c r="B471" s="15"/>
      <c r="C471" s="15"/>
      <c r="D471" s="15"/>
      <c r="E471" s="15"/>
      <c r="F471" s="15"/>
      <c r="G471" s="15"/>
      <c r="H471" s="15"/>
      <c r="I471" s="15"/>
      <c r="J471" s="15"/>
      <c r="K471" s="15"/>
      <c r="L471" s="15"/>
      <c r="M471" s="15"/>
      <c r="N471" s="15"/>
      <c r="O471" s="15"/>
      <c r="P471" s="15"/>
    </row>
    <row r="472" spans="1:16" x14ac:dyDescent="0.25">
      <c r="A472" s="15"/>
      <c r="B472" s="15"/>
      <c r="C472" s="15"/>
      <c r="D472" s="15"/>
      <c r="E472" s="15"/>
      <c r="F472" s="15"/>
      <c r="G472" s="15"/>
      <c r="H472" s="15"/>
      <c r="I472" s="15"/>
      <c r="J472" s="15"/>
      <c r="K472" s="15"/>
      <c r="L472" s="15"/>
      <c r="M472" s="15"/>
      <c r="N472" s="15"/>
      <c r="O472" s="15"/>
      <c r="P472" s="15"/>
    </row>
    <row r="473" spans="1:16" x14ac:dyDescent="0.25">
      <c r="A473" s="15"/>
      <c r="B473" s="15"/>
      <c r="C473" s="15"/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15"/>
      <c r="O473" s="15"/>
      <c r="P473" s="15"/>
    </row>
    <row r="474" spans="1:16" x14ac:dyDescent="0.25">
      <c r="A474" s="15"/>
      <c r="B474" s="15"/>
      <c r="C474" s="15"/>
      <c r="D474" s="15"/>
      <c r="E474" s="15"/>
      <c r="F474" s="15"/>
      <c r="G474" s="15"/>
      <c r="H474" s="15"/>
      <c r="I474" s="15"/>
      <c r="J474" s="15"/>
      <c r="K474" s="15"/>
      <c r="L474" s="15"/>
      <c r="M474" s="15"/>
      <c r="N474" s="15"/>
      <c r="O474" s="15"/>
      <c r="P474" s="15"/>
    </row>
    <row r="475" spans="1:16" x14ac:dyDescent="0.25">
      <c r="A475" s="15"/>
      <c r="B475" s="15"/>
      <c r="C475" s="15"/>
      <c r="D475" s="15"/>
      <c r="E475" s="15"/>
      <c r="F475" s="15"/>
      <c r="G475" s="15"/>
      <c r="H475" s="15"/>
      <c r="I475" s="15"/>
      <c r="J475" s="15"/>
      <c r="K475" s="15"/>
      <c r="L475" s="15"/>
      <c r="M475" s="15"/>
      <c r="N475" s="15"/>
      <c r="O475" s="15"/>
      <c r="P475" s="15"/>
    </row>
    <row r="476" spans="1:16" x14ac:dyDescent="0.25">
      <c r="A476" s="15"/>
      <c r="B476" s="15"/>
      <c r="C476" s="15"/>
      <c r="D476" s="15"/>
      <c r="E476" s="15"/>
      <c r="F476" s="15"/>
      <c r="G476" s="15"/>
      <c r="H476" s="15"/>
      <c r="I476" s="15"/>
      <c r="J476" s="15"/>
      <c r="K476" s="15"/>
      <c r="L476" s="15"/>
      <c r="M476" s="15"/>
      <c r="N476" s="15"/>
      <c r="O476" s="15"/>
      <c r="P476" s="15"/>
    </row>
    <row r="477" spans="1:16" x14ac:dyDescent="0.25">
      <c r="A477" s="15"/>
      <c r="B477" s="15"/>
      <c r="C477" s="15"/>
      <c r="D477" s="15"/>
      <c r="E477" s="15"/>
      <c r="F477" s="15"/>
      <c r="G477" s="15"/>
      <c r="H477" s="15"/>
      <c r="I477" s="15"/>
      <c r="J477" s="15"/>
      <c r="K477" s="15"/>
      <c r="L477" s="15"/>
      <c r="M477" s="15"/>
      <c r="N477" s="15"/>
      <c r="O477" s="15"/>
      <c r="P477" s="15"/>
    </row>
    <row r="478" spans="1:16" x14ac:dyDescent="0.25">
      <c r="A478" s="15"/>
      <c r="B478" s="15"/>
      <c r="C478" s="15"/>
      <c r="D478" s="15"/>
      <c r="E478" s="15"/>
      <c r="F478" s="15"/>
      <c r="G478" s="15"/>
      <c r="H478" s="15"/>
      <c r="I478" s="15"/>
      <c r="J478" s="15"/>
      <c r="K478" s="15"/>
      <c r="L478" s="15"/>
      <c r="M478" s="15"/>
      <c r="N478" s="15"/>
      <c r="O478" s="15"/>
      <c r="P478" s="15"/>
    </row>
    <row r="479" spans="1:16" x14ac:dyDescent="0.25">
      <c r="A479" s="15"/>
      <c r="B479" s="15"/>
      <c r="C479" s="15"/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15"/>
      <c r="O479" s="15"/>
      <c r="P479" s="15"/>
    </row>
    <row r="480" spans="1:16" x14ac:dyDescent="0.25">
      <c r="A480" s="15"/>
      <c r="B480" s="15"/>
      <c r="C480" s="15"/>
      <c r="D480" s="15"/>
      <c r="E480" s="15"/>
      <c r="F480" s="15"/>
      <c r="G480" s="15"/>
      <c r="H480" s="15"/>
      <c r="I480" s="15"/>
      <c r="J480" s="15"/>
      <c r="K480" s="15"/>
      <c r="L480" s="15"/>
      <c r="M480" s="15"/>
      <c r="N480" s="15"/>
      <c r="O480" s="15"/>
      <c r="P480" s="15"/>
    </row>
    <row r="481" spans="1:16" x14ac:dyDescent="0.25">
      <c r="A481" s="15"/>
      <c r="B481" s="15"/>
      <c r="C481" s="15"/>
      <c r="D481" s="15"/>
      <c r="E481" s="15"/>
      <c r="F481" s="15"/>
      <c r="G481" s="15"/>
      <c r="H481" s="15"/>
      <c r="I481" s="15"/>
      <c r="J481" s="15"/>
      <c r="K481" s="15"/>
      <c r="L481" s="15"/>
      <c r="M481" s="15"/>
      <c r="N481" s="15"/>
      <c r="O481" s="15"/>
      <c r="P481" s="15"/>
    </row>
    <row r="482" spans="1:16" x14ac:dyDescent="0.25">
      <c r="A482" s="15"/>
      <c r="B482" s="15"/>
      <c r="C482" s="15"/>
      <c r="D482" s="15"/>
      <c r="E482" s="15"/>
      <c r="F482" s="15"/>
      <c r="G482" s="15"/>
      <c r="H482" s="15"/>
      <c r="I482" s="15"/>
      <c r="J482" s="15"/>
      <c r="K482" s="15"/>
      <c r="L482" s="15"/>
      <c r="M482" s="15"/>
      <c r="N482" s="15"/>
      <c r="O482" s="15"/>
      <c r="P482" s="15"/>
    </row>
    <row r="483" spans="1:16" x14ac:dyDescent="0.25">
      <c r="A483" s="15"/>
      <c r="B483" s="15"/>
      <c r="C483" s="15"/>
      <c r="D483" s="15"/>
      <c r="E483" s="15"/>
      <c r="F483" s="15"/>
      <c r="G483" s="15"/>
      <c r="H483" s="15"/>
      <c r="I483" s="15"/>
      <c r="J483" s="15"/>
      <c r="K483" s="15"/>
      <c r="L483" s="15"/>
      <c r="M483" s="15"/>
      <c r="N483" s="15"/>
      <c r="O483" s="15"/>
      <c r="P483" s="15"/>
    </row>
    <row r="484" spans="1:16" x14ac:dyDescent="0.25">
      <c r="A484" s="15"/>
      <c r="B484" s="15"/>
      <c r="C484" s="15"/>
      <c r="D484" s="15"/>
      <c r="E484" s="15"/>
      <c r="F484" s="15"/>
      <c r="G484" s="15"/>
      <c r="H484" s="15"/>
      <c r="I484" s="15"/>
      <c r="J484" s="15"/>
      <c r="K484" s="15"/>
      <c r="L484" s="15"/>
      <c r="M484" s="15"/>
      <c r="N484" s="15"/>
      <c r="O484" s="15"/>
      <c r="P484" s="15"/>
    </row>
    <row r="485" spans="1:16" x14ac:dyDescent="0.25">
      <c r="A485" s="15"/>
      <c r="B485" s="15"/>
      <c r="C485" s="15"/>
      <c r="D485" s="15"/>
      <c r="E485" s="15"/>
      <c r="F485" s="15"/>
      <c r="G485" s="15"/>
      <c r="H485" s="15"/>
      <c r="I485" s="15"/>
      <c r="J485" s="15"/>
      <c r="K485" s="15"/>
      <c r="L485" s="15"/>
      <c r="M485" s="15"/>
      <c r="N485" s="15"/>
      <c r="O485" s="15"/>
      <c r="P485" s="15"/>
    </row>
    <row r="486" spans="1:16" x14ac:dyDescent="0.25">
      <c r="A486" s="15"/>
      <c r="B486" s="15"/>
      <c r="C486" s="15"/>
      <c r="D486" s="15"/>
      <c r="E486" s="15"/>
      <c r="F486" s="15"/>
      <c r="G486" s="15"/>
      <c r="H486" s="15"/>
      <c r="I486" s="15"/>
      <c r="J486" s="15"/>
      <c r="K486" s="15"/>
      <c r="L486" s="15"/>
      <c r="M486" s="15"/>
      <c r="N486" s="15"/>
      <c r="O486" s="15"/>
      <c r="P486" s="15"/>
    </row>
  </sheetData>
  <mergeCells count="2">
    <mergeCell ref="B1:B2"/>
    <mergeCell ref="C1:J2"/>
  </mergeCells>
  <printOptions horizontalCentered="1" verticalCentered="1"/>
  <pageMargins left="0" right="0" top="0" bottom="0" header="0" footer="0.11811023622047245"/>
  <pageSetup paperSize="9" scale="36" orientation="landscape" r:id="rId1"/>
  <headerFooter alignWithMargins="0">
    <oddFooter>&amp;L&amp;8&amp;F&amp;C&amp;8&amp;D&amp;R&amp;6MAJ: F. Hédin
Fréquence: hebdomadaire</oddFooter>
  </headerFooter>
  <rowBreaks count="5" manualBreakCount="5">
    <brk id="51" max="13" man="1"/>
    <brk id="107" max="13" man="1"/>
    <brk id="159" max="13" man="1"/>
    <brk id="216" max="13" man="1"/>
    <brk id="272" max="1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194"/>
  <sheetViews>
    <sheetView zoomScale="40" zoomScaleNormal="40" workbookViewId="0">
      <pane xSplit="7" ySplit="1" topLeftCell="AL2" activePane="bottomRight" state="frozen"/>
      <selection pane="topRight" activeCell="H1" sqref="H1"/>
      <selection pane="bottomLeft" activeCell="A2" sqref="A2"/>
      <selection pane="bottomRight" activeCell="F84" sqref="F84"/>
    </sheetView>
  </sheetViews>
  <sheetFormatPr baseColWidth="10" defaultRowHeight="13.2" x14ac:dyDescent="0.25"/>
  <cols>
    <col min="1" max="1" width="3.5546875" customWidth="1"/>
    <col min="2" max="2" width="15.109375" style="1" bestFit="1" customWidth="1"/>
    <col min="3" max="3" width="13" style="1" customWidth="1"/>
    <col min="4" max="4" width="30.88671875" customWidth="1"/>
    <col min="5" max="5" width="13.6640625" style="1" bestFit="1" customWidth="1"/>
    <col min="6" max="6" width="12.6640625" style="1" bestFit="1" customWidth="1"/>
    <col min="7" max="7" width="13" style="1" customWidth="1"/>
    <col min="8" max="60" width="7.6640625" style="1" customWidth="1"/>
    <col min="61" max="61" width="9.5546875" style="1" customWidth="1"/>
    <col min="62" max="62" width="9.6640625" style="1" customWidth="1"/>
    <col min="63" max="64" width="9.109375" style="1" customWidth="1"/>
    <col min="65" max="65" width="9.88671875" style="1" customWidth="1"/>
    <col min="66" max="72" width="7.6640625" style="1" customWidth="1"/>
  </cols>
  <sheetData>
    <row r="1" spans="2:72" s="1" customFormat="1" x14ac:dyDescent="0.25">
      <c r="B1" s="2" t="s">
        <v>0</v>
      </c>
      <c r="C1" s="2" t="s">
        <v>2</v>
      </c>
      <c r="D1" s="2" t="s">
        <v>36</v>
      </c>
      <c r="E1" s="57" t="s">
        <v>81</v>
      </c>
      <c r="F1" s="57" t="s">
        <v>82</v>
      </c>
      <c r="G1" s="57" t="s">
        <v>17</v>
      </c>
      <c r="H1" s="2">
        <v>1</v>
      </c>
      <c r="I1" s="2">
        <v>2</v>
      </c>
      <c r="J1" s="2">
        <v>3</v>
      </c>
      <c r="K1" s="2">
        <v>4</v>
      </c>
      <c r="L1" s="2">
        <v>5</v>
      </c>
      <c r="M1" s="2">
        <v>6</v>
      </c>
      <c r="N1" s="2">
        <v>7</v>
      </c>
      <c r="O1" s="2">
        <v>8</v>
      </c>
      <c r="P1" s="2">
        <v>9</v>
      </c>
      <c r="Q1" s="2">
        <v>10</v>
      </c>
      <c r="R1" s="2">
        <v>11</v>
      </c>
      <c r="S1" s="2">
        <v>12</v>
      </c>
      <c r="T1" s="2">
        <v>13</v>
      </c>
      <c r="U1" s="2">
        <v>14</v>
      </c>
      <c r="V1" s="2">
        <v>15</v>
      </c>
      <c r="W1" s="2">
        <v>16</v>
      </c>
      <c r="X1" s="2">
        <v>17</v>
      </c>
      <c r="Y1" s="2">
        <v>18</v>
      </c>
      <c r="Z1" s="2">
        <v>19</v>
      </c>
      <c r="AA1" s="2">
        <v>20</v>
      </c>
      <c r="AB1" s="2">
        <v>21</v>
      </c>
      <c r="AC1" s="2">
        <v>22</v>
      </c>
      <c r="AD1" s="2">
        <v>23</v>
      </c>
      <c r="AE1" s="2">
        <v>24</v>
      </c>
      <c r="AF1" s="2">
        <v>25</v>
      </c>
      <c r="AG1" s="2">
        <v>26</v>
      </c>
      <c r="AH1" s="2">
        <v>27</v>
      </c>
      <c r="AI1" s="2">
        <v>28</v>
      </c>
      <c r="AJ1" s="2">
        <v>29</v>
      </c>
      <c r="AK1" s="2">
        <v>30</v>
      </c>
      <c r="AL1" s="2">
        <v>31</v>
      </c>
      <c r="AM1" s="2">
        <v>32</v>
      </c>
      <c r="AN1" s="2">
        <v>33</v>
      </c>
      <c r="AO1" s="2">
        <v>34</v>
      </c>
      <c r="AP1" s="2">
        <v>35</v>
      </c>
      <c r="AQ1" s="2">
        <v>36</v>
      </c>
      <c r="AR1" s="2">
        <v>37</v>
      </c>
      <c r="AS1" s="2">
        <v>38</v>
      </c>
      <c r="AT1" s="2">
        <v>39</v>
      </c>
      <c r="AU1" s="2">
        <v>40</v>
      </c>
      <c r="AV1" s="2">
        <v>41</v>
      </c>
      <c r="AW1" s="2">
        <v>42</v>
      </c>
      <c r="AX1" s="2">
        <v>43</v>
      </c>
      <c r="AY1" s="2">
        <v>44</v>
      </c>
      <c r="AZ1" s="2">
        <v>45</v>
      </c>
      <c r="BA1" s="2">
        <v>46</v>
      </c>
      <c r="BB1" s="2">
        <v>47</v>
      </c>
      <c r="BC1" s="2">
        <v>48</v>
      </c>
      <c r="BD1" s="2">
        <v>49</v>
      </c>
      <c r="BE1" s="2">
        <v>50</v>
      </c>
      <c r="BF1" s="2">
        <v>51</v>
      </c>
      <c r="BG1" s="2">
        <v>52</v>
      </c>
      <c r="BH1" s="2">
        <v>53</v>
      </c>
      <c r="BI1" s="48">
        <v>1</v>
      </c>
      <c r="BJ1" s="48">
        <v>2</v>
      </c>
      <c r="BK1" s="48">
        <v>3</v>
      </c>
      <c r="BL1" s="48">
        <v>4</v>
      </c>
      <c r="BM1" s="48">
        <v>5</v>
      </c>
      <c r="BN1" s="48">
        <v>6</v>
      </c>
      <c r="BO1" s="48">
        <v>7</v>
      </c>
      <c r="BP1" s="48">
        <v>8</v>
      </c>
      <c r="BQ1" s="48">
        <v>9</v>
      </c>
      <c r="BR1" s="48">
        <v>10</v>
      </c>
      <c r="BS1" s="48">
        <v>11</v>
      </c>
      <c r="BT1" s="48">
        <v>12</v>
      </c>
    </row>
    <row r="2" spans="2:72" x14ac:dyDescent="0.25">
      <c r="B2" s="2" t="s">
        <v>63</v>
      </c>
      <c r="C2" s="2" t="s">
        <v>83</v>
      </c>
      <c r="D2" s="4" t="s">
        <v>84</v>
      </c>
      <c r="E2" s="49">
        <v>0</v>
      </c>
      <c r="F2" s="34"/>
      <c r="G2" s="73">
        <f>'[1]Data hebdo'!G177</f>
        <v>878.26</v>
      </c>
      <c r="H2" s="73">
        <f>'[1]Data hebdo'!H177</f>
        <v>12.34</v>
      </c>
      <c r="I2" s="73">
        <f>'[1]Data hebdo'!I177</f>
        <v>16.37</v>
      </c>
      <c r="J2" s="73">
        <f>'[1]Data hebdo'!J177</f>
        <v>10.580000000000002</v>
      </c>
      <c r="K2" s="73">
        <f>'[1]Data hebdo'!K177</f>
        <v>10.89</v>
      </c>
      <c r="L2" s="73">
        <f>'[1]Data hebdo'!L177</f>
        <v>8.07</v>
      </c>
      <c r="M2" s="73">
        <f>'[1]Data hebdo'!M177</f>
        <v>12.13</v>
      </c>
      <c r="N2" s="73">
        <f>'[1]Data hebdo'!N177</f>
        <v>9.07</v>
      </c>
      <c r="O2" s="73">
        <f>'[1]Data hebdo'!O177</f>
        <v>17.39</v>
      </c>
      <c r="P2" s="73">
        <f>'[1]Data hebdo'!P177</f>
        <v>15.89</v>
      </c>
      <c r="Q2" s="73">
        <f>'[1]Data hebdo'!Q177</f>
        <v>14.670000000000002</v>
      </c>
      <c r="R2" s="73">
        <f>'[1]Data hebdo'!R177</f>
        <v>18.04</v>
      </c>
      <c r="S2" s="73">
        <f>'[1]Data hebdo'!S177</f>
        <v>20.03</v>
      </c>
      <c r="T2" s="73">
        <f>'[1]Data hebdo'!T177</f>
        <v>16.14</v>
      </c>
      <c r="U2" s="73">
        <f>'[1]Data hebdo'!U177</f>
        <v>14.770000000000003</v>
      </c>
      <c r="V2" s="73">
        <f>'[1]Data hebdo'!V177</f>
        <v>18.079999999999998</v>
      </c>
      <c r="W2" s="73">
        <f>'[1]Data hebdo'!W177</f>
        <v>19.77</v>
      </c>
      <c r="X2" s="73">
        <f>'[1]Data hebdo'!X177</f>
        <v>27.18</v>
      </c>
      <c r="Y2" s="73">
        <f>'[1]Data hebdo'!Y177</f>
        <v>20.190000000000001</v>
      </c>
      <c r="Z2" s="73">
        <f>'[1]Data hebdo'!Z177</f>
        <v>16.34</v>
      </c>
      <c r="AA2" s="73">
        <f>'[1]Data hebdo'!AA177</f>
        <v>18.18</v>
      </c>
      <c r="AB2" s="73">
        <f>'[1]Data hebdo'!AB177</f>
        <v>10.4</v>
      </c>
      <c r="AC2" s="73">
        <f>'[1]Data hebdo'!AC177</f>
        <v>28.819999999999997</v>
      </c>
      <c r="AD2" s="73">
        <f>'[1]Data hebdo'!AD177</f>
        <v>64.03</v>
      </c>
      <c r="AE2" s="73">
        <f>'[1]Data hebdo'!AE177</f>
        <v>23.990000000000002</v>
      </c>
      <c r="AF2" s="73">
        <f>'[1]Data hebdo'!AF177</f>
        <v>40.840000000000003</v>
      </c>
      <c r="AG2" s="73">
        <f>'[1]Data hebdo'!AG177</f>
        <v>21.919999999999998</v>
      </c>
      <c r="AH2" s="73">
        <f>'[1]Data hebdo'!AH177</f>
        <v>29.460000000000004</v>
      </c>
      <c r="AI2" s="73">
        <f>'[1]Data hebdo'!AI177</f>
        <v>17.2</v>
      </c>
      <c r="AJ2" s="73">
        <f>'[1]Data hebdo'!AJ177</f>
        <v>17.120000000000005</v>
      </c>
      <c r="AK2" s="73">
        <f>'[1]Data hebdo'!AK177</f>
        <v>23.770000000000003</v>
      </c>
      <c r="AL2" s="73">
        <f>'[1]Data hebdo'!AL177</f>
        <v>2.15</v>
      </c>
      <c r="AM2" s="73">
        <f>'[1]Data hebdo'!AM177</f>
        <v>0</v>
      </c>
      <c r="AN2" s="73">
        <f>'[1]Data hebdo'!AN177</f>
        <v>29.66</v>
      </c>
      <c r="AO2" s="73">
        <f>'[1]Data hebdo'!AO177</f>
        <v>63.24</v>
      </c>
      <c r="AP2" s="73">
        <f>'[1]Data hebdo'!AP177</f>
        <v>29.229999999999997</v>
      </c>
      <c r="AQ2" s="73">
        <f>'[1]Data hebdo'!AQ177</f>
        <v>14.13</v>
      </c>
      <c r="AR2" s="73">
        <f>'[1]Data hebdo'!AR177</f>
        <v>21.15</v>
      </c>
      <c r="AS2" s="73">
        <f>'[1]Data hebdo'!AS177</f>
        <v>23.860000000000003</v>
      </c>
      <c r="AT2" s="73">
        <f>'[1]Data hebdo'!AT177</f>
        <v>20.099999999999998</v>
      </c>
      <c r="AU2" s="73">
        <f>'[1]Data hebdo'!AU177</f>
        <v>8.33</v>
      </c>
      <c r="AV2" s="73">
        <f>'[1]Data hebdo'!AV177</f>
        <v>7.69</v>
      </c>
      <c r="AW2" s="73">
        <f>'[1]Data hebdo'!AW177</f>
        <v>8.9499999999999993</v>
      </c>
      <c r="AX2" s="73">
        <f>'[1]Data hebdo'!AX177</f>
        <v>10.889999999999999</v>
      </c>
      <c r="AY2" s="73">
        <f>'[1]Data hebdo'!AY177</f>
        <v>10.07</v>
      </c>
      <c r="AZ2" s="73">
        <f>'[1]Data hebdo'!AZ177</f>
        <v>8.64</v>
      </c>
      <c r="BA2" s="73">
        <f>'[1]Data hebdo'!BA177</f>
        <v>11.850000000000001</v>
      </c>
      <c r="BB2" s="73">
        <f>'[1]Data hebdo'!BB177</f>
        <v>6.21</v>
      </c>
      <c r="BC2" s="73">
        <f>'[1]Data hebdo'!BC177</f>
        <v>8.44</v>
      </c>
      <c r="BD2" s="73">
        <f>'[1]Data hebdo'!BD177</f>
        <v>0</v>
      </c>
      <c r="BE2" s="73">
        <f>'[1]Data hebdo'!BE177</f>
        <v>0</v>
      </c>
      <c r="BF2" s="73">
        <f>'[1]Data hebdo'!BF177</f>
        <v>0</v>
      </c>
      <c r="BG2" s="73">
        <f>'[1]Data hebdo'!BG177</f>
        <v>0</v>
      </c>
      <c r="BH2" s="73">
        <f>'[1]Data hebdo'!BH177</f>
        <v>0</v>
      </c>
      <c r="BI2" s="73">
        <f>'[1]Data hebdo'!BI177</f>
        <v>52.94</v>
      </c>
      <c r="BJ2" s="73">
        <f>'[1]Data hebdo'!BJ177</f>
        <v>52.27</v>
      </c>
      <c r="BK2" s="73">
        <f>'[1]Data hebdo'!BK177</f>
        <v>73</v>
      </c>
      <c r="BL2" s="73">
        <f>'[1]Data hebdo'!BL177</f>
        <v>85.76</v>
      </c>
      <c r="BM2" s="73">
        <f>'[1]Data hebdo'!BM177</f>
        <v>78.789999999999992</v>
      </c>
      <c r="BN2" s="73">
        <f>'[1]Data hebdo'!BN177</f>
        <v>159.56</v>
      </c>
      <c r="BO2" s="73">
        <f>'[1]Data hebdo'!BO177</f>
        <v>93.5</v>
      </c>
      <c r="BP2" s="73">
        <f>'[1]Data hebdo'!BP177</f>
        <v>109.72999999999999</v>
      </c>
      <c r="BQ2" s="73">
        <f>'[1]Data hebdo'!BQ177</f>
        <v>91.64</v>
      </c>
      <c r="BR2" s="73">
        <f>'[1]Data hebdo'!BR177</f>
        <v>41.140000000000008</v>
      </c>
      <c r="BS2" s="73">
        <f>'[1]Data hebdo'!BS177</f>
        <v>36.15</v>
      </c>
      <c r="BT2" s="73">
        <f>'[1]Data hebdo'!BT177</f>
        <v>3.78</v>
      </c>
    </row>
    <row r="3" spans="2:72" x14ac:dyDescent="0.25">
      <c r="B3" s="2" t="s">
        <v>63</v>
      </c>
      <c r="C3" s="2" t="s">
        <v>85</v>
      </c>
      <c r="D3" s="4" t="s">
        <v>86</v>
      </c>
      <c r="E3" s="49">
        <v>0</v>
      </c>
      <c r="F3" s="34"/>
      <c r="G3" s="73">
        <f>'[1]Data hebdo'!G178</f>
        <v>249.88000000000002</v>
      </c>
      <c r="H3" s="73">
        <f>'[1]Data hebdo'!H178</f>
        <v>5.79</v>
      </c>
      <c r="I3" s="73">
        <f>'[1]Data hebdo'!I178</f>
        <v>5.73</v>
      </c>
      <c r="J3" s="73">
        <f>'[1]Data hebdo'!J178</f>
        <v>8.75</v>
      </c>
      <c r="K3" s="73">
        <f>'[1]Data hebdo'!K178</f>
        <v>4.1499999999999995</v>
      </c>
      <c r="L3" s="73">
        <f>'[1]Data hebdo'!L178</f>
        <v>7.48</v>
      </c>
      <c r="M3" s="73">
        <f>'[1]Data hebdo'!M178</f>
        <v>4.9800000000000004</v>
      </c>
      <c r="N3" s="73">
        <f>'[1]Data hebdo'!N178</f>
        <v>5.09</v>
      </c>
      <c r="O3" s="73">
        <f>'[1]Data hebdo'!O178</f>
        <v>3.91</v>
      </c>
      <c r="P3" s="73">
        <f>'[1]Data hebdo'!P178</f>
        <v>6.79</v>
      </c>
      <c r="Q3" s="73">
        <f>'[1]Data hebdo'!Q178</f>
        <v>9.91</v>
      </c>
      <c r="R3" s="73">
        <f>'[1]Data hebdo'!R178</f>
        <v>1.19</v>
      </c>
      <c r="S3" s="73">
        <f>'[1]Data hebdo'!S178</f>
        <v>4.6399999999999997</v>
      </c>
      <c r="T3" s="73">
        <f>'[1]Data hebdo'!T178</f>
        <v>3.01</v>
      </c>
      <c r="U3" s="73">
        <f>'[1]Data hebdo'!U178</f>
        <v>5.3500000000000005</v>
      </c>
      <c r="V3" s="73">
        <f>'[1]Data hebdo'!V178</f>
        <v>8.86</v>
      </c>
      <c r="W3" s="73">
        <f>'[1]Data hebdo'!W178</f>
        <v>7.41</v>
      </c>
      <c r="X3" s="73">
        <f>'[1]Data hebdo'!X178</f>
        <v>5.41</v>
      </c>
      <c r="Y3" s="73">
        <f>'[1]Data hebdo'!Y178</f>
        <v>6.0200000000000005</v>
      </c>
      <c r="Z3" s="73">
        <f>'[1]Data hebdo'!Z178</f>
        <v>0</v>
      </c>
      <c r="AA3" s="73">
        <f>'[1]Data hebdo'!AA178</f>
        <v>2.78</v>
      </c>
      <c r="AB3" s="73">
        <f>'[1]Data hebdo'!AB178</f>
        <v>5.16</v>
      </c>
      <c r="AC3" s="73">
        <f>'[1]Data hebdo'!AC178</f>
        <v>2.39</v>
      </c>
      <c r="AD3" s="73">
        <f>'[1]Data hebdo'!AD178</f>
        <v>4.46</v>
      </c>
      <c r="AE3" s="73">
        <f>'[1]Data hebdo'!AE178</f>
        <v>13.39</v>
      </c>
      <c r="AF3" s="73">
        <f>'[1]Data hebdo'!AF178</f>
        <v>5.3100000000000005</v>
      </c>
      <c r="AG3" s="73">
        <f>'[1]Data hebdo'!AG178</f>
        <v>6.58</v>
      </c>
      <c r="AH3" s="73">
        <f>'[1]Data hebdo'!AH178</f>
        <v>6.91</v>
      </c>
      <c r="AI3" s="73">
        <f>'[1]Data hebdo'!AI178</f>
        <v>5.29</v>
      </c>
      <c r="AJ3" s="73">
        <f>'[1]Data hebdo'!AJ178</f>
        <v>1.93</v>
      </c>
      <c r="AK3" s="73">
        <f>'[1]Data hebdo'!AK178</f>
        <v>2</v>
      </c>
      <c r="AL3" s="73">
        <f>'[1]Data hebdo'!AL178</f>
        <v>0</v>
      </c>
      <c r="AM3" s="73">
        <f>'[1]Data hebdo'!AM178</f>
        <v>0</v>
      </c>
      <c r="AN3" s="73">
        <f>'[1]Data hebdo'!AN178</f>
        <v>0</v>
      </c>
      <c r="AO3" s="73">
        <f>'[1]Data hebdo'!AO178</f>
        <v>0</v>
      </c>
      <c r="AP3" s="73">
        <f>'[1]Data hebdo'!AP178</f>
        <v>5.7600000000000007</v>
      </c>
      <c r="AQ3" s="73">
        <f>'[1]Data hebdo'!AQ178</f>
        <v>5.7</v>
      </c>
      <c r="AR3" s="73">
        <f>'[1]Data hebdo'!AR178</f>
        <v>14.18</v>
      </c>
      <c r="AS3" s="73">
        <f>'[1]Data hebdo'!AS178</f>
        <v>8.83</v>
      </c>
      <c r="AT3" s="73">
        <f>'[1]Data hebdo'!AT178</f>
        <v>5.82</v>
      </c>
      <c r="AU3" s="73">
        <f>'[1]Data hebdo'!AU178</f>
        <v>5.9</v>
      </c>
      <c r="AV3" s="73">
        <f>'[1]Data hebdo'!AV178</f>
        <v>8.68</v>
      </c>
      <c r="AW3" s="73">
        <f>'[1]Data hebdo'!AW178</f>
        <v>2.9699999999999998</v>
      </c>
      <c r="AX3" s="73">
        <f>'[1]Data hebdo'!AX178</f>
        <v>1.98</v>
      </c>
      <c r="AY3" s="73">
        <f>'[1]Data hebdo'!AY178</f>
        <v>3.02</v>
      </c>
      <c r="AZ3" s="73">
        <f>'[1]Data hebdo'!AZ178</f>
        <v>2.17</v>
      </c>
      <c r="BA3" s="73">
        <f>'[1]Data hebdo'!BA178</f>
        <v>12.469999999999999</v>
      </c>
      <c r="BB3" s="73">
        <f>'[1]Data hebdo'!BB178</f>
        <v>11.690000000000001</v>
      </c>
      <c r="BC3" s="73">
        <f>'[1]Data hebdo'!BC178</f>
        <v>0.04</v>
      </c>
      <c r="BD3" s="73">
        <f>'[1]Data hebdo'!BD178</f>
        <v>0</v>
      </c>
      <c r="BE3" s="73">
        <f>'[1]Data hebdo'!BE178</f>
        <v>0</v>
      </c>
      <c r="BF3" s="73">
        <f>'[1]Data hebdo'!BF178</f>
        <v>0</v>
      </c>
      <c r="BG3" s="73">
        <f>'[1]Data hebdo'!BG178</f>
        <v>0</v>
      </c>
      <c r="BH3" s="73">
        <f>'[1]Data hebdo'!BH178</f>
        <v>0</v>
      </c>
      <c r="BI3" s="73">
        <f>'[1]Data hebdo'!BI178</f>
        <v>30.66</v>
      </c>
      <c r="BJ3" s="73">
        <f>'[1]Data hebdo'!BJ178</f>
        <v>20.38</v>
      </c>
      <c r="BK3" s="73">
        <f>'[1]Data hebdo'!BK178</f>
        <v>20.38</v>
      </c>
      <c r="BL3" s="73">
        <f>'[1]Data hebdo'!BL178</f>
        <v>29.130000000000003</v>
      </c>
      <c r="BM3" s="73">
        <f>'[1]Data hebdo'!BM178</f>
        <v>12.65</v>
      </c>
      <c r="BN3" s="73">
        <f>'[1]Data hebdo'!BN178</f>
        <v>31.340000000000003</v>
      </c>
      <c r="BO3" s="73">
        <f>'[1]Data hebdo'!BO178</f>
        <v>16.13</v>
      </c>
      <c r="BP3" s="73">
        <f>'[1]Data hebdo'!BP178</f>
        <v>5.7600000000000007</v>
      </c>
      <c r="BQ3" s="73">
        <f>'[1]Data hebdo'!BQ178</f>
        <v>34.53</v>
      </c>
      <c r="BR3" s="73">
        <f>'[1]Data hebdo'!BR178</f>
        <v>22.55</v>
      </c>
      <c r="BS3" s="73">
        <f>'[1]Data hebdo'!BS178</f>
        <v>26.37</v>
      </c>
      <c r="BT3" s="73">
        <f>'[1]Data hebdo'!BT178</f>
        <v>0</v>
      </c>
    </row>
    <row r="4" spans="2:72" x14ac:dyDescent="0.25">
      <c r="B4" s="2" t="s">
        <v>63</v>
      </c>
      <c r="C4" s="2" t="s">
        <v>85</v>
      </c>
      <c r="D4" s="4" t="s">
        <v>87</v>
      </c>
      <c r="E4" s="49">
        <v>0</v>
      </c>
      <c r="F4" s="34"/>
      <c r="G4" s="73">
        <f>'[1]Data hebdo'!G179</f>
        <v>307.91000000000008</v>
      </c>
      <c r="H4" s="73">
        <f>'[1]Data hebdo'!H179</f>
        <v>4.62</v>
      </c>
      <c r="I4" s="73">
        <f>'[1]Data hebdo'!I179</f>
        <v>8.01</v>
      </c>
      <c r="J4" s="73">
        <f>'[1]Data hebdo'!J179</f>
        <v>8.6700000000000017</v>
      </c>
      <c r="K4" s="73">
        <f>'[1]Data hebdo'!K179</f>
        <v>7.91</v>
      </c>
      <c r="L4" s="73">
        <f>'[1]Data hebdo'!L179</f>
        <v>7.7099999999999991</v>
      </c>
      <c r="M4" s="73">
        <f>'[1]Data hebdo'!M179</f>
        <v>12.86</v>
      </c>
      <c r="N4" s="73">
        <f>'[1]Data hebdo'!N179</f>
        <v>8.8699999999999992</v>
      </c>
      <c r="O4" s="73">
        <f>'[1]Data hebdo'!O179</f>
        <v>8.02</v>
      </c>
      <c r="P4" s="73">
        <f>'[1]Data hebdo'!P179</f>
        <v>8.01</v>
      </c>
      <c r="Q4" s="73">
        <f>'[1]Data hebdo'!Q179</f>
        <v>2.59</v>
      </c>
      <c r="R4" s="73">
        <f>'[1]Data hebdo'!R179</f>
        <v>6.2900000000000009</v>
      </c>
      <c r="S4" s="73">
        <f>'[1]Data hebdo'!S179</f>
        <v>4.8600000000000012</v>
      </c>
      <c r="T4" s="73">
        <f>'[1]Data hebdo'!T179</f>
        <v>2.6</v>
      </c>
      <c r="U4" s="73">
        <f>'[1]Data hebdo'!U179</f>
        <v>3.5999999999999996</v>
      </c>
      <c r="V4" s="73">
        <f>'[1]Data hebdo'!V179</f>
        <v>8.65</v>
      </c>
      <c r="W4" s="73">
        <f>'[1]Data hebdo'!W179</f>
        <v>9.06</v>
      </c>
      <c r="X4" s="73">
        <f>'[1]Data hebdo'!X179</f>
        <v>8.84</v>
      </c>
      <c r="Y4" s="73">
        <f>'[1]Data hebdo'!Y179</f>
        <v>4.8699999999999992</v>
      </c>
      <c r="Z4" s="73">
        <f>'[1]Data hebdo'!Z179</f>
        <v>6.8999999999999995</v>
      </c>
      <c r="AA4" s="73">
        <f>'[1]Data hebdo'!AA179</f>
        <v>9.370000000000001</v>
      </c>
      <c r="AB4" s="73">
        <f>'[1]Data hebdo'!AB179</f>
        <v>6.48</v>
      </c>
      <c r="AC4" s="73">
        <f>'[1]Data hebdo'!AC179</f>
        <v>6.53</v>
      </c>
      <c r="AD4" s="73">
        <f>'[1]Data hebdo'!AD179</f>
        <v>6.42</v>
      </c>
      <c r="AE4" s="73">
        <f>'[1]Data hebdo'!AE179</f>
        <v>6.8000000000000007</v>
      </c>
      <c r="AF4" s="73">
        <f>'[1]Data hebdo'!AF179</f>
        <v>10.34</v>
      </c>
      <c r="AG4" s="73">
        <f>'[1]Data hebdo'!AG179</f>
        <v>10.510000000000002</v>
      </c>
      <c r="AH4" s="73">
        <f>'[1]Data hebdo'!AH179</f>
        <v>7.26</v>
      </c>
      <c r="AI4" s="73">
        <f>'[1]Data hebdo'!AI179</f>
        <v>6.6400000000000006</v>
      </c>
      <c r="AJ4" s="73">
        <f>'[1]Data hebdo'!AJ179</f>
        <v>5.0199999999999996</v>
      </c>
      <c r="AK4" s="73">
        <f>'[1]Data hebdo'!AK179</f>
        <v>7.64</v>
      </c>
      <c r="AL4" s="73">
        <f>'[1]Data hebdo'!AL179</f>
        <v>1.9100000000000001</v>
      </c>
      <c r="AM4" s="73">
        <f>'[1]Data hebdo'!AM179</f>
        <v>0</v>
      </c>
      <c r="AN4" s="73">
        <f>'[1]Data hebdo'!AN179</f>
        <v>0</v>
      </c>
      <c r="AO4" s="73">
        <f>'[1]Data hebdo'!AO179</f>
        <v>0.77</v>
      </c>
      <c r="AP4" s="73">
        <f>'[1]Data hebdo'!AP179</f>
        <v>3.3</v>
      </c>
      <c r="AQ4" s="73">
        <f>'[1]Data hebdo'!AQ179</f>
        <v>4.5599999999999996</v>
      </c>
      <c r="AR4" s="73">
        <f>'[1]Data hebdo'!AR179</f>
        <v>6.9</v>
      </c>
      <c r="AS4" s="73">
        <f>'[1]Data hebdo'!AS179</f>
        <v>7.0299999999999994</v>
      </c>
      <c r="AT4" s="73">
        <f>'[1]Data hebdo'!AT179</f>
        <v>3.3299999999999996</v>
      </c>
      <c r="AU4" s="73">
        <f>'[1]Data hebdo'!AU179</f>
        <v>2.54</v>
      </c>
      <c r="AV4" s="73">
        <f>'[1]Data hebdo'!AV179</f>
        <v>3.79</v>
      </c>
      <c r="AW4" s="73">
        <f>'[1]Data hebdo'!AW179</f>
        <v>3.7300000000000004</v>
      </c>
      <c r="AX4" s="73">
        <f>'[1]Data hebdo'!AX179</f>
        <v>10.08</v>
      </c>
      <c r="AY4" s="73">
        <f>'[1]Data hebdo'!AY179</f>
        <v>5.09</v>
      </c>
      <c r="AZ4" s="73">
        <f>'[1]Data hebdo'!AZ179</f>
        <v>11.96</v>
      </c>
      <c r="BA4" s="73">
        <f>'[1]Data hebdo'!BA179</f>
        <v>4.12</v>
      </c>
      <c r="BB4" s="73">
        <f>'[1]Data hebdo'!BB179</f>
        <v>13.779999999999998</v>
      </c>
      <c r="BC4" s="73">
        <f>'[1]Data hebdo'!BC179</f>
        <v>9.07</v>
      </c>
      <c r="BD4" s="73">
        <f>'[1]Data hebdo'!BD179</f>
        <v>0</v>
      </c>
      <c r="BE4" s="73">
        <f>'[1]Data hebdo'!BE179</f>
        <v>0</v>
      </c>
      <c r="BF4" s="73">
        <f>'[1]Data hebdo'!BF179</f>
        <v>0</v>
      </c>
      <c r="BG4" s="73">
        <f>'[1]Data hebdo'!BG179</f>
        <v>0</v>
      </c>
      <c r="BH4" s="73">
        <f>'[1]Data hebdo'!BH179</f>
        <v>0</v>
      </c>
      <c r="BI4" s="73">
        <f>'[1]Data hebdo'!BI179</f>
        <v>33.17</v>
      </c>
      <c r="BJ4" s="73">
        <f>'[1]Data hebdo'!BJ179</f>
        <v>38.380000000000003</v>
      </c>
      <c r="BK4" s="73">
        <f>'[1]Data hebdo'!BK179</f>
        <v>19.43</v>
      </c>
      <c r="BL4" s="73">
        <f>'[1]Data hebdo'!BL179</f>
        <v>30.189999999999998</v>
      </c>
      <c r="BM4" s="73">
        <f>'[1]Data hebdo'!BM179</f>
        <v>30.539999999999996</v>
      </c>
      <c r="BN4" s="73">
        <f>'[1]Data hebdo'!BN179</f>
        <v>37.64</v>
      </c>
      <c r="BO4" s="73">
        <f>'[1]Data hebdo'!BO179</f>
        <v>28.510000000000005</v>
      </c>
      <c r="BP4" s="73">
        <f>'[1]Data hebdo'!BP179</f>
        <v>2.89</v>
      </c>
      <c r="BQ4" s="73">
        <f>'[1]Data hebdo'!BQ179</f>
        <v>23</v>
      </c>
      <c r="BR4" s="73">
        <f>'[1]Data hebdo'!BR179</f>
        <v>23.18</v>
      </c>
      <c r="BS4" s="73">
        <f>'[1]Data hebdo'!BS179</f>
        <v>39.58</v>
      </c>
      <c r="BT4" s="73">
        <f>'[1]Data hebdo'!BT179</f>
        <v>1.4</v>
      </c>
    </row>
    <row r="5" spans="2:72" x14ac:dyDescent="0.25">
      <c r="B5" s="2" t="s">
        <v>63</v>
      </c>
      <c r="C5" s="2" t="s">
        <v>85</v>
      </c>
      <c r="D5" s="4" t="s">
        <v>88</v>
      </c>
      <c r="E5" s="49">
        <v>0</v>
      </c>
      <c r="F5" s="34"/>
      <c r="G5" s="73">
        <f>'[1]Data hebdo'!G180</f>
        <v>356.80000000000007</v>
      </c>
      <c r="H5" s="73">
        <f>'[1]Data hebdo'!H180</f>
        <v>2.5</v>
      </c>
      <c r="I5" s="73">
        <f>'[1]Data hebdo'!I180</f>
        <v>8.8699999999999992</v>
      </c>
      <c r="J5" s="73">
        <f>'[1]Data hebdo'!J180</f>
        <v>5.31</v>
      </c>
      <c r="K5" s="73">
        <f>'[1]Data hebdo'!K180</f>
        <v>7.27</v>
      </c>
      <c r="L5" s="73">
        <f>'[1]Data hebdo'!L180</f>
        <v>4.22</v>
      </c>
      <c r="M5" s="73">
        <f>'[1]Data hebdo'!M180</f>
        <v>7.12</v>
      </c>
      <c r="N5" s="73">
        <f>'[1]Data hebdo'!N180</f>
        <v>5.76</v>
      </c>
      <c r="O5" s="73">
        <f>'[1]Data hebdo'!O180</f>
        <v>3.02</v>
      </c>
      <c r="P5" s="73">
        <f>'[1]Data hebdo'!P180</f>
        <v>5.5500000000000007</v>
      </c>
      <c r="Q5" s="73">
        <f>'[1]Data hebdo'!Q180</f>
        <v>5.32</v>
      </c>
      <c r="R5" s="73">
        <f>'[1]Data hebdo'!R180</f>
        <v>7.23</v>
      </c>
      <c r="S5" s="73">
        <f>'[1]Data hebdo'!S180</f>
        <v>9.7200000000000006</v>
      </c>
      <c r="T5" s="73">
        <f>'[1]Data hebdo'!T180</f>
        <v>1.9300000000000002</v>
      </c>
      <c r="U5" s="73">
        <f>'[1]Data hebdo'!U180</f>
        <v>2.5599999999999996</v>
      </c>
      <c r="V5" s="73">
        <f>'[1]Data hebdo'!V180</f>
        <v>12.06</v>
      </c>
      <c r="W5" s="73">
        <f>'[1]Data hebdo'!W180</f>
        <v>4.8500000000000005</v>
      </c>
      <c r="X5" s="73">
        <f>'[1]Data hebdo'!X180</f>
        <v>4.45</v>
      </c>
      <c r="Y5" s="73">
        <f>'[1]Data hebdo'!Y180</f>
        <v>5.9700000000000006</v>
      </c>
      <c r="Z5" s="73">
        <f>'[1]Data hebdo'!Z180</f>
        <v>2.99</v>
      </c>
      <c r="AA5" s="73">
        <f>'[1]Data hebdo'!AA180</f>
        <v>9.44</v>
      </c>
      <c r="AB5" s="73">
        <f>'[1]Data hebdo'!AB180</f>
        <v>8.16</v>
      </c>
      <c r="AC5" s="73">
        <f>'[1]Data hebdo'!AC180</f>
        <v>6.3</v>
      </c>
      <c r="AD5" s="73">
        <f>'[1]Data hebdo'!AD180</f>
        <v>7.16</v>
      </c>
      <c r="AE5" s="73">
        <f>'[1]Data hebdo'!AE180</f>
        <v>16.779999999999998</v>
      </c>
      <c r="AF5" s="73">
        <f>'[1]Data hebdo'!AF180</f>
        <v>9.0400000000000009</v>
      </c>
      <c r="AG5" s="73">
        <f>'[1]Data hebdo'!AG180</f>
        <v>6.1599999999999993</v>
      </c>
      <c r="AH5" s="73">
        <f>'[1]Data hebdo'!AH180</f>
        <v>13.94</v>
      </c>
      <c r="AI5" s="73">
        <f>'[1]Data hebdo'!AI180</f>
        <v>8.2900000000000009</v>
      </c>
      <c r="AJ5" s="73">
        <f>'[1]Data hebdo'!AJ180</f>
        <v>7.4700000000000006</v>
      </c>
      <c r="AK5" s="73">
        <f>'[1]Data hebdo'!AK180</f>
        <v>6.85</v>
      </c>
      <c r="AL5" s="73">
        <f>'[1]Data hebdo'!AL180</f>
        <v>1.26</v>
      </c>
      <c r="AM5" s="73">
        <f>'[1]Data hebdo'!AM180</f>
        <v>0</v>
      </c>
      <c r="AN5" s="73">
        <f>'[1]Data hebdo'!AN180</f>
        <v>0.73</v>
      </c>
      <c r="AO5" s="73">
        <f>'[1]Data hebdo'!AO180</f>
        <v>9.7799999999999994</v>
      </c>
      <c r="AP5" s="73">
        <f>'[1]Data hebdo'!AP180</f>
        <v>4.13</v>
      </c>
      <c r="AQ5" s="73">
        <f>'[1]Data hebdo'!AQ180</f>
        <v>6.2900000000000009</v>
      </c>
      <c r="AR5" s="73">
        <f>'[1]Data hebdo'!AR180</f>
        <v>8.25</v>
      </c>
      <c r="AS5" s="73">
        <f>'[1]Data hebdo'!AS180</f>
        <v>11.59</v>
      </c>
      <c r="AT5" s="73">
        <f>'[1]Data hebdo'!AT180</f>
        <v>11.11</v>
      </c>
      <c r="AU5" s="73">
        <f>'[1]Data hebdo'!AU180</f>
        <v>7.9899999999999993</v>
      </c>
      <c r="AV5" s="73">
        <f>'[1]Data hebdo'!AV180</f>
        <v>6.410000000000001</v>
      </c>
      <c r="AW5" s="73">
        <f>'[1]Data hebdo'!AW180</f>
        <v>20.149999999999995</v>
      </c>
      <c r="AX5" s="73">
        <f>'[1]Data hebdo'!AX180</f>
        <v>12.469999999999999</v>
      </c>
      <c r="AY5" s="73">
        <f>'[1]Data hebdo'!AY180</f>
        <v>5.98</v>
      </c>
      <c r="AZ5" s="73">
        <f>'[1]Data hebdo'!AZ180</f>
        <v>16.600000000000001</v>
      </c>
      <c r="BA5" s="73">
        <f>'[1]Data hebdo'!BA180</f>
        <v>8.59</v>
      </c>
      <c r="BB5" s="73">
        <f>'[1]Data hebdo'!BB180</f>
        <v>8.58</v>
      </c>
      <c r="BC5" s="73">
        <f>'[1]Data hebdo'!BC180</f>
        <v>10.6</v>
      </c>
      <c r="BD5" s="73">
        <f>'[1]Data hebdo'!BD180</f>
        <v>0</v>
      </c>
      <c r="BE5" s="73">
        <f>'[1]Data hebdo'!BE180</f>
        <v>0</v>
      </c>
      <c r="BF5" s="73">
        <f>'[1]Data hebdo'!BF180</f>
        <v>0</v>
      </c>
      <c r="BG5" s="73">
        <f>'[1]Data hebdo'!BG180</f>
        <v>0</v>
      </c>
      <c r="BH5" s="73">
        <f>'[1]Data hebdo'!BH180</f>
        <v>0</v>
      </c>
      <c r="BI5" s="73">
        <f>'[1]Data hebdo'!BI180</f>
        <v>24.810000000000006</v>
      </c>
      <c r="BJ5" s="73">
        <f>'[1]Data hebdo'!BJ180</f>
        <v>23.06</v>
      </c>
      <c r="BK5" s="73">
        <f>'[1]Data hebdo'!BK180</f>
        <v>25.770000000000003</v>
      </c>
      <c r="BL5" s="73">
        <f>'[1]Data hebdo'!BL180</f>
        <v>24.950000000000003</v>
      </c>
      <c r="BM5" s="73">
        <f>'[1]Data hebdo'!BM180</f>
        <v>28.809999999999995</v>
      </c>
      <c r="BN5" s="73">
        <f>'[1]Data hebdo'!BN180</f>
        <v>41.65</v>
      </c>
      <c r="BO5" s="73">
        <f>'[1]Data hebdo'!BO180</f>
        <v>38.500000000000007</v>
      </c>
      <c r="BP5" s="73">
        <f>'[1]Data hebdo'!BP180</f>
        <v>12.94</v>
      </c>
      <c r="BQ5" s="73">
        <f>'[1]Data hebdo'!BQ180</f>
        <v>38.940000000000005</v>
      </c>
      <c r="BR5" s="73">
        <f>'[1]Data hebdo'!BR180</f>
        <v>52.71</v>
      </c>
      <c r="BS5" s="73">
        <f>'[1]Data hebdo'!BS180</f>
        <v>42.720000000000006</v>
      </c>
      <c r="BT5" s="73">
        <f>'[1]Data hebdo'!BT180</f>
        <v>1.94</v>
      </c>
    </row>
    <row r="6" spans="2:72" x14ac:dyDescent="0.25">
      <c r="B6" s="2" t="s">
        <v>63</v>
      </c>
      <c r="C6" s="2" t="s">
        <v>85</v>
      </c>
      <c r="D6" s="4" t="s">
        <v>89</v>
      </c>
      <c r="E6" s="49">
        <v>0</v>
      </c>
      <c r="F6" s="34"/>
      <c r="G6" s="73">
        <f>'[1]Data hebdo'!G181</f>
        <v>933.21999999999991</v>
      </c>
      <c r="H6" s="73">
        <f>'[1]Data hebdo'!H181</f>
        <v>14.27</v>
      </c>
      <c r="I6" s="73">
        <f>'[1]Data hebdo'!I181</f>
        <v>15.690000000000001</v>
      </c>
      <c r="J6" s="73">
        <f>'[1]Data hebdo'!J181</f>
        <v>16.100000000000001</v>
      </c>
      <c r="K6" s="73">
        <f>'[1]Data hebdo'!K181</f>
        <v>17.739999999999998</v>
      </c>
      <c r="L6" s="73">
        <f>'[1]Data hebdo'!L181</f>
        <v>18.849999999999998</v>
      </c>
      <c r="M6" s="73">
        <f>'[1]Data hebdo'!M181</f>
        <v>18.180000000000003</v>
      </c>
      <c r="N6" s="73">
        <f>'[1]Data hebdo'!N181</f>
        <v>13.939999999999998</v>
      </c>
      <c r="O6" s="73">
        <f>'[1]Data hebdo'!O181</f>
        <v>21.690000000000005</v>
      </c>
      <c r="P6" s="73">
        <f>'[1]Data hebdo'!P181</f>
        <v>14.92</v>
      </c>
      <c r="Q6" s="73">
        <f>'[1]Data hebdo'!Q181</f>
        <v>9.370000000000001</v>
      </c>
      <c r="R6" s="73">
        <f>'[1]Data hebdo'!R181</f>
        <v>16.57</v>
      </c>
      <c r="S6" s="73">
        <f>'[1]Data hebdo'!S181</f>
        <v>13.57</v>
      </c>
      <c r="T6" s="73">
        <f>'[1]Data hebdo'!T181</f>
        <v>18.12</v>
      </c>
      <c r="U6" s="73">
        <f>'[1]Data hebdo'!U181</f>
        <v>20.95</v>
      </c>
      <c r="V6" s="73">
        <f>'[1]Data hebdo'!V181</f>
        <v>20.02</v>
      </c>
      <c r="W6" s="73">
        <f>'[1]Data hebdo'!W181</f>
        <v>10.73</v>
      </c>
      <c r="X6" s="73">
        <f>'[1]Data hebdo'!X181</f>
        <v>4.9399999999999995</v>
      </c>
      <c r="Y6" s="73">
        <f>'[1]Data hebdo'!Y181</f>
        <v>12.660000000000002</v>
      </c>
      <c r="Z6" s="73">
        <f>'[1]Data hebdo'!Z181</f>
        <v>7.3100000000000005</v>
      </c>
      <c r="AA6" s="73">
        <f>'[1]Data hebdo'!AA181</f>
        <v>15.79</v>
      </c>
      <c r="AB6" s="73">
        <f>'[1]Data hebdo'!AB181</f>
        <v>23.729999999999997</v>
      </c>
      <c r="AC6" s="73">
        <f>'[1]Data hebdo'!AC181</f>
        <v>31.270000000000003</v>
      </c>
      <c r="AD6" s="73">
        <f>'[1]Data hebdo'!AD181</f>
        <v>21.21</v>
      </c>
      <c r="AE6" s="73">
        <f>'[1]Data hebdo'!AE181</f>
        <v>27.01</v>
      </c>
      <c r="AF6" s="73">
        <f>'[1]Data hebdo'!AF181</f>
        <v>22.67</v>
      </c>
      <c r="AG6" s="73">
        <f>'[1]Data hebdo'!AG181</f>
        <v>27.62</v>
      </c>
      <c r="AH6" s="73">
        <f>'[1]Data hebdo'!AH181</f>
        <v>29.950000000000003</v>
      </c>
      <c r="AI6" s="73">
        <f>'[1]Data hebdo'!AI181</f>
        <v>23.85</v>
      </c>
      <c r="AJ6" s="73">
        <f>'[1]Data hebdo'!AJ181</f>
        <v>33.300000000000004</v>
      </c>
      <c r="AK6" s="73">
        <f>'[1]Data hebdo'!AK181</f>
        <v>31.779999999999998</v>
      </c>
      <c r="AL6" s="73">
        <f>'[1]Data hebdo'!AL181</f>
        <v>2</v>
      </c>
      <c r="AM6" s="73">
        <f>'[1]Data hebdo'!AM181</f>
        <v>0</v>
      </c>
      <c r="AN6" s="73">
        <f>'[1]Data hebdo'!AN181</f>
        <v>2.76</v>
      </c>
      <c r="AO6" s="73">
        <f>'[1]Data hebdo'!AO181</f>
        <v>20.91</v>
      </c>
      <c r="AP6" s="73">
        <f>'[1]Data hebdo'!AP181</f>
        <v>28.51</v>
      </c>
      <c r="AQ6" s="73">
        <f>'[1]Data hebdo'!AQ181</f>
        <v>20.200000000000003</v>
      </c>
      <c r="AR6" s="73">
        <f>'[1]Data hebdo'!AR181</f>
        <v>24.740000000000002</v>
      </c>
      <c r="AS6" s="73">
        <f>'[1]Data hebdo'!AS181</f>
        <v>17.589999999999996</v>
      </c>
      <c r="AT6" s="73">
        <f>'[1]Data hebdo'!AT181</f>
        <v>23.75</v>
      </c>
      <c r="AU6" s="73">
        <f>'[1]Data hebdo'!AU181</f>
        <v>21.990000000000002</v>
      </c>
      <c r="AV6" s="73">
        <f>'[1]Data hebdo'!AV181</f>
        <v>22.28</v>
      </c>
      <c r="AW6" s="73">
        <f>'[1]Data hebdo'!AW181</f>
        <v>34.980000000000004</v>
      </c>
      <c r="AX6" s="73">
        <f>'[1]Data hebdo'!AX181</f>
        <v>25.53</v>
      </c>
      <c r="AY6" s="73">
        <f>'[1]Data hebdo'!AY181</f>
        <v>18.799999999999997</v>
      </c>
      <c r="AZ6" s="73">
        <f>'[1]Data hebdo'!AZ181</f>
        <v>13.16</v>
      </c>
      <c r="BA6" s="73">
        <f>'[1]Data hebdo'!BA181</f>
        <v>38.5</v>
      </c>
      <c r="BB6" s="73">
        <f>'[1]Data hebdo'!BB181</f>
        <v>10.029999999999999</v>
      </c>
      <c r="BC6" s="73">
        <f>'[1]Data hebdo'!BC181</f>
        <v>33.69</v>
      </c>
      <c r="BD6" s="73">
        <f>'[1]Data hebdo'!BD181</f>
        <v>0</v>
      </c>
      <c r="BE6" s="73">
        <f>'[1]Data hebdo'!BE181</f>
        <v>0</v>
      </c>
      <c r="BF6" s="73">
        <f>'[1]Data hebdo'!BF181</f>
        <v>0</v>
      </c>
      <c r="BG6" s="73">
        <f>'[1]Data hebdo'!BG181</f>
        <v>0</v>
      </c>
      <c r="BH6" s="73">
        <f>'[1]Data hebdo'!BH181</f>
        <v>0</v>
      </c>
      <c r="BI6" s="73">
        <f>'[1]Data hebdo'!BI181</f>
        <v>75.570000000000007</v>
      </c>
      <c r="BJ6" s="73">
        <f>'[1]Data hebdo'!BJ181</f>
        <v>67.419999999999987</v>
      </c>
      <c r="BK6" s="73">
        <f>'[1]Data hebdo'!BK181</f>
        <v>63.599999999999994</v>
      </c>
      <c r="BL6" s="73">
        <f>'[1]Data hebdo'!BL181</f>
        <v>59.36</v>
      </c>
      <c r="BM6" s="73">
        <f>'[1]Data hebdo'!BM181</f>
        <v>83.97</v>
      </c>
      <c r="BN6" s="73">
        <f>'[1]Data hebdo'!BN181</f>
        <v>105</v>
      </c>
      <c r="BO6" s="73">
        <f>'[1]Data hebdo'!BO181</f>
        <v>120.88000000000001</v>
      </c>
      <c r="BP6" s="73">
        <f>'[1]Data hebdo'!BP181</f>
        <v>51.21</v>
      </c>
      <c r="BQ6" s="73">
        <f>'[1]Data hebdo'!BQ181</f>
        <v>87.250000000000014</v>
      </c>
      <c r="BR6" s="73">
        <f>'[1]Data hebdo'!BR181</f>
        <v>120.27</v>
      </c>
      <c r="BS6" s="73">
        <f>'[1]Data hebdo'!BS181</f>
        <v>93.49</v>
      </c>
      <c r="BT6" s="73">
        <f>'[1]Data hebdo'!BT181</f>
        <v>4.7</v>
      </c>
    </row>
    <row r="7" spans="2:72" x14ac:dyDescent="0.25">
      <c r="B7" s="2" t="s">
        <v>63</v>
      </c>
      <c r="C7" s="2" t="s">
        <v>85</v>
      </c>
      <c r="D7" s="4" t="s">
        <v>90</v>
      </c>
      <c r="E7" s="49">
        <v>0</v>
      </c>
      <c r="F7" s="34"/>
      <c r="G7" s="73">
        <f>'[1]Data hebdo'!G182</f>
        <v>136.19</v>
      </c>
      <c r="H7" s="73">
        <f>'[1]Data hebdo'!H182</f>
        <v>0</v>
      </c>
      <c r="I7" s="73">
        <f>'[1]Data hebdo'!I182</f>
        <v>4.38</v>
      </c>
      <c r="J7" s="73">
        <f>'[1]Data hebdo'!J182</f>
        <v>6</v>
      </c>
      <c r="K7" s="73">
        <f>'[1]Data hebdo'!K182</f>
        <v>4.49</v>
      </c>
      <c r="L7" s="73">
        <f>'[1]Data hebdo'!L182</f>
        <v>1.02</v>
      </c>
      <c r="M7" s="73">
        <f>'[1]Data hebdo'!M182</f>
        <v>0</v>
      </c>
      <c r="N7" s="73">
        <f>'[1]Data hebdo'!N182</f>
        <v>0.38</v>
      </c>
      <c r="O7" s="73">
        <f>'[1]Data hebdo'!O182</f>
        <v>4.28</v>
      </c>
      <c r="P7" s="73">
        <f>'[1]Data hebdo'!P182</f>
        <v>1.57</v>
      </c>
      <c r="Q7" s="73">
        <f>'[1]Data hebdo'!Q182</f>
        <v>3.32</v>
      </c>
      <c r="R7" s="73">
        <f>'[1]Data hebdo'!R182</f>
        <v>2.52</v>
      </c>
      <c r="S7" s="73">
        <f>'[1]Data hebdo'!S182</f>
        <v>1.78</v>
      </c>
      <c r="T7" s="73">
        <f>'[1]Data hebdo'!T182</f>
        <v>10.080000000000002</v>
      </c>
      <c r="U7" s="73">
        <f>'[1]Data hebdo'!U182</f>
        <v>3.08</v>
      </c>
      <c r="V7" s="73">
        <f>'[1]Data hebdo'!V182</f>
        <v>1.08</v>
      </c>
      <c r="W7" s="73">
        <f>'[1]Data hebdo'!W182</f>
        <v>0.72</v>
      </c>
      <c r="X7" s="73">
        <f>'[1]Data hebdo'!X182</f>
        <v>0.56000000000000005</v>
      </c>
      <c r="Y7" s="73">
        <f>'[1]Data hebdo'!Y182</f>
        <v>1.4300000000000002</v>
      </c>
      <c r="Z7" s="73">
        <f>'[1]Data hebdo'!Z182</f>
        <v>0.89</v>
      </c>
      <c r="AA7" s="73">
        <f>'[1]Data hebdo'!AA182</f>
        <v>0.56999999999999995</v>
      </c>
      <c r="AB7" s="73">
        <f>'[1]Data hebdo'!AB182</f>
        <v>0.53</v>
      </c>
      <c r="AC7" s="73">
        <f>'[1]Data hebdo'!AC182</f>
        <v>5.28</v>
      </c>
      <c r="AD7" s="73">
        <f>'[1]Data hebdo'!AD182</f>
        <v>3.3000000000000003</v>
      </c>
      <c r="AE7" s="73">
        <f>'[1]Data hebdo'!AE182</f>
        <v>0</v>
      </c>
      <c r="AF7" s="73">
        <f>'[1]Data hebdo'!AF182</f>
        <v>3.83</v>
      </c>
      <c r="AG7" s="73">
        <f>'[1]Data hebdo'!AG182</f>
        <v>1.73</v>
      </c>
      <c r="AH7" s="73">
        <f>'[1]Data hebdo'!AH182</f>
        <v>0</v>
      </c>
      <c r="AI7" s="73">
        <f>'[1]Data hebdo'!AI182</f>
        <v>1.5</v>
      </c>
      <c r="AJ7" s="73">
        <f>'[1]Data hebdo'!AJ182</f>
        <v>13.3</v>
      </c>
      <c r="AK7" s="73">
        <f>'[1]Data hebdo'!AK182</f>
        <v>2.31</v>
      </c>
      <c r="AL7" s="73">
        <f>'[1]Data hebdo'!AL182</f>
        <v>0</v>
      </c>
      <c r="AM7" s="73">
        <f>'[1]Data hebdo'!AM182</f>
        <v>0</v>
      </c>
      <c r="AN7" s="73">
        <f>'[1]Data hebdo'!AN182</f>
        <v>0</v>
      </c>
      <c r="AO7" s="73">
        <f>'[1]Data hebdo'!AO182</f>
        <v>6.7200000000000006</v>
      </c>
      <c r="AP7" s="73">
        <f>'[1]Data hebdo'!AP182</f>
        <v>0.75</v>
      </c>
      <c r="AQ7" s="73">
        <f>'[1]Data hebdo'!AQ182</f>
        <v>0.14000000000000001</v>
      </c>
      <c r="AR7" s="73">
        <f>'[1]Data hebdo'!AR182</f>
        <v>7.36</v>
      </c>
      <c r="AS7" s="73">
        <f>'[1]Data hebdo'!AS182</f>
        <v>11.79</v>
      </c>
      <c r="AT7" s="73">
        <f>'[1]Data hebdo'!AT182</f>
        <v>4.79</v>
      </c>
      <c r="AU7" s="73">
        <f>'[1]Data hebdo'!AU182</f>
        <v>0.88</v>
      </c>
      <c r="AV7" s="73">
        <f>'[1]Data hebdo'!AV182</f>
        <v>4.5999999999999996</v>
      </c>
      <c r="AW7" s="73">
        <f>'[1]Data hebdo'!AW182</f>
        <v>7.59</v>
      </c>
      <c r="AX7" s="73">
        <f>'[1]Data hebdo'!AX182</f>
        <v>2.61</v>
      </c>
      <c r="AY7" s="73">
        <f>'[1]Data hebdo'!AY182</f>
        <v>0.39</v>
      </c>
      <c r="AZ7" s="73">
        <f>'[1]Data hebdo'!AZ182</f>
        <v>2.35</v>
      </c>
      <c r="BA7" s="73">
        <f>'[1]Data hebdo'!BA182</f>
        <v>6.2099999999999991</v>
      </c>
      <c r="BB7" s="73">
        <f>'[1]Data hebdo'!BB182</f>
        <v>0</v>
      </c>
      <c r="BC7" s="73">
        <f>'[1]Data hebdo'!BC182</f>
        <v>0.08</v>
      </c>
      <c r="BD7" s="73">
        <f>'[1]Data hebdo'!BD182</f>
        <v>0</v>
      </c>
      <c r="BE7" s="73">
        <f>'[1]Data hebdo'!BE182</f>
        <v>0</v>
      </c>
      <c r="BF7" s="73">
        <f>'[1]Data hebdo'!BF182</f>
        <v>0</v>
      </c>
      <c r="BG7" s="73">
        <f>'[1]Data hebdo'!BG182</f>
        <v>0</v>
      </c>
      <c r="BH7" s="73">
        <f>'[1]Data hebdo'!BH182</f>
        <v>0</v>
      </c>
      <c r="BI7" s="73">
        <f>'[1]Data hebdo'!BI182</f>
        <v>14.87</v>
      </c>
      <c r="BJ7" s="73">
        <f>'[1]Data hebdo'!BJ182</f>
        <v>5.6800000000000006</v>
      </c>
      <c r="BK7" s="73">
        <f>'[1]Data hebdo'!BK182</f>
        <v>19.27</v>
      </c>
      <c r="BL7" s="73">
        <f>'[1]Data hebdo'!BL182</f>
        <v>5.44</v>
      </c>
      <c r="BM7" s="73">
        <f>'[1]Data hebdo'!BM182</f>
        <v>6.94</v>
      </c>
      <c r="BN7" s="73">
        <f>'[1]Data hebdo'!BN182</f>
        <v>10.620000000000001</v>
      </c>
      <c r="BO7" s="73">
        <f>'[1]Data hebdo'!BO182</f>
        <v>17.11</v>
      </c>
      <c r="BP7" s="73">
        <f>'[1]Data hebdo'!BP182</f>
        <v>7.4700000000000006</v>
      </c>
      <c r="BQ7" s="73">
        <f>'[1]Data hebdo'!BQ182</f>
        <v>24.080000000000002</v>
      </c>
      <c r="BR7" s="73">
        <f>'[1]Data hebdo'!BR182</f>
        <v>15.940000000000001</v>
      </c>
      <c r="BS7" s="73">
        <f>'[1]Data hebdo'!BS182</f>
        <v>8.6900000000000013</v>
      </c>
      <c r="BT7" s="73">
        <f>'[1]Data hebdo'!BT182</f>
        <v>0.08</v>
      </c>
    </row>
    <row r="8" spans="2:72" x14ac:dyDescent="0.25">
      <c r="B8" s="2" t="s">
        <v>63</v>
      </c>
      <c r="C8" s="2" t="s">
        <v>83</v>
      </c>
      <c r="D8" s="4" t="s">
        <v>91</v>
      </c>
      <c r="E8" s="49">
        <v>0</v>
      </c>
      <c r="F8" s="34"/>
      <c r="G8" s="73">
        <f>'[1]Data hebdo'!G183</f>
        <v>133.07</v>
      </c>
      <c r="H8" s="73">
        <f>'[1]Data hebdo'!H183</f>
        <v>4.63</v>
      </c>
      <c r="I8" s="73">
        <f>'[1]Data hebdo'!I183</f>
        <v>0.95</v>
      </c>
      <c r="J8" s="73">
        <f>'[1]Data hebdo'!J183</f>
        <v>8.0399999999999991</v>
      </c>
      <c r="K8" s="73">
        <f>'[1]Data hebdo'!K183</f>
        <v>3.84</v>
      </c>
      <c r="L8" s="73">
        <f>'[1]Data hebdo'!L183</f>
        <v>0.92999999999999994</v>
      </c>
      <c r="M8" s="73">
        <f>'[1]Data hebdo'!M183</f>
        <v>0.98</v>
      </c>
      <c r="N8" s="73">
        <f>'[1]Data hebdo'!N183</f>
        <v>0.54</v>
      </c>
      <c r="O8" s="73">
        <f>'[1]Data hebdo'!O183</f>
        <v>2.76</v>
      </c>
      <c r="P8" s="73">
        <f>'[1]Data hebdo'!P183</f>
        <v>2.61</v>
      </c>
      <c r="Q8" s="73">
        <f>'[1]Data hebdo'!Q183</f>
        <v>0</v>
      </c>
      <c r="R8" s="73">
        <f>'[1]Data hebdo'!R183</f>
        <v>1.66</v>
      </c>
      <c r="S8" s="73">
        <f>'[1]Data hebdo'!S183</f>
        <v>1.65</v>
      </c>
      <c r="T8" s="73">
        <f>'[1]Data hebdo'!T183</f>
        <v>0.79</v>
      </c>
      <c r="U8" s="73">
        <f>'[1]Data hebdo'!U183</f>
        <v>2.0700000000000003</v>
      </c>
      <c r="V8" s="73">
        <f>'[1]Data hebdo'!V183</f>
        <v>1.55</v>
      </c>
      <c r="W8" s="73">
        <f>'[1]Data hebdo'!W183</f>
        <v>0.52</v>
      </c>
      <c r="X8" s="73">
        <f>'[1]Data hebdo'!X183</f>
        <v>5.23</v>
      </c>
      <c r="Y8" s="73">
        <f>'[1]Data hebdo'!Y183</f>
        <v>2.0300000000000002</v>
      </c>
      <c r="Z8" s="73">
        <f>'[1]Data hebdo'!Z183</f>
        <v>0</v>
      </c>
      <c r="AA8" s="73">
        <f>'[1]Data hebdo'!AA183</f>
        <v>3.64</v>
      </c>
      <c r="AB8" s="73">
        <f>'[1]Data hebdo'!AB183</f>
        <v>1.23</v>
      </c>
      <c r="AC8" s="73">
        <f>'[1]Data hebdo'!AC183</f>
        <v>6.83</v>
      </c>
      <c r="AD8" s="73">
        <f>'[1]Data hebdo'!AD183</f>
        <v>4.63</v>
      </c>
      <c r="AE8" s="73">
        <f>'[1]Data hebdo'!AE183</f>
        <v>11.93</v>
      </c>
      <c r="AF8" s="73">
        <f>'[1]Data hebdo'!AF183</f>
        <v>8.25</v>
      </c>
      <c r="AG8" s="73">
        <f>'[1]Data hebdo'!AG183</f>
        <v>1.21</v>
      </c>
      <c r="AH8" s="73">
        <f>'[1]Data hebdo'!AH183</f>
        <v>0.35</v>
      </c>
      <c r="AI8" s="73">
        <f>'[1]Data hebdo'!AI183</f>
        <v>3.7199999999999998</v>
      </c>
      <c r="AJ8" s="73">
        <f>'[1]Data hebdo'!AJ183</f>
        <v>0</v>
      </c>
      <c r="AK8" s="73">
        <f>'[1]Data hebdo'!AK183</f>
        <v>1.51</v>
      </c>
      <c r="AL8" s="73">
        <f>'[1]Data hebdo'!AL183</f>
        <v>0.98</v>
      </c>
      <c r="AM8" s="73">
        <f>'[1]Data hebdo'!AM183</f>
        <v>0</v>
      </c>
      <c r="AN8" s="73">
        <f>'[1]Data hebdo'!AN183</f>
        <v>0</v>
      </c>
      <c r="AO8" s="73">
        <f>'[1]Data hebdo'!AO183</f>
        <v>2.95</v>
      </c>
      <c r="AP8" s="73">
        <f>'[1]Data hebdo'!AP183</f>
        <v>1.2000000000000002</v>
      </c>
      <c r="AQ8" s="73">
        <f>'[1]Data hebdo'!AQ183</f>
        <v>0</v>
      </c>
      <c r="AR8" s="73">
        <f>'[1]Data hebdo'!AR183</f>
        <v>12.74</v>
      </c>
      <c r="AS8" s="73">
        <f>'[1]Data hebdo'!AS183</f>
        <v>1.0499999999999998</v>
      </c>
      <c r="AT8" s="73">
        <f>'[1]Data hebdo'!AT183</f>
        <v>0.08</v>
      </c>
      <c r="AU8" s="73">
        <f>'[1]Data hebdo'!AU183</f>
        <v>2.44</v>
      </c>
      <c r="AV8" s="73">
        <f>'[1]Data hebdo'!AV183</f>
        <v>0.18</v>
      </c>
      <c r="AW8" s="73">
        <f>'[1]Data hebdo'!AW183</f>
        <v>1.1200000000000001</v>
      </c>
      <c r="AX8" s="73">
        <f>'[1]Data hebdo'!AX183</f>
        <v>10.35</v>
      </c>
      <c r="AY8" s="73">
        <f>'[1]Data hebdo'!AY183</f>
        <v>2.5499999999999998</v>
      </c>
      <c r="AZ8" s="73">
        <f>'[1]Data hebdo'!AZ183</f>
        <v>0.37</v>
      </c>
      <c r="BA8" s="73">
        <f>'[1]Data hebdo'!BA183</f>
        <v>2.1</v>
      </c>
      <c r="BB8" s="73">
        <f>'[1]Data hebdo'!BB183</f>
        <v>5.25</v>
      </c>
      <c r="BC8" s="73">
        <f>'[1]Data hebdo'!BC183</f>
        <v>5.6300000000000008</v>
      </c>
      <c r="BD8" s="73">
        <f>'[1]Data hebdo'!BD183</f>
        <v>0</v>
      </c>
      <c r="BE8" s="73">
        <f>'[1]Data hebdo'!BE183</f>
        <v>0</v>
      </c>
      <c r="BF8" s="73">
        <f>'[1]Data hebdo'!BF183</f>
        <v>0</v>
      </c>
      <c r="BG8" s="73">
        <f>'[1]Data hebdo'!BG183</f>
        <v>0</v>
      </c>
      <c r="BH8" s="73">
        <f>'[1]Data hebdo'!BH183</f>
        <v>0</v>
      </c>
      <c r="BI8" s="73">
        <f>'[1]Data hebdo'!BI183</f>
        <v>17.920000000000002</v>
      </c>
      <c r="BJ8" s="73">
        <f>'[1]Data hebdo'!BJ183</f>
        <v>5.33</v>
      </c>
      <c r="BK8" s="73">
        <f>'[1]Data hebdo'!BK183</f>
        <v>6.0600000000000005</v>
      </c>
      <c r="BL8" s="73">
        <f>'[1]Data hebdo'!BL183</f>
        <v>9.5900000000000016</v>
      </c>
      <c r="BM8" s="73">
        <f>'[1]Data hebdo'!BM183</f>
        <v>12.530000000000001</v>
      </c>
      <c r="BN8" s="73">
        <f>'[1]Data hebdo'!BN183</f>
        <v>26.83</v>
      </c>
      <c r="BO8" s="73">
        <f>'[1]Data hebdo'!BO183</f>
        <v>6.7299999999999995</v>
      </c>
      <c r="BP8" s="73">
        <f>'[1]Data hebdo'!BP183</f>
        <v>3.6100000000000003</v>
      </c>
      <c r="BQ8" s="73">
        <f>'[1]Data hebdo'!BQ183</f>
        <v>14.410000000000002</v>
      </c>
      <c r="BR8" s="73">
        <f>'[1]Data hebdo'!BR183</f>
        <v>16.54</v>
      </c>
      <c r="BS8" s="73">
        <f>'[1]Data hebdo'!BS183</f>
        <v>13.450000000000001</v>
      </c>
      <c r="BT8" s="73">
        <f>'[1]Data hebdo'!BT183</f>
        <v>0</v>
      </c>
    </row>
    <row r="9" spans="2:72" x14ac:dyDescent="0.25">
      <c r="B9" s="2" t="s">
        <v>63</v>
      </c>
      <c r="C9" s="2" t="s">
        <v>83</v>
      </c>
      <c r="D9" s="4" t="s">
        <v>92</v>
      </c>
      <c r="E9" s="49">
        <v>0</v>
      </c>
      <c r="F9" s="34"/>
      <c r="G9" s="73">
        <f>'[1]Data hebdo'!G184</f>
        <v>359.87</v>
      </c>
      <c r="H9" s="73">
        <f>'[1]Data hebdo'!H184</f>
        <v>2.29</v>
      </c>
      <c r="I9" s="73">
        <f>'[1]Data hebdo'!I184</f>
        <v>8.4499999999999993</v>
      </c>
      <c r="J9" s="73">
        <f>'[1]Data hebdo'!J184</f>
        <v>0.28000000000000003</v>
      </c>
      <c r="K9" s="73">
        <f>'[1]Data hebdo'!K184</f>
        <v>5.4699999999999989</v>
      </c>
      <c r="L9" s="73">
        <f>'[1]Data hebdo'!L184</f>
        <v>7.5900000000000007</v>
      </c>
      <c r="M9" s="73">
        <f>'[1]Data hebdo'!M184</f>
        <v>9.5799999999999983</v>
      </c>
      <c r="N9" s="73">
        <f>'[1]Data hebdo'!N184</f>
        <v>5.81</v>
      </c>
      <c r="O9" s="73">
        <f>'[1]Data hebdo'!O184</f>
        <v>14.879999999999999</v>
      </c>
      <c r="P9" s="73">
        <f>'[1]Data hebdo'!P184</f>
        <v>3.64</v>
      </c>
      <c r="Q9" s="73">
        <f>'[1]Data hebdo'!Q184</f>
        <v>6.3400000000000007</v>
      </c>
      <c r="R9" s="73">
        <f>'[1]Data hebdo'!R184</f>
        <v>20.21</v>
      </c>
      <c r="S9" s="73">
        <f>'[1]Data hebdo'!S184</f>
        <v>14.49</v>
      </c>
      <c r="T9" s="73">
        <f>'[1]Data hebdo'!T184</f>
        <v>8.379999999999999</v>
      </c>
      <c r="U9" s="73">
        <f>'[1]Data hebdo'!U184</f>
        <v>10.210000000000001</v>
      </c>
      <c r="V9" s="73">
        <f>'[1]Data hebdo'!V184</f>
        <v>9.86</v>
      </c>
      <c r="W9" s="73">
        <f>'[1]Data hebdo'!W184</f>
        <v>18.09</v>
      </c>
      <c r="X9" s="73">
        <f>'[1]Data hebdo'!X184</f>
        <v>12.32</v>
      </c>
      <c r="Y9" s="73">
        <f>'[1]Data hebdo'!Y184</f>
        <v>14.229999999999999</v>
      </c>
      <c r="Z9" s="73">
        <f>'[1]Data hebdo'!Z184</f>
        <v>8.1000000000000014</v>
      </c>
      <c r="AA9" s="73">
        <f>'[1]Data hebdo'!AA184</f>
        <v>14.99</v>
      </c>
      <c r="AB9" s="73">
        <f>'[1]Data hebdo'!AB184</f>
        <v>7.33</v>
      </c>
      <c r="AC9" s="73">
        <f>'[1]Data hebdo'!AC184</f>
        <v>3.13</v>
      </c>
      <c r="AD9" s="73">
        <f>'[1]Data hebdo'!AD184</f>
        <v>2.94</v>
      </c>
      <c r="AE9" s="73">
        <f>'[1]Data hebdo'!AE184</f>
        <v>4.16</v>
      </c>
      <c r="AF9" s="73">
        <f>'[1]Data hebdo'!AF184</f>
        <v>7.05</v>
      </c>
      <c r="AG9" s="73">
        <f>'[1]Data hebdo'!AG184</f>
        <v>4.9399999999999995</v>
      </c>
      <c r="AH9" s="73">
        <f>'[1]Data hebdo'!AH184</f>
        <v>2.19</v>
      </c>
      <c r="AI9" s="73">
        <f>'[1]Data hebdo'!AI184</f>
        <v>9.68</v>
      </c>
      <c r="AJ9" s="73">
        <f>'[1]Data hebdo'!AJ184</f>
        <v>2.3200000000000003</v>
      </c>
      <c r="AK9" s="73">
        <f>'[1]Data hebdo'!AK184</f>
        <v>2.94</v>
      </c>
      <c r="AL9" s="73">
        <f>'[1]Data hebdo'!AL184</f>
        <v>0</v>
      </c>
      <c r="AM9" s="73">
        <f>'[1]Data hebdo'!AM184</f>
        <v>0</v>
      </c>
      <c r="AN9" s="73">
        <f>'[1]Data hebdo'!AN184</f>
        <v>0</v>
      </c>
      <c r="AO9" s="73">
        <f>'[1]Data hebdo'!AO184</f>
        <v>5.73</v>
      </c>
      <c r="AP9" s="73">
        <f>'[1]Data hebdo'!AP184</f>
        <v>2.2000000000000002</v>
      </c>
      <c r="AQ9" s="73">
        <f>'[1]Data hebdo'!AQ184</f>
        <v>0.54</v>
      </c>
      <c r="AR9" s="73">
        <f>'[1]Data hebdo'!AR184</f>
        <v>7.7700000000000005</v>
      </c>
      <c r="AS9" s="73">
        <f>'[1]Data hebdo'!AS184</f>
        <v>12.919999999999998</v>
      </c>
      <c r="AT9" s="73">
        <f>'[1]Data hebdo'!AT184</f>
        <v>2.91</v>
      </c>
      <c r="AU9" s="73">
        <f>'[1]Data hebdo'!AU184</f>
        <v>6.57</v>
      </c>
      <c r="AV9" s="73">
        <f>'[1]Data hebdo'!AV184</f>
        <v>2.8700000000000006</v>
      </c>
      <c r="AW9" s="73">
        <f>'[1]Data hebdo'!AW184</f>
        <v>9.39</v>
      </c>
      <c r="AX9" s="73">
        <f>'[1]Data hebdo'!AX184</f>
        <v>9.0599999999999987</v>
      </c>
      <c r="AY9" s="73">
        <f>'[1]Data hebdo'!AY184</f>
        <v>1.48</v>
      </c>
      <c r="AZ9" s="73">
        <f>'[1]Data hebdo'!AZ184</f>
        <v>11.34</v>
      </c>
      <c r="BA9" s="73">
        <f>'[1]Data hebdo'!BA184</f>
        <v>21.29</v>
      </c>
      <c r="BB9" s="73">
        <f>'[1]Data hebdo'!BB184</f>
        <v>12.22</v>
      </c>
      <c r="BC9" s="73">
        <f>'[1]Data hebdo'!BC184</f>
        <v>11.69</v>
      </c>
      <c r="BD9" s="73">
        <f>'[1]Data hebdo'!BD184</f>
        <v>0</v>
      </c>
      <c r="BE9" s="73">
        <f>'[1]Data hebdo'!BE184</f>
        <v>0</v>
      </c>
      <c r="BF9" s="73">
        <f>'[1]Data hebdo'!BF184</f>
        <v>0</v>
      </c>
      <c r="BG9" s="73">
        <f>'[1]Data hebdo'!BG184</f>
        <v>0</v>
      </c>
      <c r="BH9" s="73">
        <f>'[1]Data hebdo'!BH184</f>
        <v>0</v>
      </c>
      <c r="BI9" s="73">
        <f>'[1]Data hebdo'!BI184</f>
        <v>16.889999999999997</v>
      </c>
      <c r="BJ9" s="73">
        <f>'[1]Data hebdo'!BJ184</f>
        <v>41.199999999999996</v>
      </c>
      <c r="BK9" s="73">
        <f>'[1]Data hebdo'!BK184</f>
        <v>50.91</v>
      </c>
      <c r="BL9" s="73">
        <f>'[1]Data hebdo'!BL184</f>
        <v>54.88</v>
      </c>
      <c r="BM9" s="73">
        <f>'[1]Data hebdo'!BM184</f>
        <v>48.47</v>
      </c>
      <c r="BN9" s="73">
        <f>'[1]Data hebdo'!BN184</f>
        <v>26.229999999999997</v>
      </c>
      <c r="BO9" s="73">
        <f>'[1]Data hebdo'!BO184</f>
        <v>24.620000000000005</v>
      </c>
      <c r="BP9" s="73">
        <f>'[1]Data hebdo'!BP184</f>
        <v>15.940000000000001</v>
      </c>
      <c r="BQ9" s="73">
        <f>'[1]Data hebdo'!BQ184</f>
        <v>27.17</v>
      </c>
      <c r="BR9" s="73">
        <f>'[1]Data hebdo'!BR184</f>
        <v>31.04</v>
      </c>
      <c r="BS9" s="73">
        <f>'[1]Data hebdo'!BS184</f>
        <v>50.199999999999996</v>
      </c>
      <c r="BT9" s="73">
        <f>'[1]Data hebdo'!BT184</f>
        <v>1.65</v>
      </c>
    </row>
    <row r="10" spans="2:72" x14ac:dyDescent="0.25">
      <c r="B10" s="2" t="s">
        <v>63</v>
      </c>
      <c r="C10" s="2" t="s">
        <v>83</v>
      </c>
      <c r="D10" s="4" t="s">
        <v>93</v>
      </c>
      <c r="E10" s="49">
        <v>0</v>
      </c>
      <c r="F10" s="34"/>
      <c r="G10" s="73">
        <f>'[1]Data hebdo'!G185</f>
        <v>265.27999999999997</v>
      </c>
      <c r="H10" s="73">
        <f>'[1]Data hebdo'!H185</f>
        <v>0.36</v>
      </c>
      <c r="I10" s="73">
        <f>'[1]Data hebdo'!I185</f>
        <v>10.059999999999999</v>
      </c>
      <c r="J10" s="73">
        <f>'[1]Data hebdo'!J185</f>
        <v>5.370000000000001</v>
      </c>
      <c r="K10" s="73">
        <f>'[1]Data hebdo'!K185</f>
        <v>8.01</v>
      </c>
      <c r="L10" s="73">
        <f>'[1]Data hebdo'!L185</f>
        <v>3.77</v>
      </c>
      <c r="M10" s="73">
        <f>'[1]Data hebdo'!M185</f>
        <v>1.1100000000000001</v>
      </c>
      <c r="N10" s="73">
        <f>'[1]Data hebdo'!N185</f>
        <v>4.7700000000000005</v>
      </c>
      <c r="O10" s="73">
        <f>'[1]Data hebdo'!O185</f>
        <v>1.6300000000000001</v>
      </c>
      <c r="P10" s="73">
        <f>'[1]Data hebdo'!P185</f>
        <v>4.75</v>
      </c>
      <c r="Q10" s="73">
        <f>'[1]Data hebdo'!Q185</f>
        <v>6.7999999999999989</v>
      </c>
      <c r="R10" s="73">
        <f>'[1]Data hebdo'!R185</f>
        <v>10.09</v>
      </c>
      <c r="S10" s="73">
        <f>'[1]Data hebdo'!S185</f>
        <v>3.8400000000000003</v>
      </c>
      <c r="T10" s="73">
        <f>'[1]Data hebdo'!T185</f>
        <v>3.69</v>
      </c>
      <c r="U10" s="73">
        <f>'[1]Data hebdo'!U185</f>
        <v>2.79</v>
      </c>
      <c r="V10" s="73">
        <f>'[1]Data hebdo'!V185</f>
        <v>7.0799999999999992</v>
      </c>
      <c r="W10" s="73">
        <f>'[1]Data hebdo'!W185</f>
        <v>7.01</v>
      </c>
      <c r="X10" s="73">
        <f>'[1]Data hebdo'!X185</f>
        <v>5.59</v>
      </c>
      <c r="Y10" s="73">
        <f>'[1]Data hebdo'!Y185</f>
        <v>15.48</v>
      </c>
      <c r="Z10" s="73">
        <f>'[1]Data hebdo'!Z185</f>
        <v>2.1500000000000004</v>
      </c>
      <c r="AA10" s="73">
        <f>'[1]Data hebdo'!AA185</f>
        <v>1.53</v>
      </c>
      <c r="AB10" s="73">
        <f>'[1]Data hebdo'!AB185</f>
        <v>8.4</v>
      </c>
      <c r="AC10" s="73">
        <f>'[1]Data hebdo'!AC185</f>
        <v>6.12</v>
      </c>
      <c r="AD10" s="73">
        <f>'[1]Data hebdo'!AD185</f>
        <v>10.9</v>
      </c>
      <c r="AE10" s="73">
        <f>'[1]Data hebdo'!AE185</f>
        <v>10.71</v>
      </c>
      <c r="AF10" s="73">
        <f>'[1]Data hebdo'!AF185</f>
        <v>6.38</v>
      </c>
      <c r="AG10" s="73">
        <f>'[1]Data hebdo'!AG185</f>
        <v>4.92</v>
      </c>
      <c r="AH10" s="73">
        <f>'[1]Data hebdo'!AH185</f>
        <v>4.49</v>
      </c>
      <c r="AI10" s="73">
        <f>'[1]Data hebdo'!AI185</f>
        <v>5.85</v>
      </c>
      <c r="AJ10" s="73">
        <f>'[1]Data hebdo'!AJ185</f>
        <v>18.04</v>
      </c>
      <c r="AK10" s="73">
        <f>'[1]Data hebdo'!AK185</f>
        <v>8.76</v>
      </c>
      <c r="AL10" s="73">
        <f>'[1]Data hebdo'!AL185</f>
        <v>0</v>
      </c>
      <c r="AM10" s="73">
        <f>'[1]Data hebdo'!AM185</f>
        <v>0</v>
      </c>
      <c r="AN10" s="73">
        <f>'[1]Data hebdo'!AN185</f>
        <v>0</v>
      </c>
      <c r="AO10" s="73">
        <f>'[1]Data hebdo'!AO185</f>
        <v>1.5499999999999998</v>
      </c>
      <c r="AP10" s="73">
        <f>'[1]Data hebdo'!AP185</f>
        <v>6.8100000000000005</v>
      </c>
      <c r="AQ10" s="73">
        <f>'[1]Data hebdo'!AQ185</f>
        <v>8.9500000000000011</v>
      </c>
      <c r="AR10" s="73">
        <f>'[1]Data hebdo'!AR185</f>
        <v>11.280000000000001</v>
      </c>
      <c r="AS10" s="73">
        <f>'[1]Data hebdo'!AS185</f>
        <v>6.78</v>
      </c>
      <c r="AT10" s="73">
        <f>'[1]Data hebdo'!AT185</f>
        <v>0.37</v>
      </c>
      <c r="AU10" s="73">
        <f>'[1]Data hebdo'!AU185</f>
        <v>7.0000000000000007E-2</v>
      </c>
      <c r="AV10" s="73">
        <f>'[1]Data hebdo'!AV185</f>
        <v>1.1200000000000001</v>
      </c>
      <c r="AW10" s="73">
        <f>'[1]Data hebdo'!AW185</f>
        <v>5.0299999999999994</v>
      </c>
      <c r="AX10" s="73">
        <f>'[1]Data hebdo'!AX185</f>
        <v>4.93</v>
      </c>
      <c r="AY10" s="73">
        <f>'[1]Data hebdo'!AY185</f>
        <v>0.92999999999999994</v>
      </c>
      <c r="AZ10" s="73">
        <f>'[1]Data hebdo'!AZ185</f>
        <v>3.2</v>
      </c>
      <c r="BA10" s="73">
        <f>'[1]Data hebdo'!BA185</f>
        <v>11.25</v>
      </c>
      <c r="BB10" s="73">
        <f>'[1]Data hebdo'!BB185</f>
        <v>1.63</v>
      </c>
      <c r="BC10" s="73">
        <f>'[1]Data hebdo'!BC185</f>
        <v>10.93</v>
      </c>
      <c r="BD10" s="73">
        <f>'[1]Data hebdo'!BD185</f>
        <v>0</v>
      </c>
      <c r="BE10" s="73">
        <f>'[1]Data hebdo'!BE185</f>
        <v>0</v>
      </c>
      <c r="BF10" s="73">
        <f>'[1]Data hebdo'!BF185</f>
        <v>0</v>
      </c>
      <c r="BG10" s="73">
        <f>'[1]Data hebdo'!BG185</f>
        <v>0</v>
      </c>
      <c r="BH10" s="73">
        <f>'[1]Data hebdo'!BH185</f>
        <v>0</v>
      </c>
      <c r="BI10" s="73">
        <f>'[1]Data hebdo'!BI185</f>
        <v>25.53</v>
      </c>
      <c r="BJ10" s="73">
        <f>'[1]Data hebdo'!BJ185</f>
        <v>14.11</v>
      </c>
      <c r="BK10" s="73">
        <f>'[1]Data hebdo'!BK185</f>
        <v>24.61</v>
      </c>
      <c r="BL10" s="73">
        <f>'[1]Data hebdo'!BL185</f>
        <v>22.47</v>
      </c>
      <c r="BM10" s="73">
        <f>'[1]Data hebdo'!BM185</f>
        <v>31.569999999999997</v>
      </c>
      <c r="BN10" s="73">
        <f>'[1]Data hebdo'!BN185</f>
        <v>35.019999999999996</v>
      </c>
      <c r="BO10" s="73">
        <f>'[1]Data hebdo'!BO185</f>
        <v>37.14</v>
      </c>
      <c r="BP10" s="73">
        <f>'[1]Data hebdo'!BP185</f>
        <v>7.9600000000000009</v>
      </c>
      <c r="BQ10" s="73">
        <f>'[1]Data hebdo'!BQ185</f>
        <v>27.78</v>
      </c>
      <c r="BR10" s="73">
        <f>'[1]Data hebdo'!BR185</f>
        <v>11.500000000000002</v>
      </c>
      <c r="BS10" s="73">
        <f>'[1]Data hebdo'!BS185</f>
        <v>27.34</v>
      </c>
      <c r="BT10" s="73">
        <f>'[1]Data hebdo'!BT185</f>
        <v>0.25</v>
      </c>
    </row>
    <row r="11" spans="2:72" x14ac:dyDescent="0.25">
      <c r="B11" s="2" t="s">
        <v>63</v>
      </c>
      <c r="C11" s="2" t="s">
        <v>83</v>
      </c>
      <c r="D11" s="4" t="s">
        <v>94</v>
      </c>
      <c r="E11" s="49">
        <v>0</v>
      </c>
      <c r="F11" s="34"/>
      <c r="G11" s="73">
        <f>'[1]Data hebdo'!G186</f>
        <v>272.91999999999996</v>
      </c>
      <c r="H11" s="73">
        <f>'[1]Data hebdo'!H186</f>
        <v>8.51</v>
      </c>
      <c r="I11" s="73">
        <f>'[1]Data hebdo'!I186</f>
        <v>3.5699999999999994</v>
      </c>
      <c r="J11" s="73">
        <f>'[1]Data hebdo'!J186</f>
        <v>8.57</v>
      </c>
      <c r="K11" s="73">
        <f>'[1]Data hebdo'!K186</f>
        <v>1.1599999999999999</v>
      </c>
      <c r="L11" s="73">
        <f>'[1]Data hebdo'!L186</f>
        <v>0.5</v>
      </c>
      <c r="M11" s="73">
        <f>'[1]Data hebdo'!M186</f>
        <v>3.46</v>
      </c>
      <c r="N11" s="73">
        <f>'[1]Data hebdo'!N186</f>
        <v>6.3100000000000005</v>
      </c>
      <c r="O11" s="73">
        <f>'[1]Data hebdo'!O186</f>
        <v>5.15</v>
      </c>
      <c r="P11" s="73">
        <f>'[1]Data hebdo'!P186</f>
        <v>6.4399999999999995</v>
      </c>
      <c r="Q11" s="73">
        <f>'[1]Data hebdo'!Q186</f>
        <v>8.6900000000000013</v>
      </c>
      <c r="R11" s="73">
        <f>'[1]Data hebdo'!R186</f>
        <v>0.76</v>
      </c>
      <c r="S11" s="73">
        <f>'[1]Data hebdo'!S186</f>
        <v>7.7899999999999991</v>
      </c>
      <c r="T11" s="73">
        <f>'[1]Data hebdo'!T186</f>
        <v>3.74</v>
      </c>
      <c r="U11" s="73">
        <f>'[1]Data hebdo'!U186</f>
        <v>5.0200000000000005</v>
      </c>
      <c r="V11" s="73">
        <f>'[1]Data hebdo'!V186</f>
        <v>7.23</v>
      </c>
      <c r="W11" s="73">
        <f>'[1]Data hebdo'!W186</f>
        <v>13.76</v>
      </c>
      <c r="X11" s="73">
        <f>'[1]Data hebdo'!X186</f>
        <v>5.7399999999999993</v>
      </c>
      <c r="Y11" s="73">
        <f>'[1]Data hebdo'!Y186</f>
        <v>4.0599999999999996</v>
      </c>
      <c r="Z11" s="73">
        <f>'[1]Data hebdo'!Z186</f>
        <v>1.3</v>
      </c>
      <c r="AA11" s="73">
        <f>'[1]Data hebdo'!AA186</f>
        <v>1.5299999999999998</v>
      </c>
      <c r="AB11" s="73">
        <f>'[1]Data hebdo'!AB186</f>
        <v>1.66</v>
      </c>
      <c r="AC11" s="73">
        <f>'[1]Data hebdo'!AC186</f>
        <v>4.83</v>
      </c>
      <c r="AD11" s="73">
        <f>'[1]Data hebdo'!AD186</f>
        <v>14.29</v>
      </c>
      <c r="AE11" s="73">
        <f>'[1]Data hebdo'!AE186</f>
        <v>8.83</v>
      </c>
      <c r="AF11" s="73">
        <f>'[1]Data hebdo'!AF186</f>
        <v>5.3900000000000006</v>
      </c>
      <c r="AG11" s="73">
        <f>'[1]Data hebdo'!AG186</f>
        <v>3.11</v>
      </c>
      <c r="AH11" s="73">
        <f>'[1]Data hebdo'!AH186</f>
        <v>6.5400000000000009</v>
      </c>
      <c r="AI11" s="73">
        <f>'[1]Data hebdo'!AI186</f>
        <v>2.74</v>
      </c>
      <c r="AJ11" s="73">
        <f>'[1]Data hebdo'!AJ186</f>
        <v>5</v>
      </c>
      <c r="AK11" s="73">
        <f>'[1]Data hebdo'!AK186</f>
        <v>3.09</v>
      </c>
      <c r="AL11" s="73">
        <f>'[1]Data hebdo'!AL186</f>
        <v>0</v>
      </c>
      <c r="AM11" s="73">
        <f>'[1]Data hebdo'!AM186</f>
        <v>0</v>
      </c>
      <c r="AN11" s="73">
        <f>'[1]Data hebdo'!AN186</f>
        <v>1.04</v>
      </c>
      <c r="AO11" s="73">
        <f>'[1]Data hebdo'!AO186</f>
        <v>12.709999999999999</v>
      </c>
      <c r="AP11" s="73">
        <f>'[1]Data hebdo'!AP186</f>
        <v>5.58</v>
      </c>
      <c r="AQ11" s="73">
        <f>'[1]Data hebdo'!AQ186</f>
        <v>5.84</v>
      </c>
      <c r="AR11" s="73">
        <f>'[1]Data hebdo'!AR186</f>
        <v>4.8900000000000006</v>
      </c>
      <c r="AS11" s="73">
        <f>'[1]Data hebdo'!AS186</f>
        <v>4.66</v>
      </c>
      <c r="AT11" s="73">
        <f>'[1]Data hebdo'!AT186</f>
        <v>8.77</v>
      </c>
      <c r="AU11" s="73">
        <f>'[1]Data hebdo'!AU186</f>
        <v>2.84</v>
      </c>
      <c r="AV11" s="73">
        <f>'[1]Data hebdo'!AV186</f>
        <v>3.62</v>
      </c>
      <c r="AW11" s="73">
        <f>'[1]Data hebdo'!AW186</f>
        <v>5.1599999999999993</v>
      </c>
      <c r="AX11" s="73">
        <f>'[1]Data hebdo'!AX186</f>
        <v>8.43</v>
      </c>
      <c r="AY11" s="73">
        <f>'[1]Data hebdo'!AY186</f>
        <v>1.34</v>
      </c>
      <c r="AZ11" s="73">
        <f>'[1]Data hebdo'!AZ186</f>
        <v>10.28</v>
      </c>
      <c r="BA11" s="73">
        <f>'[1]Data hebdo'!BA186</f>
        <v>19.479999999999997</v>
      </c>
      <c r="BB11" s="73">
        <f>'[1]Data hebdo'!BB186</f>
        <v>13.95</v>
      </c>
      <c r="BC11" s="73">
        <f>'[1]Data hebdo'!BC186</f>
        <v>5.56</v>
      </c>
      <c r="BD11" s="73">
        <f>'[1]Data hebdo'!BD186</f>
        <v>0</v>
      </c>
      <c r="BE11" s="73">
        <f>'[1]Data hebdo'!BE186</f>
        <v>0</v>
      </c>
      <c r="BF11" s="73">
        <f>'[1]Data hebdo'!BF186</f>
        <v>0</v>
      </c>
      <c r="BG11" s="73">
        <f>'[1]Data hebdo'!BG186</f>
        <v>0</v>
      </c>
      <c r="BH11" s="73">
        <f>'[1]Data hebdo'!BH186</f>
        <v>0</v>
      </c>
      <c r="BI11" s="73">
        <f>'[1]Data hebdo'!BI186</f>
        <v>22.17</v>
      </c>
      <c r="BJ11" s="73">
        <f>'[1]Data hebdo'!BJ186</f>
        <v>19.57</v>
      </c>
      <c r="BK11" s="73">
        <f>'[1]Data hebdo'!BK186</f>
        <v>21.009999999999998</v>
      </c>
      <c r="BL11" s="73">
        <f>'[1]Data hebdo'!BL186</f>
        <v>30.680000000000003</v>
      </c>
      <c r="BM11" s="73">
        <f>'[1]Data hebdo'!BM186</f>
        <v>10.31</v>
      </c>
      <c r="BN11" s="73">
        <f>'[1]Data hebdo'!BN186</f>
        <v>23.65</v>
      </c>
      <c r="BO11" s="73">
        <f>'[1]Data hebdo'!BO186</f>
        <v>28.93</v>
      </c>
      <c r="BP11" s="73">
        <f>'[1]Data hebdo'!BP186</f>
        <v>12.13</v>
      </c>
      <c r="BQ11" s="73">
        <f>'[1]Data hebdo'!BQ186</f>
        <v>26.02</v>
      </c>
      <c r="BR11" s="73">
        <f>'[1]Data hebdo'!BR186</f>
        <v>31.5</v>
      </c>
      <c r="BS11" s="73">
        <f>'[1]Data hebdo'!BS186</f>
        <v>36.479999999999997</v>
      </c>
      <c r="BT11" s="73">
        <f>'[1]Data hebdo'!BT186</f>
        <v>0.36</v>
      </c>
    </row>
    <row r="12" spans="2:72" x14ac:dyDescent="0.25">
      <c r="B12" s="2" t="s">
        <v>63</v>
      </c>
      <c r="C12" s="2" t="s">
        <v>83</v>
      </c>
      <c r="D12" s="4" t="s">
        <v>95</v>
      </c>
      <c r="E12" s="49">
        <v>0</v>
      </c>
      <c r="F12" s="34"/>
      <c r="G12" s="73">
        <f>'[1]Data hebdo'!G187</f>
        <v>646.00000000000011</v>
      </c>
      <c r="H12" s="73">
        <f>'[1]Data hebdo'!H187</f>
        <v>2.2699999999999996</v>
      </c>
      <c r="I12" s="73">
        <f>'[1]Data hebdo'!I187</f>
        <v>12.540000000000001</v>
      </c>
      <c r="J12" s="73">
        <f>'[1]Data hebdo'!J187</f>
        <v>7.3100000000000005</v>
      </c>
      <c r="K12" s="73">
        <f>'[1]Data hebdo'!K187</f>
        <v>5.4</v>
      </c>
      <c r="L12" s="73">
        <f>'[1]Data hebdo'!L187</f>
        <v>11.049999999999999</v>
      </c>
      <c r="M12" s="73">
        <f>'[1]Data hebdo'!M187</f>
        <v>17.11</v>
      </c>
      <c r="N12" s="73">
        <f>'[1]Data hebdo'!N187</f>
        <v>7.0100000000000007</v>
      </c>
      <c r="O12" s="73">
        <f>'[1]Data hebdo'!O187</f>
        <v>10.36</v>
      </c>
      <c r="P12" s="73">
        <f>'[1]Data hebdo'!P187</f>
        <v>8.14</v>
      </c>
      <c r="Q12" s="73">
        <f>'[1]Data hebdo'!Q187</f>
        <v>4.78</v>
      </c>
      <c r="R12" s="73">
        <f>'[1]Data hebdo'!R187</f>
        <v>7.32</v>
      </c>
      <c r="S12" s="73">
        <f>'[1]Data hebdo'!S187</f>
        <v>9.93</v>
      </c>
      <c r="T12" s="73">
        <f>'[1]Data hebdo'!T187</f>
        <v>20.220000000000002</v>
      </c>
      <c r="U12" s="73">
        <f>'[1]Data hebdo'!U187</f>
        <v>4.82</v>
      </c>
      <c r="V12" s="73">
        <f>'[1]Data hebdo'!V187</f>
        <v>26.61</v>
      </c>
      <c r="W12" s="73">
        <f>'[1]Data hebdo'!W187</f>
        <v>24.270000000000003</v>
      </c>
      <c r="X12" s="73">
        <f>'[1]Data hebdo'!X187</f>
        <v>21.94</v>
      </c>
      <c r="Y12" s="73">
        <f>'[1]Data hebdo'!Y187</f>
        <v>15.55</v>
      </c>
      <c r="Z12" s="73">
        <f>'[1]Data hebdo'!Z187</f>
        <v>7.83</v>
      </c>
      <c r="AA12" s="73">
        <f>'[1]Data hebdo'!AA187</f>
        <v>8.48</v>
      </c>
      <c r="AB12" s="73">
        <f>'[1]Data hebdo'!AB187</f>
        <v>10.740000000000002</v>
      </c>
      <c r="AC12" s="73">
        <f>'[1]Data hebdo'!AC187</f>
        <v>11.66</v>
      </c>
      <c r="AD12" s="73">
        <f>'[1]Data hebdo'!AD187</f>
        <v>9.8000000000000007</v>
      </c>
      <c r="AE12" s="73">
        <f>'[1]Data hebdo'!AE187</f>
        <v>22.180000000000003</v>
      </c>
      <c r="AF12" s="73">
        <f>'[1]Data hebdo'!AF187</f>
        <v>12.93</v>
      </c>
      <c r="AG12" s="73">
        <f>'[1]Data hebdo'!AG187</f>
        <v>9.0300000000000011</v>
      </c>
      <c r="AH12" s="73">
        <f>'[1]Data hebdo'!AH187</f>
        <v>17.97</v>
      </c>
      <c r="AI12" s="73">
        <f>'[1]Data hebdo'!AI187</f>
        <v>20.799999999999997</v>
      </c>
      <c r="AJ12" s="73">
        <f>'[1]Data hebdo'!AJ187</f>
        <v>15.060000000000002</v>
      </c>
      <c r="AK12" s="73">
        <f>'[1]Data hebdo'!AK187</f>
        <v>4.9300000000000006</v>
      </c>
      <c r="AL12" s="73">
        <f>'[1]Data hebdo'!AL187</f>
        <v>5.47</v>
      </c>
      <c r="AM12" s="73">
        <f>'[1]Data hebdo'!AM187</f>
        <v>0</v>
      </c>
      <c r="AN12" s="73">
        <f>'[1]Data hebdo'!AN187</f>
        <v>3.27</v>
      </c>
      <c r="AO12" s="73">
        <f>'[1]Data hebdo'!AO187</f>
        <v>25.45</v>
      </c>
      <c r="AP12" s="73">
        <f>'[1]Data hebdo'!AP187</f>
        <v>12.11</v>
      </c>
      <c r="AQ12" s="73">
        <f>'[1]Data hebdo'!AQ187</f>
        <v>10.34</v>
      </c>
      <c r="AR12" s="73">
        <f>'[1]Data hebdo'!AR187</f>
        <v>23.15</v>
      </c>
      <c r="AS12" s="73">
        <f>'[1]Data hebdo'!AS187</f>
        <v>24.88</v>
      </c>
      <c r="AT12" s="73">
        <f>'[1]Data hebdo'!AT187</f>
        <v>17.95</v>
      </c>
      <c r="AU12" s="73">
        <f>'[1]Data hebdo'!AU187</f>
        <v>15.52</v>
      </c>
      <c r="AV12" s="73">
        <f>'[1]Data hebdo'!AV187</f>
        <v>21.460000000000004</v>
      </c>
      <c r="AW12" s="73">
        <f>'[1]Data hebdo'!AW187</f>
        <v>23.150000000000006</v>
      </c>
      <c r="AX12" s="73">
        <f>'[1]Data hebdo'!AX187</f>
        <v>18.860000000000003</v>
      </c>
      <c r="AY12" s="73">
        <f>'[1]Data hebdo'!AY187</f>
        <v>26.11</v>
      </c>
      <c r="AZ12" s="73">
        <f>'[1]Data hebdo'!AZ187</f>
        <v>22.05</v>
      </c>
      <c r="BA12" s="73">
        <f>'[1]Data hebdo'!BA187</f>
        <v>10.01</v>
      </c>
      <c r="BB12" s="73">
        <f>'[1]Data hebdo'!BB187</f>
        <v>6.27</v>
      </c>
      <c r="BC12" s="73">
        <f>'[1]Data hebdo'!BC187</f>
        <v>11.910000000000002</v>
      </c>
      <c r="BD12" s="73">
        <f>'[1]Data hebdo'!BD187</f>
        <v>0</v>
      </c>
      <c r="BE12" s="73">
        <f>'[1]Data hebdo'!BE187</f>
        <v>0</v>
      </c>
      <c r="BF12" s="73">
        <f>'[1]Data hebdo'!BF187</f>
        <v>0</v>
      </c>
      <c r="BG12" s="73">
        <f>'[1]Data hebdo'!BG187</f>
        <v>0</v>
      </c>
      <c r="BH12" s="73">
        <f>'[1]Data hebdo'!BH187</f>
        <v>0</v>
      </c>
      <c r="BI12" s="73">
        <f>'[1]Data hebdo'!BI187</f>
        <v>34.32</v>
      </c>
      <c r="BJ12" s="73">
        <f>'[1]Data hebdo'!BJ187</f>
        <v>42.31</v>
      </c>
      <c r="BK12" s="73">
        <f>'[1]Data hebdo'!BK187</f>
        <v>42.839999999999996</v>
      </c>
      <c r="BL12" s="73">
        <f>'[1]Data hebdo'!BL187</f>
        <v>73.100000000000009</v>
      </c>
      <c r="BM12" s="73">
        <f>'[1]Data hebdo'!BM187</f>
        <v>46.399999999999991</v>
      </c>
      <c r="BN12" s="73">
        <f>'[1]Data hebdo'!BN187</f>
        <v>45.449999999999996</v>
      </c>
      <c r="BO12" s="73">
        <f>'[1]Data hebdo'!BO187</f>
        <v>51.660000000000004</v>
      </c>
      <c r="BP12" s="73">
        <f>'[1]Data hebdo'!BP187</f>
        <v>38.070000000000007</v>
      </c>
      <c r="BQ12" s="73">
        <f>'[1]Data hebdo'!BQ187</f>
        <v>73.41</v>
      </c>
      <c r="BR12" s="73">
        <f>'[1]Data hebdo'!BR187</f>
        <v>77.349999999999994</v>
      </c>
      <c r="BS12" s="73">
        <f>'[1]Data hebdo'!BS187</f>
        <v>44.180000000000007</v>
      </c>
      <c r="BT12" s="73">
        <f>'[1]Data hebdo'!BT187</f>
        <v>3.2800000000000002</v>
      </c>
    </row>
    <row r="13" spans="2:72" x14ac:dyDescent="0.25">
      <c r="B13" s="2" t="s">
        <v>63</v>
      </c>
      <c r="C13" s="2" t="s">
        <v>83</v>
      </c>
      <c r="D13" s="4" t="s">
        <v>96</v>
      </c>
      <c r="E13" s="49">
        <v>0</v>
      </c>
      <c r="F13" s="34"/>
      <c r="G13" s="73">
        <f>'[1]Data hebdo'!G188</f>
        <v>445.64</v>
      </c>
      <c r="H13" s="73">
        <f>'[1]Data hebdo'!H188</f>
        <v>4.47</v>
      </c>
      <c r="I13" s="73">
        <f>'[1]Data hebdo'!I188</f>
        <v>9.52</v>
      </c>
      <c r="J13" s="73">
        <f>'[1]Data hebdo'!J188</f>
        <v>8.3099999999999987</v>
      </c>
      <c r="K13" s="73">
        <f>'[1]Data hebdo'!K188</f>
        <v>5.48</v>
      </c>
      <c r="L13" s="73">
        <f>'[1]Data hebdo'!L188</f>
        <v>5.01</v>
      </c>
      <c r="M13" s="73">
        <f>'[1]Data hebdo'!M188</f>
        <v>4</v>
      </c>
      <c r="N13" s="73">
        <f>'[1]Data hebdo'!N188</f>
        <v>6.3599999999999994</v>
      </c>
      <c r="O13" s="73">
        <f>'[1]Data hebdo'!O188</f>
        <v>11.639999999999999</v>
      </c>
      <c r="P13" s="73">
        <f>'[1]Data hebdo'!P188</f>
        <v>3.32</v>
      </c>
      <c r="Q13" s="73">
        <f>'[1]Data hebdo'!Q188</f>
        <v>2.46</v>
      </c>
      <c r="R13" s="73">
        <f>'[1]Data hebdo'!R188</f>
        <v>14.64</v>
      </c>
      <c r="S13" s="73">
        <f>'[1]Data hebdo'!S188</f>
        <v>15.17</v>
      </c>
      <c r="T13" s="73">
        <f>'[1]Data hebdo'!T188</f>
        <v>7.4700000000000006</v>
      </c>
      <c r="U13" s="73">
        <f>'[1]Data hebdo'!U188</f>
        <v>4.17</v>
      </c>
      <c r="V13" s="73">
        <f>'[1]Data hebdo'!V188</f>
        <v>7.9800000000000013</v>
      </c>
      <c r="W13" s="73">
        <f>'[1]Data hebdo'!W188</f>
        <v>11.250000000000002</v>
      </c>
      <c r="X13" s="73">
        <f>'[1]Data hebdo'!X188</f>
        <v>6.8199999999999994</v>
      </c>
      <c r="Y13" s="73">
        <f>'[1]Data hebdo'!Y188</f>
        <v>7.56</v>
      </c>
      <c r="Z13" s="73">
        <f>'[1]Data hebdo'!Z188</f>
        <v>5.669999999999999</v>
      </c>
      <c r="AA13" s="73">
        <f>'[1]Data hebdo'!AA188</f>
        <v>17.989999999999998</v>
      </c>
      <c r="AB13" s="73">
        <f>'[1]Data hebdo'!AB188</f>
        <v>8.1999999999999993</v>
      </c>
      <c r="AC13" s="73">
        <f>'[1]Data hebdo'!AC188</f>
        <v>19.409999999999997</v>
      </c>
      <c r="AD13" s="73">
        <f>'[1]Data hebdo'!AD188</f>
        <v>12.68</v>
      </c>
      <c r="AE13" s="73">
        <f>'[1]Data hebdo'!AE188</f>
        <v>13.37</v>
      </c>
      <c r="AF13" s="73">
        <f>'[1]Data hebdo'!AF188</f>
        <v>18.8</v>
      </c>
      <c r="AG13" s="73">
        <f>'[1]Data hebdo'!AG188</f>
        <v>11.669999999999998</v>
      </c>
      <c r="AH13" s="73">
        <f>'[1]Data hebdo'!AH188</f>
        <v>15.26</v>
      </c>
      <c r="AI13" s="73">
        <f>'[1]Data hebdo'!AI188</f>
        <v>8.01</v>
      </c>
      <c r="AJ13" s="73">
        <f>'[1]Data hebdo'!AJ188</f>
        <v>9.49</v>
      </c>
      <c r="AK13" s="73">
        <f>'[1]Data hebdo'!AK188</f>
        <v>9.42</v>
      </c>
      <c r="AL13" s="73">
        <f>'[1]Data hebdo'!AL188</f>
        <v>0.6</v>
      </c>
      <c r="AM13" s="73">
        <f>'[1]Data hebdo'!AM188</f>
        <v>0</v>
      </c>
      <c r="AN13" s="73">
        <f>'[1]Data hebdo'!AN188</f>
        <v>0</v>
      </c>
      <c r="AO13" s="73">
        <f>'[1]Data hebdo'!AO188</f>
        <v>15.720000000000002</v>
      </c>
      <c r="AP13" s="73">
        <f>'[1]Data hebdo'!AP188</f>
        <v>6.9</v>
      </c>
      <c r="AQ13" s="73">
        <f>'[1]Data hebdo'!AQ188</f>
        <v>9.2100000000000009</v>
      </c>
      <c r="AR13" s="73">
        <f>'[1]Data hebdo'!AR188</f>
        <v>11.700000000000001</v>
      </c>
      <c r="AS13" s="73">
        <f>'[1]Data hebdo'!AS188</f>
        <v>16.86</v>
      </c>
      <c r="AT13" s="73">
        <f>'[1]Data hebdo'!AT188</f>
        <v>11.2</v>
      </c>
      <c r="AU13" s="73">
        <f>'[1]Data hebdo'!AU188</f>
        <v>5.63</v>
      </c>
      <c r="AV13" s="73">
        <f>'[1]Data hebdo'!AV188</f>
        <v>10.600000000000001</v>
      </c>
      <c r="AW13" s="73">
        <f>'[1]Data hebdo'!AW188</f>
        <v>17.57</v>
      </c>
      <c r="AX13" s="73">
        <f>'[1]Data hebdo'!AX188</f>
        <v>5.8500000000000005</v>
      </c>
      <c r="AY13" s="73">
        <f>'[1]Data hebdo'!AY188</f>
        <v>5.66</v>
      </c>
      <c r="AZ13" s="73">
        <f>'[1]Data hebdo'!AZ188</f>
        <v>9.14</v>
      </c>
      <c r="BA13" s="73">
        <f>'[1]Data hebdo'!BA188</f>
        <v>9.9</v>
      </c>
      <c r="BB13" s="73">
        <f>'[1]Data hebdo'!BB188</f>
        <v>8.5899999999999981</v>
      </c>
      <c r="BC13" s="73">
        <f>'[1]Data hebdo'!BC188</f>
        <v>14.91</v>
      </c>
      <c r="BD13" s="73">
        <f>'[1]Data hebdo'!BD188</f>
        <v>0</v>
      </c>
      <c r="BE13" s="73">
        <f>'[1]Data hebdo'!BE188</f>
        <v>0</v>
      </c>
      <c r="BF13" s="73">
        <f>'[1]Data hebdo'!BF188</f>
        <v>0</v>
      </c>
      <c r="BG13" s="73">
        <f>'[1]Data hebdo'!BG188</f>
        <v>0</v>
      </c>
      <c r="BH13" s="73">
        <f>'[1]Data hebdo'!BH188</f>
        <v>0</v>
      </c>
      <c r="BI13" s="73">
        <f>'[1]Data hebdo'!BI188</f>
        <v>29.880000000000003</v>
      </c>
      <c r="BJ13" s="73">
        <f>'[1]Data hebdo'!BJ188</f>
        <v>27.05</v>
      </c>
      <c r="BK13" s="73">
        <f>'[1]Data hebdo'!BK188</f>
        <v>40.56</v>
      </c>
      <c r="BL13" s="73">
        <f>'[1]Data hebdo'!BL188</f>
        <v>32.339999999999996</v>
      </c>
      <c r="BM13" s="73">
        <f>'[1]Data hebdo'!BM188</f>
        <v>48.589999999999996</v>
      </c>
      <c r="BN13" s="73">
        <f>'[1]Data hebdo'!BN188</f>
        <v>64.339999999999989</v>
      </c>
      <c r="BO13" s="73">
        <f>'[1]Data hebdo'!BO188</f>
        <v>43.440000000000005</v>
      </c>
      <c r="BP13" s="73">
        <f>'[1]Data hebdo'!BP188</f>
        <v>19.900000000000006</v>
      </c>
      <c r="BQ13" s="73">
        <f>'[1]Data hebdo'!BQ188</f>
        <v>51.69</v>
      </c>
      <c r="BR13" s="73">
        <f>'[1]Data hebdo'!BR188</f>
        <v>44.120000000000005</v>
      </c>
      <c r="BS13" s="73">
        <f>'[1]Data hebdo'!BS188</f>
        <v>41.06</v>
      </c>
      <c r="BT13" s="73">
        <f>'[1]Data hebdo'!BT188</f>
        <v>2.67</v>
      </c>
    </row>
    <row r="14" spans="2:72" x14ac:dyDescent="0.25">
      <c r="B14" s="2" t="s">
        <v>63</v>
      </c>
      <c r="C14" s="2" t="s">
        <v>83</v>
      </c>
      <c r="D14" s="4" t="s">
        <v>97</v>
      </c>
      <c r="E14" s="49">
        <v>0</v>
      </c>
      <c r="F14" s="34"/>
      <c r="G14" s="73">
        <f>'[1]Data hebdo'!G189</f>
        <v>37.42</v>
      </c>
      <c r="H14" s="73">
        <f>'[1]Data hebdo'!H189</f>
        <v>0.91999999999999993</v>
      </c>
      <c r="I14" s="73">
        <f>'[1]Data hebdo'!I189</f>
        <v>0.31</v>
      </c>
      <c r="J14" s="73">
        <f>'[1]Data hebdo'!J189</f>
        <v>0</v>
      </c>
      <c r="K14" s="73">
        <f>'[1]Data hebdo'!K189</f>
        <v>0.87</v>
      </c>
      <c r="L14" s="73">
        <f>'[1]Data hebdo'!L189</f>
        <v>0.14000000000000001</v>
      </c>
      <c r="M14" s="73">
        <f>'[1]Data hebdo'!M189</f>
        <v>7.0000000000000007E-2</v>
      </c>
      <c r="N14" s="73">
        <f>'[1]Data hebdo'!N189</f>
        <v>0.53</v>
      </c>
      <c r="O14" s="73">
        <f>'[1]Data hebdo'!O189</f>
        <v>0.34</v>
      </c>
      <c r="P14" s="73">
        <f>'[1]Data hebdo'!P189</f>
        <v>0</v>
      </c>
      <c r="Q14" s="73">
        <f>'[1]Data hebdo'!Q189</f>
        <v>0</v>
      </c>
      <c r="R14" s="73">
        <f>'[1]Data hebdo'!R189</f>
        <v>0.37</v>
      </c>
      <c r="S14" s="73">
        <f>'[1]Data hebdo'!S189</f>
        <v>0.1</v>
      </c>
      <c r="T14" s="73">
        <f>'[1]Data hebdo'!T189</f>
        <v>0</v>
      </c>
      <c r="U14" s="73">
        <f>'[1]Data hebdo'!U189</f>
        <v>0</v>
      </c>
      <c r="V14" s="73">
        <f>'[1]Data hebdo'!V189</f>
        <v>1.08</v>
      </c>
      <c r="W14" s="73">
        <f>'[1]Data hebdo'!W189</f>
        <v>0.95</v>
      </c>
      <c r="X14" s="73">
        <f>'[1]Data hebdo'!X189</f>
        <v>3.36</v>
      </c>
      <c r="Y14" s="73">
        <f>'[1]Data hebdo'!Y189</f>
        <v>1.25</v>
      </c>
      <c r="Z14" s="73">
        <f>'[1]Data hebdo'!Z189</f>
        <v>0</v>
      </c>
      <c r="AA14" s="73">
        <f>'[1]Data hebdo'!AA189</f>
        <v>1.23</v>
      </c>
      <c r="AB14" s="73">
        <f>'[1]Data hebdo'!AB189</f>
        <v>1.1200000000000001</v>
      </c>
      <c r="AC14" s="73">
        <f>'[1]Data hebdo'!AC189</f>
        <v>0.13</v>
      </c>
      <c r="AD14" s="73">
        <f>'[1]Data hebdo'!AD189</f>
        <v>0.97</v>
      </c>
      <c r="AE14" s="73">
        <f>'[1]Data hebdo'!AE189</f>
        <v>0.43</v>
      </c>
      <c r="AF14" s="73">
        <f>'[1]Data hebdo'!AF189</f>
        <v>1.22</v>
      </c>
      <c r="AG14" s="73">
        <f>'[1]Data hebdo'!AG189</f>
        <v>1.8199999999999998</v>
      </c>
      <c r="AH14" s="73">
        <f>'[1]Data hebdo'!AH189</f>
        <v>0.97</v>
      </c>
      <c r="AI14" s="73">
        <f>'[1]Data hebdo'!AI189</f>
        <v>0</v>
      </c>
      <c r="AJ14" s="73">
        <f>'[1]Data hebdo'!AJ189</f>
        <v>1.5699999999999998</v>
      </c>
      <c r="AK14" s="73">
        <f>'[1]Data hebdo'!AK189</f>
        <v>0</v>
      </c>
      <c r="AL14" s="73">
        <f>'[1]Data hebdo'!AL189</f>
        <v>0</v>
      </c>
      <c r="AM14" s="73">
        <f>'[1]Data hebdo'!AM189</f>
        <v>0</v>
      </c>
      <c r="AN14" s="73">
        <f>'[1]Data hebdo'!AN189</f>
        <v>0</v>
      </c>
      <c r="AO14" s="73">
        <f>'[1]Data hebdo'!AO189</f>
        <v>0.82000000000000006</v>
      </c>
      <c r="AP14" s="73">
        <f>'[1]Data hebdo'!AP189</f>
        <v>0.12</v>
      </c>
      <c r="AQ14" s="73">
        <f>'[1]Data hebdo'!AQ189</f>
        <v>3.27</v>
      </c>
      <c r="AR14" s="73">
        <f>'[1]Data hebdo'!AR189</f>
        <v>0.74</v>
      </c>
      <c r="AS14" s="73">
        <f>'[1]Data hebdo'!AS189</f>
        <v>0.9</v>
      </c>
      <c r="AT14" s="73">
        <f>'[1]Data hebdo'!AT189</f>
        <v>3.16</v>
      </c>
      <c r="AU14" s="73">
        <f>'[1]Data hebdo'!AU189</f>
        <v>1.49</v>
      </c>
      <c r="AV14" s="73">
        <f>'[1]Data hebdo'!AV189</f>
        <v>0.31</v>
      </c>
      <c r="AW14" s="73">
        <f>'[1]Data hebdo'!AW189</f>
        <v>4.1500000000000004</v>
      </c>
      <c r="AX14" s="73">
        <f>'[1]Data hebdo'!AX189</f>
        <v>0</v>
      </c>
      <c r="AY14" s="73">
        <f>'[1]Data hebdo'!AY189</f>
        <v>7.0000000000000007E-2</v>
      </c>
      <c r="AZ14" s="73">
        <f>'[1]Data hebdo'!AZ189</f>
        <v>0.1</v>
      </c>
      <c r="BA14" s="73">
        <f>'[1]Data hebdo'!BA189</f>
        <v>0.43</v>
      </c>
      <c r="BB14" s="73">
        <f>'[1]Data hebdo'!BB189</f>
        <v>0.44000000000000006</v>
      </c>
      <c r="BC14" s="73">
        <f>'[1]Data hebdo'!BC189</f>
        <v>1.67</v>
      </c>
      <c r="BD14" s="73">
        <f>'[1]Data hebdo'!BD189</f>
        <v>0</v>
      </c>
      <c r="BE14" s="73">
        <f>'[1]Data hebdo'!BE189</f>
        <v>0</v>
      </c>
      <c r="BF14" s="73">
        <f>'[1]Data hebdo'!BF189</f>
        <v>0</v>
      </c>
      <c r="BG14" s="73">
        <f>'[1]Data hebdo'!BG189</f>
        <v>0</v>
      </c>
      <c r="BH14" s="73">
        <f>'[1]Data hebdo'!BH189</f>
        <v>0</v>
      </c>
      <c r="BI14" s="73">
        <f>'[1]Data hebdo'!BI189</f>
        <v>2.1</v>
      </c>
      <c r="BJ14" s="73">
        <f>'[1]Data hebdo'!BJ189</f>
        <v>1.08</v>
      </c>
      <c r="BK14" s="73">
        <f>'[1]Data hebdo'!BK189</f>
        <v>0.47</v>
      </c>
      <c r="BL14" s="73">
        <f>'[1]Data hebdo'!BL189</f>
        <v>6.3599999999999994</v>
      </c>
      <c r="BM14" s="73">
        <f>'[1]Data hebdo'!BM189</f>
        <v>2.63</v>
      </c>
      <c r="BN14" s="73">
        <f>'[1]Data hebdo'!BN189</f>
        <v>4.5699999999999994</v>
      </c>
      <c r="BO14" s="73">
        <f>'[1]Data hebdo'!BO189</f>
        <v>2.5399999999999996</v>
      </c>
      <c r="BP14" s="73">
        <f>'[1]Data hebdo'!BP189</f>
        <v>0.94000000000000006</v>
      </c>
      <c r="BQ14" s="73">
        <f>'[1]Data hebdo'!BQ189</f>
        <v>8.07</v>
      </c>
      <c r="BR14" s="73">
        <f>'[1]Data hebdo'!BR189</f>
        <v>6.0200000000000005</v>
      </c>
      <c r="BS14" s="73">
        <f>'[1]Data hebdo'!BS189</f>
        <v>2.6</v>
      </c>
      <c r="BT14" s="73">
        <f>'[1]Data hebdo'!BT189</f>
        <v>0.04</v>
      </c>
    </row>
    <row r="15" spans="2:72" x14ac:dyDescent="0.25">
      <c r="B15" s="2" t="s">
        <v>63</v>
      </c>
      <c r="C15" s="2" t="s">
        <v>98</v>
      </c>
      <c r="D15" s="4" t="s">
        <v>99</v>
      </c>
      <c r="E15" s="49">
        <v>0</v>
      </c>
      <c r="F15" s="34"/>
      <c r="G15" s="73">
        <f>'[1]Data hebdo'!G190</f>
        <v>389.23</v>
      </c>
      <c r="H15" s="73">
        <f>'[1]Data hebdo'!H190</f>
        <v>2.0699999999999998</v>
      </c>
      <c r="I15" s="73">
        <f>'[1]Data hebdo'!I190</f>
        <v>2.7699999999999996</v>
      </c>
      <c r="J15" s="73">
        <f>'[1]Data hebdo'!J190</f>
        <v>3.8500000000000005</v>
      </c>
      <c r="K15" s="73">
        <f>'[1]Data hebdo'!K190</f>
        <v>4.75</v>
      </c>
      <c r="L15" s="73">
        <f>'[1]Data hebdo'!L190</f>
        <v>12.46</v>
      </c>
      <c r="M15" s="73">
        <f>'[1]Data hebdo'!M190</f>
        <v>7.49</v>
      </c>
      <c r="N15" s="73">
        <f>'[1]Data hebdo'!N190</f>
        <v>10.24</v>
      </c>
      <c r="O15" s="73">
        <f>'[1]Data hebdo'!O190</f>
        <v>7.74</v>
      </c>
      <c r="P15" s="73">
        <f>'[1]Data hebdo'!P190</f>
        <v>7.2399999999999993</v>
      </c>
      <c r="Q15" s="73">
        <f>'[1]Data hebdo'!Q190</f>
        <v>1.28</v>
      </c>
      <c r="R15" s="73">
        <f>'[1]Data hebdo'!R190</f>
        <v>25.35</v>
      </c>
      <c r="S15" s="73">
        <f>'[1]Data hebdo'!S190</f>
        <v>12.299999999999999</v>
      </c>
      <c r="T15" s="73">
        <f>'[1]Data hebdo'!T190</f>
        <v>28.160000000000007</v>
      </c>
      <c r="U15" s="73">
        <f>'[1]Data hebdo'!U190</f>
        <v>6.14</v>
      </c>
      <c r="V15" s="73">
        <f>'[1]Data hebdo'!V190</f>
        <v>10.020000000000001</v>
      </c>
      <c r="W15" s="73">
        <f>'[1]Data hebdo'!W190</f>
        <v>13.780000000000001</v>
      </c>
      <c r="X15" s="73">
        <f>'[1]Data hebdo'!X190</f>
        <v>6.8800000000000008</v>
      </c>
      <c r="Y15" s="73">
        <f>'[1]Data hebdo'!Y190</f>
        <v>1.1500000000000001</v>
      </c>
      <c r="Z15" s="73">
        <f>'[1]Data hebdo'!Z190</f>
        <v>0.74</v>
      </c>
      <c r="AA15" s="73">
        <f>'[1]Data hebdo'!AA190</f>
        <v>7.629999999999999</v>
      </c>
      <c r="AB15" s="73">
        <f>'[1]Data hebdo'!AB190</f>
        <v>4.37</v>
      </c>
      <c r="AC15" s="73">
        <f>'[1]Data hebdo'!AC190</f>
        <v>1.75</v>
      </c>
      <c r="AD15" s="73">
        <f>'[1]Data hebdo'!AD190</f>
        <v>1.33</v>
      </c>
      <c r="AE15" s="73">
        <f>'[1]Data hebdo'!AE190</f>
        <v>6.8</v>
      </c>
      <c r="AF15" s="73">
        <f>'[1]Data hebdo'!AF190</f>
        <v>9.5599999999999987</v>
      </c>
      <c r="AG15" s="73">
        <f>'[1]Data hebdo'!AG190</f>
        <v>12.370000000000001</v>
      </c>
      <c r="AH15" s="73">
        <f>'[1]Data hebdo'!AH190</f>
        <v>5.48</v>
      </c>
      <c r="AI15" s="73">
        <f>'[1]Data hebdo'!AI190</f>
        <v>15.89</v>
      </c>
      <c r="AJ15" s="73">
        <f>'[1]Data hebdo'!AJ190</f>
        <v>4.5600000000000005</v>
      </c>
      <c r="AK15" s="73">
        <f>'[1]Data hebdo'!AK190</f>
        <v>4.0200000000000005</v>
      </c>
      <c r="AL15" s="73">
        <f>'[1]Data hebdo'!AL190</f>
        <v>0</v>
      </c>
      <c r="AM15" s="73">
        <f>'[1]Data hebdo'!AM190</f>
        <v>0</v>
      </c>
      <c r="AN15" s="73">
        <f>'[1]Data hebdo'!AN190</f>
        <v>0</v>
      </c>
      <c r="AO15" s="73">
        <f>'[1]Data hebdo'!AO190</f>
        <v>10.220000000000001</v>
      </c>
      <c r="AP15" s="73">
        <f>'[1]Data hebdo'!AP190</f>
        <v>4.3699999999999992</v>
      </c>
      <c r="AQ15" s="73">
        <f>'[1]Data hebdo'!AQ190</f>
        <v>6.7</v>
      </c>
      <c r="AR15" s="73">
        <f>'[1]Data hebdo'!AR190</f>
        <v>11.09</v>
      </c>
      <c r="AS15" s="73">
        <f>'[1]Data hebdo'!AS190</f>
        <v>3.38</v>
      </c>
      <c r="AT15" s="73">
        <f>'[1]Data hebdo'!AT190</f>
        <v>7.8900000000000006</v>
      </c>
      <c r="AU15" s="73">
        <f>'[1]Data hebdo'!AU190</f>
        <v>5.7999999999999989</v>
      </c>
      <c r="AV15" s="73">
        <f>'[1]Data hebdo'!AV190</f>
        <v>11.84</v>
      </c>
      <c r="AW15" s="73">
        <f>'[1]Data hebdo'!AW190</f>
        <v>15.850000000000003</v>
      </c>
      <c r="AX15" s="73">
        <f>'[1]Data hebdo'!AX190</f>
        <v>16.829999999999998</v>
      </c>
      <c r="AY15" s="73">
        <f>'[1]Data hebdo'!AY190</f>
        <v>19.68</v>
      </c>
      <c r="AZ15" s="73">
        <f>'[1]Data hebdo'!AZ190</f>
        <v>3.9599999999999995</v>
      </c>
      <c r="BA15" s="73">
        <f>'[1]Data hebdo'!BA190</f>
        <v>17.890000000000004</v>
      </c>
      <c r="BB15" s="73">
        <f>'[1]Data hebdo'!BB190</f>
        <v>11.85</v>
      </c>
      <c r="BC15" s="73">
        <f>'[1]Data hebdo'!BC190</f>
        <v>3.7100000000000004</v>
      </c>
      <c r="BD15" s="73">
        <f>'[1]Data hebdo'!BD190</f>
        <v>0</v>
      </c>
      <c r="BE15" s="73">
        <f>'[1]Data hebdo'!BE190</f>
        <v>0</v>
      </c>
      <c r="BF15" s="73">
        <f>'[1]Data hebdo'!BF190</f>
        <v>0</v>
      </c>
      <c r="BG15" s="73">
        <f>'[1]Data hebdo'!BG190</f>
        <v>0</v>
      </c>
      <c r="BH15" s="73">
        <f>'[1]Data hebdo'!BH190</f>
        <v>0</v>
      </c>
      <c r="BI15" s="73">
        <f>'[1]Data hebdo'!BI190</f>
        <v>23</v>
      </c>
      <c r="BJ15" s="73">
        <f>'[1]Data hebdo'!BJ190</f>
        <v>29.51</v>
      </c>
      <c r="BK15" s="73">
        <f>'[1]Data hebdo'!BK190</f>
        <v>73.19</v>
      </c>
      <c r="BL15" s="73">
        <f>'[1]Data hebdo'!BL190</f>
        <v>36.82</v>
      </c>
      <c r="BM15" s="73">
        <f>'[1]Data hebdo'!BM190</f>
        <v>14.829999999999998</v>
      </c>
      <c r="BN15" s="73">
        <f>'[1]Data hebdo'!BN190</f>
        <v>30.869999999999997</v>
      </c>
      <c r="BO15" s="73">
        <f>'[1]Data hebdo'!BO190</f>
        <v>29.950000000000003</v>
      </c>
      <c r="BP15" s="73">
        <f>'[1]Data hebdo'!BP190</f>
        <v>10.49</v>
      </c>
      <c r="BQ15" s="73">
        <f>'[1]Data hebdo'!BQ190</f>
        <v>33.159999999999997</v>
      </c>
      <c r="BR15" s="73">
        <f>'[1]Data hebdo'!BR190</f>
        <v>70</v>
      </c>
      <c r="BS15" s="73">
        <f>'[1]Data hebdo'!BS190</f>
        <v>36.420000000000009</v>
      </c>
      <c r="BT15" s="73">
        <f>'[1]Data hebdo'!BT190</f>
        <v>0.99</v>
      </c>
    </row>
    <row r="16" spans="2:72" x14ac:dyDescent="0.25">
      <c r="B16" s="2" t="s">
        <v>63</v>
      </c>
      <c r="C16" s="2" t="s">
        <v>98</v>
      </c>
      <c r="D16" s="4" t="s">
        <v>100</v>
      </c>
      <c r="E16" s="49">
        <v>0</v>
      </c>
      <c r="F16" s="34"/>
      <c r="G16" s="73">
        <f>'[1]Data hebdo'!G191</f>
        <v>53.539999999999992</v>
      </c>
      <c r="H16" s="73">
        <f>'[1]Data hebdo'!H191</f>
        <v>0.54</v>
      </c>
      <c r="I16" s="73">
        <f>'[1]Data hebdo'!I191</f>
        <v>7.0000000000000007E-2</v>
      </c>
      <c r="J16" s="73">
        <f>'[1]Data hebdo'!J191</f>
        <v>0</v>
      </c>
      <c r="K16" s="73">
        <f>'[1]Data hebdo'!K191</f>
        <v>2.65</v>
      </c>
      <c r="L16" s="73">
        <f>'[1]Data hebdo'!L191</f>
        <v>1.84</v>
      </c>
      <c r="M16" s="73">
        <f>'[1]Data hebdo'!M191</f>
        <v>3.99</v>
      </c>
      <c r="N16" s="73">
        <f>'[1]Data hebdo'!N191</f>
        <v>1.42</v>
      </c>
      <c r="O16" s="73">
        <f>'[1]Data hebdo'!O191</f>
        <v>0</v>
      </c>
      <c r="P16" s="73">
        <f>'[1]Data hebdo'!P191</f>
        <v>0.35</v>
      </c>
      <c r="Q16" s="73">
        <f>'[1]Data hebdo'!Q191</f>
        <v>5.51</v>
      </c>
      <c r="R16" s="73">
        <f>'[1]Data hebdo'!R191</f>
        <v>0.46</v>
      </c>
      <c r="S16" s="73">
        <f>'[1]Data hebdo'!S191</f>
        <v>0</v>
      </c>
      <c r="T16" s="73">
        <f>'[1]Data hebdo'!T191</f>
        <v>0</v>
      </c>
      <c r="U16" s="73">
        <f>'[1]Data hebdo'!U191</f>
        <v>3.26</v>
      </c>
      <c r="V16" s="73">
        <f>'[1]Data hebdo'!V191</f>
        <v>0</v>
      </c>
      <c r="W16" s="73">
        <f>'[1]Data hebdo'!W191</f>
        <v>3.06</v>
      </c>
      <c r="X16" s="73">
        <f>'[1]Data hebdo'!X191</f>
        <v>0.08</v>
      </c>
      <c r="Y16" s="73">
        <f>'[1]Data hebdo'!Y191</f>
        <v>0</v>
      </c>
      <c r="Z16" s="73">
        <f>'[1]Data hebdo'!Z191</f>
        <v>0</v>
      </c>
      <c r="AA16" s="73">
        <f>'[1]Data hebdo'!AA191</f>
        <v>0</v>
      </c>
      <c r="AB16" s="73">
        <f>'[1]Data hebdo'!AB191</f>
        <v>0</v>
      </c>
      <c r="AC16" s="73">
        <f>'[1]Data hebdo'!AC191</f>
        <v>0</v>
      </c>
      <c r="AD16" s="73">
        <f>'[1]Data hebdo'!AD191</f>
        <v>0</v>
      </c>
      <c r="AE16" s="73">
        <f>'[1]Data hebdo'!AE191</f>
        <v>0</v>
      </c>
      <c r="AF16" s="73">
        <f>'[1]Data hebdo'!AF191</f>
        <v>0</v>
      </c>
      <c r="AG16" s="73">
        <f>'[1]Data hebdo'!AG191</f>
        <v>1.25</v>
      </c>
      <c r="AH16" s="73">
        <f>'[1]Data hebdo'!AH191</f>
        <v>0</v>
      </c>
      <c r="AI16" s="73">
        <f>'[1]Data hebdo'!AI191</f>
        <v>0.14000000000000001</v>
      </c>
      <c r="AJ16" s="73">
        <f>'[1]Data hebdo'!AJ191</f>
        <v>0.79</v>
      </c>
      <c r="AK16" s="73">
        <f>'[1]Data hebdo'!AK191</f>
        <v>0</v>
      </c>
      <c r="AL16" s="73">
        <f>'[1]Data hebdo'!AL191</f>
        <v>0</v>
      </c>
      <c r="AM16" s="73">
        <f>'[1]Data hebdo'!AM191</f>
        <v>0</v>
      </c>
      <c r="AN16" s="73">
        <f>'[1]Data hebdo'!AN191</f>
        <v>0.3</v>
      </c>
      <c r="AO16" s="73">
        <f>'[1]Data hebdo'!AO191</f>
        <v>5.62</v>
      </c>
      <c r="AP16" s="73">
        <f>'[1]Data hebdo'!AP191</f>
        <v>0</v>
      </c>
      <c r="AQ16" s="73">
        <f>'[1]Data hebdo'!AQ191</f>
        <v>2.5299999999999998</v>
      </c>
      <c r="AR16" s="73">
        <f>'[1]Data hebdo'!AR191</f>
        <v>0</v>
      </c>
      <c r="AS16" s="73">
        <f>'[1]Data hebdo'!AS191</f>
        <v>0</v>
      </c>
      <c r="AT16" s="73">
        <f>'[1]Data hebdo'!AT191</f>
        <v>3.1599999999999997</v>
      </c>
      <c r="AU16" s="73">
        <f>'[1]Data hebdo'!AU191</f>
        <v>1.18</v>
      </c>
      <c r="AV16" s="73">
        <f>'[1]Data hebdo'!AV191</f>
        <v>2.78</v>
      </c>
      <c r="AW16" s="73">
        <f>'[1]Data hebdo'!AW191</f>
        <v>9.4</v>
      </c>
      <c r="AX16" s="73">
        <f>'[1]Data hebdo'!AX191</f>
        <v>0.22</v>
      </c>
      <c r="AY16" s="73">
        <f>'[1]Data hebdo'!AY191</f>
        <v>2.64</v>
      </c>
      <c r="AZ16" s="73">
        <f>'[1]Data hebdo'!AZ191</f>
        <v>0.1</v>
      </c>
      <c r="BA16" s="73">
        <f>'[1]Data hebdo'!BA191</f>
        <v>0</v>
      </c>
      <c r="BB16" s="73">
        <f>'[1]Data hebdo'!BB191</f>
        <v>0</v>
      </c>
      <c r="BC16" s="73">
        <f>'[1]Data hebdo'!BC191</f>
        <v>0.2</v>
      </c>
      <c r="BD16" s="73">
        <f>'[1]Data hebdo'!BD191</f>
        <v>0</v>
      </c>
      <c r="BE16" s="73">
        <f>'[1]Data hebdo'!BE191</f>
        <v>0</v>
      </c>
      <c r="BF16" s="73">
        <f>'[1]Data hebdo'!BF191</f>
        <v>0</v>
      </c>
      <c r="BG16" s="73">
        <f>'[1]Data hebdo'!BG191</f>
        <v>0</v>
      </c>
      <c r="BH16" s="73">
        <f>'[1]Data hebdo'!BH191</f>
        <v>0</v>
      </c>
      <c r="BI16" s="73">
        <f>'[1]Data hebdo'!BI191</f>
        <v>5.0999999999999996</v>
      </c>
      <c r="BJ16" s="73">
        <f>'[1]Data hebdo'!BJ191</f>
        <v>5.59</v>
      </c>
      <c r="BK16" s="73">
        <f>'[1]Data hebdo'!BK191</f>
        <v>6.14</v>
      </c>
      <c r="BL16" s="73">
        <f>'[1]Data hebdo'!BL191</f>
        <v>6.3999999999999995</v>
      </c>
      <c r="BM16" s="73">
        <f>'[1]Data hebdo'!BM191</f>
        <v>0</v>
      </c>
      <c r="BN16" s="73">
        <f>'[1]Data hebdo'!BN191</f>
        <v>1.25</v>
      </c>
      <c r="BO16" s="73">
        <f>'[1]Data hebdo'!BO191</f>
        <v>0.93</v>
      </c>
      <c r="BP16" s="73">
        <f>'[1]Data hebdo'!BP191</f>
        <v>5.92</v>
      </c>
      <c r="BQ16" s="73">
        <f>'[1]Data hebdo'!BQ191</f>
        <v>5.6899999999999995</v>
      </c>
      <c r="BR16" s="73">
        <f>'[1]Data hebdo'!BR191</f>
        <v>16.220000000000002</v>
      </c>
      <c r="BS16" s="73">
        <f>'[1]Data hebdo'!BS191</f>
        <v>0.30000000000000004</v>
      </c>
      <c r="BT16" s="73">
        <f>'[1]Data hebdo'!BT191</f>
        <v>0</v>
      </c>
    </row>
    <row r="17" spans="2:72" x14ac:dyDescent="0.25">
      <c r="B17" s="72" t="s">
        <v>63</v>
      </c>
      <c r="C17" s="72" t="s">
        <v>83</v>
      </c>
      <c r="D17" s="74" t="s">
        <v>117</v>
      </c>
      <c r="E17" s="49">
        <v>0</v>
      </c>
      <c r="F17" s="34"/>
      <c r="G17" s="73">
        <f>'[1]Data hebdo'!G192</f>
        <v>14.64</v>
      </c>
      <c r="H17" s="73">
        <f>'[1]Data hebdo'!H192</f>
        <v>0</v>
      </c>
      <c r="I17" s="73">
        <f>'[1]Data hebdo'!I192</f>
        <v>0</v>
      </c>
      <c r="J17" s="73">
        <f>'[1]Data hebdo'!J192</f>
        <v>0</v>
      </c>
      <c r="K17" s="73">
        <f>'[1]Data hebdo'!K192</f>
        <v>0</v>
      </c>
      <c r="L17" s="73">
        <f>'[1]Data hebdo'!L192</f>
        <v>0</v>
      </c>
      <c r="M17" s="73">
        <f>'[1]Data hebdo'!M192</f>
        <v>0</v>
      </c>
      <c r="N17" s="73">
        <f>'[1]Data hebdo'!N192</f>
        <v>0</v>
      </c>
      <c r="O17" s="73">
        <f>'[1]Data hebdo'!O192</f>
        <v>0</v>
      </c>
      <c r="P17" s="73">
        <f>'[1]Data hebdo'!P192</f>
        <v>0</v>
      </c>
      <c r="Q17" s="73">
        <f>'[1]Data hebdo'!Q192</f>
        <v>0</v>
      </c>
      <c r="R17" s="73">
        <f>'[1]Data hebdo'!R192</f>
        <v>0</v>
      </c>
      <c r="S17" s="73">
        <f>'[1]Data hebdo'!S192</f>
        <v>0</v>
      </c>
      <c r="T17" s="73">
        <f>'[1]Data hebdo'!T192</f>
        <v>0</v>
      </c>
      <c r="U17" s="73">
        <f>'[1]Data hebdo'!U192</f>
        <v>0</v>
      </c>
      <c r="V17" s="73">
        <f>'[1]Data hebdo'!V192</f>
        <v>0</v>
      </c>
      <c r="W17" s="73">
        <f>'[1]Data hebdo'!W192</f>
        <v>0</v>
      </c>
      <c r="X17" s="73">
        <f>'[1]Data hebdo'!X192</f>
        <v>0</v>
      </c>
      <c r="Y17" s="73">
        <f>'[1]Data hebdo'!Y192</f>
        <v>0</v>
      </c>
      <c r="Z17" s="73">
        <f>'[1]Data hebdo'!Z192</f>
        <v>0</v>
      </c>
      <c r="AA17" s="73">
        <f>'[1]Data hebdo'!AA192</f>
        <v>0</v>
      </c>
      <c r="AB17" s="73">
        <f>'[1]Data hebdo'!AB192</f>
        <v>0</v>
      </c>
      <c r="AC17" s="73">
        <f>'[1]Data hebdo'!AC192</f>
        <v>0</v>
      </c>
      <c r="AD17" s="73">
        <f>'[1]Data hebdo'!AD192</f>
        <v>0</v>
      </c>
      <c r="AE17" s="73">
        <f>'[1]Data hebdo'!AE192</f>
        <v>0</v>
      </c>
      <c r="AF17" s="73">
        <f>'[1]Data hebdo'!AF192</f>
        <v>0</v>
      </c>
      <c r="AG17" s="73">
        <f>'[1]Data hebdo'!AG192</f>
        <v>0</v>
      </c>
      <c r="AH17" s="73">
        <f>'[1]Data hebdo'!AH192</f>
        <v>0</v>
      </c>
      <c r="AI17" s="73">
        <f>'[1]Data hebdo'!AI192</f>
        <v>0</v>
      </c>
      <c r="AJ17" s="73">
        <f>'[1]Data hebdo'!AJ192</f>
        <v>0</v>
      </c>
      <c r="AK17" s="73">
        <f>'[1]Data hebdo'!AK192</f>
        <v>0</v>
      </c>
      <c r="AL17" s="73">
        <f>'[1]Data hebdo'!AL192</f>
        <v>0</v>
      </c>
      <c r="AM17" s="73">
        <f>'[1]Data hebdo'!AM192</f>
        <v>0</v>
      </c>
      <c r="AN17" s="73">
        <f>'[1]Data hebdo'!AN192</f>
        <v>0</v>
      </c>
      <c r="AO17" s="73">
        <f>'[1]Data hebdo'!AO192</f>
        <v>0</v>
      </c>
      <c r="AP17" s="73">
        <f>'[1]Data hebdo'!AP192</f>
        <v>0</v>
      </c>
      <c r="AQ17" s="73">
        <f>'[1]Data hebdo'!AQ192</f>
        <v>0</v>
      </c>
      <c r="AR17" s="73">
        <f>'[1]Data hebdo'!AR192</f>
        <v>0</v>
      </c>
      <c r="AS17" s="73">
        <f>'[1]Data hebdo'!AS192</f>
        <v>0</v>
      </c>
      <c r="AT17" s="73">
        <f>'[1]Data hebdo'!AT192</f>
        <v>0</v>
      </c>
      <c r="AU17" s="73">
        <f>'[1]Data hebdo'!AU192</f>
        <v>0</v>
      </c>
      <c r="AV17" s="73">
        <f>'[1]Data hebdo'!AV192</f>
        <v>0</v>
      </c>
      <c r="AW17" s="73">
        <f>'[1]Data hebdo'!AW192</f>
        <v>0</v>
      </c>
      <c r="AX17" s="73">
        <f>'[1]Data hebdo'!AX192</f>
        <v>0</v>
      </c>
      <c r="AY17" s="73">
        <f>'[1]Data hebdo'!AY192</f>
        <v>0</v>
      </c>
      <c r="AZ17" s="73">
        <f>'[1]Data hebdo'!AZ192</f>
        <v>6.9300000000000006</v>
      </c>
      <c r="BA17" s="73">
        <f>'[1]Data hebdo'!BA192</f>
        <v>0</v>
      </c>
      <c r="BB17" s="73">
        <f>'[1]Data hebdo'!BB192</f>
        <v>0</v>
      </c>
      <c r="BC17" s="73">
        <f>'[1]Data hebdo'!BC192</f>
        <v>7.71</v>
      </c>
      <c r="BD17" s="73">
        <f>'[1]Data hebdo'!BD192</f>
        <v>0</v>
      </c>
      <c r="BE17" s="73">
        <f>'[1]Data hebdo'!BE192</f>
        <v>0</v>
      </c>
      <c r="BF17" s="73">
        <f>'[1]Data hebdo'!BF192</f>
        <v>0</v>
      </c>
      <c r="BG17" s="73">
        <f>'[1]Data hebdo'!BG192</f>
        <v>0</v>
      </c>
      <c r="BH17" s="73">
        <f>'[1]Data hebdo'!BH192</f>
        <v>0</v>
      </c>
      <c r="BI17" s="73">
        <f>'[1]Data hebdo'!BI192</f>
        <v>0</v>
      </c>
      <c r="BJ17" s="73">
        <f>'[1]Data hebdo'!BJ192</f>
        <v>0</v>
      </c>
      <c r="BK17" s="73">
        <f>'[1]Data hebdo'!BK192</f>
        <v>0</v>
      </c>
      <c r="BL17" s="73">
        <f>'[1]Data hebdo'!BL192</f>
        <v>0</v>
      </c>
      <c r="BM17" s="73">
        <f>'[1]Data hebdo'!BM192</f>
        <v>0</v>
      </c>
      <c r="BN17" s="73">
        <f>'[1]Data hebdo'!BN192</f>
        <v>0</v>
      </c>
      <c r="BO17" s="73">
        <f>'[1]Data hebdo'!BO192</f>
        <v>0</v>
      </c>
      <c r="BP17" s="73">
        <f>'[1]Data hebdo'!BP192</f>
        <v>0</v>
      </c>
      <c r="BQ17" s="73">
        <f>'[1]Data hebdo'!BQ192</f>
        <v>0</v>
      </c>
      <c r="BR17" s="73">
        <f>'[1]Data hebdo'!BR192</f>
        <v>0</v>
      </c>
      <c r="BS17" s="73">
        <f>'[1]Data hebdo'!BS192</f>
        <v>0</v>
      </c>
      <c r="BT17" s="73">
        <f>'[1]Data hebdo'!BT192</f>
        <v>0</v>
      </c>
    </row>
    <row r="18" spans="2:72" x14ac:dyDescent="0.25">
      <c r="B18" s="72" t="s">
        <v>63</v>
      </c>
      <c r="C18" s="72" t="s">
        <v>83</v>
      </c>
      <c r="D18" s="74" t="s">
        <v>118</v>
      </c>
      <c r="E18" s="49">
        <v>0</v>
      </c>
      <c r="F18" s="34"/>
      <c r="G18" s="73">
        <f>'[1]Data hebdo'!G193</f>
        <v>0.99</v>
      </c>
      <c r="H18" s="73">
        <f>'[1]Data hebdo'!H193</f>
        <v>0</v>
      </c>
      <c r="I18" s="73">
        <f>'[1]Data hebdo'!I193</f>
        <v>0</v>
      </c>
      <c r="J18" s="73">
        <f>'[1]Data hebdo'!J193</f>
        <v>0</v>
      </c>
      <c r="K18" s="73">
        <f>'[1]Data hebdo'!K193</f>
        <v>0</v>
      </c>
      <c r="L18" s="73">
        <f>'[1]Data hebdo'!L193</f>
        <v>0</v>
      </c>
      <c r="M18" s="73">
        <f>'[1]Data hebdo'!M193</f>
        <v>0</v>
      </c>
      <c r="N18" s="73">
        <f>'[1]Data hebdo'!N193</f>
        <v>0</v>
      </c>
      <c r="O18" s="73">
        <f>'[1]Data hebdo'!O193</f>
        <v>0</v>
      </c>
      <c r="P18" s="73">
        <f>'[1]Data hebdo'!P193</f>
        <v>0</v>
      </c>
      <c r="Q18" s="73">
        <f>'[1]Data hebdo'!Q193</f>
        <v>0</v>
      </c>
      <c r="R18" s="73">
        <f>'[1]Data hebdo'!R193</f>
        <v>0</v>
      </c>
      <c r="S18" s="73">
        <f>'[1]Data hebdo'!S193</f>
        <v>0</v>
      </c>
      <c r="T18" s="73">
        <f>'[1]Data hebdo'!T193</f>
        <v>0</v>
      </c>
      <c r="U18" s="73">
        <f>'[1]Data hebdo'!U193</f>
        <v>0</v>
      </c>
      <c r="V18" s="73">
        <f>'[1]Data hebdo'!V193</f>
        <v>0</v>
      </c>
      <c r="W18" s="73">
        <f>'[1]Data hebdo'!W193</f>
        <v>0</v>
      </c>
      <c r="X18" s="73">
        <f>'[1]Data hebdo'!X193</f>
        <v>0</v>
      </c>
      <c r="Y18" s="73">
        <f>'[1]Data hebdo'!Y193</f>
        <v>0</v>
      </c>
      <c r="Z18" s="73">
        <f>'[1]Data hebdo'!Z193</f>
        <v>0</v>
      </c>
      <c r="AA18" s="73">
        <f>'[1]Data hebdo'!AA193</f>
        <v>0</v>
      </c>
      <c r="AB18" s="73">
        <f>'[1]Data hebdo'!AB193</f>
        <v>0</v>
      </c>
      <c r="AC18" s="73">
        <f>'[1]Data hebdo'!AC193</f>
        <v>0</v>
      </c>
      <c r="AD18" s="73">
        <f>'[1]Data hebdo'!AD193</f>
        <v>0</v>
      </c>
      <c r="AE18" s="73">
        <f>'[1]Data hebdo'!AE193</f>
        <v>0</v>
      </c>
      <c r="AF18" s="73">
        <f>'[1]Data hebdo'!AF193</f>
        <v>0</v>
      </c>
      <c r="AG18" s="73">
        <f>'[1]Data hebdo'!AG193</f>
        <v>0</v>
      </c>
      <c r="AH18" s="73">
        <f>'[1]Data hebdo'!AH193</f>
        <v>0</v>
      </c>
      <c r="AI18" s="73">
        <f>'[1]Data hebdo'!AI193</f>
        <v>0</v>
      </c>
      <c r="AJ18" s="73">
        <f>'[1]Data hebdo'!AJ193</f>
        <v>0</v>
      </c>
      <c r="AK18" s="73">
        <f>'[1]Data hebdo'!AK193</f>
        <v>0</v>
      </c>
      <c r="AL18" s="73">
        <f>'[1]Data hebdo'!AL193</f>
        <v>0</v>
      </c>
      <c r="AM18" s="73">
        <f>'[1]Data hebdo'!AM193</f>
        <v>0</v>
      </c>
      <c r="AN18" s="73">
        <f>'[1]Data hebdo'!AN193</f>
        <v>0</v>
      </c>
      <c r="AO18" s="73">
        <f>'[1]Data hebdo'!AO193</f>
        <v>0</v>
      </c>
      <c r="AP18" s="73">
        <f>'[1]Data hebdo'!AP193</f>
        <v>0</v>
      </c>
      <c r="AQ18" s="73">
        <f>'[1]Data hebdo'!AQ193</f>
        <v>0</v>
      </c>
      <c r="AR18" s="73">
        <f>'[1]Data hebdo'!AR193</f>
        <v>0</v>
      </c>
      <c r="AS18" s="73">
        <f>'[1]Data hebdo'!AS193</f>
        <v>0</v>
      </c>
      <c r="AT18" s="73">
        <f>'[1]Data hebdo'!AT193</f>
        <v>0</v>
      </c>
      <c r="AU18" s="73">
        <f>'[1]Data hebdo'!AU193</f>
        <v>0</v>
      </c>
      <c r="AV18" s="73">
        <f>'[1]Data hebdo'!AV193</f>
        <v>0</v>
      </c>
      <c r="AW18" s="73">
        <f>'[1]Data hebdo'!AW193</f>
        <v>0</v>
      </c>
      <c r="AX18" s="73">
        <f>'[1]Data hebdo'!AX193</f>
        <v>0</v>
      </c>
      <c r="AY18" s="73">
        <f>'[1]Data hebdo'!AY193</f>
        <v>0</v>
      </c>
      <c r="AZ18" s="73">
        <f>'[1]Data hebdo'!AZ193</f>
        <v>0.75</v>
      </c>
      <c r="BA18" s="73">
        <f>'[1]Data hebdo'!BA193</f>
        <v>0</v>
      </c>
      <c r="BB18" s="73">
        <f>'[1]Data hebdo'!BB193</f>
        <v>0</v>
      </c>
      <c r="BC18" s="73">
        <f>'[1]Data hebdo'!BC193</f>
        <v>0.24</v>
      </c>
      <c r="BD18" s="73">
        <f>'[1]Data hebdo'!BD193</f>
        <v>0</v>
      </c>
      <c r="BE18" s="73">
        <f>'[1]Data hebdo'!BE193</f>
        <v>0</v>
      </c>
      <c r="BF18" s="73">
        <f>'[1]Data hebdo'!BF193</f>
        <v>0</v>
      </c>
      <c r="BG18" s="73">
        <f>'[1]Data hebdo'!BG193</f>
        <v>0</v>
      </c>
      <c r="BH18" s="73">
        <f>'[1]Data hebdo'!BH193</f>
        <v>0</v>
      </c>
      <c r="BI18" s="73">
        <f>'[1]Data hebdo'!BI193</f>
        <v>0</v>
      </c>
      <c r="BJ18" s="73">
        <f>'[1]Data hebdo'!BJ193</f>
        <v>0</v>
      </c>
      <c r="BK18" s="73">
        <f>'[1]Data hebdo'!BK193</f>
        <v>0</v>
      </c>
      <c r="BL18" s="73">
        <f>'[1]Data hebdo'!BL193</f>
        <v>0</v>
      </c>
      <c r="BM18" s="73">
        <f>'[1]Data hebdo'!BM193</f>
        <v>0</v>
      </c>
      <c r="BN18" s="73">
        <f>'[1]Data hebdo'!BN193</f>
        <v>0</v>
      </c>
      <c r="BO18" s="73">
        <f>'[1]Data hebdo'!BO193</f>
        <v>0</v>
      </c>
      <c r="BP18" s="73">
        <f>'[1]Data hebdo'!BP193</f>
        <v>0</v>
      </c>
      <c r="BQ18" s="73">
        <f>'[1]Data hebdo'!BQ193</f>
        <v>0</v>
      </c>
      <c r="BR18" s="73">
        <f>'[1]Data hebdo'!BR193</f>
        <v>0</v>
      </c>
      <c r="BS18" s="73">
        <f>'[1]Data hebdo'!BS193</f>
        <v>0</v>
      </c>
      <c r="BT18" s="73">
        <f>'[1]Data hebdo'!BT193</f>
        <v>0</v>
      </c>
    </row>
    <row r="19" spans="2:72" x14ac:dyDescent="0.25">
      <c r="B19" s="2" t="s">
        <v>64</v>
      </c>
      <c r="C19" s="59" t="s">
        <v>83</v>
      </c>
      <c r="D19" s="4" t="s">
        <v>84</v>
      </c>
      <c r="E19" s="49">
        <v>0</v>
      </c>
      <c r="F19" s="31"/>
      <c r="G19" s="73">
        <f>'[2]Data hebdo'!G87</f>
        <v>350.28</v>
      </c>
      <c r="H19" s="73">
        <f>'[2]Data hebdo'!H87</f>
        <v>2.89</v>
      </c>
      <c r="I19" s="73">
        <f>'[2]Data hebdo'!I87</f>
        <v>10.479999999999999</v>
      </c>
      <c r="J19" s="73">
        <f>'[2]Data hebdo'!J87</f>
        <v>3.71</v>
      </c>
      <c r="K19" s="73">
        <f>'[2]Data hebdo'!K87</f>
        <v>5.4600000000000009</v>
      </c>
      <c r="L19" s="73">
        <f>'[2]Data hebdo'!L87</f>
        <v>3.63</v>
      </c>
      <c r="M19" s="73">
        <f>'[2]Data hebdo'!M87</f>
        <v>4.21</v>
      </c>
      <c r="N19" s="73">
        <f>'[2]Data hebdo'!N87</f>
        <v>5.6100000000000012</v>
      </c>
      <c r="O19" s="73">
        <f>'[2]Data hebdo'!O87</f>
        <v>5.0199999999999996</v>
      </c>
      <c r="P19" s="73">
        <f>'[2]Data hebdo'!P87</f>
        <v>3.1700000000000004</v>
      </c>
      <c r="Q19" s="73">
        <f>'[2]Data hebdo'!Q87</f>
        <v>5.7200000000000006</v>
      </c>
      <c r="R19" s="73">
        <f>'[2]Data hebdo'!R87</f>
        <v>6.44</v>
      </c>
      <c r="S19" s="73">
        <f>'[2]Data hebdo'!S87</f>
        <v>4.9699999999999989</v>
      </c>
      <c r="T19" s="73">
        <f>'[2]Data hebdo'!T87</f>
        <v>6.6199999999999992</v>
      </c>
      <c r="U19" s="73">
        <f>'[2]Data hebdo'!U87</f>
        <v>3</v>
      </c>
      <c r="V19" s="73">
        <f>'[2]Data hebdo'!V87</f>
        <v>7.67</v>
      </c>
      <c r="W19" s="73">
        <f>'[2]Data hebdo'!W87</f>
        <v>8.5500000000000007</v>
      </c>
      <c r="X19" s="73">
        <f>'[2]Data hebdo'!X87</f>
        <v>6.22</v>
      </c>
      <c r="Y19" s="73">
        <f>'[2]Data hebdo'!Y87</f>
        <v>4.2</v>
      </c>
      <c r="Z19" s="73">
        <f>'[2]Data hebdo'!Z87</f>
        <v>3.36</v>
      </c>
      <c r="AA19" s="73">
        <f>'[2]Data hebdo'!AA87</f>
        <v>12.62</v>
      </c>
      <c r="AB19" s="73">
        <f>'[2]Data hebdo'!AB87</f>
        <v>9.7799999999999994</v>
      </c>
      <c r="AC19" s="73">
        <f>'[2]Data hebdo'!AC87</f>
        <v>7.51</v>
      </c>
      <c r="AD19" s="73">
        <f>'[2]Data hebdo'!AD87</f>
        <v>23.97</v>
      </c>
      <c r="AE19" s="73">
        <f>'[2]Data hebdo'!AE87</f>
        <v>6.3100000000000005</v>
      </c>
      <c r="AF19" s="73">
        <f>'[2]Data hebdo'!AF87</f>
        <v>13.850000000000001</v>
      </c>
      <c r="AG19" s="73">
        <f>'[2]Data hebdo'!AG87</f>
        <v>11.48</v>
      </c>
      <c r="AH19" s="73">
        <f>'[2]Data hebdo'!AH87</f>
        <v>8.0300000000000011</v>
      </c>
      <c r="AI19" s="73">
        <f>'[2]Data hebdo'!AI87</f>
        <v>13.56</v>
      </c>
      <c r="AJ19" s="73">
        <f>'[2]Data hebdo'!AJ87</f>
        <v>16.57</v>
      </c>
      <c r="AK19" s="73">
        <f>'[2]Data hebdo'!AK87</f>
        <v>19.459999999999997</v>
      </c>
      <c r="AL19" s="73">
        <f>'[2]Data hebdo'!AL87</f>
        <v>3.84</v>
      </c>
      <c r="AM19" s="73">
        <f>'[2]Data hebdo'!AM87</f>
        <v>0</v>
      </c>
      <c r="AN19" s="73">
        <f>'[2]Data hebdo'!AN87</f>
        <v>2.7</v>
      </c>
      <c r="AO19" s="73">
        <f>'[2]Data hebdo'!AO87</f>
        <v>16.98</v>
      </c>
      <c r="AP19" s="73">
        <f>'[2]Data hebdo'!AP87</f>
        <v>18.29</v>
      </c>
      <c r="AQ19" s="73">
        <f>'[2]Data hebdo'!AQ87</f>
        <v>14.420000000000002</v>
      </c>
      <c r="AR19" s="73">
        <f>'[2]Data hebdo'!AR87</f>
        <v>9.77</v>
      </c>
      <c r="AS19" s="73">
        <f>'[2]Data hebdo'!AS87</f>
        <v>8.86</v>
      </c>
      <c r="AT19" s="73">
        <f>'[2]Data hebdo'!AT87</f>
        <v>5.32</v>
      </c>
      <c r="AU19" s="73">
        <f>'[2]Data hebdo'!AU87</f>
        <v>2.33</v>
      </c>
      <c r="AV19" s="73">
        <f>'[2]Data hebdo'!AV87</f>
        <v>2.3499999999999996</v>
      </c>
      <c r="AW19" s="73">
        <f>'[2]Data hebdo'!AW87</f>
        <v>0.9</v>
      </c>
      <c r="AX19" s="73">
        <f>'[2]Data hebdo'!AX87</f>
        <v>2.5</v>
      </c>
      <c r="AY19" s="73">
        <f>'[2]Data hebdo'!AY87</f>
        <v>1.7000000000000002</v>
      </c>
      <c r="AZ19" s="73">
        <f>'[2]Data hebdo'!AZ87</f>
        <v>5.76</v>
      </c>
      <c r="BA19" s="73">
        <f>'[2]Data hebdo'!BA87</f>
        <v>6.3100000000000005</v>
      </c>
      <c r="BB19" s="73">
        <f>'[2]Data hebdo'!BB87</f>
        <v>1.96</v>
      </c>
      <c r="BC19" s="73">
        <f>'[2]Data hebdo'!BC87</f>
        <v>2.2199999999999998</v>
      </c>
      <c r="BD19" s="73">
        <f>'[2]Data hebdo'!BD87</f>
        <v>0</v>
      </c>
      <c r="BE19" s="73">
        <f>'[2]Data hebdo'!BE87</f>
        <v>0</v>
      </c>
      <c r="BF19" s="73">
        <f>'[2]Data hebdo'!BF87</f>
        <v>0</v>
      </c>
      <c r="BG19" s="73">
        <f>'[2]Data hebdo'!BG87</f>
        <v>0</v>
      </c>
      <c r="BH19" s="73">
        <f>'[2]Data hebdo'!BH87</f>
        <v>0</v>
      </c>
      <c r="BI19" s="73">
        <f>'[2]Data hebdo'!BI87</f>
        <v>25.84</v>
      </c>
      <c r="BJ19" s="73">
        <f>'[2]Data hebdo'!BJ87</f>
        <v>17.23</v>
      </c>
      <c r="BK19" s="73">
        <f>'[2]Data hebdo'!BK87</f>
        <v>24.669999999999995</v>
      </c>
      <c r="BL19" s="73">
        <f>'[2]Data hebdo'!BL87</f>
        <v>25.97</v>
      </c>
      <c r="BM19" s="73">
        <f>'[2]Data hebdo'!BM87</f>
        <v>35.700000000000003</v>
      </c>
      <c r="BN19" s="73">
        <f>'[2]Data hebdo'!BN87</f>
        <v>56.08</v>
      </c>
      <c r="BO19" s="73">
        <f>'[2]Data hebdo'!BO87</f>
        <v>62.42</v>
      </c>
      <c r="BP19" s="73">
        <f>'[2]Data hebdo'!BP87</f>
        <v>31.060000000000002</v>
      </c>
      <c r="BQ19" s="73">
        <f>'[2]Data hebdo'!BQ87</f>
        <v>45.28</v>
      </c>
      <c r="BR19" s="73">
        <f>'[2]Data hebdo'!BR87</f>
        <v>8.64</v>
      </c>
      <c r="BS19" s="73">
        <f>'[2]Data hebdo'!BS87</f>
        <v>15.89</v>
      </c>
      <c r="BT19" s="73">
        <f>'[2]Data hebdo'!BT87</f>
        <v>1.5</v>
      </c>
    </row>
    <row r="20" spans="2:72" x14ac:dyDescent="0.25">
      <c r="B20" s="2" t="s">
        <v>64</v>
      </c>
      <c r="C20" s="59" t="s">
        <v>85</v>
      </c>
      <c r="D20" s="4" t="s">
        <v>86</v>
      </c>
      <c r="E20" s="49">
        <v>0</v>
      </c>
      <c r="F20" s="31"/>
      <c r="G20" s="73">
        <f>'[2]Data hebdo'!G88</f>
        <v>129.9</v>
      </c>
      <c r="H20" s="73">
        <f>'[2]Data hebdo'!H88</f>
        <v>0</v>
      </c>
      <c r="I20" s="73">
        <f>'[2]Data hebdo'!I88</f>
        <v>6.34</v>
      </c>
      <c r="J20" s="73">
        <f>'[2]Data hebdo'!J88</f>
        <v>1.7</v>
      </c>
      <c r="K20" s="73">
        <f>'[2]Data hebdo'!K88</f>
        <v>3.49</v>
      </c>
      <c r="L20" s="73">
        <f>'[2]Data hebdo'!L88</f>
        <v>1.71</v>
      </c>
      <c r="M20" s="73">
        <f>'[2]Data hebdo'!M88</f>
        <v>5.14</v>
      </c>
      <c r="N20" s="73">
        <f>'[2]Data hebdo'!N88</f>
        <v>3.91</v>
      </c>
      <c r="O20" s="73">
        <f>'[2]Data hebdo'!O88</f>
        <v>2.2400000000000002</v>
      </c>
      <c r="P20" s="73">
        <f>'[2]Data hebdo'!P88</f>
        <v>2.4700000000000002</v>
      </c>
      <c r="Q20" s="73">
        <f>'[2]Data hebdo'!Q88</f>
        <v>4.8</v>
      </c>
      <c r="R20" s="73">
        <f>'[2]Data hebdo'!R88</f>
        <v>0</v>
      </c>
      <c r="S20" s="73">
        <f>'[2]Data hebdo'!S88</f>
        <v>3.7600000000000002</v>
      </c>
      <c r="T20" s="73">
        <f>'[2]Data hebdo'!T88</f>
        <v>4.0999999999999996</v>
      </c>
      <c r="U20" s="73">
        <f>'[2]Data hebdo'!U88</f>
        <v>0</v>
      </c>
      <c r="V20" s="73">
        <f>'[2]Data hebdo'!V88</f>
        <v>4.3599999999999994</v>
      </c>
      <c r="W20" s="73">
        <f>'[2]Data hebdo'!W88</f>
        <v>2.5499999999999998</v>
      </c>
      <c r="X20" s="73">
        <f>'[2]Data hebdo'!X88</f>
        <v>0</v>
      </c>
      <c r="Y20" s="73">
        <f>'[2]Data hebdo'!Y88</f>
        <v>2.52</v>
      </c>
      <c r="Z20" s="73">
        <f>'[2]Data hebdo'!Z88</f>
        <v>0</v>
      </c>
      <c r="AA20" s="73">
        <f>'[2]Data hebdo'!AA88</f>
        <v>1.96</v>
      </c>
      <c r="AB20" s="73">
        <f>'[2]Data hebdo'!AB88</f>
        <v>1.37</v>
      </c>
      <c r="AC20" s="73">
        <f>'[2]Data hebdo'!AC88</f>
        <v>0</v>
      </c>
      <c r="AD20" s="73">
        <f>'[2]Data hebdo'!AD88</f>
        <v>0</v>
      </c>
      <c r="AE20" s="73">
        <f>'[2]Data hebdo'!AE88</f>
        <v>2.4</v>
      </c>
      <c r="AF20" s="73">
        <f>'[2]Data hebdo'!AF88</f>
        <v>5.26</v>
      </c>
      <c r="AG20" s="73">
        <f>'[2]Data hebdo'!AG88</f>
        <v>4.24</v>
      </c>
      <c r="AH20" s="73">
        <f>'[2]Data hebdo'!AH88</f>
        <v>0</v>
      </c>
      <c r="AI20" s="73">
        <f>'[2]Data hebdo'!AI88</f>
        <v>3.5599999999999996</v>
      </c>
      <c r="AJ20" s="73">
        <f>'[2]Data hebdo'!AJ88</f>
        <v>5.75</v>
      </c>
      <c r="AK20" s="73">
        <f>'[2]Data hebdo'!AK88</f>
        <v>5.4</v>
      </c>
      <c r="AL20" s="73">
        <f>'[2]Data hebdo'!AL88</f>
        <v>0</v>
      </c>
      <c r="AM20" s="73">
        <f>'[2]Data hebdo'!AM88</f>
        <v>0</v>
      </c>
      <c r="AN20" s="73">
        <f>'[2]Data hebdo'!AN88</f>
        <v>0</v>
      </c>
      <c r="AO20" s="73">
        <f>'[2]Data hebdo'!AO88</f>
        <v>0</v>
      </c>
      <c r="AP20" s="73">
        <f>'[2]Data hebdo'!AP88</f>
        <v>11.2</v>
      </c>
      <c r="AQ20" s="73">
        <f>'[2]Data hebdo'!AQ88</f>
        <v>2.16</v>
      </c>
      <c r="AR20" s="73">
        <f>'[2]Data hebdo'!AR88</f>
        <v>1.1299999999999999</v>
      </c>
      <c r="AS20" s="73">
        <f>'[2]Data hebdo'!AS88</f>
        <v>0</v>
      </c>
      <c r="AT20" s="73">
        <f>'[2]Data hebdo'!AT88</f>
        <v>3.2</v>
      </c>
      <c r="AU20" s="73">
        <f>'[2]Data hebdo'!AU88</f>
        <v>2.06</v>
      </c>
      <c r="AV20" s="73">
        <f>'[2]Data hebdo'!AV88</f>
        <v>0</v>
      </c>
      <c r="AW20" s="73">
        <f>'[2]Data hebdo'!AW88</f>
        <v>1.52</v>
      </c>
      <c r="AX20" s="73">
        <f>'[2]Data hebdo'!AX88</f>
        <v>5.29</v>
      </c>
      <c r="AY20" s="73">
        <f>'[2]Data hebdo'!AY88</f>
        <v>0</v>
      </c>
      <c r="AZ20" s="73">
        <f>'[2]Data hebdo'!AZ88</f>
        <v>4.6899999999999995</v>
      </c>
      <c r="BA20" s="73">
        <f>'[2]Data hebdo'!BA88</f>
        <v>0</v>
      </c>
      <c r="BB20" s="73">
        <f>'[2]Data hebdo'!BB88</f>
        <v>12.86</v>
      </c>
      <c r="BC20" s="73">
        <f>'[2]Data hebdo'!BC88</f>
        <v>6.76</v>
      </c>
      <c r="BD20" s="73">
        <f>'[2]Data hebdo'!BD88</f>
        <v>0</v>
      </c>
      <c r="BE20" s="73">
        <f>'[2]Data hebdo'!BE88</f>
        <v>0</v>
      </c>
      <c r="BF20" s="73">
        <f>'[2]Data hebdo'!BF88</f>
        <v>0</v>
      </c>
      <c r="BG20" s="73">
        <f>'[2]Data hebdo'!BG88</f>
        <v>0</v>
      </c>
      <c r="BH20" s="73">
        <f>'[2]Data hebdo'!BH88</f>
        <v>0</v>
      </c>
      <c r="BI20" s="73">
        <f>'[2]Data hebdo'!BI88</f>
        <v>13.239999999999998</v>
      </c>
      <c r="BJ20" s="73">
        <f>'[2]Data hebdo'!BJ88</f>
        <v>13.639999999999999</v>
      </c>
      <c r="BK20" s="73">
        <f>'[2]Data hebdo'!BK88</f>
        <v>12.78</v>
      </c>
      <c r="BL20" s="73">
        <f>'[2]Data hebdo'!BL88</f>
        <v>6.9099999999999993</v>
      </c>
      <c r="BM20" s="73">
        <f>'[2]Data hebdo'!BM88</f>
        <v>5.8500000000000005</v>
      </c>
      <c r="BN20" s="73">
        <f>'[2]Data hebdo'!BN88</f>
        <v>11.899999999999999</v>
      </c>
      <c r="BO20" s="73">
        <f>'[2]Data hebdo'!BO88</f>
        <v>14.71</v>
      </c>
      <c r="BP20" s="73">
        <f>'[2]Data hebdo'!BP88</f>
        <v>11.2</v>
      </c>
      <c r="BQ20" s="73">
        <f>'[2]Data hebdo'!BQ88</f>
        <v>6.49</v>
      </c>
      <c r="BR20" s="73">
        <f>'[2]Data hebdo'!BR88</f>
        <v>8.870000000000001</v>
      </c>
      <c r="BS20" s="73">
        <f>'[2]Data hebdo'!BS88</f>
        <v>24.31</v>
      </c>
      <c r="BT20" s="73">
        <f>'[2]Data hebdo'!BT88</f>
        <v>0</v>
      </c>
    </row>
    <row r="21" spans="2:72" x14ac:dyDescent="0.25">
      <c r="B21" s="2" t="s">
        <v>64</v>
      </c>
      <c r="C21" s="59" t="s">
        <v>85</v>
      </c>
      <c r="D21" s="4" t="s">
        <v>87</v>
      </c>
      <c r="E21" s="49">
        <v>0</v>
      </c>
      <c r="F21" s="31"/>
      <c r="G21" s="73">
        <f>'[2]Data hebdo'!G89</f>
        <v>198.81</v>
      </c>
      <c r="H21" s="73">
        <f>'[2]Data hebdo'!H89</f>
        <v>0.57999999999999996</v>
      </c>
      <c r="I21" s="73">
        <f>'[2]Data hebdo'!I89</f>
        <v>6.38</v>
      </c>
      <c r="J21" s="73">
        <f>'[2]Data hebdo'!J89</f>
        <v>4.42</v>
      </c>
      <c r="K21" s="73">
        <f>'[2]Data hebdo'!K89</f>
        <v>4.6400000000000006</v>
      </c>
      <c r="L21" s="73">
        <f>'[2]Data hebdo'!L89</f>
        <v>5.7899999999999991</v>
      </c>
      <c r="M21" s="73">
        <f>'[2]Data hebdo'!M89</f>
        <v>7.23</v>
      </c>
      <c r="N21" s="73">
        <f>'[2]Data hebdo'!N89</f>
        <v>6.51</v>
      </c>
      <c r="O21" s="73">
        <f>'[2]Data hebdo'!O89</f>
        <v>3.4899999999999998</v>
      </c>
      <c r="P21" s="73">
        <f>'[2]Data hebdo'!P89</f>
        <v>4.7700000000000005</v>
      </c>
      <c r="Q21" s="73">
        <f>'[2]Data hebdo'!Q89</f>
        <v>3.1799999999999997</v>
      </c>
      <c r="R21" s="73">
        <f>'[2]Data hebdo'!R89</f>
        <v>6.88</v>
      </c>
      <c r="S21" s="73">
        <f>'[2]Data hebdo'!S89</f>
        <v>10.219999999999999</v>
      </c>
      <c r="T21" s="73">
        <f>'[2]Data hebdo'!T89</f>
        <v>8.4499999999999993</v>
      </c>
      <c r="U21" s="73">
        <f>'[2]Data hebdo'!U89</f>
        <v>3.3</v>
      </c>
      <c r="V21" s="73">
        <f>'[2]Data hebdo'!V89</f>
        <v>7.84</v>
      </c>
      <c r="W21" s="73">
        <f>'[2]Data hebdo'!W89</f>
        <v>2.9</v>
      </c>
      <c r="X21" s="73">
        <f>'[2]Data hebdo'!X89</f>
        <v>6.9599999999999991</v>
      </c>
      <c r="Y21" s="73">
        <f>'[2]Data hebdo'!Y89</f>
        <v>4.97</v>
      </c>
      <c r="Z21" s="73">
        <f>'[2]Data hebdo'!Z89</f>
        <v>0.28000000000000003</v>
      </c>
      <c r="AA21" s="73">
        <f>'[2]Data hebdo'!AA89</f>
        <v>4.3900000000000006</v>
      </c>
      <c r="AB21" s="73">
        <f>'[2]Data hebdo'!AB89</f>
        <v>4.03</v>
      </c>
      <c r="AC21" s="73">
        <f>'[2]Data hebdo'!AC89</f>
        <v>3.1300000000000003</v>
      </c>
      <c r="AD21" s="73">
        <f>'[2]Data hebdo'!AD89</f>
        <v>3.7699999999999996</v>
      </c>
      <c r="AE21" s="73">
        <f>'[2]Data hebdo'!AE89</f>
        <v>2.0099999999999998</v>
      </c>
      <c r="AF21" s="73">
        <f>'[2]Data hebdo'!AF89</f>
        <v>7.08</v>
      </c>
      <c r="AG21" s="73">
        <f>'[2]Data hebdo'!AG89</f>
        <v>8.2099999999999991</v>
      </c>
      <c r="AH21" s="73">
        <f>'[2]Data hebdo'!AH89</f>
        <v>6.1</v>
      </c>
      <c r="AI21" s="73">
        <f>'[2]Data hebdo'!AI89</f>
        <v>3.33</v>
      </c>
      <c r="AJ21" s="73">
        <f>'[2]Data hebdo'!AJ89</f>
        <v>5.07</v>
      </c>
      <c r="AK21" s="73">
        <f>'[2]Data hebdo'!AK89</f>
        <v>1.53</v>
      </c>
      <c r="AL21" s="73">
        <f>'[2]Data hebdo'!AL89</f>
        <v>3.5599999999999996</v>
      </c>
      <c r="AM21" s="73">
        <f>'[2]Data hebdo'!AM89</f>
        <v>0</v>
      </c>
      <c r="AN21" s="73">
        <f>'[2]Data hebdo'!AN89</f>
        <v>1.4000000000000001</v>
      </c>
      <c r="AO21" s="73">
        <f>'[2]Data hebdo'!AO89</f>
        <v>5.7</v>
      </c>
      <c r="AP21" s="73">
        <f>'[2]Data hebdo'!AP89</f>
        <v>1.3</v>
      </c>
      <c r="AQ21" s="73">
        <f>'[2]Data hebdo'!AQ89</f>
        <v>1.5</v>
      </c>
      <c r="AR21" s="73">
        <f>'[2]Data hebdo'!AR89</f>
        <v>4</v>
      </c>
      <c r="AS21" s="73">
        <f>'[2]Data hebdo'!AS89</f>
        <v>2.9899999999999998</v>
      </c>
      <c r="AT21" s="73">
        <f>'[2]Data hebdo'!AT89</f>
        <v>0.28000000000000003</v>
      </c>
      <c r="AU21" s="73">
        <f>'[2]Data hebdo'!AU89</f>
        <v>0</v>
      </c>
      <c r="AV21" s="73">
        <f>'[2]Data hebdo'!AV89</f>
        <v>1.26</v>
      </c>
      <c r="AW21" s="73">
        <f>'[2]Data hebdo'!AW89</f>
        <v>5.87</v>
      </c>
      <c r="AX21" s="73">
        <f>'[2]Data hebdo'!AX89</f>
        <v>3.3099999999999996</v>
      </c>
      <c r="AY21" s="73">
        <f>'[2]Data hebdo'!AY89</f>
        <v>3.75</v>
      </c>
      <c r="AZ21" s="73">
        <f>'[2]Data hebdo'!AZ89</f>
        <v>6.6999999999999993</v>
      </c>
      <c r="BA21" s="73">
        <f>'[2]Data hebdo'!BA89</f>
        <v>2.33</v>
      </c>
      <c r="BB21" s="73">
        <f>'[2]Data hebdo'!BB89</f>
        <v>3.42</v>
      </c>
      <c r="BC21" s="73">
        <f>'[2]Data hebdo'!BC89</f>
        <v>4</v>
      </c>
      <c r="BD21" s="73">
        <f>'[2]Data hebdo'!BD89</f>
        <v>0</v>
      </c>
      <c r="BE21" s="73">
        <f>'[2]Data hebdo'!BE89</f>
        <v>0</v>
      </c>
      <c r="BF21" s="73">
        <f>'[2]Data hebdo'!BF89</f>
        <v>0</v>
      </c>
      <c r="BG21" s="73">
        <f>'[2]Data hebdo'!BG89</f>
        <v>0</v>
      </c>
      <c r="BH21" s="73">
        <f>'[2]Data hebdo'!BH89</f>
        <v>0</v>
      </c>
      <c r="BI21" s="73">
        <f>'[2]Data hebdo'!BI89</f>
        <v>19.63</v>
      </c>
      <c r="BJ21" s="73">
        <f>'[2]Data hebdo'!BJ89</f>
        <v>23.55</v>
      </c>
      <c r="BK21" s="73">
        <f>'[2]Data hebdo'!BK89</f>
        <v>29.36</v>
      </c>
      <c r="BL21" s="73">
        <f>'[2]Data hebdo'!BL89</f>
        <v>22.25</v>
      </c>
      <c r="BM21" s="73">
        <f>'[2]Data hebdo'!BM89</f>
        <v>14.309999999999999</v>
      </c>
      <c r="BN21" s="73">
        <f>'[2]Data hebdo'!BN89</f>
        <v>20.759999999999998</v>
      </c>
      <c r="BO21" s="73">
        <f>'[2]Data hebdo'!BO89</f>
        <v>21.14</v>
      </c>
      <c r="BP21" s="73">
        <f>'[2]Data hebdo'!BP89</f>
        <v>8.1300000000000008</v>
      </c>
      <c r="BQ21" s="73">
        <f>'[2]Data hebdo'!BQ89</f>
        <v>9.0399999999999991</v>
      </c>
      <c r="BR21" s="73">
        <f>'[2]Data hebdo'!BR89</f>
        <v>12.919999999999998</v>
      </c>
      <c r="BS21" s="73">
        <f>'[2]Data hebdo'!BS89</f>
        <v>17.2</v>
      </c>
      <c r="BT21" s="73">
        <f>'[2]Data hebdo'!BT89</f>
        <v>0.52</v>
      </c>
    </row>
    <row r="22" spans="2:72" x14ac:dyDescent="0.25">
      <c r="B22" s="2" t="s">
        <v>64</v>
      </c>
      <c r="C22" s="59" t="s">
        <v>85</v>
      </c>
      <c r="D22" s="4" t="s">
        <v>88</v>
      </c>
      <c r="E22" s="49">
        <v>0</v>
      </c>
      <c r="F22" s="31"/>
      <c r="G22" s="73">
        <f>'[2]Data hebdo'!G90</f>
        <v>25.78</v>
      </c>
      <c r="H22" s="73">
        <f>'[2]Data hebdo'!H90</f>
        <v>0.62</v>
      </c>
      <c r="I22" s="73">
        <f>'[2]Data hebdo'!I90</f>
        <v>0</v>
      </c>
      <c r="J22" s="73">
        <f>'[2]Data hebdo'!J90</f>
        <v>0</v>
      </c>
      <c r="K22" s="73">
        <f>'[2]Data hebdo'!K90</f>
        <v>0</v>
      </c>
      <c r="L22" s="73">
        <f>'[2]Data hebdo'!L90</f>
        <v>0</v>
      </c>
      <c r="M22" s="73">
        <f>'[2]Data hebdo'!M90</f>
        <v>0</v>
      </c>
      <c r="N22" s="73">
        <f>'[2]Data hebdo'!N90</f>
        <v>0</v>
      </c>
      <c r="O22" s="73">
        <f>'[2]Data hebdo'!O90</f>
        <v>0</v>
      </c>
      <c r="P22" s="73">
        <f>'[2]Data hebdo'!P90</f>
        <v>0</v>
      </c>
      <c r="Q22" s="73">
        <f>'[2]Data hebdo'!Q90</f>
        <v>0</v>
      </c>
      <c r="R22" s="73">
        <f>'[2]Data hebdo'!R90</f>
        <v>0</v>
      </c>
      <c r="S22" s="73">
        <f>'[2]Data hebdo'!S90</f>
        <v>5.19</v>
      </c>
      <c r="T22" s="73">
        <f>'[2]Data hebdo'!T90</f>
        <v>0</v>
      </c>
      <c r="U22" s="73">
        <f>'[2]Data hebdo'!U90</f>
        <v>0</v>
      </c>
      <c r="V22" s="73">
        <f>'[2]Data hebdo'!V90</f>
        <v>0</v>
      </c>
      <c r="W22" s="73">
        <f>'[2]Data hebdo'!W90</f>
        <v>1.72</v>
      </c>
      <c r="X22" s="73">
        <f>'[2]Data hebdo'!X90</f>
        <v>1.77</v>
      </c>
      <c r="Y22" s="73">
        <f>'[2]Data hebdo'!Y90</f>
        <v>2.4300000000000002</v>
      </c>
      <c r="Z22" s="73">
        <f>'[2]Data hebdo'!Z90</f>
        <v>0</v>
      </c>
      <c r="AA22" s="73">
        <f>'[2]Data hebdo'!AA90</f>
        <v>1.64</v>
      </c>
      <c r="AB22" s="73">
        <f>'[2]Data hebdo'!AB90</f>
        <v>0.16</v>
      </c>
      <c r="AC22" s="73">
        <f>'[2]Data hebdo'!AC90</f>
        <v>2.06</v>
      </c>
      <c r="AD22" s="73">
        <f>'[2]Data hebdo'!AD90</f>
        <v>0</v>
      </c>
      <c r="AE22" s="73">
        <f>'[2]Data hebdo'!AE90</f>
        <v>0</v>
      </c>
      <c r="AF22" s="73">
        <f>'[2]Data hebdo'!AF90</f>
        <v>1.17</v>
      </c>
      <c r="AG22" s="73">
        <f>'[2]Data hebdo'!AG90</f>
        <v>0</v>
      </c>
      <c r="AH22" s="73">
        <f>'[2]Data hebdo'!AH90</f>
        <v>0</v>
      </c>
      <c r="AI22" s="73">
        <f>'[2]Data hebdo'!AI90</f>
        <v>0.94</v>
      </c>
      <c r="AJ22" s="73">
        <f>'[2]Data hebdo'!AJ90</f>
        <v>0</v>
      </c>
      <c r="AK22" s="73">
        <f>'[2]Data hebdo'!AK90</f>
        <v>0</v>
      </c>
      <c r="AL22" s="73">
        <f>'[2]Data hebdo'!AL90</f>
        <v>0</v>
      </c>
      <c r="AM22" s="73">
        <f>'[2]Data hebdo'!AM90</f>
        <v>0</v>
      </c>
      <c r="AN22" s="73">
        <f>'[2]Data hebdo'!AN90</f>
        <v>0</v>
      </c>
      <c r="AO22" s="73">
        <f>'[2]Data hebdo'!AO90</f>
        <v>2.2400000000000002</v>
      </c>
      <c r="AP22" s="73">
        <f>'[2]Data hebdo'!AP90</f>
        <v>0</v>
      </c>
      <c r="AQ22" s="73">
        <f>'[2]Data hebdo'!AQ90</f>
        <v>0.64</v>
      </c>
      <c r="AR22" s="73">
        <f>'[2]Data hebdo'!AR90</f>
        <v>0.32</v>
      </c>
      <c r="AS22" s="73">
        <f>'[2]Data hebdo'!AS90</f>
        <v>2.04</v>
      </c>
      <c r="AT22" s="73">
        <f>'[2]Data hebdo'!AT90</f>
        <v>0</v>
      </c>
      <c r="AU22" s="73">
        <f>'[2]Data hebdo'!AU90</f>
        <v>0</v>
      </c>
      <c r="AV22" s="73">
        <f>'[2]Data hebdo'!AV90</f>
        <v>1.1000000000000001</v>
      </c>
      <c r="AW22" s="73">
        <f>'[2]Data hebdo'!AW90</f>
        <v>0.72</v>
      </c>
      <c r="AX22" s="73">
        <f>'[2]Data hebdo'!AX90</f>
        <v>0</v>
      </c>
      <c r="AY22" s="73">
        <f>'[2]Data hebdo'!AY90</f>
        <v>0</v>
      </c>
      <c r="AZ22" s="73">
        <f>'[2]Data hebdo'!AZ90</f>
        <v>1.02</v>
      </c>
      <c r="BA22" s="73">
        <f>'[2]Data hebdo'!BA90</f>
        <v>0</v>
      </c>
      <c r="BB22" s="73">
        <f>'[2]Data hebdo'!BB90</f>
        <v>0</v>
      </c>
      <c r="BC22" s="73">
        <f>'[2]Data hebdo'!BC90</f>
        <v>0</v>
      </c>
      <c r="BD22" s="73">
        <f>'[2]Data hebdo'!BD90</f>
        <v>0</v>
      </c>
      <c r="BE22" s="73">
        <f>'[2]Data hebdo'!BE90</f>
        <v>0</v>
      </c>
      <c r="BF22" s="73">
        <f>'[2]Data hebdo'!BF90</f>
        <v>0</v>
      </c>
      <c r="BG22" s="73">
        <f>'[2]Data hebdo'!BG90</f>
        <v>0</v>
      </c>
      <c r="BH22" s="73">
        <f>'[2]Data hebdo'!BH90</f>
        <v>0</v>
      </c>
      <c r="BI22" s="73">
        <f>'[2]Data hebdo'!BI90</f>
        <v>0.62</v>
      </c>
      <c r="BJ22" s="73">
        <f>'[2]Data hebdo'!BJ90</f>
        <v>0</v>
      </c>
      <c r="BK22" s="73">
        <f>'[2]Data hebdo'!BK90</f>
        <v>5.19</v>
      </c>
      <c r="BL22" s="73">
        <f>'[2]Data hebdo'!BL90</f>
        <v>3.49</v>
      </c>
      <c r="BM22" s="73">
        <f>'[2]Data hebdo'!BM90</f>
        <v>4.2300000000000004</v>
      </c>
      <c r="BN22" s="73">
        <f>'[2]Data hebdo'!BN90</f>
        <v>3.23</v>
      </c>
      <c r="BO22" s="73">
        <f>'[2]Data hebdo'!BO90</f>
        <v>0.94</v>
      </c>
      <c r="BP22" s="73">
        <f>'[2]Data hebdo'!BP90</f>
        <v>2.2400000000000002</v>
      </c>
      <c r="BQ22" s="73">
        <f>'[2]Data hebdo'!BQ90</f>
        <v>2.9999999999999996</v>
      </c>
      <c r="BR22" s="73">
        <f>'[2]Data hebdo'!BR90</f>
        <v>1.82</v>
      </c>
      <c r="BS22" s="73">
        <f>'[2]Data hebdo'!BS90</f>
        <v>1.02</v>
      </c>
      <c r="BT22" s="73">
        <f>'[2]Data hebdo'!BT90</f>
        <v>0</v>
      </c>
    </row>
    <row r="23" spans="2:72" x14ac:dyDescent="0.25">
      <c r="B23" s="2" t="s">
        <v>64</v>
      </c>
      <c r="C23" s="59" t="s">
        <v>85</v>
      </c>
      <c r="D23" s="4" t="s">
        <v>89</v>
      </c>
      <c r="E23" s="49">
        <v>0</v>
      </c>
      <c r="F23" s="31"/>
      <c r="G23" s="73">
        <f>'[2]Data hebdo'!G91</f>
        <v>856.02</v>
      </c>
      <c r="H23" s="73">
        <f>'[2]Data hebdo'!H91</f>
        <v>14.59</v>
      </c>
      <c r="I23" s="73">
        <f>'[2]Data hebdo'!I91</f>
        <v>22.909999999999997</v>
      </c>
      <c r="J23" s="73">
        <f>'[2]Data hebdo'!J91</f>
        <v>19.46</v>
      </c>
      <c r="K23" s="73">
        <f>'[2]Data hebdo'!K91</f>
        <v>16.96</v>
      </c>
      <c r="L23" s="73">
        <f>'[2]Data hebdo'!L91</f>
        <v>15.87</v>
      </c>
      <c r="M23" s="73">
        <f>'[2]Data hebdo'!M91</f>
        <v>22.79</v>
      </c>
      <c r="N23" s="73">
        <f>'[2]Data hebdo'!N91</f>
        <v>12.91</v>
      </c>
      <c r="O23" s="73">
        <f>'[2]Data hebdo'!O91</f>
        <v>13.08</v>
      </c>
      <c r="P23" s="73">
        <f>'[2]Data hebdo'!P91</f>
        <v>16.04</v>
      </c>
      <c r="Q23" s="73">
        <f>'[2]Data hebdo'!Q91</f>
        <v>16.48</v>
      </c>
      <c r="R23" s="73">
        <f>'[2]Data hebdo'!R91</f>
        <v>17.419999999999998</v>
      </c>
      <c r="S23" s="73">
        <f>'[2]Data hebdo'!S91</f>
        <v>25.119999999999997</v>
      </c>
      <c r="T23" s="73">
        <f>'[2]Data hebdo'!T91</f>
        <v>24.439999999999998</v>
      </c>
      <c r="U23" s="73">
        <f>'[2]Data hebdo'!U91</f>
        <v>7.2700000000000005</v>
      </c>
      <c r="V23" s="73">
        <f>'[2]Data hebdo'!V91</f>
        <v>18.650000000000002</v>
      </c>
      <c r="W23" s="73">
        <f>'[2]Data hebdo'!W91</f>
        <v>9.82</v>
      </c>
      <c r="X23" s="73">
        <f>'[2]Data hebdo'!X91</f>
        <v>22.21</v>
      </c>
      <c r="Y23" s="73">
        <f>'[2]Data hebdo'!Y91</f>
        <v>6.7299999999999995</v>
      </c>
      <c r="Z23" s="73">
        <f>'[2]Data hebdo'!Z91</f>
        <v>8.25</v>
      </c>
      <c r="AA23" s="73">
        <f>'[2]Data hebdo'!AA91</f>
        <v>25.490000000000002</v>
      </c>
      <c r="AB23" s="73">
        <f>'[2]Data hebdo'!AB91</f>
        <v>22.73</v>
      </c>
      <c r="AC23" s="73">
        <f>'[2]Data hebdo'!AC91</f>
        <v>17.05</v>
      </c>
      <c r="AD23" s="73">
        <f>'[2]Data hebdo'!AD91</f>
        <v>26.22</v>
      </c>
      <c r="AE23" s="73">
        <f>'[2]Data hebdo'!AE91</f>
        <v>23.7</v>
      </c>
      <c r="AF23" s="73">
        <f>'[2]Data hebdo'!AF91</f>
        <v>24.03</v>
      </c>
      <c r="AG23" s="73">
        <f>'[2]Data hebdo'!AG91</f>
        <v>29.07</v>
      </c>
      <c r="AH23" s="73">
        <f>'[2]Data hebdo'!AH91</f>
        <v>24.55</v>
      </c>
      <c r="AI23" s="73">
        <f>'[2]Data hebdo'!AI91</f>
        <v>18.04</v>
      </c>
      <c r="AJ23" s="73">
        <f>'[2]Data hebdo'!AJ91</f>
        <v>23.79</v>
      </c>
      <c r="AK23" s="73">
        <f>'[2]Data hebdo'!AK91</f>
        <v>26.26</v>
      </c>
      <c r="AL23" s="73">
        <f>'[2]Data hebdo'!AL91</f>
        <v>4.1900000000000004</v>
      </c>
      <c r="AM23" s="73">
        <f>'[2]Data hebdo'!AM91</f>
        <v>0</v>
      </c>
      <c r="AN23" s="73">
        <f>'[2]Data hebdo'!AN91</f>
        <v>1.28</v>
      </c>
      <c r="AO23" s="73">
        <f>'[2]Data hebdo'!AO91</f>
        <v>16.46</v>
      </c>
      <c r="AP23" s="73">
        <f>'[2]Data hebdo'!AP91</f>
        <v>16.98</v>
      </c>
      <c r="AQ23" s="73">
        <f>'[2]Data hebdo'!AQ91</f>
        <v>25.430000000000003</v>
      </c>
      <c r="AR23" s="73">
        <f>'[2]Data hebdo'!AR91</f>
        <v>23.889999999999997</v>
      </c>
      <c r="AS23" s="73">
        <f>'[2]Data hebdo'!AS91</f>
        <v>17.920000000000002</v>
      </c>
      <c r="AT23" s="73">
        <f>'[2]Data hebdo'!AT91</f>
        <v>15.39</v>
      </c>
      <c r="AU23" s="73">
        <f>'[2]Data hebdo'!AU91</f>
        <v>10</v>
      </c>
      <c r="AV23" s="73">
        <f>'[2]Data hebdo'!AV91</f>
        <v>17.78</v>
      </c>
      <c r="AW23" s="73">
        <f>'[2]Data hebdo'!AW91</f>
        <v>20.25</v>
      </c>
      <c r="AX23" s="73">
        <f>'[2]Data hebdo'!AX91</f>
        <v>26.48</v>
      </c>
      <c r="AY23" s="73">
        <f>'[2]Data hebdo'!AY91</f>
        <v>11.21</v>
      </c>
      <c r="AZ23" s="73">
        <f>'[2]Data hebdo'!AZ91</f>
        <v>21.76</v>
      </c>
      <c r="BA23" s="73">
        <f>'[2]Data hebdo'!BA91</f>
        <v>21.85</v>
      </c>
      <c r="BB23" s="73">
        <f>'[2]Data hebdo'!BB91</f>
        <v>12.120000000000001</v>
      </c>
      <c r="BC23" s="73">
        <f>'[2]Data hebdo'!BC91</f>
        <v>21.099999999999998</v>
      </c>
      <c r="BD23" s="73">
        <f>'[2]Data hebdo'!BD91</f>
        <v>0</v>
      </c>
      <c r="BE23" s="73">
        <f>'[2]Data hebdo'!BE91</f>
        <v>0</v>
      </c>
      <c r="BF23" s="73">
        <f>'[2]Data hebdo'!BF91</f>
        <v>0</v>
      </c>
      <c r="BG23" s="73">
        <f>'[2]Data hebdo'!BG91</f>
        <v>0</v>
      </c>
      <c r="BH23" s="73">
        <f>'[2]Data hebdo'!BH91</f>
        <v>0</v>
      </c>
      <c r="BI23" s="73">
        <f>'[2]Data hebdo'!BI91</f>
        <v>83</v>
      </c>
      <c r="BJ23" s="73">
        <f>'[2]Data hebdo'!BJ91</f>
        <v>63.28</v>
      </c>
      <c r="BK23" s="73">
        <f>'[2]Data hebdo'!BK91</f>
        <v>91.79</v>
      </c>
      <c r="BL23" s="73">
        <f>'[2]Data hebdo'!BL91</f>
        <v>57.949999999999996</v>
      </c>
      <c r="BM23" s="73">
        <f>'[2]Data hebdo'!BM91</f>
        <v>75.509999999999991</v>
      </c>
      <c r="BN23" s="73">
        <f>'[2]Data hebdo'!BN91</f>
        <v>104.72999999999999</v>
      </c>
      <c r="BO23" s="73">
        <f>'[2]Data hebdo'!BO91</f>
        <v>99.86</v>
      </c>
      <c r="BP23" s="73">
        <f>'[2]Data hebdo'!BP91</f>
        <v>30.79</v>
      </c>
      <c r="BQ23" s="73">
        <f>'[2]Data hebdo'!BQ91</f>
        <v>86.56</v>
      </c>
      <c r="BR23" s="73">
        <f>'[2]Data hebdo'!BR91</f>
        <v>83.11999999999999</v>
      </c>
      <c r="BS23" s="73">
        <f>'[2]Data hebdo'!BS91</f>
        <v>77.110000000000014</v>
      </c>
      <c r="BT23" s="73">
        <f>'[2]Data hebdo'!BT91</f>
        <v>2.3200000000000003</v>
      </c>
    </row>
    <row r="24" spans="2:72" x14ac:dyDescent="0.25">
      <c r="B24" s="2" t="s">
        <v>64</v>
      </c>
      <c r="C24" s="59" t="s">
        <v>85</v>
      </c>
      <c r="D24" s="4" t="s">
        <v>90</v>
      </c>
      <c r="E24" s="49">
        <v>0</v>
      </c>
      <c r="F24" s="31"/>
      <c r="G24" s="73">
        <f>'[2]Data hebdo'!G92</f>
        <v>175.13000000000005</v>
      </c>
      <c r="H24" s="73">
        <f>'[2]Data hebdo'!H92</f>
        <v>2.0499999999999998</v>
      </c>
      <c r="I24" s="73">
        <f>'[2]Data hebdo'!I92</f>
        <v>6.3100000000000005</v>
      </c>
      <c r="J24" s="73">
        <f>'[2]Data hebdo'!J92</f>
        <v>9.83</v>
      </c>
      <c r="K24" s="73">
        <f>'[2]Data hebdo'!K92</f>
        <v>6.54</v>
      </c>
      <c r="L24" s="73">
        <f>'[2]Data hebdo'!L92</f>
        <v>4.76</v>
      </c>
      <c r="M24" s="73">
        <f>'[2]Data hebdo'!M92</f>
        <v>3.4000000000000004</v>
      </c>
      <c r="N24" s="73">
        <f>'[2]Data hebdo'!N92</f>
        <v>4.51</v>
      </c>
      <c r="O24" s="73">
        <f>'[2]Data hebdo'!O92</f>
        <v>5.5399999999999991</v>
      </c>
      <c r="P24" s="73">
        <f>'[2]Data hebdo'!P92</f>
        <v>2.4500000000000002</v>
      </c>
      <c r="Q24" s="73">
        <f>'[2]Data hebdo'!Q92</f>
        <v>5.4399999999999995</v>
      </c>
      <c r="R24" s="73">
        <f>'[2]Data hebdo'!R92</f>
        <v>4.26</v>
      </c>
      <c r="S24" s="73">
        <f>'[2]Data hebdo'!S92</f>
        <v>2.68</v>
      </c>
      <c r="T24" s="73">
        <f>'[2]Data hebdo'!T92</f>
        <v>5.4700000000000006</v>
      </c>
      <c r="U24" s="73">
        <f>'[2]Data hebdo'!U92</f>
        <v>1.1200000000000001</v>
      </c>
      <c r="V24" s="73">
        <f>'[2]Data hebdo'!V92</f>
        <v>2.52</v>
      </c>
      <c r="W24" s="73">
        <f>'[2]Data hebdo'!W92</f>
        <v>3.3</v>
      </c>
      <c r="X24" s="73">
        <f>'[2]Data hebdo'!X92</f>
        <v>5.5200000000000005</v>
      </c>
      <c r="Y24" s="73">
        <f>'[2]Data hebdo'!Y92</f>
        <v>1.6800000000000002</v>
      </c>
      <c r="Z24" s="73">
        <f>'[2]Data hebdo'!Z92</f>
        <v>1.9000000000000001</v>
      </c>
      <c r="AA24" s="73">
        <f>'[2]Data hebdo'!AA92</f>
        <v>5.2200000000000006</v>
      </c>
      <c r="AB24" s="73">
        <f>'[2]Data hebdo'!AB92</f>
        <v>2.9</v>
      </c>
      <c r="AC24" s="73">
        <f>'[2]Data hebdo'!AC92</f>
        <v>3.59</v>
      </c>
      <c r="AD24" s="73">
        <f>'[2]Data hebdo'!AD92</f>
        <v>0.76</v>
      </c>
      <c r="AE24" s="73">
        <f>'[2]Data hebdo'!AE92</f>
        <v>4.08</v>
      </c>
      <c r="AF24" s="73">
        <f>'[2]Data hebdo'!AF92</f>
        <v>4.92</v>
      </c>
      <c r="AG24" s="73">
        <f>'[2]Data hebdo'!AG92</f>
        <v>3.4800000000000004</v>
      </c>
      <c r="AH24" s="73">
        <f>'[2]Data hebdo'!AH92</f>
        <v>2.5100000000000002</v>
      </c>
      <c r="AI24" s="73">
        <f>'[2]Data hebdo'!AI92</f>
        <v>4.58</v>
      </c>
      <c r="AJ24" s="73">
        <f>'[2]Data hebdo'!AJ92</f>
        <v>5.43</v>
      </c>
      <c r="AK24" s="73">
        <f>'[2]Data hebdo'!AK92</f>
        <v>3.7800000000000002</v>
      </c>
      <c r="AL24" s="73">
        <f>'[2]Data hebdo'!AL92</f>
        <v>0.7</v>
      </c>
      <c r="AM24" s="73">
        <f>'[2]Data hebdo'!AM92</f>
        <v>0</v>
      </c>
      <c r="AN24" s="73">
        <f>'[2]Data hebdo'!AN92</f>
        <v>0.3</v>
      </c>
      <c r="AO24" s="73">
        <f>'[2]Data hebdo'!AO92</f>
        <v>8.9700000000000006</v>
      </c>
      <c r="AP24" s="73">
        <f>'[2]Data hebdo'!AP92</f>
        <v>3.8400000000000003</v>
      </c>
      <c r="AQ24" s="73">
        <f>'[2]Data hebdo'!AQ92</f>
        <v>2.7199999999999998</v>
      </c>
      <c r="AR24" s="73">
        <f>'[2]Data hebdo'!AR92</f>
        <v>4.62</v>
      </c>
      <c r="AS24" s="73">
        <f>'[2]Data hebdo'!AS92</f>
        <v>3.05</v>
      </c>
      <c r="AT24" s="73">
        <f>'[2]Data hebdo'!AT92</f>
        <v>1.87</v>
      </c>
      <c r="AU24" s="73">
        <f>'[2]Data hebdo'!AU92</f>
        <v>2.8800000000000003</v>
      </c>
      <c r="AV24" s="73">
        <f>'[2]Data hebdo'!AV92</f>
        <v>1.42</v>
      </c>
      <c r="AW24" s="73">
        <f>'[2]Data hebdo'!AW92</f>
        <v>3.7800000000000002</v>
      </c>
      <c r="AX24" s="73">
        <f>'[2]Data hebdo'!AX92</f>
        <v>3.3800000000000008</v>
      </c>
      <c r="AY24" s="73">
        <f>'[2]Data hebdo'!AY92</f>
        <v>0.16</v>
      </c>
      <c r="AZ24" s="73">
        <f>'[2]Data hebdo'!AZ92</f>
        <v>4.28</v>
      </c>
      <c r="BA24" s="73">
        <f>'[2]Data hebdo'!BA92</f>
        <v>1.25</v>
      </c>
      <c r="BB24" s="73">
        <f>'[2]Data hebdo'!BB92</f>
        <v>7.2</v>
      </c>
      <c r="BC24" s="73">
        <f>'[2]Data hebdo'!BC92</f>
        <v>4.18</v>
      </c>
      <c r="BD24" s="73">
        <f>'[2]Data hebdo'!BD92</f>
        <v>0</v>
      </c>
      <c r="BE24" s="73">
        <f>'[2]Data hebdo'!BE92</f>
        <v>0</v>
      </c>
      <c r="BF24" s="73">
        <f>'[2]Data hebdo'!BF92</f>
        <v>0</v>
      </c>
      <c r="BG24" s="73">
        <f>'[2]Data hebdo'!BG92</f>
        <v>0</v>
      </c>
      <c r="BH24" s="73">
        <f>'[2]Data hebdo'!BH92</f>
        <v>0</v>
      </c>
      <c r="BI24" s="73">
        <f>'[2]Data hebdo'!BI92</f>
        <v>25.930000000000007</v>
      </c>
      <c r="BJ24" s="73">
        <f>'[2]Data hebdo'!BJ92</f>
        <v>18.230000000000004</v>
      </c>
      <c r="BK24" s="73">
        <f>'[2]Data hebdo'!BK92</f>
        <v>19.079999999999998</v>
      </c>
      <c r="BL24" s="73">
        <f>'[2]Data hebdo'!BL92</f>
        <v>12.46</v>
      </c>
      <c r="BM24" s="73">
        <f>'[2]Data hebdo'!BM92</f>
        <v>15.06</v>
      </c>
      <c r="BN24" s="73">
        <f>'[2]Data hebdo'!BN92</f>
        <v>13.47</v>
      </c>
      <c r="BO24" s="73">
        <f>'[2]Data hebdo'!BO92</f>
        <v>17.000000000000004</v>
      </c>
      <c r="BP24" s="73">
        <f>'[2]Data hebdo'!BP92</f>
        <v>13.11</v>
      </c>
      <c r="BQ24" s="73">
        <f>'[2]Data hebdo'!BQ92</f>
        <v>12.259999999999998</v>
      </c>
      <c r="BR24" s="73">
        <f>'[2]Data hebdo'!BR92</f>
        <v>11.46</v>
      </c>
      <c r="BS24" s="73">
        <f>'[2]Data hebdo'!BS92</f>
        <v>16.170000000000002</v>
      </c>
      <c r="BT24" s="73">
        <f>'[2]Data hebdo'!BT92</f>
        <v>0.9</v>
      </c>
    </row>
    <row r="25" spans="2:72" x14ac:dyDescent="0.25">
      <c r="B25" s="2" t="s">
        <v>64</v>
      </c>
      <c r="C25" s="59" t="s">
        <v>83</v>
      </c>
      <c r="D25" s="4" t="s">
        <v>91</v>
      </c>
      <c r="E25" s="49">
        <v>0</v>
      </c>
      <c r="F25" s="31"/>
      <c r="G25" s="73">
        <f>'[2]Data hebdo'!G93</f>
        <v>82.899999999999991</v>
      </c>
      <c r="H25" s="73">
        <f>'[2]Data hebdo'!H93</f>
        <v>0.31</v>
      </c>
      <c r="I25" s="73">
        <f>'[2]Data hebdo'!I93</f>
        <v>0.15</v>
      </c>
      <c r="J25" s="73">
        <f>'[2]Data hebdo'!J93</f>
        <v>0.88</v>
      </c>
      <c r="K25" s="73">
        <f>'[2]Data hebdo'!K93</f>
        <v>4.3499999999999996</v>
      </c>
      <c r="L25" s="73">
        <f>'[2]Data hebdo'!L93</f>
        <v>4.34</v>
      </c>
      <c r="M25" s="73">
        <f>'[2]Data hebdo'!M93</f>
        <v>2.1800000000000002</v>
      </c>
      <c r="N25" s="73">
        <f>'[2]Data hebdo'!N93</f>
        <v>6.67</v>
      </c>
      <c r="O25" s="73">
        <f>'[2]Data hebdo'!O93</f>
        <v>1.2</v>
      </c>
      <c r="P25" s="73">
        <f>'[2]Data hebdo'!P93</f>
        <v>0</v>
      </c>
      <c r="Q25" s="73">
        <f>'[2]Data hebdo'!Q93</f>
        <v>1.03</v>
      </c>
      <c r="R25" s="73">
        <f>'[2]Data hebdo'!R93</f>
        <v>0.47</v>
      </c>
      <c r="S25" s="73">
        <f>'[2]Data hebdo'!S93</f>
        <v>1.77</v>
      </c>
      <c r="T25" s="73">
        <f>'[2]Data hebdo'!T93</f>
        <v>7.58</v>
      </c>
      <c r="U25" s="73">
        <f>'[2]Data hebdo'!U93</f>
        <v>0</v>
      </c>
      <c r="V25" s="73">
        <f>'[2]Data hebdo'!V93</f>
        <v>2.66</v>
      </c>
      <c r="W25" s="73">
        <f>'[2]Data hebdo'!W93</f>
        <v>0.51</v>
      </c>
      <c r="X25" s="73">
        <f>'[2]Data hebdo'!X93</f>
        <v>0.23</v>
      </c>
      <c r="Y25" s="73">
        <f>'[2]Data hebdo'!Y93</f>
        <v>3.28</v>
      </c>
      <c r="Z25" s="73">
        <f>'[2]Data hebdo'!Z93</f>
        <v>0</v>
      </c>
      <c r="AA25" s="73">
        <f>'[2]Data hebdo'!AA93</f>
        <v>3.26</v>
      </c>
      <c r="AB25" s="73">
        <f>'[2]Data hebdo'!AB93</f>
        <v>1.73</v>
      </c>
      <c r="AC25" s="73">
        <f>'[2]Data hebdo'!AC93</f>
        <v>3.3899999999999997</v>
      </c>
      <c r="AD25" s="73">
        <f>'[2]Data hebdo'!AD93</f>
        <v>1.26</v>
      </c>
      <c r="AE25" s="73">
        <f>'[2]Data hebdo'!AE93</f>
        <v>1.03</v>
      </c>
      <c r="AF25" s="73">
        <f>'[2]Data hebdo'!AF93</f>
        <v>2.2999999999999998</v>
      </c>
      <c r="AG25" s="73">
        <f>'[2]Data hebdo'!AG93</f>
        <v>0</v>
      </c>
      <c r="AH25" s="73">
        <f>'[2]Data hebdo'!AH93</f>
        <v>3.0599999999999996</v>
      </c>
      <c r="AI25" s="73">
        <f>'[2]Data hebdo'!AI93</f>
        <v>2.5499999999999998</v>
      </c>
      <c r="AJ25" s="73">
        <f>'[2]Data hebdo'!AJ93</f>
        <v>0.78999999999999992</v>
      </c>
      <c r="AK25" s="73">
        <f>'[2]Data hebdo'!AK93</f>
        <v>0</v>
      </c>
      <c r="AL25" s="73">
        <f>'[2]Data hebdo'!AL93</f>
        <v>0</v>
      </c>
      <c r="AM25" s="73">
        <f>'[2]Data hebdo'!AM93</f>
        <v>0</v>
      </c>
      <c r="AN25" s="73">
        <f>'[2]Data hebdo'!AN93</f>
        <v>0</v>
      </c>
      <c r="AO25" s="73">
        <f>'[2]Data hebdo'!AO93</f>
        <v>0</v>
      </c>
      <c r="AP25" s="73">
        <f>'[2]Data hebdo'!AP93</f>
        <v>7.09</v>
      </c>
      <c r="AQ25" s="73">
        <f>'[2]Data hebdo'!AQ93</f>
        <v>6.43</v>
      </c>
      <c r="AR25" s="73">
        <f>'[2]Data hebdo'!AR93</f>
        <v>1.5</v>
      </c>
      <c r="AS25" s="73">
        <f>'[2]Data hebdo'!AS93</f>
        <v>0</v>
      </c>
      <c r="AT25" s="73">
        <f>'[2]Data hebdo'!AT93</f>
        <v>4.25</v>
      </c>
      <c r="AU25" s="73">
        <f>'[2]Data hebdo'!AU93</f>
        <v>0.27</v>
      </c>
      <c r="AV25" s="73">
        <f>'[2]Data hebdo'!AV93</f>
        <v>0</v>
      </c>
      <c r="AW25" s="73">
        <f>'[2]Data hebdo'!AW93</f>
        <v>0.47</v>
      </c>
      <c r="AX25" s="73">
        <f>'[2]Data hebdo'!AX93</f>
        <v>2.72</v>
      </c>
      <c r="AY25" s="73">
        <f>'[2]Data hebdo'!AY93</f>
        <v>0.51</v>
      </c>
      <c r="AZ25" s="73">
        <f>'[2]Data hebdo'!AZ93</f>
        <v>0.55000000000000004</v>
      </c>
      <c r="BA25" s="73">
        <f>'[2]Data hebdo'!BA93</f>
        <v>0.15</v>
      </c>
      <c r="BB25" s="73">
        <f>'[2]Data hebdo'!BB93</f>
        <v>0.48</v>
      </c>
      <c r="BC25" s="73">
        <f>'[2]Data hebdo'!BC93</f>
        <v>1.5</v>
      </c>
      <c r="BD25" s="73">
        <f>'[2]Data hebdo'!BD93</f>
        <v>0</v>
      </c>
      <c r="BE25" s="73">
        <f>'[2]Data hebdo'!BE93</f>
        <v>0</v>
      </c>
      <c r="BF25" s="73">
        <f>'[2]Data hebdo'!BF93</f>
        <v>0</v>
      </c>
      <c r="BG25" s="73">
        <f>'[2]Data hebdo'!BG93</f>
        <v>0</v>
      </c>
      <c r="BH25" s="73">
        <f>'[2]Data hebdo'!BH93</f>
        <v>0</v>
      </c>
      <c r="BI25" s="73">
        <f>'[2]Data hebdo'!BI93</f>
        <v>10.030000000000001</v>
      </c>
      <c r="BJ25" s="73">
        <f>'[2]Data hebdo'!BJ93</f>
        <v>10.050000000000001</v>
      </c>
      <c r="BK25" s="73">
        <f>'[2]Data hebdo'!BK93</f>
        <v>10.850000000000001</v>
      </c>
      <c r="BL25" s="73">
        <f>'[2]Data hebdo'!BL93</f>
        <v>3.4000000000000004</v>
      </c>
      <c r="BM25" s="73">
        <f>'[2]Data hebdo'!BM93</f>
        <v>11.29</v>
      </c>
      <c r="BN25" s="73">
        <f>'[2]Data hebdo'!BN93</f>
        <v>4.9600000000000009</v>
      </c>
      <c r="BO25" s="73">
        <f>'[2]Data hebdo'!BO93</f>
        <v>6.4</v>
      </c>
      <c r="BP25" s="73">
        <f>'[2]Data hebdo'!BP93</f>
        <v>1.1499999999999999</v>
      </c>
      <c r="BQ25" s="73">
        <f>'[2]Data hebdo'!BQ93</f>
        <v>18.119999999999997</v>
      </c>
      <c r="BR25" s="73">
        <f>'[2]Data hebdo'!BR93</f>
        <v>3.9700000000000006</v>
      </c>
      <c r="BS25" s="73">
        <f>'[2]Data hebdo'!BS93</f>
        <v>1.65</v>
      </c>
      <c r="BT25" s="73">
        <f>'[2]Data hebdo'!BT93</f>
        <v>1.03</v>
      </c>
    </row>
    <row r="26" spans="2:72" x14ac:dyDescent="0.25">
      <c r="B26" s="2" t="s">
        <v>64</v>
      </c>
      <c r="C26" s="59" t="s">
        <v>83</v>
      </c>
      <c r="D26" s="4" t="s">
        <v>92</v>
      </c>
      <c r="E26" s="49">
        <v>0</v>
      </c>
      <c r="F26" s="31"/>
      <c r="G26" s="73">
        <f>'[2]Data hebdo'!G94</f>
        <v>166.22000000000003</v>
      </c>
      <c r="H26" s="73">
        <f>'[2]Data hebdo'!H94</f>
        <v>5.0600000000000005</v>
      </c>
      <c r="I26" s="73">
        <f>'[2]Data hebdo'!I94</f>
        <v>2.2400000000000002</v>
      </c>
      <c r="J26" s="73">
        <f>'[2]Data hebdo'!J94</f>
        <v>7.6899999999999995</v>
      </c>
      <c r="K26" s="73">
        <f>'[2]Data hebdo'!K94</f>
        <v>3.7800000000000002</v>
      </c>
      <c r="L26" s="73">
        <f>'[2]Data hebdo'!L94</f>
        <v>3.59</v>
      </c>
      <c r="M26" s="73">
        <f>'[2]Data hebdo'!M94</f>
        <v>0.4</v>
      </c>
      <c r="N26" s="73">
        <f>'[2]Data hebdo'!N94</f>
        <v>2.66</v>
      </c>
      <c r="O26" s="73">
        <f>'[2]Data hebdo'!O94</f>
        <v>0.46</v>
      </c>
      <c r="P26" s="73">
        <f>'[2]Data hebdo'!P94</f>
        <v>0.47</v>
      </c>
      <c r="Q26" s="73">
        <f>'[2]Data hebdo'!Q94</f>
        <v>5.9</v>
      </c>
      <c r="R26" s="73">
        <f>'[2]Data hebdo'!R94</f>
        <v>7.0000000000000007E-2</v>
      </c>
      <c r="S26" s="73">
        <f>'[2]Data hebdo'!S94</f>
        <v>0.42</v>
      </c>
      <c r="T26" s="73">
        <f>'[2]Data hebdo'!T94</f>
        <v>2.52</v>
      </c>
      <c r="U26" s="73">
        <f>'[2]Data hebdo'!U94</f>
        <v>1.77</v>
      </c>
      <c r="V26" s="73">
        <f>'[2]Data hebdo'!V94</f>
        <v>2.82</v>
      </c>
      <c r="W26" s="73">
        <f>'[2]Data hebdo'!W94</f>
        <v>4.16</v>
      </c>
      <c r="X26" s="73">
        <f>'[2]Data hebdo'!X94</f>
        <v>1.65</v>
      </c>
      <c r="Y26" s="73">
        <f>'[2]Data hebdo'!Y94</f>
        <v>0.05</v>
      </c>
      <c r="Z26" s="73">
        <f>'[2]Data hebdo'!Z94</f>
        <v>0.26</v>
      </c>
      <c r="AA26" s="73">
        <f>'[2]Data hebdo'!AA94</f>
        <v>3.73</v>
      </c>
      <c r="AB26" s="73">
        <f>'[2]Data hebdo'!AB94</f>
        <v>3.66</v>
      </c>
      <c r="AC26" s="73">
        <f>'[2]Data hebdo'!AC94</f>
        <v>4.04</v>
      </c>
      <c r="AD26" s="73">
        <f>'[2]Data hebdo'!AD94</f>
        <v>0.46000000000000008</v>
      </c>
      <c r="AE26" s="73">
        <f>'[2]Data hebdo'!AE94</f>
        <v>2.19</v>
      </c>
      <c r="AF26" s="73">
        <f>'[2]Data hebdo'!AF94</f>
        <v>4.01</v>
      </c>
      <c r="AG26" s="73">
        <f>'[2]Data hebdo'!AG94</f>
        <v>3.8899999999999997</v>
      </c>
      <c r="AH26" s="73">
        <f>'[2]Data hebdo'!AH94</f>
        <v>5.19</v>
      </c>
      <c r="AI26" s="73">
        <f>'[2]Data hebdo'!AI94</f>
        <v>11.83</v>
      </c>
      <c r="AJ26" s="73">
        <f>'[2]Data hebdo'!AJ94</f>
        <v>8.0399999999999991</v>
      </c>
      <c r="AK26" s="73">
        <f>'[2]Data hebdo'!AK94</f>
        <v>7.66</v>
      </c>
      <c r="AL26" s="73">
        <f>'[2]Data hebdo'!AL94</f>
        <v>0.56000000000000005</v>
      </c>
      <c r="AM26" s="73">
        <f>'[2]Data hebdo'!AM94</f>
        <v>0</v>
      </c>
      <c r="AN26" s="73">
        <f>'[2]Data hebdo'!AN94</f>
        <v>0.3</v>
      </c>
      <c r="AO26" s="73">
        <f>'[2]Data hebdo'!AO94</f>
        <v>20.58</v>
      </c>
      <c r="AP26" s="73">
        <f>'[2]Data hebdo'!AP94</f>
        <v>8.99</v>
      </c>
      <c r="AQ26" s="73">
        <f>'[2]Data hebdo'!AQ94</f>
        <v>4.6399999999999997</v>
      </c>
      <c r="AR26" s="73">
        <f>'[2]Data hebdo'!AR94</f>
        <v>4.68</v>
      </c>
      <c r="AS26" s="73">
        <f>'[2]Data hebdo'!AS94</f>
        <v>3.61</v>
      </c>
      <c r="AT26" s="73">
        <f>'[2]Data hebdo'!AT94</f>
        <v>1.3800000000000001</v>
      </c>
      <c r="AU26" s="73">
        <f>'[2]Data hebdo'!AU94</f>
        <v>7.0000000000000007E-2</v>
      </c>
      <c r="AV26" s="73">
        <f>'[2]Data hebdo'!AV94</f>
        <v>4.04</v>
      </c>
      <c r="AW26" s="73">
        <f>'[2]Data hebdo'!AW94</f>
        <v>3.1100000000000003</v>
      </c>
      <c r="AX26" s="73">
        <f>'[2]Data hebdo'!AX94</f>
        <v>3.4000000000000004</v>
      </c>
      <c r="AY26" s="73">
        <f>'[2]Data hebdo'!AY94</f>
        <v>1.21</v>
      </c>
      <c r="AZ26" s="73">
        <f>'[2]Data hebdo'!AZ94</f>
        <v>2.79</v>
      </c>
      <c r="BA26" s="73">
        <f>'[2]Data hebdo'!BA94</f>
        <v>1.29</v>
      </c>
      <c r="BB26" s="73">
        <f>'[2]Data hebdo'!BB94</f>
        <v>3.17</v>
      </c>
      <c r="BC26" s="73">
        <f>'[2]Data hebdo'!BC94</f>
        <v>1.7300000000000002</v>
      </c>
      <c r="BD26" s="73">
        <f>'[2]Data hebdo'!BD94</f>
        <v>0</v>
      </c>
      <c r="BE26" s="73">
        <f>'[2]Data hebdo'!BE94</f>
        <v>0</v>
      </c>
      <c r="BF26" s="73">
        <f>'[2]Data hebdo'!BF94</f>
        <v>0</v>
      </c>
      <c r="BG26" s="73">
        <f>'[2]Data hebdo'!BG94</f>
        <v>0</v>
      </c>
      <c r="BH26" s="73">
        <f>'[2]Data hebdo'!BH94</f>
        <v>0</v>
      </c>
      <c r="BI26" s="73">
        <f>'[2]Data hebdo'!BI94</f>
        <v>22.36</v>
      </c>
      <c r="BJ26" s="73">
        <f>'[2]Data hebdo'!BJ94</f>
        <v>3.9899999999999998</v>
      </c>
      <c r="BK26" s="73">
        <f>'[2]Data hebdo'!BK94</f>
        <v>8.67</v>
      </c>
      <c r="BL26" s="73">
        <f>'[2]Data hebdo'!BL94</f>
        <v>10.64</v>
      </c>
      <c r="BM26" s="73">
        <f>'[2]Data hebdo'!BM94</f>
        <v>11.03</v>
      </c>
      <c r="BN26" s="73">
        <f>'[2]Data hebdo'!BN94</f>
        <v>11.260000000000002</v>
      </c>
      <c r="BO26" s="73">
        <f>'[2]Data hebdo'!BO94</f>
        <v>33.28</v>
      </c>
      <c r="BP26" s="73">
        <f>'[2]Data hebdo'!BP94</f>
        <v>28.459999999999997</v>
      </c>
      <c r="BQ26" s="73">
        <f>'[2]Data hebdo'!BQ94</f>
        <v>15.72</v>
      </c>
      <c r="BR26" s="73">
        <f>'[2]Data hebdo'!BR94</f>
        <v>11.829999999999998</v>
      </c>
      <c r="BS26" s="73">
        <f>'[2]Data hebdo'!BS94</f>
        <v>8.52</v>
      </c>
      <c r="BT26" s="73">
        <f>'[2]Data hebdo'!BT94</f>
        <v>0.46</v>
      </c>
    </row>
    <row r="27" spans="2:72" x14ac:dyDescent="0.25">
      <c r="B27" s="2" t="s">
        <v>64</v>
      </c>
      <c r="C27" s="59" t="s">
        <v>83</v>
      </c>
      <c r="D27" s="4" t="s">
        <v>93</v>
      </c>
      <c r="E27" s="49">
        <v>0</v>
      </c>
      <c r="F27" s="31"/>
      <c r="G27" s="73">
        <f>'[2]Data hebdo'!G95</f>
        <v>121.02000000000001</v>
      </c>
      <c r="H27" s="73">
        <f>'[2]Data hebdo'!H95</f>
        <v>0</v>
      </c>
      <c r="I27" s="73">
        <f>'[2]Data hebdo'!I95</f>
        <v>0.33</v>
      </c>
      <c r="J27" s="73">
        <f>'[2]Data hebdo'!J95</f>
        <v>11.780000000000001</v>
      </c>
      <c r="K27" s="73">
        <f>'[2]Data hebdo'!K95</f>
        <v>0.30000000000000004</v>
      </c>
      <c r="L27" s="73">
        <f>'[2]Data hebdo'!L95</f>
        <v>0.23</v>
      </c>
      <c r="M27" s="73">
        <f>'[2]Data hebdo'!M95</f>
        <v>0.92</v>
      </c>
      <c r="N27" s="73">
        <f>'[2]Data hebdo'!N95</f>
        <v>0.73</v>
      </c>
      <c r="O27" s="73">
        <f>'[2]Data hebdo'!O95</f>
        <v>0.51</v>
      </c>
      <c r="P27" s="73">
        <f>'[2]Data hebdo'!P95</f>
        <v>0</v>
      </c>
      <c r="Q27" s="73">
        <f>'[2]Data hebdo'!Q95</f>
        <v>3.41</v>
      </c>
      <c r="R27" s="73">
        <f>'[2]Data hebdo'!R95</f>
        <v>2.4</v>
      </c>
      <c r="S27" s="73">
        <f>'[2]Data hebdo'!S95</f>
        <v>5.05</v>
      </c>
      <c r="T27" s="73">
        <f>'[2]Data hebdo'!T95</f>
        <v>6.38</v>
      </c>
      <c r="U27" s="73">
        <f>'[2]Data hebdo'!U95</f>
        <v>0.19</v>
      </c>
      <c r="V27" s="73">
        <f>'[2]Data hebdo'!V95</f>
        <v>4.13</v>
      </c>
      <c r="W27" s="73">
        <f>'[2]Data hebdo'!W95</f>
        <v>1.1499999999999999</v>
      </c>
      <c r="X27" s="73">
        <f>'[2]Data hebdo'!X95</f>
        <v>1.8</v>
      </c>
      <c r="Y27" s="73">
        <f>'[2]Data hebdo'!Y95</f>
        <v>4.4800000000000004</v>
      </c>
      <c r="Z27" s="73">
        <f>'[2]Data hebdo'!Z95</f>
        <v>1.48</v>
      </c>
      <c r="AA27" s="73">
        <f>'[2]Data hebdo'!AA95</f>
        <v>0.34</v>
      </c>
      <c r="AB27" s="73">
        <f>'[2]Data hebdo'!AB95</f>
        <v>3.29</v>
      </c>
      <c r="AC27" s="73">
        <f>'[2]Data hebdo'!AC95</f>
        <v>0.47</v>
      </c>
      <c r="AD27" s="73">
        <f>'[2]Data hebdo'!AD95</f>
        <v>1.1499999999999999</v>
      </c>
      <c r="AE27" s="73">
        <f>'[2]Data hebdo'!AE95</f>
        <v>0.39</v>
      </c>
      <c r="AF27" s="73">
        <f>'[2]Data hebdo'!AF95</f>
        <v>1.79</v>
      </c>
      <c r="AG27" s="73">
        <f>'[2]Data hebdo'!AG95</f>
        <v>0.72</v>
      </c>
      <c r="AH27" s="73">
        <f>'[2]Data hebdo'!AH95</f>
        <v>4.1999999999999993</v>
      </c>
      <c r="AI27" s="73">
        <f>'[2]Data hebdo'!AI95</f>
        <v>2.77</v>
      </c>
      <c r="AJ27" s="73">
        <f>'[2]Data hebdo'!AJ95</f>
        <v>1.8</v>
      </c>
      <c r="AK27" s="73">
        <f>'[2]Data hebdo'!AK95</f>
        <v>1.8599999999999999</v>
      </c>
      <c r="AL27" s="73">
        <f>'[2]Data hebdo'!AL95</f>
        <v>0</v>
      </c>
      <c r="AM27" s="73">
        <f>'[2]Data hebdo'!AM95</f>
        <v>0</v>
      </c>
      <c r="AN27" s="73">
        <f>'[2]Data hebdo'!AN95</f>
        <v>0</v>
      </c>
      <c r="AO27" s="73">
        <f>'[2]Data hebdo'!AO95</f>
        <v>6.66</v>
      </c>
      <c r="AP27" s="73">
        <f>'[2]Data hebdo'!AP95</f>
        <v>2.92</v>
      </c>
      <c r="AQ27" s="73">
        <f>'[2]Data hebdo'!AQ95</f>
        <v>6.8100000000000005</v>
      </c>
      <c r="AR27" s="73">
        <f>'[2]Data hebdo'!AR95</f>
        <v>2.33</v>
      </c>
      <c r="AS27" s="73">
        <f>'[2]Data hebdo'!AS95</f>
        <v>6.13</v>
      </c>
      <c r="AT27" s="73">
        <f>'[2]Data hebdo'!AT95</f>
        <v>2.09</v>
      </c>
      <c r="AU27" s="73">
        <f>'[2]Data hebdo'!AU95</f>
        <v>2.15</v>
      </c>
      <c r="AV27" s="73">
        <f>'[2]Data hebdo'!AV95</f>
        <v>1.55</v>
      </c>
      <c r="AW27" s="73">
        <f>'[2]Data hebdo'!AW95</f>
        <v>2.54</v>
      </c>
      <c r="AX27" s="73">
        <f>'[2]Data hebdo'!AX95</f>
        <v>1.4300000000000002</v>
      </c>
      <c r="AY27" s="73">
        <f>'[2]Data hebdo'!AY95</f>
        <v>0.32</v>
      </c>
      <c r="AZ27" s="73">
        <f>'[2]Data hebdo'!AZ95</f>
        <v>14.05</v>
      </c>
      <c r="BA27" s="73">
        <f>'[2]Data hebdo'!BA95</f>
        <v>4.59</v>
      </c>
      <c r="BB27" s="73">
        <f>'[2]Data hebdo'!BB95</f>
        <v>0.32</v>
      </c>
      <c r="BC27" s="73">
        <f>'[2]Data hebdo'!BC95</f>
        <v>3.08</v>
      </c>
      <c r="BD27" s="73">
        <f>'[2]Data hebdo'!BD95</f>
        <v>0</v>
      </c>
      <c r="BE27" s="73">
        <f>'[2]Data hebdo'!BE95</f>
        <v>0</v>
      </c>
      <c r="BF27" s="73">
        <f>'[2]Data hebdo'!BF95</f>
        <v>0</v>
      </c>
      <c r="BG27" s="73">
        <f>'[2]Data hebdo'!BG95</f>
        <v>0</v>
      </c>
      <c r="BH27" s="73">
        <f>'[2]Data hebdo'!BH95</f>
        <v>0</v>
      </c>
      <c r="BI27" s="73">
        <f>'[2]Data hebdo'!BI95</f>
        <v>12.540000000000001</v>
      </c>
      <c r="BJ27" s="73">
        <f>'[2]Data hebdo'!BJ95</f>
        <v>2.2599999999999998</v>
      </c>
      <c r="BK27" s="73">
        <f>'[2]Data hebdo'!BK95</f>
        <v>17.240000000000002</v>
      </c>
      <c r="BL27" s="73">
        <f>'[2]Data hebdo'!BL95</f>
        <v>7.93</v>
      </c>
      <c r="BM27" s="73">
        <f>'[2]Data hebdo'!BM95</f>
        <v>8.93</v>
      </c>
      <c r="BN27" s="73">
        <f>'[2]Data hebdo'!BN95</f>
        <v>4.5199999999999996</v>
      </c>
      <c r="BO27" s="73">
        <f>'[2]Data hebdo'!BO95</f>
        <v>10.63</v>
      </c>
      <c r="BP27" s="73">
        <f>'[2]Data hebdo'!BP95</f>
        <v>9.3899999999999988</v>
      </c>
      <c r="BQ27" s="73">
        <f>'[2]Data hebdo'!BQ95</f>
        <v>17.55</v>
      </c>
      <c r="BR27" s="73">
        <f>'[2]Data hebdo'!BR95</f>
        <v>7.99</v>
      </c>
      <c r="BS27" s="73">
        <f>'[2]Data hebdo'!BS95</f>
        <v>22.04</v>
      </c>
      <c r="BT27" s="73">
        <f>'[2]Data hebdo'!BT95</f>
        <v>0</v>
      </c>
    </row>
    <row r="28" spans="2:72" x14ac:dyDescent="0.25">
      <c r="B28" s="2" t="s">
        <v>64</v>
      </c>
      <c r="C28" s="59" t="s">
        <v>83</v>
      </c>
      <c r="D28" s="4" t="s">
        <v>94</v>
      </c>
      <c r="E28" s="49">
        <v>0</v>
      </c>
      <c r="F28" s="31"/>
      <c r="G28" s="73">
        <f>'[2]Data hebdo'!G96</f>
        <v>203.29</v>
      </c>
      <c r="H28" s="73">
        <f>'[2]Data hebdo'!H96</f>
        <v>2.75</v>
      </c>
      <c r="I28" s="73">
        <f>'[2]Data hebdo'!I96</f>
        <v>13.629999999999999</v>
      </c>
      <c r="J28" s="73">
        <f>'[2]Data hebdo'!J96</f>
        <v>2.61</v>
      </c>
      <c r="K28" s="73">
        <f>'[2]Data hebdo'!K96</f>
        <v>1.7199999999999998</v>
      </c>
      <c r="L28" s="73">
        <f>'[2]Data hebdo'!L96</f>
        <v>1.51</v>
      </c>
      <c r="M28" s="73">
        <f>'[2]Data hebdo'!M96</f>
        <v>12.25</v>
      </c>
      <c r="N28" s="73">
        <f>'[2]Data hebdo'!N96</f>
        <v>1.67</v>
      </c>
      <c r="O28" s="73">
        <f>'[2]Data hebdo'!O96</f>
        <v>0.69</v>
      </c>
      <c r="P28" s="73">
        <f>'[2]Data hebdo'!P96</f>
        <v>1.1099999999999999</v>
      </c>
      <c r="Q28" s="73">
        <f>'[2]Data hebdo'!Q96</f>
        <v>0.6</v>
      </c>
      <c r="R28" s="73">
        <f>'[2]Data hebdo'!R96</f>
        <v>0.44</v>
      </c>
      <c r="S28" s="73">
        <f>'[2]Data hebdo'!S96</f>
        <v>4.32</v>
      </c>
      <c r="T28" s="73">
        <f>'[2]Data hebdo'!T96</f>
        <v>1.1200000000000001</v>
      </c>
      <c r="U28" s="73">
        <f>'[2]Data hebdo'!U96</f>
        <v>0.77</v>
      </c>
      <c r="V28" s="73">
        <f>'[2]Data hebdo'!V96</f>
        <v>4.1500000000000004</v>
      </c>
      <c r="W28" s="73">
        <f>'[2]Data hebdo'!W96</f>
        <v>6.83</v>
      </c>
      <c r="X28" s="73">
        <f>'[2]Data hebdo'!X96</f>
        <v>5.5600000000000005</v>
      </c>
      <c r="Y28" s="73">
        <f>'[2]Data hebdo'!Y96</f>
        <v>6.94</v>
      </c>
      <c r="Z28" s="73">
        <f>'[2]Data hebdo'!Z96</f>
        <v>0</v>
      </c>
      <c r="AA28" s="73">
        <f>'[2]Data hebdo'!AA96</f>
        <v>7.87</v>
      </c>
      <c r="AB28" s="73">
        <f>'[2]Data hebdo'!AB96</f>
        <v>3.31</v>
      </c>
      <c r="AC28" s="73">
        <f>'[2]Data hebdo'!AC96</f>
        <v>1.87</v>
      </c>
      <c r="AD28" s="73">
        <f>'[2]Data hebdo'!AD96</f>
        <v>3.1599999999999997</v>
      </c>
      <c r="AE28" s="73">
        <f>'[2]Data hebdo'!AE96</f>
        <v>7.5299999999999994</v>
      </c>
      <c r="AF28" s="73">
        <f>'[2]Data hebdo'!AF96</f>
        <v>1.45</v>
      </c>
      <c r="AG28" s="73">
        <f>'[2]Data hebdo'!AG96</f>
        <v>5.08</v>
      </c>
      <c r="AH28" s="73">
        <f>'[2]Data hebdo'!AH96</f>
        <v>0.45</v>
      </c>
      <c r="AI28" s="73">
        <f>'[2]Data hebdo'!AI96</f>
        <v>2.3600000000000003</v>
      </c>
      <c r="AJ28" s="73">
        <f>'[2]Data hebdo'!AJ96</f>
        <v>5.97</v>
      </c>
      <c r="AK28" s="73">
        <f>'[2]Data hebdo'!AK96</f>
        <v>11.979999999999999</v>
      </c>
      <c r="AL28" s="73">
        <f>'[2]Data hebdo'!AL96</f>
        <v>0</v>
      </c>
      <c r="AM28" s="73">
        <f>'[2]Data hebdo'!AM96</f>
        <v>0</v>
      </c>
      <c r="AN28" s="73">
        <f>'[2]Data hebdo'!AN96</f>
        <v>0.18</v>
      </c>
      <c r="AO28" s="73">
        <f>'[2]Data hebdo'!AO96</f>
        <v>11.94</v>
      </c>
      <c r="AP28" s="73">
        <f>'[2]Data hebdo'!AP96</f>
        <v>16.880000000000003</v>
      </c>
      <c r="AQ28" s="73">
        <f>'[2]Data hebdo'!AQ96</f>
        <v>18.520000000000003</v>
      </c>
      <c r="AR28" s="73">
        <f>'[2]Data hebdo'!AR96</f>
        <v>3.2399999999999998</v>
      </c>
      <c r="AS28" s="73">
        <f>'[2]Data hebdo'!AS96</f>
        <v>6.39</v>
      </c>
      <c r="AT28" s="73">
        <f>'[2]Data hebdo'!AT96</f>
        <v>1.77</v>
      </c>
      <c r="AU28" s="73">
        <f>'[2]Data hebdo'!AU96</f>
        <v>1.01</v>
      </c>
      <c r="AV28" s="73">
        <f>'[2]Data hebdo'!AV96</f>
        <v>4.7499999999999991</v>
      </c>
      <c r="AW28" s="73">
        <f>'[2]Data hebdo'!AW96</f>
        <v>1.1200000000000001</v>
      </c>
      <c r="AX28" s="73">
        <f>'[2]Data hebdo'!AX96</f>
        <v>5.32</v>
      </c>
      <c r="AY28" s="73">
        <f>'[2]Data hebdo'!AY96</f>
        <v>7.0000000000000007E-2</v>
      </c>
      <c r="AZ28" s="73">
        <f>'[2]Data hebdo'!AZ96</f>
        <v>0.6</v>
      </c>
      <c r="BA28" s="73">
        <f>'[2]Data hebdo'!BA96</f>
        <v>1.62</v>
      </c>
      <c r="BB28" s="73">
        <f>'[2]Data hebdo'!BB96</f>
        <v>1.7000000000000002</v>
      </c>
      <c r="BC28" s="73">
        <f>'[2]Data hebdo'!BC96</f>
        <v>8.4799999999999986</v>
      </c>
      <c r="BD28" s="73">
        <f>'[2]Data hebdo'!BD96</f>
        <v>0</v>
      </c>
      <c r="BE28" s="73">
        <f>'[2]Data hebdo'!BE96</f>
        <v>0</v>
      </c>
      <c r="BF28" s="73">
        <f>'[2]Data hebdo'!BF96</f>
        <v>0</v>
      </c>
      <c r="BG28" s="73">
        <f>'[2]Data hebdo'!BG96</f>
        <v>0</v>
      </c>
      <c r="BH28" s="73">
        <f>'[2]Data hebdo'!BH96</f>
        <v>0</v>
      </c>
      <c r="BI28" s="73">
        <f>'[2]Data hebdo'!BI96</f>
        <v>22.22</v>
      </c>
      <c r="BJ28" s="73">
        <f>'[2]Data hebdo'!BJ96</f>
        <v>14.61</v>
      </c>
      <c r="BK28" s="73">
        <f>'[2]Data hebdo'!BK96</f>
        <v>7.59</v>
      </c>
      <c r="BL28" s="73">
        <f>'[2]Data hebdo'!BL96</f>
        <v>17.310000000000002</v>
      </c>
      <c r="BM28" s="73">
        <f>'[2]Data hebdo'!BM96</f>
        <v>18.93</v>
      </c>
      <c r="BN28" s="73">
        <f>'[2]Data hebdo'!BN96</f>
        <v>17.899999999999999</v>
      </c>
      <c r="BO28" s="73">
        <f>'[2]Data hebdo'!BO96</f>
        <v>21.139999999999997</v>
      </c>
      <c r="BP28" s="73">
        <f>'[2]Data hebdo'!BP96</f>
        <v>24.73</v>
      </c>
      <c r="BQ28" s="73">
        <f>'[2]Data hebdo'!BQ96</f>
        <v>34.19</v>
      </c>
      <c r="BR28" s="73">
        <f>'[2]Data hebdo'!BR96</f>
        <v>12.200000000000001</v>
      </c>
      <c r="BS28" s="73">
        <f>'[2]Data hebdo'!BS96</f>
        <v>9.06</v>
      </c>
      <c r="BT28" s="73">
        <f>'[2]Data hebdo'!BT96</f>
        <v>3.41</v>
      </c>
    </row>
    <row r="29" spans="2:72" x14ac:dyDescent="0.25">
      <c r="B29" s="2" t="s">
        <v>64</v>
      </c>
      <c r="C29" s="59" t="s">
        <v>83</v>
      </c>
      <c r="D29" s="4" t="s">
        <v>95</v>
      </c>
      <c r="E29" s="49">
        <v>0</v>
      </c>
      <c r="F29" s="31"/>
      <c r="G29" s="73">
        <f>'[2]Data hebdo'!G97</f>
        <v>118.25000000000001</v>
      </c>
      <c r="H29" s="73">
        <f>'[2]Data hebdo'!H97</f>
        <v>0</v>
      </c>
      <c r="I29" s="73">
        <f>'[2]Data hebdo'!I97</f>
        <v>3.24</v>
      </c>
      <c r="J29" s="73">
        <f>'[2]Data hebdo'!J97</f>
        <v>7.7799999999999994</v>
      </c>
      <c r="K29" s="73">
        <f>'[2]Data hebdo'!K97</f>
        <v>9.4600000000000009</v>
      </c>
      <c r="L29" s="73">
        <f>'[2]Data hebdo'!L97</f>
        <v>0</v>
      </c>
      <c r="M29" s="73">
        <f>'[2]Data hebdo'!M97</f>
        <v>0</v>
      </c>
      <c r="N29" s="73">
        <f>'[2]Data hebdo'!N97</f>
        <v>1.83</v>
      </c>
      <c r="O29" s="73">
        <f>'[2]Data hebdo'!O97</f>
        <v>0</v>
      </c>
      <c r="P29" s="73">
        <f>'[2]Data hebdo'!P97</f>
        <v>0</v>
      </c>
      <c r="Q29" s="73">
        <f>'[2]Data hebdo'!Q97</f>
        <v>0.54</v>
      </c>
      <c r="R29" s="73">
        <f>'[2]Data hebdo'!R97</f>
        <v>0.78</v>
      </c>
      <c r="S29" s="73">
        <f>'[2]Data hebdo'!S97</f>
        <v>4.26</v>
      </c>
      <c r="T29" s="73">
        <f>'[2]Data hebdo'!T97</f>
        <v>1.46</v>
      </c>
      <c r="U29" s="73">
        <f>'[2]Data hebdo'!U97</f>
        <v>0.71</v>
      </c>
      <c r="V29" s="73">
        <f>'[2]Data hebdo'!V97</f>
        <v>2.0299999999999998</v>
      </c>
      <c r="W29" s="73">
        <f>'[2]Data hebdo'!W97</f>
        <v>2.15</v>
      </c>
      <c r="X29" s="73">
        <f>'[2]Data hebdo'!X97</f>
        <v>10.25</v>
      </c>
      <c r="Y29" s="73">
        <f>'[2]Data hebdo'!Y97</f>
        <v>1.3900000000000001</v>
      </c>
      <c r="Z29" s="73">
        <f>'[2]Data hebdo'!Z97</f>
        <v>0.22</v>
      </c>
      <c r="AA29" s="73">
        <f>'[2]Data hebdo'!AA97</f>
        <v>2.4900000000000002</v>
      </c>
      <c r="AB29" s="73">
        <f>'[2]Data hebdo'!AB97</f>
        <v>11.29</v>
      </c>
      <c r="AC29" s="73">
        <f>'[2]Data hebdo'!AC97</f>
        <v>2.34</v>
      </c>
      <c r="AD29" s="73">
        <f>'[2]Data hebdo'!AD97</f>
        <v>0.1</v>
      </c>
      <c r="AE29" s="73">
        <f>'[2]Data hebdo'!AE97</f>
        <v>0.85000000000000009</v>
      </c>
      <c r="AF29" s="73">
        <f>'[2]Data hebdo'!AF97</f>
        <v>1.73</v>
      </c>
      <c r="AG29" s="73">
        <f>'[2]Data hebdo'!AG97</f>
        <v>2.0499999999999998</v>
      </c>
      <c r="AH29" s="73">
        <f>'[2]Data hebdo'!AH97</f>
        <v>1.17</v>
      </c>
      <c r="AI29" s="73">
        <f>'[2]Data hebdo'!AI97</f>
        <v>6.68</v>
      </c>
      <c r="AJ29" s="73">
        <f>'[2]Data hebdo'!AJ97</f>
        <v>7.73</v>
      </c>
      <c r="AK29" s="73">
        <f>'[2]Data hebdo'!AK97</f>
        <v>0</v>
      </c>
      <c r="AL29" s="73">
        <f>'[2]Data hebdo'!AL97</f>
        <v>0.84</v>
      </c>
      <c r="AM29" s="73">
        <f>'[2]Data hebdo'!AM97</f>
        <v>0</v>
      </c>
      <c r="AN29" s="73">
        <f>'[2]Data hebdo'!AN97</f>
        <v>0</v>
      </c>
      <c r="AO29" s="73">
        <f>'[2]Data hebdo'!AO97</f>
        <v>6.45</v>
      </c>
      <c r="AP29" s="73">
        <f>'[2]Data hebdo'!AP97</f>
        <v>2.5500000000000003</v>
      </c>
      <c r="AQ29" s="73">
        <f>'[2]Data hebdo'!AQ97</f>
        <v>2.37</v>
      </c>
      <c r="AR29" s="73">
        <f>'[2]Data hebdo'!AR97</f>
        <v>5.64</v>
      </c>
      <c r="AS29" s="73">
        <f>'[2]Data hebdo'!AS97</f>
        <v>4.93</v>
      </c>
      <c r="AT29" s="73">
        <f>'[2]Data hebdo'!AT97</f>
        <v>2.92</v>
      </c>
      <c r="AU29" s="73">
        <f>'[2]Data hebdo'!AU97</f>
        <v>0.7</v>
      </c>
      <c r="AV29" s="73">
        <f>'[2]Data hebdo'!AV97</f>
        <v>0.64</v>
      </c>
      <c r="AW29" s="73">
        <f>'[2]Data hebdo'!AW97</f>
        <v>1.84</v>
      </c>
      <c r="AX29" s="73">
        <f>'[2]Data hebdo'!AX97</f>
        <v>3.79</v>
      </c>
      <c r="AY29" s="73">
        <f>'[2]Data hebdo'!AY97</f>
        <v>0.38</v>
      </c>
      <c r="AZ29" s="73">
        <f>'[2]Data hebdo'!AZ97</f>
        <v>1.01</v>
      </c>
      <c r="BA29" s="73">
        <f>'[2]Data hebdo'!BA97</f>
        <v>0</v>
      </c>
      <c r="BB29" s="73">
        <f>'[2]Data hebdo'!BB97</f>
        <v>1.42</v>
      </c>
      <c r="BC29" s="73">
        <f>'[2]Data hebdo'!BC97</f>
        <v>0.24</v>
      </c>
      <c r="BD29" s="73">
        <f>'[2]Data hebdo'!BD97</f>
        <v>0</v>
      </c>
      <c r="BE29" s="73">
        <f>'[2]Data hebdo'!BE97</f>
        <v>0</v>
      </c>
      <c r="BF29" s="73">
        <f>'[2]Data hebdo'!BF97</f>
        <v>0</v>
      </c>
      <c r="BG29" s="73">
        <f>'[2]Data hebdo'!BG97</f>
        <v>0</v>
      </c>
      <c r="BH29" s="73">
        <f>'[2]Data hebdo'!BH97</f>
        <v>0</v>
      </c>
      <c r="BI29" s="73">
        <f>'[2]Data hebdo'!BI97</f>
        <v>20.480000000000004</v>
      </c>
      <c r="BJ29" s="73">
        <f>'[2]Data hebdo'!BJ97</f>
        <v>1.83</v>
      </c>
      <c r="BK29" s="73">
        <f>'[2]Data hebdo'!BK97</f>
        <v>7.04</v>
      </c>
      <c r="BL29" s="73">
        <f>'[2]Data hebdo'!BL97</f>
        <v>15.139999999999999</v>
      </c>
      <c r="BM29" s="73">
        <f>'[2]Data hebdo'!BM97</f>
        <v>17.73</v>
      </c>
      <c r="BN29" s="73">
        <f>'[2]Data hebdo'!BN97</f>
        <v>4.7299999999999995</v>
      </c>
      <c r="BO29" s="73">
        <f>'[2]Data hebdo'!BO97</f>
        <v>16.420000000000002</v>
      </c>
      <c r="BP29" s="73">
        <f>'[2]Data hebdo'!BP97</f>
        <v>7.4</v>
      </c>
      <c r="BQ29" s="73">
        <f>'[2]Data hebdo'!BQ97</f>
        <v>17.46</v>
      </c>
      <c r="BR29" s="73">
        <f>'[2]Data hebdo'!BR97</f>
        <v>7.3500000000000005</v>
      </c>
      <c r="BS29" s="73">
        <f>'[2]Data hebdo'!BS97</f>
        <v>2.67</v>
      </c>
      <c r="BT29" s="73">
        <f>'[2]Data hebdo'!BT97</f>
        <v>0</v>
      </c>
    </row>
    <row r="30" spans="2:72" x14ac:dyDescent="0.25">
      <c r="B30" s="2" t="s">
        <v>64</v>
      </c>
      <c r="C30" s="59" t="s">
        <v>83</v>
      </c>
      <c r="D30" s="4" t="s">
        <v>96</v>
      </c>
      <c r="E30" s="49">
        <v>0</v>
      </c>
      <c r="F30" s="31"/>
      <c r="G30" s="73">
        <f>'[2]Data hebdo'!G98</f>
        <v>272.24999999999994</v>
      </c>
      <c r="H30" s="73">
        <f>'[2]Data hebdo'!H98</f>
        <v>1.1599999999999999</v>
      </c>
      <c r="I30" s="73">
        <f>'[2]Data hebdo'!I98</f>
        <v>4.0500000000000007</v>
      </c>
      <c r="J30" s="73">
        <f>'[2]Data hebdo'!J98</f>
        <v>2.27</v>
      </c>
      <c r="K30" s="73">
        <f>'[2]Data hebdo'!K98</f>
        <v>3.17</v>
      </c>
      <c r="L30" s="73">
        <f>'[2]Data hebdo'!L98</f>
        <v>1.93</v>
      </c>
      <c r="M30" s="73">
        <f>'[2]Data hebdo'!M98</f>
        <v>3.27</v>
      </c>
      <c r="N30" s="73">
        <f>'[2]Data hebdo'!N98</f>
        <v>2.5700000000000003</v>
      </c>
      <c r="O30" s="73">
        <f>'[2]Data hebdo'!O98</f>
        <v>2.09</v>
      </c>
      <c r="P30" s="73">
        <f>'[2]Data hebdo'!P98</f>
        <v>3.3200000000000003</v>
      </c>
      <c r="Q30" s="73">
        <f>'[2]Data hebdo'!Q98</f>
        <v>4.9399999999999995</v>
      </c>
      <c r="R30" s="73">
        <f>'[2]Data hebdo'!R98</f>
        <v>9.09</v>
      </c>
      <c r="S30" s="73">
        <f>'[2]Data hebdo'!S98</f>
        <v>3.2200000000000006</v>
      </c>
      <c r="T30" s="73">
        <f>'[2]Data hebdo'!T98</f>
        <v>8.44</v>
      </c>
      <c r="U30" s="73">
        <f>'[2]Data hebdo'!U98</f>
        <v>0.52</v>
      </c>
      <c r="V30" s="73">
        <f>'[2]Data hebdo'!V98</f>
        <v>9.379999999999999</v>
      </c>
      <c r="W30" s="73">
        <f>'[2]Data hebdo'!W98</f>
        <v>9.379999999999999</v>
      </c>
      <c r="X30" s="73">
        <f>'[2]Data hebdo'!X98</f>
        <v>10.92</v>
      </c>
      <c r="Y30" s="73">
        <f>'[2]Data hebdo'!Y98</f>
        <v>4.2</v>
      </c>
      <c r="Z30" s="73">
        <f>'[2]Data hebdo'!Z98</f>
        <v>0.79</v>
      </c>
      <c r="AA30" s="73">
        <f>'[2]Data hebdo'!AA98</f>
        <v>6.71</v>
      </c>
      <c r="AB30" s="73">
        <f>'[2]Data hebdo'!AB98</f>
        <v>7.33</v>
      </c>
      <c r="AC30" s="73">
        <f>'[2]Data hebdo'!AC98</f>
        <v>10.96</v>
      </c>
      <c r="AD30" s="73">
        <f>'[2]Data hebdo'!AD98</f>
        <v>13.309999999999999</v>
      </c>
      <c r="AE30" s="73">
        <f>'[2]Data hebdo'!AE98</f>
        <v>9.32</v>
      </c>
      <c r="AF30" s="73">
        <f>'[2]Data hebdo'!AF98</f>
        <v>7.81</v>
      </c>
      <c r="AG30" s="73">
        <f>'[2]Data hebdo'!AG98</f>
        <v>5.85</v>
      </c>
      <c r="AH30" s="73">
        <f>'[2]Data hebdo'!AH98</f>
        <v>6.94</v>
      </c>
      <c r="AI30" s="73">
        <f>'[2]Data hebdo'!AI98</f>
        <v>5.5600000000000005</v>
      </c>
      <c r="AJ30" s="73">
        <f>'[2]Data hebdo'!AJ98</f>
        <v>4.41</v>
      </c>
      <c r="AK30" s="73">
        <f>'[2]Data hebdo'!AK98</f>
        <v>6.0299999999999994</v>
      </c>
      <c r="AL30" s="73">
        <f>'[2]Data hebdo'!AL98</f>
        <v>2.12</v>
      </c>
      <c r="AM30" s="73">
        <f>'[2]Data hebdo'!AM98</f>
        <v>0</v>
      </c>
      <c r="AN30" s="73">
        <f>'[2]Data hebdo'!AN98</f>
        <v>0.95</v>
      </c>
      <c r="AO30" s="73">
        <f>'[2]Data hebdo'!AO98</f>
        <v>9.41</v>
      </c>
      <c r="AP30" s="73">
        <f>'[2]Data hebdo'!AP98</f>
        <v>4.84</v>
      </c>
      <c r="AQ30" s="73">
        <f>'[2]Data hebdo'!AQ98</f>
        <v>8.65</v>
      </c>
      <c r="AR30" s="73">
        <f>'[2]Data hebdo'!AR98</f>
        <v>3.41</v>
      </c>
      <c r="AS30" s="73">
        <f>'[2]Data hebdo'!AS98</f>
        <v>11</v>
      </c>
      <c r="AT30" s="73">
        <f>'[2]Data hebdo'!AT98</f>
        <v>8.5500000000000007</v>
      </c>
      <c r="AU30" s="73">
        <f>'[2]Data hebdo'!AU98</f>
        <v>3.04</v>
      </c>
      <c r="AV30" s="73">
        <f>'[2]Data hebdo'!AV98</f>
        <v>10.940000000000001</v>
      </c>
      <c r="AW30" s="73">
        <f>'[2]Data hebdo'!AW98</f>
        <v>9.4799999999999986</v>
      </c>
      <c r="AX30" s="73">
        <f>'[2]Data hebdo'!AX98</f>
        <v>6.3599999999999994</v>
      </c>
      <c r="AY30" s="73">
        <f>'[2]Data hebdo'!AY98</f>
        <v>3.54</v>
      </c>
      <c r="AZ30" s="73">
        <f>'[2]Data hebdo'!AZ98</f>
        <v>11.580000000000002</v>
      </c>
      <c r="BA30" s="73">
        <f>'[2]Data hebdo'!BA98</f>
        <v>1.57</v>
      </c>
      <c r="BB30" s="73">
        <f>'[2]Data hebdo'!BB98</f>
        <v>5.38</v>
      </c>
      <c r="BC30" s="73">
        <f>'[2]Data hebdo'!BC98</f>
        <v>2.4900000000000002</v>
      </c>
      <c r="BD30" s="73">
        <f>'[2]Data hebdo'!BD98</f>
        <v>0</v>
      </c>
      <c r="BE30" s="73">
        <f>'[2]Data hebdo'!BE98</f>
        <v>0</v>
      </c>
      <c r="BF30" s="73">
        <f>'[2]Data hebdo'!BF98</f>
        <v>0</v>
      </c>
      <c r="BG30" s="73">
        <f>'[2]Data hebdo'!BG98</f>
        <v>0</v>
      </c>
      <c r="BH30" s="73">
        <f>'[2]Data hebdo'!BH98</f>
        <v>0</v>
      </c>
      <c r="BI30" s="73">
        <f>'[2]Data hebdo'!BI98</f>
        <v>12.4</v>
      </c>
      <c r="BJ30" s="73">
        <f>'[2]Data hebdo'!BJ98</f>
        <v>10.399999999999999</v>
      </c>
      <c r="BK30" s="73">
        <f>'[2]Data hebdo'!BK98</f>
        <v>26.490000000000002</v>
      </c>
      <c r="BL30" s="73">
        <f>'[2]Data hebdo'!BL98</f>
        <v>31.64</v>
      </c>
      <c r="BM30" s="73">
        <f>'[2]Data hebdo'!BM98</f>
        <v>23.770000000000003</v>
      </c>
      <c r="BN30" s="73">
        <f>'[2]Data hebdo'!BN98</f>
        <v>41.160000000000004</v>
      </c>
      <c r="BO30" s="73">
        <f>'[2]Data hebdo'!BO98</f>
        <v>25.200000000000003</v>
      </c>
      <c r="BP30" s="73">
        <f>'[2]Data hebdo'!BP98</f>
        <v>14.41</v>
      </c>
      <c r="BQ30" s="73">
        <f>'[2]Data hebdo'!BQ98</f>
        <v>32.4</v>
      </c>
      <c r="BR30" s="73">
        <f>'[2]Data hebdo'!BR98</f>
        <v>32.82</v>
      </c>
      <c r="BS30" s="73">
        <f>'[2]Data hebdo'!BS98</f>
        <v>21.48</v>
      </c>
      <c r="BT30" s="73">
        <f>'[2]Data hebdo'!BT98</f>
        <v>0.08</v>
      </c>
    </row>
    <row r="31" spans="2:72" x14ac:dyDescent="0.25">
      <c r="B31" s="2" t="s">
        <v>64</v>
      </c>
      <c r="C31" s="59" t="s">
        <v>83</v>
      </c>
      <c r="D31" s="4" t="s">
        <v>97</v>
      </c>
      <c r="E31" s="49">
        <v>0</v>
      </c>
      <c r="F31" s="31"/>
      <c r="G31" s="73">
        <f>'[2]Data hebdo'!G99</f>
        <v>18.34</v>
      </c>
      <c r="H31" s="73">
        <f>'[2]Data hebdo'!H99</f>
        <v>0</v>
      </c>
      <c r="I31" s="73">
        <f>'[2]Data hebdo'!I99</f>
        <v>1.08</v>
      </c>
      <c r="J31" s="73">
        <f>'[2]Data hebdo'!J99</f>
        <v>1.7000000000000002</v>
      </c>
      <c r="K31" s="73">
        <f>'[2]Data hebdo'!K99</f>
        <v>0.43000000000000005</v>
      </c>
      <c r="L31" s="73">
        <f>'[2]Data hebdo'!L99</f>
        <v>0.1</v>
      </c>
      <c r="M31" s="73">
        <f>'[2]Data hebdo'!M99</f>
        <v>0.3</v>
      </c>
      <c r="N31" s="73">
        <f>'[2]Data hebdo'!N99</f>
        <v>0.51</v>
      </c>
      <c r="O31" s="73">
        <f>'[2]Data hebdo'!O99</f>
        <v>0</v>
      </c>
      <c r="P31" s="73">
        <f>'[2]Data hebdo'!P99</f>
        <v>0.28999999999999998</v>
      </c>
      <c r="Q31" s="73">
        <f>'[2]Data hebdo'!Q99</f>
        <v>0</v>
      </c>
      <c r="R31" s="73">
        <f>'[2]Data hebdo'!R99</f>
        <v>0</v>
      </c>
      <c r="S31" s="73">
        <f>'[2]Data hebdo'!S99</f>
        <v>0</v>
      </c>
      <c r="T31" s="73">
        <f>'[2]Data hebdo'!T99</f>
        <v>0</v>
      </c>
      <c r="U31" s="73">
        <f>'[2]Data hebdo'!U99</f>
        <v>0</v>
      </c>
      <c r="V31" s="73">
        <f>'[2]Data hebdo'!V99</f>
        <v>0.73</v>
      </c>
      <c r="W31" s="73">
        <f>'[2]Data hebdo'!W99</f>
        <v>1.2</v>
      </c>
      <c r="X31" s="73">
        <f>'[2]Data hebdo'!X99</f>
        <v>1.4</v>
      </c>
      <c r="Y31" s="73">
        <f>'[2]Data hebdo'!Y99</f>
        <v>0.15</v>
      </c>
      <c r="Z31" s="73">
        <f>'[2]Data hebdo'!Z99</f>
        <v>0</v>
      </c>
      <c r="AA31" s="73">
        <f>'[2]Data hebdo'!AA99</f>
        <v>0.33999999999999997</v>
      </c>
      <c r="AB31" s="73">
        <f>'[2]Data hebdo'!AB99</f>
        <v>1.7200000000000002</v>
      </c>
      <c r="AC31" s="73">
        <f>'[2]Data hebdo'!AC99</f>
        <v>7.0000000000000007E-2</v>
      </c>
      <c r="AD31" s="73">
        <f>'[2]Data hebdo'!AD99</f>
        <v>0</v>
      </c>
      <c r="AE31" s="73">
        <f>'[2]Data hebdo'!AE99</f>
        <v>0.28999999999999998</v>
      </c>
      <c r="AF31" s="73">
        <f>'[2]Data hebdo'!AF99</f>
        <v>1.4499999999999997</v>
      </c>
      <c r="AG31" s="73">
        <f>'[2]Data hebdo'!AG99</f>
        <v>0.14000000000000001</v>
      </c>
      <c r="AH31" s="73">
        <f>'[2]Data hebdo'!AH99</f>
        <v>0</v>
      </c>
      <c r="AI31" s="73">
        <f>'[2]Data hebdo'!AI99</f>
        <v>0.41000000000000003</v>
      </c>
      <c r="AJ31" s="73">
        <f>'[2]Data hebdo'!AJ99</f>
        <v>0</v>
      </c>
      <c r="AK31" s="73">
        <f>'[2]Data hebdo'!AK99</f>
        <v>0.1</v>
      </c>
      <c r="AL31" s="73">
        <f>'[2]Data hebdo'!AL99</f>
        <v>0</v>
      </c>
      <c r="AM31" s="73">
        <f>'[2]Data hebdo'!AM99</f>
        <v>0</v>
      </c>
      <c r="AN31" s="73">
        <f>'[2]Data hebdo'!AN99</f>
        <v>0</v>
      </c>
      <c r="AO31" s="73">
        <f>'[2]Data hebdo'!AO99</f>
        <v>0</v>
      </c>
      <c r="AP31" s="73">
        <f>'[2]Data hebdo'!AP99</f>
        <v>1.75</v>
      </c>
      <c r="AQ31" s="73">
        <f>'[2]Data hebdo'!AQ99</f>
        <v>0.8600000000000001</v>
      </c>
      <c r="AR31" s="73">
        <f>'[2]Data hebdo'!AR99</f>
        <v>0</v>
      </c>
      <c r="AS31" s="73">
        <f>'[2]Data hebdo'!AS99</f>
        <v>0.11</v>
      </c>
      <c r="AT31" s="73">
        <f>'[2]Data hebdo'!AT99</f>
        <v>0</v>
      </c>
      <c r="AU31" s="73">
        <f>'[2]Data hebdo'!AU99</f>
        <v>0</v>
      </c>
      <c r="AV31" s="73">
        <f>'[2]Data hebdo'!AV99</f>
        <v>0.06</v>
      </c>
      <c r="AW31" s="73">
        <f>'[2]Data hebdo'!AW99</f>
        <v>0.75</v>
      </c>
      <c r="AX31" s="73">
        <f>'[2]Data hebdo'!AX99</f>
        <v>0.74</v>
      </c>
      <c r="AY31" s="73">
        <f>'[2]Data hebdo'!AY99</f>
        <v>0.77</v>
      </c>
      <c r="AZ31" s="73">
        <f>'[2]Data hebdo'!AZ99</f>
        <v>0.13</v>
      </c>
      <c r="BA31" s="73">
        <f>'[2]Data hebdo'!BA99</f>
        <v>0</v>
      </c>
      <c r="BB31" s="73">
        <f>'[2]Data hebdo'!BB99</f>
        <v>0</v>
      </c>
      <c r="BC31" s="73">
        <f>'[2]Data hebdo'!BC99</f>
        <v>0.76</v>
      </c>
      <c r="BD31" s="73">
        <f>'[2]Data hebdo'!BD99</f>
        <v>0</v>
      </c>
      <c r="BE31" s="73">
        <f>'[2]Data hebdo'!BE99</f>
        <v>0</v>
      </c>
      <c r="BF31" s="73">
        <f>'[2]Data hebdo'!BF99</f>
        <v>0</v>
      </c>
      <c r="BG31" s="73">
        <f>'[2]Data hebdo'!BG99</f>
        <v>0</v>
      </c>
      <c r="BH31" s="73">
        <f>'[2]Data hebdo'!BH99</f>
        <v>0</v>
      </c>
      <c r="BI31" s="73">
        <f>'[2]Data hebdo'!BI99</f>
        <v>3.21</v>
      </c>
      <c r="BJ31" s="73">
        <f>'[2]Data hebdo'!BJ99</f>
        <v>1.2</v>
      </c>
      <c r="BK31" s="73">
        <f>'[2]Data hebdo'!BK99</f>
        <v>0</v>
      </c>
      <c r="BL31" s="73">
        <f>'[2]Data hebdo'!BL99</f>
        <v>3.33</v>
      </c>
      <c r="BM31" s="73">
        <f>'[2]Data hebdo'!BM99</f>
        <v>2.21</v>
      </c>
      <c r="BN31" s="73">
        <f>'[2]Data hebdo'!BN99</f>
        <v>1.9499999999999997</v>
      </c>
      <c r="BO31" s="73">
        <f>'[2]Data hebdo'!BO99</f>
        <v>0.51</v>
      </c>
      <c r="BP31" s="73">
        <f>'[2]Data hebdo'!BP99</f>
        <v>1.75</v>
      </c>
      <c r="BQ31" s="73">
        <f>'[2]Data hebdo'!BQ99</f>
        <v>0.97</v>
      </c>
      <c r="BR31" s="73">
        <f>'[2]Data hebdo'!BR99</f>
        <v>2.3200000000000003</v>
      </c>
      <c r="BS31" s="73">
        <f>'[2]Data hebdo'!BS99</f>
        <v>0.89</v>
      </c>
      <c r="BT31" s="73">
        <f>'[2]Data hebdo'!BT99</f>
        <v>0</v>
      </c>
    </row>
    <row r="32" spans="2:72" x14ac:dyDescent="0.25">
      <c r="B32" s="2" t="s">
        <v>64</v>
      </c>
      <c r="C32" s="59" t="s">
        <v>98</v>
      </c>
      <c r="D32" s="4" t="s">
        <v>99</v>
      </c>
      <c r="E32" s="49">
        <v>0</v>
      </c>
      <c r="F32" s="31"/>
      <c r="G32" s="73">
        <f>'[2]Data hebdo'!G100</f>
        <v>146.87</v>
      </c>
      <c r="H32" s="73">
        <f>'[2]Data hebdo'!H100</f>
        <v>3.5300000000000002</v>
      </c>
      <c r="I32" s="73">
        <f>'[2]Data hebdo'!I100</f>
        <v>11.79</v>
      </c>
      <c r="J32" s="73">
        <f>'[2]Data hebdo'!J100</f>
        <v>4.78</v>
      </c>
      <c r="K32" s="73">
        <f>'[2]Data hebdo'!K100</f>
        <v>0.88</v>
      </c>
      <c r="L32" s="73">
        <f>'[2]Data hebdo'!L100</f>
        <v>4.8</v>
      </c>
      <c r="M32" s="73">
        <f>'[2]Data hebdo'!M100</f>
        <v>6.25</v>
      </c>
      <c r="N32" s="73">
        <f>'[2]Data hebdo'!N100</f>
        <v>0.33999999999999997</v>
      </c>
      <c r="O32" s="73">
        <f>'[2]Data hebdo'!O100</f>
        <v>3.7399999999999998</v>
      </c>
      <c r="P32" s="73">
        <f>'[2]Data hebdo'!P100</f>
        <v>1.25</v>
      </c>
      <c r="Q32" s="73">
        <f>'[2]Data hebdo'!Q100</f>
        <v>3.86</v>
      </c>
      <c r="R32" s="73">
        <f>'[2]Data hebdo'!R100</f>
        <v>14.91</v>
      </c>
      <c r="S32" s="73">
        <f>'[2]Data hebdo'!S100</f>
        <v>1.44</v>
      </c>
      <c r="T32" s="73">
        <f>'[2]Data hebdo'!T100</f>
        <v>1.5899999999999999</v>
      </c>
      <c r="U32" s="73">
        <f>'[2]Data hebdo'!U100</f>
        <v>2.6500000000000004</v>
      </c>
      <c r="V32" s="73">
        <f>'[2]Data hebdo'!V100</f>
        <v>0.53</v>
      </c>
      <c r="W32" s="73">
        <f>'[2]Data hebdo'!W100</f>
        <v>4.5699999999999994</v>
      </c>
      <c r="X32" s="73">
        <f>'[2]Data hebdo'!X100</f>
        <v>1.89</v>
      </c>
      <c r="Y32" s="73">
        <f>'[2]Data hebdo'!Y100</f>
        <v>0.05</v>
      </c>
      <c r="Z32" s="73">
        <f>'[2]Data hebdo'!Z100</f>
        <v>0.61</v>
      </c>
      <c r="AA32" s="73">
        <f>'[2]Data hebdo'!AA100</f>
        <v>2.38</v>
      </c>
      <c r="AB32" s="73">
        <f>'[2]Data hebdo'!AB100</f>
        <v>0</v>
      </c>
      <c r="AC32" s="73">
        <f>'[2]Data hebdo'!AC100</f>
        <v>8.8199999999999985</v>
      </c>
      <c r="AD32" s="73">
        <f>'[2]Data hebdo'!AD100</f>
        <v>0</v>
      </c>
      <c r="AE32" s="73">
        <f>'[2]Data hebdo'!AE100</f>
        <v>1.3699999999999999</v>
      </c>
      <c r="AF32" s="73">
        <f>'[2]Data hebdo'!AF100</f>
        <v>0.32</v>
      </c>
      <c r="AG32" s="73">
        <f>'[2]Data hebdo'!AG100</f>
        <v>1.88</v>
      </c>
      <c r="AH32" s="73">
        <f>'[2]Data hebdo'!AH100</f>
        <v>0.62</v>
      </c>
      <c r="AI32" s="73">
        <f>'[2]Data hebdo'!AI100</f>
        <v>1.73</v>
      </c>
      <c r="AJ32" s="73">
        <f>'[2]Data hebdo'!AJ100</f>
        <v>1.7600000000000002</v>
      </c>
      <c r="AK32" s="73">
        <f>'[2]Data hebdo'!AK100</f>
        <v>5.5699999999999994</v>
      </c>
      <c r="AL32" s="73">
        <f>'[2]Data hebdo'!AL100</f>
        <v>0</v>
      </c>
      <c r="AM32" s="73">
        <f>'[2]Data hebdo'!AM100</f>
        <v>0</v>
      </c>
      <c r="AN32" s="73">
        <f>'[2]Data hebdo'!AN100</f>
        <v>0</v>
      </c>
      <c r="AO32" s="73">
        <f>'[2]Data hebdo'!AO100</f>
        <v>0.51</v>
      </c>
      <c r="AP32" s="73">
        <f>'[2]Data hebdo'!AP100</f>
        <v>10.5</v>
      </c>
      <c r="AQ32" s="73">
        <f>'[2]Data hebdo'!AQ100</f>
        <v>3.41</v>
      </c>
      <c r="AR32" s="73">
        <f>'[2]Data hebdo'!AR100</f>
        <v>0.38</v>
      </c>
      <c r="AS32" s="73">
        <f>'[2]Data hebdo'!AS100</f>
        <v>1.17</v>
      </c>
      <c r="AT32" s="73">
        <f>'[2]Data hebdo'!AT100</f>
        <v>3.71</v>
      </c>
      <c r="AU32" s="73">
        <f>'[2]Data hebdo'!AU100</f>
        <v>1.8800000000000001</v>
      </c>
      <c r="AV32" s="73">
        <f>'[2]Data hebdo'!AV100</f>
        <v>6.67</v>
      </c>
      <c r="AW32" s="73">
        <f>'[2]Data hebdo'!AW100</f>
        <v>2.59</v>
      </c>
      <c r="AX32" s="73">
        <f>'[2]Data hebdo'!AX100</f>
        <v>1.4100000000000001</v>
      </c>
      <c r="AY32" s="73">
        <f>'[2]Data hebdo'!AY100</f>
        <v>0.87</v>
      </c>
      <c r="AZ32" s="73">
        <f>'[2]Data hebdo'!AZ100</f>
        <v>3.4000000000000004</v>
      </c>
      <c r="BA32" s="73">
        <f>'[2]Data hebdo'!BA100</f>
        <v>6.61</v>
      </c>
      <c r="BB32" s="73">
        <f>'[2]Data hebdo'!BB100</f>
        <v>6.6099999999999994</v>
      </c>
      <c r="BC32" s="73">
        <f>'[2]Data hebdo'!BC100</f>
        <v>3.2399999999999998</v>
      </c>
      <c r="BD32" s="73">
        <f>'[2]Data hebdo'!BD100</f>
        <v>0</v>
      </c>
      <c r="BE32" s="73">
        <f>'[2]Data hebdo'!BE100</f>
        <v>0</v>
      </c>
      <c r="BF32" s="73">
        <f>'[2]Data hebdo'!BF100</f>
        <v>0</v>
      </c>
      <c r="BG32" s="73">
        <f>'[2]Data hebdo'!BG100</f>
        <v>0</v>
      </c>
      <c r="BH32" s="73">
        <f>'[2]Data hebdo'!BH100</f>
        <v>0</v>
      </c>
      <c r="BI32" s="73">
        <f>'[2]Data hebdo'!BI100</f>
        <v>21.24</v>
      </c>
      <c r="BJ32" s="73">
        <f>'[2]Data hebdo'!BJ100</f>
        <v>16.119999999999997</v>
      </c>
      <c r="BK32" s="73">
        <f>'[2]Data hebdo'!BK100</f>
        <v>21.8</v>
      </c>
      <c r="BL32" s="73">
        <f>'[2]Data hebdo'!BL100</f>
        <v>9.64</v>
      </c>
      <c r="BM32" s="73">
        <f>'[2]Data hebdo'!BM100</f>
        <v>11.86</v>
      </c>
      <c r="BN32" s="73">
        <f>'[2]Data hebdo'!BN100</f>
        <v>3.57</v>
      </c>
      <c r="BO32" s="73">
        <f>'[2]Data hebdo'!BO100</f>
        <v>9.68</v>
      </c>
      <c r="BP32" s="73">
        <f>'[2]Data hebdo'!BP100</f>
        <v>8.4600000000000009</v>
      </c>
      <c r="BQ32" s="73">
        <f>'[2]Data hebdo'!BQ100</f>
        <v>11.22</v>
      </c>
      <c r="BR32" s="73">
        <f>'[2]Data hebdo'!BR100</f>
        <v>13.23</v>
      </c>
      <c r="BS32" s="73">
        <f>'[2]Data hebdo'!BS100</f>
        <v>20.049999999999997</v>
      </c>
      <c r="BT32" s="73">
        <f>'[2]Data hebdo'!BT100</f>
        <v>0</v>
      </c>
    </row>
    <row r="33" spans="2:72" x14ac:dyDescent="0.25">
      <c r="B33" s="2" t="s">
        <v>64</v>
      </c>
      <c r="C33" s="59" t="s">
        <v>98</v>
      </c>
      <c r="D33" s="4" t="s">
        <v>100</v>
      </c>
      <c r="E33" s="49">
        <v>0</v>
      </c>
      <c r="F33" s="31"/>
      <c r="G33" s="73">
        <f>'[2]Data hebdo'!G101</f>
        <v>11.860000000000001</v>
      </c>
      <c r="H33" s="73">
        <f>'[2]Data hebdo'!H101</f>
        <v>0</v>
      </c>
      <c r="I33" s="73">
        <f>'[2]Data hebdo'!I101</f>
        <v>2.04</v>
      </c>
      <c r="J33" s="73">
        <f>'[2]Data hebdo'!J101</f>
        <v>0</v>
      </c>
      <c r="K33" s="73">
        <f>'[2]Data hebdo'!K101</f>
        <v>0</v>
      </c>
      <c r="L33" s="73">
        <f>'[2]Data hebdo'!L101</f>
        <v>0</v>
      </c>
      <c r="M33" s="73">
        <f>'[2]Data hebdo'!M101</f>
        <v>0</v>
      </c>
      <c r="N33" s="73">
        <f>'[2]Data hebdo'!N101</f>
        <v>0</v>
      </c>
      <c r="O33" s="73">
        <f>'[2]Data hebdo'!O101</f>
        <v>0</v>
      </c>
      <c r="P33" s="73">
        <f>'[2]Data hebdo'!P101</f>
        <v>0</v>
      </c>
      <c r="Q33" s="73">
        <f>'[2]Data hebdo'!Q101</f>
        <v>0</v>
      </c>
      <c r="R33" s="73">
        <f>'[2]Data hebdo'!R101</f>
        <v>1.61</v>
      </c>
      <c r="S33" s="73">
        <f>'[2]Data hebdo'!S101</f>
        <v>0.04</v>
      </c>
      <c r="T33" s="73">
        <f>'[2]Data hebdo'!T101</f>
        <v>0.16</v>
      </c>
      <c r="U33" s="73">
        <f>'[2]Data hebdo'!U101</f>
        <v>0</v>
      </c>
      <c r="V33" s="73">
        <f>'[2]Data hebdo'!V101</f>
        <v>0</v>
      </c>
      <c r="W33" s="73">
        <f>'[2]Data hebdo'!W101</f>
        <v>0.25</v>
      </c>
      <c r="X33" s="73">
        <f>'[2]Data hebdo'!X101</f>
        <v>0</v>
      </c>
      <c r="Y33" s="73">
        <f>'[2]Data hebdo'!Y101</f>
        <v>0</v>
      </c>
      <c r="Z33" s="73">
        <f>'[2]Data hebdo'!Z101</f>
        <v>0</v>
      </c>
      <c r="AA33" s="73">
        <f>'[2]Data hebdo'!AA101</f>
        <v>0</v>
      </c>
      <c r="AB33" s="73">
        <f>'[2]Data hebdo'!AB101</f>
        <v>0</v>
      </c>
      <c r="AC33" s="73">
        <f>'[2]Data hebdo'!AC101</f>
        <v>7.0000000000000007E-2</v>
      </c>
      <c r="AD33" s="73">
        <f>'[2]Data hebdo'!AD101</f>
        <v>0</v>
      </c>
      <c r="AE33" s="73">
        <f>'[2]Data hebdo'!AE101</f>
        <v>0</v>
      </c>
      <c r="AF33" s="73">
        <f>'[2]Data hebdo'!AF101</f>
        <v>0</v>
      </c>
      <c r="AG33" s="73">
        <f>'[2]Data hebdo'!AG101</f>
        <v>1.1000000000000001</v>
      </c>
      <c r="AH33" s="73">
        <f>'[2]Data hebdo'!AH101</f>
        <v>0.02</v>
      </c>
      <c r="AI33" s="73">
        <f>'[2]Data hebdo'!AI101</f>
        <v>0</v>
      </c>
      <c r="AJ33" s="73">
        <f>'[2]Data hebdo'!AJ101</f>
        <v>1.86</v>
      </c>
      <c r="AK33" s="73">
        <f>'[2]Data hebdo'!AK101</f>
        <v>0</v>
      </c>
      <c r="AL33" s="73">
        <f>'[2]Data hebdo'!AL101</f>
        <v>0</v>
      </c>
      <c r="AM33" s="73">
        <f>'[2]Data hebdo'!AM101</f>
        <v>0</v>
      </c>
      <c r="AN33" s="73">
        <f>'[2]Data hebdo'!AN101</f>
        <v>0</v>
      </c>
      <c r="AO33" s="73">
        <f>'[2]Data hebdo'!AO101</f>
        <v>0</v>
      </c>
      <c r="AP33" s="73">
        <f>'[2]Data hebdo'!AP101</f>
        <v>0.73</v>
      </c>
      <c r="AQ33" s="73">
        <f>'[2]Data hebdo'!AQ101</f>
        <v>0</v>
      </c>
      <c r="AR33" s="73">
        <f>'[2]Data hebdo'!AR101</f>
        <v>0.24</v>
      </c>
      <c r="AS33" s="73">
        <f>'[2]Data hebdo'!AS101</f>
        <v>0</v>
      </c>
      <c r="AT33" s="73">
        <f>'[2]Data hebdo'!AT101</f>
        <v>0.15</v>
      </c>
      <c r="AU33" s="73">
        <f>'[2]Data hebdo'!AU101</f>
        <v>0</v>
      </c>
      <c r="AV33" s="73">
        <f>'[2]Data hebdo'!AV101</f>
        <v>0</v>
      </c>
      <c r="AW33" s="73">
        <f>'[2]Data hebdo'!AW101</f>
        <v>0</v>
      </c>
      <c r="AX33" s="73">
        <f>'[2]Data hebdo'!AX101</f>
        <v>0.43</v>
      </c>
      <c r="AY33" s="73">
        <f>'[2]Data hebdo'!AY101</f>
        <v>0</v>
      </c>
      <c r="AZ33" s="73">
        <f>'[2]Data hebdo'!AZ101</f>
        <v>0.52</v>
      </c>
      <c r="BA33" s="73">
        <f>'[2]Data hebdo'!BA101</f>
        <v>0</v>
      </c>
      <c r="BB33" s="73">
        <f>'[2]Data hebdo'!BB101</f>
        <v>0</v>
      </c>
      <c r="BC33" s="73">
        <f>'[2]Data hebdo'!BC101</f>
        <v>2.64</v>
      </c>
      <c r="BD33" s="73">
        <f>'[2]Data hebdo'!BD101</f>
        <v>0</v>
      </c>
      <c r="BE33" s="73">
        <f>'[2]Data hebdo'!BE101</f>
        <v>0</v>
      </c>
      <c r="BF33" s="73">
        <f>'[2]Data hebdo'!BF101</f>
        <v>0</v>
      </c>
      <c r="BG33" s="73">
        <f>'[2]Data hebdo'!BG101</f>
        <v>0</v>
      </c>
      <c r="BH33" s="73">
        <f>'[2]Data hebdo'!BH101</f>
        <v>0</v>
      </c>
      <c r="BI33" s="73">
        <f>'[2]Data hebdo'!BI101</f>
        <v>2.04</v>
      </c>
      <c r="BJ33" s="73">
        <f>'[2]Data hebdo'!BJ101</f>
        <v>0</v>
      </c>
      <c r="BK33" s="73">
        <f>'[2]Data hebdo'!BK101</f>
        <v>1.81</v>
      </c>
      <c r="BL33" s="73">
        <f>'[2]Data hebdo'!BL101</f>
        <v>0.25</v>
      </c>
      <c r="BM33" s="73">
        <f>'[2]Data hebdo'!BM101</f>
        <v>7.0000000000000007E-2</v>
      </c>
      <c r="BN33" s="73">
        <f>'[2]Data hebdo'!BN101</f>
        <v>1.1000000000000001</v>
      </c>
      <c r="BO33" s="73">
        <f>'[2]Data hebdo'!BO101</f>
        <v>1.8800000000000001</v>
      </c>
      <c r="BP33" s="73">
        <f>'[2]Data hebdo'!BP101</f>
        <v>0.73</v>
      </c>
      <c r="BQ33" s="73">
        <f>'[2]Data hebdo'!BQ101</f>
        <v>0.39</v>
      </c>
      <c r="BR33" s="73">
        <f>'[2]Data hebdo'!BR101</f>
        <v>0.43</v>
      </c>
      <c r="BS33" s="73">
        <f>'[2]Data hebdo'!BS101</f>
        <v>3.16</v>
      </c>
      <c r="BT33" s="73">
        <f>'[2]Data hebdo'!BT101</f>
        <v>0</v>
      </c>
    </row>
    <row r="34" spans="2:72" x14ac:dyDescent="0.25">
      <c r="B34" s="72" t="s">
        <v>64</v>
      </c>
      <c r="C34" s="72" t="s">
        <v>83</v>
      </c>
      <c r="D34" s="74" t="s">
        <v>117</v>
      </c>
      <c r="E34" s="49">
        <v>0</v>
      </c>
      <c r="F34" s="31"/>
      <c r="G34" s="73">
        <f>'[2]Data hebdo'!G102</f>
        <v>6.75</v>
      </c>
      <c r="H34" s="73">
        <f>'[2]Data hebdo'!H102</f>
        <v>0</v>
      </c>
      <c r="I34" s="73">
        <f>'[2]Data hebdo'!I102</f>
        <v>0</v>
      </c>
      <c r="J34" s="73">
        <f>'[2]Data hebdo'!J102</f>
        <v>0</v>
      </c>
      <c r="K34" s="73">
        <f>'[2]Data hebdo'!K102</f>
        <v>0</v>
      </c>
      <c r="L34" s="73">
        <f>'[2]Data hebdo'!L102</f>
        <v>0</v>
      </c>
      <c r="M34" s="73">
        <f>'[2]Data hebdo'!M102</f>
        <v>0</v>
      </c>
      <c r="N34" s="73">
        <f>'[2]Data hebdo'!N102</f>
        <v>0</v>
      </c>
      <c r="O34" s="73">
        <f>'[2]Data hebdo'!O102</f>
        <v>0</v>
      </c>
      <c r="P34" s="73">
        <f>'[2]Data hebdo'!P102</f>
        <v>0</v>
      </c>
      <c r="Q34" s="73">
        <f>'[2]Data hebdo'!Q102</f>
        <v>0</v>
      </c>
      <c r="R34" s="73">
        <f>'[2]Data hebdo'!R102</f>
        <v>0</v>
      </c>
      <c r="S34" s="73">
        <f>'[2]Data hebdo'!S102</f>
        <v>0</v>
      </c>
      <c r="T34" s="73">
        <f>'[2]Data hebdo'!T102</f>
        <v>0</v>
      </c>
      <c r="U34" s="73">
        <f>'[2]Data hebdo'!U102</f>
        <v>0</v>
      </c>
      <c r="V34" s="73">
        <f>'[2]Data hebdo'!V102</f>
        <v>0</v>
      </c>
      <c r="W34" s="73">
        <f>'[2]Data hebdo'!W102</f>
        <v>0</v>
      </c>
      <c r="X34" s="73">
        <f>'[2]Data hebdo'!X102</f>
        <v>0</v>
      </c>
      <c r="Y34" s="73">
        <f>'[2]Data hebdo'!Y102</f>
        <v>0</v>
      </c>
      <c r="Z34" s="73">
        <f>'[2]Data hebdo'!Z102</f>
        <v>0</v>
      </c>
      <c r="AA34" s="73">
        <f>'[2]Data hebdo'!AA102</f>
        <v>0</v>
      </c>
      <c r="AB34" s="73">
        <f>'[2]Data hebdo'!AB102</f>
        <v>0</v>
      </c>
      <c r="AC34" s="73">
        <f>'[2]Data hebdo'!AC102</f>
        <v>0</v>
      </c>
      <c r="AD34" s="73">
        <f>'[2]Data hebdo'!AD102</f>
        <v>0</v>
      </c>
      <c r="AE34" s="73">
        <f>'[2]Data hebdo'!AE102</f>
        <v>0</v>
      </c>
      <c r="AF34" s="73">
        <f>'[2]Data hebdo'!AF102</f>
        <v>0</v>
      </c>
      <c r="AG34" s="73">
        <f>'[2]Data hebdo'!AG102</f>
        <v>0</v>
      </c>
      <c r="AH34" s="73">
        <f>'[2]Data hebdo'!AH102</f>
        <v>0</v>
      </c>
      <c r="AI34" s="73">
        <f>'[2]Data hebdo'!AI102</f>
        <v>0</v>
      </c>
      <c r="AJ34" s="73">
        <f>'[2]Data hebdo'!AJ102</f>
        <v>0</v>
      </c>
      <c r="AK34" s="73">
        <f>'[2]Data hebdo'!AK102</f>
        <v>0</v>
      </c>
      <c r="AL34" s="73">
        <f>'[2]Data hebdo'!AL102</f>
        <v>0</v>
      </c>
      <c r="AM34" s="73">
        <f>'[2]Data hebdo'!AM102</f>
        <v>0</v>
      </c>
      <c r="AN34" s="73">
        <f>'[2]Data hebdo'!AN102</f>
        <v>0</v>
      </c>
      <c r="AO34" s="73">
        <f>'[2]Data hebdo'!AO102</f>
        <v>0</v>
      </c>
      <c r="AP34" s="73">
        <f>'[2]Data hebdo'!AP102</f>
        <v>0</v>
      </c>
      <c r="AQ34" s="73">
        <f>'[2]Data hebdo'!AQ102</f>
        <v>0</v>
      </c>
      <c r="AR34" s="73">
        <f>'[2]Data hebdo'!AR102</f>
        <v>0</v>
      </c>
      <c r="AS34" s="73">
        <f>'[2]Data hebdo'!AS102</f>
        <v>0</v>
      </c>
      <c r="AT34" s="73">
        <f>'[2]Data hebdo'!AT102</f>
        <v>0</v>
      </c>
      <c r="AU34" s="73">
        <f>'[2]Data hebdo'!AU102</f>
        <v>0</v>
      </c>
      <c r="AV34" s="73">
        <f>'[2]Data hebdo'!AV102</f>
        <v>0</v>
      </c>
      <c r="AW34" s="73">
        <f>'[2]Data hebdo'!AW102</f>
        <v>0</v>
      </c>
      <c r="AX34" s="73">
        <f>'[2]Data hebdo'!AX102</f>
        <v>0</v>
      </c>
      <c r="AY34" s="73">
        <f>'[2]Data hebdo'!AY102</f>
        <v>0</v>
      </c>
      <c r="AZ34" s="73">
        <f>'[2]Data hebdo'!AZ102</f>
        <v>5.9</v>
      </c>
      <c r="BA34" s="73">
        <f>'[2]Data hebdo'!BA102</f>
        <v>0</v>
      </c>
      <c r="BB34" s="73">
        <f>'[2]Data hebdo'!BB102</f>
        <v>0</v>
      </c>
      <c r="BC34" s="73">
        <f>'[2]Data hebdo'!BC102</f>
        <v>0.85</v>
      </c>
      <c r="BD34" s="73">
        <f>'[2]Data hebdo'!BD102</f>
        <v>0</v>
      </c>
      <c r="BE34" s="73">
        <f>'[2]Data hebdo'!BE102</f>
        <v>0</v>
      </c>
      <c r="BF34" s="73">
        <f>'[2]Data hebdo'!BF102</f>
        <v>0</v>
      </c>
      <c r="BG34" s="73">
        <f>'[2]Data hebdo'!BG102</f>
        <v>0</v>
      </c>
      <c r="BH34" s="73">
        <f>'[2]Data hebdo'!BH102</f>
        <v>0</v>
      </c>
      <c r="BI34" s="73">
        <f>'[2]Data hebdo'!BI102</f>
        <v>0</v>
      </c>
      <c r="BJ34" s="73">
        <f>'[2]Data hebdo'!BJ102</f>
        <v>0</v>
      </c>
      <c r="BK34" s="73">
        <f>'[2]Data hebdo'!BK102</f>
        <v>0</v>
      </c>
      <c r="BL34" s="73">
        <f>'[2]Data hebdo'!BL102</f>
        <v>0</v>
      </c>
      <c r="BM34" s="73">
        <f>'[2]Data hebdo'!BM102</f>
        <v>0</v>
      </c>
      <c r="BN34" s="73">
        <f>'[2]Data hebdo'!BN102</f>
        <v>0</v>
      </c>
      <c r="BO34" s="73">
        <f>'[2]Data hebdo'!BO102</f>
        <v>0</v>
      </c>
      <c r="BP34" s="73">
        <f>'[2]Data hebdo'!BP102</f>
        <v>0</v>
      </c>
      <c r="BQ34" s="73">
        <f>'[2]Data hebdo'!BQ102</f>
        <v>0</v>
      </c>
      <c r="BR34" s="73">
        <f>'[2]Data hebdo'!BR102</f>
        <v>0</v>
      </c>
      <c r="BS34" s="73">
        <f>'[2]Data hebdo'!BS102</f>
        <v>0</v>
      </c>
      <c r="BT34" s="73">
        <f>'[2]Data hebdo'!BT102</f>
        <v>0</v>
      </c>
    </row>
    <row r="35" spans="2:72" x14ac:dyDescent="0.25">
      <c r="B35" s="72" t="s">
        <v>64</v>
      </c>
      <c r="C35" s="72" t="s">
        <v>83</v>
      </c>
      <c r="D35" s="74" t="s">
        <v>118</v>
      </c>
      <c r="E35" s="49">
        <v>0</v>
      </c>
      <c r="F35" s="31"/>
      <c r="G35" s="73">
        <f>'[2]Data hebdo'!G103</f>
        <v>2.19</v>
      </c>
      <c r="H35" s="73">
        <f>'[2]Data hebdo'!H103</f>
        <v>0</v>
      </c>
      <c r="I35" s="73">
        <f>'[2]Data hebdo'!I103</f>
        <v>0</v>
      </c>
      <c r="J35" s="73">
        <f>'[2]Data hebdo'!J103</f>
        <v>0</v>
      </c>
      <c r="K35" s="73">
        <f>'[2]Data hebdo'!K103</f>
        <v>0</v>
      </c>
      <c r="L35" s="73">
        <f>'[2]Data hebdo'!L103</f>
        <v>0</v>
      </c>
      <c r="M35" s="73">
        <f>'[2]Data hebdo'!M103</f>
        <v>0</v>
      </c>
      <c r="N35" s="73">
        <f>'[2]Data hebdo'!N103</f>
        <v>0</v>
      </c>
      <c r="O35" s="73">
        <f>'[2]Data hebdo'!O103</f>
        <v>0</v>
      </c>
      <c r="P35" s="73">
        <f>'[2]Data hebdo'!P103</f>
        <v>0</v>
      </c>
      <c r="Q35" s="73">
        <f>'[2]Data hebdo'!Q103</f>
        <v>0</v>
      </c>
      <c r="R35" s="73">
        <f>'[2]Data hebdo'!R103</f>
        <v>0</v>
      </c>
      <c r="S35" s="73">
        <f>'[2]Data hebdo'!S103</f>
        <v>0</v>
      </c>
      <c r="T35" s="73">
        <f>'[2]Data hebdo'!T103</f>
        <v>0</v>
      </c>
      <c r="U35" s="73">
        <f>'[2]Data hebdo'!U103</f>
        <v>0</v>
      </c>
      <c r="V35" s="73">
        <f>'[2]Data hebdo'!V103</f>
        <v>0</v>
      </c>
      <c r="W35" s="73">
        <f>'[2]Data hebdo'!W103</f>
        <v>0</v>
      </c>
      <c r="X35" s="73">
        <f>'[2]Data hebdo'!X103</f>
        <v>0</v>
      </c>
      <c r="Y35" s="73">
        <f>'[2]Data hebdo'!Y103</f>
        <v>0</v>
      </c>
      <c r="Z35" s="73">
        <f>'[2]Data hebdo'!Z103</f>
        <v>0</v>
      </c>
      <c r="AA35" s="73">
        <f>'[2]Data hebdo'!AA103</f>
        <v>0</v>
      </c>
      <c r="AB35" s="73">
        <f>'[2]Data hebdo'!AB103</f>
        <v>0</v>
      </c>
      <c r="AC35" s="73">
        <f>'[2]Data hebdo'!AC103</f>
        <v>0</v>
      </c>
      <c r="AD35" s="73">
        <f>'[2]Data hebdo'!AD103</f>
        <v>0</v>
      </c>
      <c r="AE35" s="73">
        <f>'[2]Data hebdo'!AE103</f>
        <v>0</v>
      </c>
      <c r="AF35" s="73">
        <f>'[2]Data hebdo'!AF103</f>
        <v>0</v>
      </c>
      <c r="AG35" s="73">
        <f>'[2]Data hebdo'!AG103</f>
        <v>0</v>
      </c>
      <c r="AH35" s="73">
        <f>'[2]Data hebdo'!AH103</f>
        <v>0</v>
      </c>
      <c r="AI35" s="73">
        <f>'[2]Data hebdo'!AI103</f>
        <v>0</v>
      </c>
      <c r="AJ35" s="73">
        <f>'[2]Data hebdo'!AJ103</f>
        <v>0</v>
      </c>
      <c r="AK35" s="73">
        <f>'[2]Data hebdo'!AK103</f>
        <v>0</v>
      </c>
      <c r="AL35" s="73">
        <f>'[2]Data hebdo'!AL103</f>
        <v>0</v>
      </c>
      <c r="AM35" s="73">
        <f>'[2]Data hebdo'!AM103</f>
        <v>0</v>
      </c>
      <c r="AN35" s="73">
        <f>'[2]Data hebdo'!AN103</f>
        <v>0</v>
      </c>
      <c r="AO35" s="73">
        <f>'[2]Data hebdo'!AO103</f>
        <v>0</v>
      </c>
      <c r="AP35" s="73">
        <f>'[2]Data hebdo'!AP103</f>
        <v>0</v>
      </c>
      <c r="AQ35" s="73">
        <f>'[2]Data hebdo'!AQ103</f>
        <v>0</v>
      </c>
      <c r="AR35" s="73">
        <f>'[2]Data hebdo'!AR103</f>
        <v>0</v>
      </c>
      <c r="AS35" s="73">
        <f>'[2]Data hebdo'!AS103</f>
        <v>0</v>
      </c>
      <c r="AT35" s="73">
        <f>'[2]Data hebdo'!AT103</f>
        <v>0</v>
      </c>
      <c r="AU35" s="73">
        <f>'[2]Data hebdo'!AU103</f>
        <v>0</v>
      </c>
      <c r="AV35" s="73">
        <f>'[2]Data hebdo'!AV103</f>
        <v>0</v>
      </c>
      <c r="AW35" s="73">
        <f>'[2]Data hebdo'!AW103</f>
        <v>0</v>
      </c>
      <c r="AX35" s="73">
        <f>'[2]Data hebdo'!AX103</f>
        <v>0</v>
      </c>
      <c r="AY35" s="73">
        <f>'[2]Data hebdo'!AY103</f>
        <v>0</v>
      </c>
      <c r="AZ35" s="73">
        <f>'[2]Data hebdo'!AZ103</f>
        <v>2.15</v>
      </c>
      <c r="BA35" s="73">
        <f>'[2]Data hebdo'!BA103</f>
        <v>0</v>
      </c>
      <c r="BB35" s="73">
        <f>'[2]Data hebdo'!BB103</f>
        <v>0</v>
      </c>
      <c r="BC35" s="73">
        <f>'[2]Data hebdo'!BC103</f>
        <v>0.04</v>
      </c>
      <c r="BD35" s="73">
        <f>'[2]Data hebdo'!BD103</f>
        <v>0</v>
      </c>
      <c r="BE35" s="73">
        <f>'[2]Data hebdo'!BE103</f>
        <v>0</v>
      </c>
      <c r="BF35" s="73">
        <f>'[2]Data hebdo'!BF103</f>
        <v>0</v>
      </c>
      <c r="BG35" s="73">
        <f>'[2]Data hebdo'!BG103</f>
        <v>0</v>
      </c>
      <c r="BH35" s="73">
        <f>'[2]Data hebdo'!BH103</f>
        <v>0</v>
      </c>
      <c r="BI35" s="73">
        <f>'[2]Data hebdo'!BI103</f>
        <v>0</v>
      </c>
      <c r="BJ35" s="73">
        <f>'[2]Data hebdo'!BJ103</f>
        <v>0</v>
      </c>
      <c r="BK35" s="73">
        <f>'[2]Data hebdo'!BK103</f>
        <v>0</v>
      </c>
      <c r="BL35" s="73">
        <f>'[2]Data hebdo'!BL103</f>
        <v>0</v>
      </c>
      <c r="BM35" s="73">
        <f>'[2]Data hebdo'!BM103</f>
        <v>0</v>
      </c>
      <c r="BN35" s="73">
        <f>'[2]Data hebdo'!BN103</f>
        <v>0</v>
      </c>
      <c r="BO35" s="73">
        <f>'[2]Data hebdo'!BO103</f>
        <v>0</v>
      </c>
      <c r="BP35" s="73">
        <f>'[2]Data hebdo'!BP103</f>
        <v>0</v>
      </c>
      <c r="BQ35" s="73">
        <f>'[2]Data hebdo'!BQ103</f>
        <v>0</v>
      </c>
      <c r="BR35" s="73">
        <f>'[2]Data hebdo'!BR103</f>
        <v>0</v>
      </c>
      <c r="BS35" s="73">
        <f>'[2]Data hebdo'!BS103</f>
        <v>0</v>
      </c>
      <c r="BT35" s="73">
        <f>'[2]Data hebdo'!BT103</f>
        <v>0</v>
      </c>
    </row>
    <row r="36" spans="2:72" x14ac:dyDescent="0.25">
      <c r="B36" s="2" t="s">
        <v>65</v>
      </c>
      <c r="C36" s="59" t="s">
        <v>83</v>
      </c>
      <c r="D36" s="4" t="s">
        <v>84</v>
      </c>
      <c r="E36" s="49">
        <f>'[3]Data hebdo'!E182</f>
        <v>0</v>
      </c>
      <c r="F36" s="34"/>
      <c r="G36" s="49">
        <f>'[3]Data hebdo'!G182</f>
        <v>939.31000000000017</v>
      </c>
      <c r="H36" s="49">
        <f>'[3]Data hebdo'!H182</f>
        <v>46.27</v>
      </c>
      <c r="I36" s="49">
        <f>'[3]Data hebdo'!I182</f>
        <v>17.41</v>
      </c>
      <c r="J36" s="49">
        <f>'[3]Data hebdo'!J182</f>
        <v>9.7900000000000009</v>
      </c>
      <c r="K36" s="49">
        <f>'[3]Data hebdo'!K182</f>
        <v>8.259999999999998</v>
      </c>
      <c r="L36" s="49">
        <f>'[3]Data hebdo'!L182</f>
        <v>15.579999999999998</v>
      </c>
      <c r="M36" s="49">
        <f>'[3]Data hebdo'!M182</f>
        <v>10.370000000000005</v>
      </c>
      <c r="N36" s="49">
        <f>'[3]Data hebdo'!N182</f>
        <v>14.439999999999994</v>
      </c>
      <c r="O36" s="49">
        <f>'[3]Data hebdo'!O182</f>
        <v>15.879999999999999</v>
      </c>
      <c r="P36" s="49">
        <f>'[3]Data hebdo'!P182</f>
        <v>37.32</v>
      </c>
      <c r="Q36" s="49">
        <f>'[3]Data hebdo'!Q182</f>
        <v>20.94</v>
      </c>
      <c r="R36" s="49">
        <f>'[3]Data hebdo'!R182</f>
        <v>25.899999999999995</v>
      </c>
      <c r="S36" s="49">
        <f>'[3]Data hebdo'!S182</f>
        <v>24.9</v>
      </c>
      <c r="T36" s="49">
        <f>'[3]Data hebdo'!T182</f>
        <v>14.09</v>
      </c>
      <c r="U36" s="49">
        <f>'[3]Data hebdo'!U182</f>
        <v>14.500000000000002</v>
      </c>
      <c r="V36" s="49">
        <f>'[3]Data hebdo'!V182</f>
        <v>17.019999999999996</v>
      </c>
      <c r="W36" s="49">
        <f>'[3]Data hebdo'!W182</f>
        <v>23.579999999999995</v>
      </c>
      <c r="X36" s="49">
        <f>'[3]Data hebdo'!X182</f>
        <v>33.17</v>
      </c>
      <c r="Y36" s="49">
        <f>'[3]Data hebdo'!Y182</f>
        <v>19.91</v>
      </c>
      <c r="Z36" s="49">
        <f>'[3]Data hebdo'!Z182</f>
        <v>13.509999999999994</v>
      </c>
      <c r="AA36" s="49">
        <f>'[3]Data hebdo'!AA182</f>
        <v>37.039999999999992</v>
      </c>
      <c r="AB36" s="49">
        <f>'[3]Data hebdo'!AB182</f>
        <v>38.4</v>
      </c>
      <c r="AC36" s="49">
        <f>'[3]Data hebdo'!AC182</f>
        <v>18.580000000000002</v>
      </c>
      <c r="AD36" s="49">
        <f>'[3]Data hebdo'!AD182</f>
        <v>37.6</v>
      </c>
      <c r="AE36" s="49">
        <f>'[3]Data hebdo'!AE182</f>
        <v>17.899999999999999</v>
      </c>
      <c r="AF36" s="49">
        <f>'[3]Data hebdo'!AF182</f>
        <v>32.770000000000003</v>
      </c>
      <c r="AG36" s="49">
        <f>'[3]Data hebdo'!AG182</f>
        <v>22.030000000000008</v>
      </c>
      <c r="AH36" s="49">
        <f>'[3]Data hebdo'!AH182</f>
        <v>23.990000000000006</v>
      </c>
      <c r="AI36" s="49">
        <f>'[3]Data hebdo'!AI182</f>
        <v>16.490000000000002</v>
      </c>
      <c r="AJ36" s="49">
        <f>'[3]Data hebdo'!AJ182</f>
        <v>34.83</v>
      </c>
      <c r="AK36" s="49">
        <f>'[3]Data hebdo'!AK182</f>
        <v>25.390000000000004</v>
      </c>
      <c r="AL36" s="49">
        <f>'[3]Data hebdo'!AL182</f>
        <v>12.090000000000002</v>
      </c>
      <c r="AM36" s="49">
        <f>'[3]Data hebdo'!AM182</f>
        <v>43.379999999999995</v>
      </c>
      <c r="AN36" s="49">
        <f>'[3]Data hebdo'!AN182</f>
        <v>9.0299999999999976</v>
      </c>
      <c r="AO36" s="49">
        <f>'[3]Data hebdo'!AO182</f>
        <v>5.9500000000000028</v>
      </c>
      <c r="AP36" s="49">
        <f>'[3]Data hebdo'!AP182</f>
        <v>23.03</v>
      </c>
      <c r="AQ36" s="49">
        <f>'[3]Data hebdo'!AQ182</f>
        <v>30.070000000000004</v>
      </c>
      <c r="AR36" s="49">
        <f>'[3]Data hebdo'!AR182</f>
        <v>22.76</v>
      </c>
      <c r="AS36" s="49">
        <f>'[3]Data hebdo'!AS182</f>
        <v>20.500000000000007</v>
      </c>
      <c r="AT36" s="49">
        <f>'[3]Data hebdo'!AT182</f>
        <v>16.88</v>
      </c>
      <c r="AU36" s="49">
        <f>'[3]Data hebdo'!AU182</f>
        <v>10.54</v>
      </c>
      <c r="AV36" s="49">
        <f>'[3]Data hebdo'!AV182</f>
        <v>7.4299999999999979</v>
      </c>
      <c r="AW36" s="49">
        <f>'[3]Data hebdo'!AW182</f>
        <v>12.729999999999995</v>
      </c>
      <c r="AX36" s="49">
        <f>'[3]Data hebdo'!AX182</f>
        <v>12.489999999999998</v>
      </c>
      <c r="AY36" s="49">
        <f>'[3]Data hebdo'!AY182</f>
        <v>7.18</v>
      </c>
      <c r="AZ36" s="49">
        <f>'[3]Data hebdo'!AZ182</f>
        <v>5.8200000000000012</v>
      </c>
      <c r="BA36" s="49">
        <f>'[3]Data hebdo'!BA182</f>
        <v>6.6599999999999975</v>
      </c>
      <c r="BB36" s="49">
        <f>'[3]Data hebdo'!BB182</f>
        <v>4.6899999999999995</v>
      </c>
      <c r="BC36" s="49">
        <f>'[3]Data hebdo'!BC182</f>
        <v>0.21999999999999997</v>
      </c>
      <c r="BD36" s="49">
        <f>'[3]Data hebdo'!BD182</f>
        <v>0</v>
      </c>
      <c r="BE36" s="49">
        <f>'[3]Data hebdo'!BE182</f>
        <v>0</v>
      </c>
      <c r="BF36" s="49">
        <f>'[3]Data hebdo'!BF182</f>
        <v>0</v>
      </c>
      <c r="BG36" s="49">
        <f>'[3]Data hebdo'!BG182</f>
        <v>0</v>
      </c>
      <c r="BH36" s="49">
        <f>'[3]Data hebdo'!BH182</f>
        <v>0</v>
      </c>
      <c r="BI36" s="49">
        <f>'[3]Data hebdo'!BI182</f>
        <v>91.92</v>
      </c>
      <c r="BJ36" s="49">
        <f>'[3]Data hebdo'!BJ182</f>
        <v>65.38000000000001</v>
      </c>
      <c r="BK36" s="49">
        <f>'[3]Data hebdo'!BK182</f>
        <v>101.89999999999999</v>
      </c>
      <c r="BL36" s="49">
        <f>'[3]Data hebdo'!BL182</f>
        <v>96.490000000000009</v>
      </c>
      <c r="BM36" s="49">
        <f>'[3]Data hebdo'!BM182</f>
        <v>114.49</v>
      </c>
      <c r="BN36" s="49">
        <f>'[3]Data hebdo'!BN182</f>
        <v>112.67000000000002</v>
      </c>
      <c r="BO36" s="49">
        <f>'[3]Data hebdo'!BO182</f>
        <v>114.38000000000001</v>
      </c>
      <c r="BP36" s="49">
        <f>'[3]Data hebdo'!BP182</f>
        <v>79.709999999999994</v>
      </c>
      <c r="BQ36" s="49">
        <f>'[3]Data hebdo'!BQ182</f>
        <v>94.610000000000028</v>
      </c>
      <c r="BR36" s="49">
        <f>'[3]Data hebdo'!BR182</f>
        <v>46.22999999999999</v>
      </c>
      <c r="BS36" s="49">
        <f>'[3]Data hebdo'!BS182</f>
        <v>21.529999999999998</v>
      </c>
      <c r="BT36" s="49">
        <f>'[3]Data hebdo'!BT182</f>
        <v>0</v>
      </c>
    </row>
    <row r="37" spans="2:72" x14ac:dyDescent="0.25">
      <c r="B37" s="2" t="s">
        <v>65</v>
      </c>
      <c r="C37" s="59" t="s">
        <v>85</v>
      </c>
      <c r="D37" s="4" t="s">
        <v>86</v>
      </c>
      <c r="E37" s="49">
        <f>'[3]Data hebdo'!E183</f>
        <v>0</v>
      </c>
      <c r="F37" s="34"/>
      <c r="G37" s="49">
        <f>'[3]Data hebdo'!G183</f>
        <v>338.68999999999994</v>
      </c>
      <c r="H37" s="49">
        <f>'[3]Data hebdo'!H183</f>
        <v>5.55</v>
      </c>
      <c r="I37" s="49">
        <f>'[3]Data hebdo'!I183</f>
        <v>9.57</v>
      </c>
      <c r="J37" s="49">
        <f>'[3]Data hebdo'!J183</f>
        <v>6.68</v>
      </c>
      <c r="K37" s="49">
        <f>'[3]Data hebdo'!K183</f>
        <v>11.709999999999999</v>
      </c>
      <c r="L37" s="49">
        <f>'[3]Data hebdo'!L183</f>
        <v>5.27</v>
      </c>
      <c r="M37" s="49">
        <f>'[3]Data hebdo'!M183</f>
        <v>9.2799999999999994</v>
      </c>
      <c r="N37" s="49">
        <f>'[3]Data hebdo'!N183</f>
        <v>6.0299999999999994</v>
      </c>
      <c r="O37" s="49">
        <f>'[3]Data hebdo'!O183</f>
        <v>5.9</v>
      </c>
      <c r="P37" s="49">
        <f>'[3]Data hebdo'!P183</f>
        <v>11.120000000000001</v>
      </c>
      <c r="Q37" s="49">
        <f>'[3]Data hebdo'!Q183</f>
        <v>6.41</v>
      </c>
      <c r="R37" s="49">
        <f>'[3]Data hebdo'!R183</f>
        <v>9.43</v>
      </c>
      <c r="S37" s="49">
        <f>'[3]Data hebdo'!S183</f>
        <v>7.86</v>
      </c>
      <c r="T37" s="49">
        <f>'[3]Data hebdo'!T183</f>
        <v>11.18</v>
      </c>
      <c r="U37" s="49">
        <f>'[3]Data hebdo'!U183</f>
        <v>7.7900000000000009</v>
      </c>
      <c r="V37" s="49">
        <f>'[3]Data hebdo'!V183</f>
        <v>5.620000000000001</v>
      </c>
      <c r="W37" s="49">
        <f>'[3]Data hebdo'!W183</f>
        <v>9.1199999999999992</v>
      </c>
      <c r="X37" s="49">
        <f>'[3]Data hebdo'!X183</f>
        <v>10.49</v>
      </c>
      <c r="Y37" s="49">
        <f>'[3]Data hebdo'!Y183</f>
        <v>6.04</v>
      </c>
      <c r="Z37" s="49">
        <f>'[3]Data hebdo'!Z183</f>
        <v>3.7700000000000005</v>
      </c>
      <c r="AA37" s="49">
        <f>'[3]Data hebdo'!AA183</f>
        <v>8.0300000000000011</v>
      </c>
      <c r="AB37" s="49">
        <f>'[3]Data hebdo'!AB183</f>
        <v>7.4099999999999993</v>
      </c>
      <c r="AC37" s="49">
        <f>'[3]Data hebdo'!AC183</f>
        <v>3.75</v>
      </c>
      <c r="AD37" s="49">
        <f>'[3]Data hebdo'!AD183</f>
        <v>6.72</v>
      </c>
      <c r="AE37" s="49">
        <f>'[3]Data hebdo'!AE183</f>
        <v>4.8000000000000007</v>
      </c>
      <c r="AF37" s="49">
        <f>'[3]Data hebdo'!AF183</f>
        <v>6.3800000000000008</v>
      </c>
      <c r="AG37" s="49">
        <f>'[3]Data hebdo'!AG183</f>
        <v>5.8</v>
      </c>
      <c r="AH37" s="49">
        <f>'[3]Data hebdo'!AH183</f>
        <v>12.129999999999999</v>
      </c>
      <c r="AI37" s="49">
        <f>'[3]Data hebdo'!AI183</f>
        <v>5.05</v>
      </c>
      <c r="AJ37" s="49">
        <f>'[3]Data hebdo'!AJ183</f>
        <v>1.4</v>
      </c>
      <c r="AK37" s="49">
        <f>'[3]Data hebdo'!AK183</f>
        <v>4.91</v>
      </c>
      <c r="AL37" s="49">
        <f>'[3]Data hebdo'!AL183</f>
        <v>0</v>
      </c>
      <c r="AM37" s="49">
        <f>'[3]Data hebdo'!AM183</f>
        <v>1.04</v>
      </c>
      <c r="AN37" s="49">
        <f>'[3]Data hebdo'!AN183</f>
        <v>7.87</v>
      </c>
      <c r="AO37" s="49">
        <f>'[3]Data hebdo'!AO183</f>
        <v>6.42</v>
      </c>
      <c r="AP37" s="49">
        <f>'[3]Data hebdo'!AP183</f>
        <v>9.9</v>
      </c>
      <c r="AQ37" s="49">
        <f>'[3]Data hebdo'!AQ183</f>
        <v>8.06</v>
      </c>
      <c r="AR37" s="49">
        <f>'[3]Data hebdo'!AR183</f>
        <v>12.07</v>
      </c>
      <c r="AS37" s="49">
        <f>'[3]Data hebdo'!AS183</f>
        <v>14.000000000000002</v>
      </c>
      <c r="AT37" s="49">
        <f>'[3]Data hebdo'!AT183</f>
        <v>7.1899999999999995</v>
      </c>
      <c r="AU37" s="49">
        <f>'[3]Data hebdo'!AU183</f>
        <v>5.71</v>
      </c>
      <c r="AV37" s="49">
        <f>'[3]Data hebdo'!AV183</f>
        <v>5.0599999999999996</v>
      </c>
      <c r="AW37" s="49">
        <f>'[3]Data hebdo'!AW183</f>
        <v>14.120000000000001</v>
      </c>
      <c r="AX37" s="49">
        <f>'[3]Data hebdo'!AX183</f>
        <v>4.3499999999999996</v>
      </c>
      <c r="AY37" s="49">
        <f>'[3]Data hebdo'!AY183</f>
        <v>9.89</v>
      </c>
      <c r="AZ37" s="49">
        <f>'[3]Data hebdo'!AZ183</f>
        <v>5.7299999999999995</v>
      </c>
      <c r="BA37" s="49">
        <f>'[3]Data hebdo'!BA183</f>
        <v>6.8800000000000008</v>
      </c>
      <c r="BB37" s="49">
        <f>'[3]Data hebdo'!BB183</f>
        <v>4.12</v>
      </c>
      <c r="BC37" s="49">
        <f>'[3]Data hebdo'!BC183</f>
        <v>1.08</v>
      </c>
      <c r="BD37" s="49">
        <f>'[3]Data hebdo'!BD183</f>
        <v>0</v>
      </c>
      <c r="BE37" s="49">
        <f>'[3]Data hebdo'!BE183</f>
        <v>0</v>
      </c>
      <c r="BF37" s="49">
        <f>'[3]Data hebdo'!BF183</f>
        <v>0</v>
      </c>
      <c r="BG37" s="49">
        <f>'[3]Data hebdo'!BG183</f>
        <v>0</v>
      </c>
      <c r="BH37" s="49">
        <f>'[3]Data hebdo'!BH183</f>
        <v>0</v>
      </c>
      <c r="BI37" s="49">
        <f>'[3]Data hebdo'!BI183</f>
        <v>36.1</v>
      </c>
      <c r="BJ37" s="49">
        <f>'[3]Data hebdo'!BJ183</f>
        <v>25.75</v>
      </c>
      <c r="BK37" s="49">
        <f>'[3]Data hebdo'!BK183</f>
        <v>44.14</v>
      </c>
      <c r="BL37" s="49">
        <f>'[3]Data hebdo'!BL183</f>
        <v>33.020000000000003</v>
      </c>
      <c r="BM37" s="49">
        <f>'[3]Data hebdo'!BM183</f>
        <v>27.96</v>
      </c>
      <c r="BN37" s="49">
        <f>'[3]Data hebdo'!BN183</f>
        <v>24.740000000000002</v>
      </c>
      <c r="BO37" s="49">
        <f>'[3]Data hebdo'!BO183</f>
        <v>23.49</v>
      </c>
      <c r="BP37" s="49">
        <f>'[3]Data hebdo'!BP183</f>
        <v>25.23</v>
      </c>
      <c r="BQ37" s="49">
        <f>'[3]Data hebdo'!BQ183</f>
        <v>41.32</v>
      </c>
      <c r="BR37" s="49">
        <f>'[3]Data hebdo'!BR183</f>
        <v>36.719999999999992</v>
      </c>
      <c r="BS37" s="49">
        <f>'[3]Data hebdo'!BS183</f>
        <v>20.22</v>
      </c>
      <c r="BT37" s="49">
        <f>'[3]Data hebdo'!BT183</f>
        <v>0</v>
      </c>
    </row>
    <row r="38" spans="2:72" x14ac:dyDescent="0.25">
      <c r="B38" s="2" t="s">
        <v>65</v>
      </c>
      <c r="C38" s="59" t="s">
        <v>85</v>
      </c>
      <c r="D38" s="4" t="s">
        <v>87</v>
      </c>
      <c r="E38" s="49">
        <f>'[3]Data hebdo'!E184</f>
        <v>0</v>
      </c>
      <c r="F38" s="34"/>
      <c r="G38" s="49">
        <f>'[3]Data hebdo'!G184</f>
        <v>288.43999999999994</v>
      </c>
      <c r="H38" s="49">
        <f>'[3]Data hebdo'!H184</f>
        <v>4.75</v>
      </c>
      <c r="I38" s="49">
        <f>'[3]Data hebdo'!I184</f>
        <v>11.67</v>
      </c>
      <c r="J38" s="49">
        <f>'[3]Data hebdo'!J184</f>
        <v>6.76</v>
      </c>
      <c r="K38" s="49">
        <f>'[3]Data hebdo'!K184</f>
        <v>6.63</v>
      </c>
      <c r="L38" s="49">
        <f>'[3]Data hebdo'!L184</f>
        <v>5.36</v>
      </c>
      <c r="M38" s="49">
        <f>'[3]Data hebdo'!M184</f>
        <v>7.07</v>
      </c>
      <c r="N38" s="49">
        <f>'[3]Data hebdo'!N184</f>
        <v>6.01</v>
      </c>
      <c r="O38" s="49">
        <f>'[3]Data hebdo'!O184</f>
        <v>6.55</v>
      </c>
      <c r="P38" s="49">
        <f>'[3]Data hebdo'!P184</f>
        <v>6.24</v>
      </c>
      <c r="Q38" s="49">
        <f>'[3]Data hebdo'!Q184</f>
        <v>11.47</v>
      </c>
      <c r="R38" s="49">
        <f>'[3]Data hebdo'!R184</f>
        <v>7.339999999999999</v>
      </c>
      <c r="S38" s="49">
        <f>'[3]Data hebdo'!S184</f>
        <v>7.93</v>
      </c>
      <c r="T38" s="49">
        <f>'[3]Data hebdo'!T184</f>
        <v>6.8100000000000005</v>
      </c>
      <c r="U38" s="49">
        <f>'[3]Data hebdo'!U184</f>
        <v>5.3900000000000006</v>
      </c>
      <c r="V38" s="49">
        <f>'[3]Data hebdo'!V184</f>
        <v>6.43</v>
      </c>
      <c r="W38" s="49">
        <f>'[3]Data hebdo'!W184</f>
        <v>6.43</v>
      </c>
      <c r="X38" s="49">
        <f>'[3]Data hebdo'!X184</f>
        <v>7.5</v>
      </c>
      <c r="Y38" s="49">
        <f>'[3]Data hebdo'!Y184</f>
        <v>3.75</v>
      </c>
      <c r="Z38" s="49">
        <f>'[3]Data hebdo'!Z184</f>
        <v>1.6</v>
      </c>
      <c r="AA38" s="49">
        <f>'[3]Data hebdo'!AA184</f>
        <v>5.7700000000000005</v>
      </c>
      <c r="AB38" s="49">
        <f>'[3]Data hebdo'!AB184</f>
        <v>4.0199999999999996</v>
      </c>
      <c r="AC38" s="49">
        <f>'[3]Data hebdo'!AC184</f>
        <v>5.41</v>
      </c>
      <c r="AD38" s="49">
        <f>'[3]Data hebdo'!AD184</f>
        <v>5.9700000000000006</v>
      </c>
      <c r="AE38" s="49">
        <f>'[3]Data hebdo'!AE184</f>
        <v>6.85</v>
      </c>
      <c r="AF38" s="49">
        <f>'[3]Data hebdo'!AF184</f>
        <v>9.15</v>
      </c>
      <c r="AG38" s="49">
        <f>'[3]Data hebdo'!AG184</f>
        <v>12.16</v>
      </c>
      <c r="AH38" s="49">
        <f>'[3]Data hebdo'!AH184</f>
        <v>9.1900000000000013</v>
      </c>
      <c r="AI38" s="49">
        <f>'[3]Data hebdo'!AI184</f>
        <v>8.25</v>
      </c>
      <c r="AJ38" s="49">
        <f>'[3]Data hebdo'!AJ184</f>
        <v>6.07</v>
      </c>
      <c r="AK38" s="49">
        <f>'[3]Data hebdo'!AK184</f>
        <v>4.58</v>
      </c>
      <c r="AL38" s="49">
        <f>'[3]Data hebdo'!AL184</f>
        <v>4.38</v>
      </c>
      <c r="AM38" s="49">
        <f>'[3]Data hebdo'!AM184</f>
        <v>1.78</v>
      </c>
      <c r="AN38" s="49">
        <f>'[3]Data hebdo'!AN184</f>
        <v>4.87</v>
      </c>
      <c r="AO38" s="49">
        <f>'[3]Data hebdo'!AO184</f>
        <v>3.64</v>
      </c>
      <c r="AP38" s="49">
        <f>'[3]Data hebdo'!AP184</f>
        <v>3.8800000000000003</v>
      </c>
      <c r="AQ38" s="49">
        <f>'[3]Data hebdo'!AQ184</f>
        <v>1.1499999999999999</v>
      </c>
      <c r="AR38" s="49">
        <f>'[3]Data hebdo'!AR184</f>
        <v>3.6</v>
      </c>
      <c r="AS38" s="49">
        <f>'[3]Data hebdo'!AS184</f>
        <v>4.8</v>
      </c>
      <c r="AT38" s="49">
        <f>'[3]Data hebdo'!AT184</f>
        <v>4.8699999999999992</v>
      </c>
      <c r="AU38" s="49">
        <f>'[3]Data hebdo'!AU184</f>
        <v>1.57</v>
      </c>
      <c r="AV38" s="49">
        <f>'[3]Data hebdo'!AV184</f>
        <v>7.41</v>
      </c>
      <c r="AW38" s="49">
        <f>'[3]Data hebdo'!AW184</f>
        <v>6.52</v>
      </c>
      <c r="AX38" s="49">
        <f>'[3]Data hebdo'!AX184</f>
        <v>6.6599999999999993</v>
      </c>
      <c r="AY38" s="49">
        <f>'[3]Data hebdo'!AY184</f>
        <v>7.9</v>
      </c>
      <c r="AZ38" s="49">
        <f>'[3]Data hebdo'!AZ184</f>
        <v>8.14</v>
      </c>
      <c r="BA38" s="49">
        <f>'[3]Data hebdo'!BA184</f>
        <v>8.0599999999999987</v>
      </c>
      <c r="BB38" s="49">
        <f>'[3]Data hebdo'!BB184</f>
        <v>5.86</v>
      </c>
      <c r="BC38" s="49">
        <f>'[3]Data hebdo'!BC184</f>
        <v>0.24</v>
      </c>
      <c r="BD38" s="49">
        <f>'[3]Data hebdo'!BD184</f>
        <v>0</v>
      </c>
      <c r="BE38" s="49">
        <f>'[3]Data hebdo'!BE184</f>
        <v>0</v>
      </c>
      <c r="BF38" s="49">
        <f>'[3]Data hebdo'!BF184</f>
        <v>0</v>
      </c>
      <c r="BG38" s="49">
        <f>'[3]Data hebdo'!BG184</f>
        <v>0</v>
      </c>
      <c r="BH38" s="49">
        <f>'[3]Data hebdo'!BH184</f>
        <v>0</v>
      </c>
      <c r="BI38" s="49">
        <f>'[3]Data hebdo'!BI184</f>
        <v>32.25</v>
      </c>
      <c r="BJ38" s="49">
        <f>'[3]Data hebdo'!BJ184</f>
        <v>25.54</v>
      </c>
      <c r="BK38" s="49">
        <f>'[3]Data hebdo'!BK184</f>
        <v>36.799999999999997</v>
      </c>
      <c r="BL38" s="49">
        <f>'[3]Data hebdo'!BL184</f>
        <v>25.75</v>
      </c>
      <c r="BM38" s="49">
        <f>'[3]Data hebdo'!BM184</f>
        <v>19.25</v>
      </c>
      <c r="BN38" s="49">
        <f>'[3]Data hebdo'!BN184</f>
        <v>35.43</v>
      </c>
      <c r="BO38" s="49">
        <f>'[3]Data hebdo'!BO184</f>
        <v>30.82</v>
      </c>
      <c r="BP38" s="49">
        <f>'[3]Data hebdo'!BP184</f>
        <v>15.82</v>
      </c>
      <c r="BQ38" s="49">
        <f>'[3]Data hebdo'!BQ184</f>
        <v>14.420000000000002</v>
      </c>
      <c r="BR38" s="49">
        <f>'[3]Data hebdo'!BR184</f>
        <v>27.68</v>
      </c>
      <c r="BS38" s="49">
        <f>'[3]Data hebdo'!BS184</f>
        <v>24.680000000000003</v>
      </c>
      <c r="BT38" s="49">
        <f>'[3]Data hebdo'!BT184</f>
        <v>0</v>
      </c>
    </row>
    <row r="39" spans="2:72" x14ac:dyDescent="0.25">
      <c r="B39" s="2" t="s">
        <v>65</v>
      </c>
      <c r="C39" s="59" t="s">
        <v>85</v>
      </c>
      <c r="D39" s="4" t="s">
        <v>88</v>
      </c>
      <c r="E39" s="49">
        <f>'[3]Data hebdo'!E185</f>
        <v>0</v>
      </c>
      <c r="F39" s="34"/>
      <c r="G39" s="49">
        <f>'[3]Data hebdo'!G185</f>
        <v>147.79</v>
      </c>
      <c r="H39" s="49">
        <f>'[3]Data hebdo'!H185</f>
        <v>0.31</v>
      </c>
      <c r="I39" s="49">
        <f>'[3]Data hebdo'!I185</f>
        <v>0.15</v>
      </c>
      <c r="J39" s="49">
        <f>'[3]Data hebdo'!J185</f>
        <v>1.35</v>
      </c>
      <c r="K39" s="49">
        <f>'[3]Data hebdo'!K185</f>
        <v>0.13</v>
      </c>
      <c r="L39" s="49">
        <f>'[3]Data hebdo'!L185</f>
        <v>0.45</v>
      </c>
      <c r="M39" s="49">
        <f>'[3]Data hebdo'!M185</f>
        <v>1.17</v>
      </c>
      <c r="N39" s="49">
        <f>'[3]Data hebdo'!N185</f>
        <v>2.7499999999999996</v>
      </c>
      <c r="O39" s="49">
        <f>'[3]Data hebdo'!O185</f>
        <v>0.23</v>
      </c>
      <c r="P39" s="49">
        <f>'[3]Data hebdo'!P185</f>
        <v>1.48</v>
      </c>
      <c r="Q39" s="49">
        <f>'[3]Data hebdo'!Q185</f>
        <v>1.1200000000000001</v>
      </c>
      <c r="R39" s="49">
        <f>'[3]Data hebdo'!R185</f>
        <v>3.6</v>
      </c>
      <c r="S39" s="49">
        <f>'[3]Data hebdo'!S185</f>
        <v>2.9699999999999998</v>
      </c>
      <c r="T39" s="49">
        <f>'[3]Data hebdo'!T185</f>
        <v>1.39</v>
      </c>
      <c r="U39" s="49">
        <f>'[3]Data hebdo'!U185</f>
        <v>0.85</v>
      </c>
      <c r="V39" s="49">
        <f>'[3]Data hebdo'!V185</f>
        <v>6.01</v>
      </c>
      <c r="W39" s="49">
        <f>'[3]Data hebdo'!W185</f>
        <v>9.76</v>
      </c>
      <c r="X39" s="49">
        <f>'[3]Data hebdo'!X185</f>
        <v>1.82</v>
      </c>
      <c r="Y39" s="49">
        <f>'[3]Data hebdo'!Y185</f>
        <v>0.17</v>
      </c>
      <c r="Z39" s="49">
        <f>'[3]Data hebdo'!Z185</f>
        <v>1.9700000000000002</v>
      </c>
      <c r="AA39" s="49">
        <f>'[3]Data hebdo'!AA185</f>
        <v>7.65</v>
      </c>
      <c r="AB39" s="49">
        <f>'[3]Data hebdo'!AB185</f>
        <v>6.55</v>
      </c>
      <c r="AC39" s="49">
        <f>'[3]Data hebdo'!AC185</f>
        <v>5.98</v>
      </c>
      <c r="AD39" s="49">
        <f>'[3]Data hebdo'!AD185</f>
        <v>4.6900000000000004</v>
      </c>
      <c r="AE39" s="49">
        <f>'[3]Data hebdo'!AE185</f>
        <v>7.11</v>
      </c>
      <c r="AF39" s="49">
        <f>'[3]Data hebdo'!AF185</f>
        <v>9.8699999999999992</v>
      </c>
      <c r="AG39" s="49">
        <f>'[3]Data hebdo'!AG185</f>
        <v>1.7600000000000002</v>
      </c>
      <c r="AH39" s="49">
        <f>'[3]Data hebdo'!AH185</f>
        <v>5.33</v>
      </c>
      <c r="AI39" s="49">
        <f>'[3]Data hebdo'!AI185</f>
        <v>2.37</v>
      </c>
      <c r="AJ39" s="49">
        <f>'[3]Data hebdo'!AJ185</f>
        <v>3.5700000000000003</v>
      </c>
      <c r="AK39" s="49">
        <f>'[3]Data hebdo'!AK185</f>
        <v>4.0500000000000007</v>
      </c>
      <c r="AL39" s="49">
        <f>'[3]Data hebdo'!AL185</f>
        <v>0.95000000000000007</v>
      </c>
      <c r="AM39" s="49">
        <f>'[3]Data hebdo'!AM185</f>
        <v>0</v>
      </c>
      <c r="AN39" s="49">
        <f>'[3]Data hebdo'!AN185</f>
        <v>0.22</v>
      </c>
      <c r="AO39" s="49">
        <f>'[3]Data hebdo'!AO185</f>
        <v>1.27</v>
      </c>
      <c r="AP39" s="49">
        <f>'[3]Data hebdo'!AP185</f>
        <v>2.1999999999999997</v>
      </c>
      <c r="AQ39" s="49">
        <f>'[3]Data hebdo'!AQ185</f>
        <v>4.7200000000000006</v>
      </c>
      <c r="AR39" s="49">
        <f>'[3]Data hebdo'!AR185</f>
        <v>3.73</v>
      </c>
      <c r="AS39" s="49">
        <f>'[3]Data hebdo'!AS185</f>
        <v>4.3400000000000007</v>
      </c>
      <c r="AT39" s="49">
        <f>'[3]Data hebdo'!AT185</f>
        <v>2.7899999999999996</v>
      </c>
      <c r="AU39" s="49">
        <f>'[3]Data hebdo'!AU185</f>
        <v>4.62</v>
      </c>
      <c r="AV39" s="49">
        <f>'[3]Data hebdo'!AV185</f>
        <v>5.8199999999999994</v>
      </c>
      <c r="AW39" s="49">
        <f>'[3]Data hebdo'!AW185</f>
        <v>3.8299999999999996</v>
      </c>
      <c r="AX39" s="49">
        <f>'[3]Data hebdo'!AX185</f>
        <v>4.17</v>
      </c>
      <c r="AY39" s="49">
        <f>'[3]Data hebdo'!AY185</f>
        <v>2.2800000000000002</v>
      </c>
      <c r="AZ39" s="49">
        <f>'[3]Data hebdo'!AZ185</f>
        <v>2.5700000000000003</v>
      </c>
      <c r="BA39" s="49">
        <f>'[3]Data hebdo'!BA185</f>
        <v>1.67</v>
      </c>
      <c r="BB39" s="49">
        <f>'[3]Data hebdo'!BB185</f>
        <v>5.24</v>
      </c>
      <c r="BC39" s="49">
        <f>'[3]Data hebdo'!BC185</f>
        <v>0.76</v>
      </c>
      <c r="BD39" s="49">
        <f>'[3]Data hebdo'!BD185</f>
        <v>0</v>
      </c>
      <c r="BE39" s="49">
        <f>'[3]Data hebdo'!BE185</f>
        <v>0</v>
      </c>
      <c r="BF39" s="49">
        <f>'[3]Data hebdo'!BF185</f>
        <v>0</v>
      </c>
      <c r="BG39" s="49">
        <f>'[3]Data hebdo'!BG185</f>
        <v>0</v>
      </c>
      <c r="BH39" s="49">
        <f>'[3]Data hebdo'!BH185</f>
        <v>0</v>
      </c>
      <c r="BI39" s="49">
        <f>'[3]Data hebdo'!BI185</f>
        <v>1.9400000000000002</v>
      </c>
      <c r="BJ39" s="49">
        <f>'[3]Data hebdo'!BJ185</f>
        <v>5.6400000000000006</v>
      </c>
      <c r="BK39" s="49">
        <f>'[3]Data hebdo'!BK185</f>
        <v>9.5200000000000014</v>
      </c>
      <c r="BL39" s="49">
        <f>'[3]Data hebdo'!BL185</f>
        <v>18.439999999999998</v>
      </c>
      <c r="BM39" s="49">
        <f>'[3]Data hebdo'!BM185</f>
        <v>21.169999999999998</v>
      </c>
      <c r="BN39" s="49">
        <f>'[3]Data hebdo'!BN185</f>
        <v>24.389999999999997</v>
      </c>
      <c r="BO39" s="49">
        <f>'[3]Data hebdo'!BO185</f>
        <v>15.68</v>
      </c>
      <c r="BP39" s="49">
        <f>'[3]Data hebdo'!BP185</f>
        <v>4.47</v>
      </c>
      <c r="BQ39" s="49">
        <f>'[3]Data hebdo'!BQ185</f>
        <v>15.58</v>
      </c>
      <c r="BR39" s="49">
        <f>'[3]Data hebdo'!BR185</f>
        <v>19.720000000000002</v>
      </c>
      <c r="BS39" s="49">
        <f>'[3]Data hebdo'!BS185</f>
        <v>11.24</v>
      </c>
      <c r="BT39" s="49">
        <f>'[3]Data hebdo'!BT185</f>
        <v>0</v>
      </c>
    </row>
    <row r="40" spans="2:72" x14ac:dyDescent="0.25">
      <c r="B40" s="2" t="s">
        <v>65</v>
      </c>
      <c r="C40" s="59" t="s">
        <v>85</v>
      </c>
      <c r="D40" s="4" t="s">
        <v>89</v>
      </c>
      <c r="E40" s="49">
        <f>'[3]Data hebdo'!E186</f>
        <v>0</v>
      </c>
      <c r="F40" s="34"/>
      <c r="G40" s="49">
        <f>'[3]Data hebdo'!G186</f>
        <v>1910.0600000000002</v>
      </c>
      <c r="H40" s="49">
        <f>'[3]Data hebdo'!H186</f>
        <v>26.92</v>
      </c>
      <c r="I40" s="49">
        <f>'[3]Data hebdo'!I186</f>
        <v>40.150000000000006</v>
      </c>
      <c r="J40" s="49">
        <f>'[3]Data hebdo'!J186</f>
        <v>43.510000000000005</v>
      </c>
      <c r="K40" s="49">
        <f>'[3]Data hebdo'!K186</f>
        <v>39.549999999999997</v>
      </c>
      <c r="L40" s="49">
        <f>'[3]Data hebdo'!L186</f>
        <v>37.520000000000003</v>
      </c>
      <c r="M40" s="49">
        <f>'[3]Data hebdo'!M186</f>
        <v>50.430000000000007</v>
      </c>
      <c r="N40" s="49">
        <f>'[3]Data hebdo'!N186</f>
        <v>39.380000000000003</v>
      </c>
      <c r="O40" s="49">
        <f>'[3]Data hebdo'!O186</f>
        <v>38.369999999999997</v>
      </c>
      <c r="P40" s="49">
        <f>'[3]Data hebdo'!P186</f>
        <v>42.859999999999992</v>
      </c>
      <c r="Q40" s="49">
        <f>'[3]Data hebdo'!Q186</f>
        <v>23.749999999999996</v>
      </c>
      <c r="R40" s="49">
        <f>'[3]Data hebdo'!R186</f>
        <v>41.039999999999992</v>
      </c>
      <c r="S40" s="49">
        <f>'[3]Data hebdo'!S186</f>
        <v>35.000000000000007</v>
      </c>
      <c r="T40" s="49">
        <f>'[3]Data hebdo'!T186</f>
        <v>28.64</v>
      </c>
      <c r="U40" s="49">
        <f>'[3]Data hebdo'!U186</f>
        <v>27.289999999999996</v>
      </c>
      <c r="V40" s="49">
        <f>'[3]Data hebdo'!V186</f>
        <v>49.72</v>
      </c>
      <c r="W40" s="49">
        <f>'[3]Data hebdo'!W186</f>
        <v>26.64</v>
      </c>
      <c r="X40" s="49">
        <f>'[3]Data hebdo'!X186</f>
        <v>38.82</v>
      </c>
      <c r="Y40" s="49">
        <f>'[3]Data hebdo'!Y186</f>
        <v>29.690000000000005</v>
      </c>
      <c r="Z40" s="49">
        <f>'[3]Data hebdo'!Z186</f>
        <v>35.729999999999997</v>
      </c>
      <c r="AA40" s="49">
        <f>'[3]Data hebdo'!AA186</f>
        <v>60.84</v>
      </c>
      <c r="AB40" s="49">
        <f>'[3]Data hebdo'!AB186</f>
        <v>35.730000000000004</v>
      </c>
      <c r="AC40" s="49">
        <f>'[3]Data hebdo'!AC186</f>
        <v>51.86</v>
      </c>
      <c r="AD40" s="49">
        <f>'[3]Data hebdo'!AD186</f>
        <v>57.75</v>
      </c>
      <c r="AE40" s="49">
        <f>'[3]Data hebdo'!AE186</f>
        <v>45.63</v>
      </c>
      <c r="AF40" s="49">
        <f>'[3]Data hebdo'!AF186</f>
        <v>51.320000000000007</v>
      </c>
      <c r="AG40" s="49">
        <f>'[3]Data hebdo'!AG186</f>
        <v>54.739999999999995</v>
      </c>
      <c r="AH40" s="49">
        <f>'[3]Data hebdo'!AH186</f>
        <v>53.769999999999996</v>
      </c>
      <c r="AI40" s="49">
        <f>'[3]Data hebdo'!AI186</f>
        <v>44.47</v>
      </c>
      <c r="AJ40" s="49">
        <f>'[3]Data hebdo'!AJ186</f>
        <v>43.230000000000004</v>
      </c>
      <c r="AK40" s="49">
        <f>'[3]Data hebdo'!AK186</f>
        <v>42.800000000000004</v>
      </c>
      <c r="AL40" s="49">
        <f>'[3]Data hebdo'!AL186</f>
        <v>12.669999999999998</v>
      </c>
      <c r="AM40" s="49">
        <f>'[3]Data hebdo'!AM186</f>
        <v>12.11</v>
      </c>
      <c r="AN40" s="49">
        <f>'[3]Data hebdo'!AN186</f>
        <v>43.190000000000005</v>
      </c>
      <c r="AO40" s="49">
        <f>'[3]Data hebdo'!AO186</f>
        <v>48.849999999999994</v>
      </c>
      <c r="AP40" s="49">
        <f>'[3]Data hebdo'!AP186</f>
        <v>48.210000000000008</v>
      </c>
      <c r="AQ40" s="49">
        <f>'[3]Data hebdo'!AQ186</f>
        <v>36.880000000000003</v>
      </c>
      <c r="AR40" s="49">
        <f>'[3]Data hebdo'!AR186</f>
        <v>59.959999999999994</v>
      </c>
      <c r="AS40" s="49">
        <f>'[3]Data hebdo'!AS186</f>
        <v>51.750000000000007</v>
      </c>
      <c r="AT40" s="49">
        <f>'[3]Data hebdo'!AT186</f>
        <v>34.82</v>
      </c>
      <c r="AU40" s="49">
        <f>'[3]Data hebdo'!AU186</f>
        <v>44.980000000000004</v>
      </c>
      <c r="AV40" s="49">
        <f>'[3]Data hebdo'!AV186</f>
        <v>50.08</v>
      </c>
      <c r="AW40" s="49">
        <f>'[3]Data hebdo'!AW186</f>
        <v>56.73</v>
      </c>
      <c r="AX40" s="49">
        <f>'[3]Data hebdo'!AX186</f>
        <v>32.339999999999996</v>
      </c>
      <c r="AY40" s="49">
        <f>'[3]Data hebdo'!AY186</f>
        <v>32.31</v>
      </c>
      <c r="AZ40" s="49">
        <f>'[3]Data hebdo'!AZ186</f>
        <v>36.369999999999997</v>
      </c>
      <c r="BA40" s="49">
        <f>'[3]Data hebdo'!BA186</f>
        <v>34.020000000000003</v>
      </c>
      <c r="BB40" s="49">
        <f>'[3]Data hebdo'!BB186</f>
        <v>36.04</v>
      </c>
      <c r="BC40" s="49">
        <f>'[3]Data hebdo'!BC186</f>
        <v>1.6</v>
      </c>
      <c r="BD40" s="49">
        <f>'[3]Data hebdo'!BD186</f>
        <v>0</v>
      </c>
      <c r="BE40" s="49">
        <f>'[3]Data hebdo'!BE186</f>
        <v>0</v>
      </c>
      <c r="BF40" s="49">
        <f>'[3]Data hebdo'!BF186</f>
        <v>0</v>
      </c>
      <c r="BG40" s="49">
        <f>'[3]Data hebdo'!BG186</f>
        <v>0</v>
      </c>
      <c r="BH40" s="49">
        <f>'[3]Data hebdo'!BH186</f>
        <v>0</v>
      </c>
      <c r="BI40" s="49">
        <f>'[3]Data hebdo'!BI186</f>
        <v>166.60000000000002</v>
      </c>
      <c r="BJ40" s="49">
        <f>'[3]Data hebdo'!BJ186</f>
        <v>167.74</v>
      </c>
      <c r="BK40" s="49">
        <f>'[3]Data hebdo'!BK186</f>
        <v>152.16</v>
      </c>
      <c r="BL40" s="49">
        <f>'[3]Data hebdo'!BL186</f>
        <v>145.62</v>
      </c>
      <c r="BM40" s="49">
        <f>'[3]Data hebdo'!BM186</f>
        <v>184.42999999999998</v>
      </c>
      <c r="BN40" s="49">
        <f>'[3]Data hebdo'!BN186</f>
        <v>234.92000000000002</v>
      </c>
      <c r="BO40" s="49">
        <f>'[3]Data hebdo'!BO186</f>
        <v>197.55</v>
      </c>
      <c r="BP40" s="49">
        <f>'[3]Data hebdo'!BP186</f>
        <v>149.48000000000002</v>
      </c>
      <c r="BQ40" s="49">
        <f>'[3]Data hebdo'!BQ186</f>
        <v>187.08999999999997</v>
      </c>
      <c r="BR40" s="49">
        <f>'[3]Data hebdo'!BR186</f>
        <v>204.06</v>
      </c>
      <c r="BS40" s="49">
        <f>'[3]Data hebdo'!BS186</f>
        <v>120.41</v>
      </c>
      <c r="BT40" s="49">
        <f>'[3]Data hebdo'!BT186</f>
        <v>0</v>
      </c>
    </row>
    <row r="41" spans="2:72" x14ac:dyDescent="0.25">
      <c r="B41" s="2" t="s">
        <v>65</v>
      </c>
      <c r="C41" s="59" t="s">
        <v>85</v>
      </c>
      <c r="D41" s="4" t="s">
        <v>90</v>
      </c>
      <c r="E41" s="49">
        <f>'[3]Data hebdo'!E187</f>
        <v>0</v>
      </c>
      <c r="F41" s="34"/>
      <c r="G41" s="49">
        <f>'[3]Data hebdo'!G187</f>
        <v>228.11</v>
      </c>
      <c r="H41" s="49">
        <f>'[3]Data hebdo'!H187</f>
        <v>4.92</v>
      </c>
      <c r="I41" s="49">
        <f>'[3]Data hebdo'!I187</f>
        <v>6.24</v>
      </c>
      <c r="J41" s="49">
        <f>'[3]Data hebdo'!J187</f>
        <v>6.76</v>
      </c>
      <c r="K41" s="49">
        <f>'[3]Data hebdo'!K187</f>
        <v>6.6400000000000006</v>
      </c>
      <c r="L41" s="49">
        <f>'[3]Data hebdo'!L187</f>
        <v>5.03</v>
      </c>
      <c r="M41" s="49">
        <f>'[3]Data hebdo'!M187</f>
        <v>4.4300000000000006</v>
      </c>
      <c r="N41" s="49">
        <f>'[3]Data hebdo'!N187</f>
        <v>5.73</v>
      </c>
      <c r="O41" s="49">
        <f>'[3]Data hebdo'!O187</f>
        <v>4.78</v>
      </c>
      <c r="P41" s="49">
        <f>'[3]Data hebdo'!P187</f>
        <v>8.870000000000001</v>
      </c>
      <c r="Q41" s="49">
        <f>'[3]Data hebdo'!Q187</f>
        <v>4.3100000000000005</v>
      </c>
      <c r="R41" s="49">
        <f>'[3]Data hebdo'!R187</f>
        <v>5.58</v>
      </c>
      <c r="S41" s="49">
        <f>'[3]Data hebdo'!S187</f>
        <v>8.9</v>
      </c>
      <c r="T41" s="49">
        <f>'[3]Data hebdo'!T187</f>
        <v>2.2799999999999998</v>
      </c>
      <c r="U41" s="49">
        <f>'[3]Data hebdo'!U187</f>
        <v>1.8300000000000003</v>
      </c>
      <c r="V41" s="49">
        <f>'[3]Data hebdo'!V187</f>
        <v>6.8500000000000014</v>
      </c>
      <c r="W41" s="49">
        <f>'[3]Data hebdo'!W187</f>
        <v>4.25</v>
      </c>
      <c r="X41" s="49">
        <f>'[3]Data hebdo'!X187</f>
        <v>3.7300000000000004</v>
      </c>
      <c r="Y41" s="49">
        <f>'[3]Data hebdo'!Y187</f>
        <v>2.2199999999999998</v>
      </c>
      <c r="Z41" s="49">
        <f>'[3]Data hebdo'!Z187</f>
        <v>0.13</v>
      </c>
      <c r="AA41" s="49">
        <f>'[3]Data hebdo'!AA187</f>
        <v>3.1900000000000004</v>
      </c>
      <c r="AB41" s="49">
        <f>'[3]Data hebdo'!AB187</f>
        <v>1.8900000000000001</v>
      </c>
      <c r="AC41" s="49">
        <f>'[3]Data hebdo'!AC187</f>
        <v>1.84</v>
      </c>
      <c r="AD41" s="49">
        <f>'[3]Data hebdo'!AD187</f>
        <v>7.9600000000000009</v>
      </c>
      <c r="AE41" s="49">
        <f>'[3]Data hebdo'!AE187</f>
        <v>5.05</v>
      </c>
      <c r="AF41" s="49">
        <f>'[3]Data hebdo'!AF187</f>
        <v>5.09</v>
      </c>
      <c r="AG41" s="49">
        <f>'[3]Data hebdo'!AG187</f>
        <v>5.43</v>
      </c>
      <c r="AH41" s="49">
        <f>'[3]Data hebdo'!AH187</f>
        <v>5.71</v>
      </c>
      <c r="AI41" s="49">
        <f>'[3]Data hebdo'!AI187</f>
        <v>2.29</v>
      </c>
      <c r="AJ41" s="49">
        <f>'[3]Data hebdo'!AJ187</f>
        <v>5.68</v>
      </c>
      <c r="AK41" s="49">
        <f>'[3]Data hebdo'!AK187</f>
        <v>3.6500000000000004</v>
      </c>
      <c r="AL41" s="49">
        <f>'[3]Data hebdo'!AL187</f>
        <v>0.49</v>
      </c>
      <c r="AM41" s="49">
        <f>'[3]Data hebdo'!AM187</f>
        <v>0</v>
      </c>
      <c r="AN41" s="49">
        <f>'[3]Data hebdo'!AN187</f>
        <v>3.27</v>
      </c>
      <c r="AO41" s="49">
        <f>'[3]Data hebdo'!AO187</f>
        <v>3.34</v>
      </c>
      <c r="AP41" s="49">
        <f>'[3]Data hebdo'!AP187</f>
        <v>7.26</v>
      </c>
      <c r="AQ41" s="49">
        <f>'[3]Data hebdo'!AQ187</f>
        <v>8.52</v>
      </c>
      <c r="AR41" s="49">
        <f>'[3]Data hebdo'!AR187</f>
        <v>5.0399999999999991</v>
      </c>
      <c r="AS41" s="49">
        <f>'[3]Data hebdo'!AS187</f>
        <v>13.049999999999999</v>
      </c>
      <c r="AT41" s="49">
        <f>'[3]Data hebdo'!AT187</f>
        <v>2.44</v>
      </c>
      <c r="AU41" s="49">
        <f>'[3]Data hebdo'!AU187</f>
        <v>4.09</v>
      </c>
      <c r="AV41" s="49">
        <f>'[3]Data hebdo'!AV187</f>
        <v>4.82</v>
      </c>
      <c r="AW41" s="49">
        <f>'[3]Data hebdo'!AW187</f>
        <v>9.57</v>
      </c>
      <c r="AX41" s="49">
        <f>'[3]Data hebdo'!AX187</f>
        <v>4.63</v>
      </c>
      <c r="AY41" s="49">
        <f>'[3]Data hebdo'!AY187</f>
        <v>6.04</v>
      </c>
      <c r="AZ41" s="49">
        <f>'[3]Data hebdo'!AZ187</f>
        <v>4.3000000000000007</v>
      </c>
      <c r="BA41" s="49">
        <f>'[3]Data hebdo'!BA187</f>
        <v>3.73</v>
      </c>
      <c r="BB41" s="49">
        <f>'[3]Data hebdo'!BB187</f>
        <v>5.5</v>
      </c>
      <c r="BC41" s="49">
        <f>'[3]Data hebdo'!BC187</f>
        <v>0.76</v>
      </c>
      <c r="BD41" s="49">
        <f>'[3]Data hebdo'!BD187</f>
        <v>0</v>
      </c>
      <c r="BE41" s="49">
        <f>'[3]Data hebdo'!BE187</f>
        <v>0</v>
      </c>
      <c r="BF41" s="49">
        <f>'[3]Data hebdo'!BF187</f>
        <v>0</v>
      </c>
      <c r="BG41" s="49">
        <f>'[3]Data hebdo'!BG187</f>
        <v>0</v>
      </c>
      <c r="BH41" s="49">
        <f>'[3]Data hebdo'!BH187</f>
        <v>0</v>
      </c>
      <c r="BI41" s="49">
        <f>'[3]Data hebdo'!BI187</f>
        <v>25.44</v>
      </c>
      <c r="BJ41" s="49">
        <f>'[3]Data hebdo'!BJ187</f>
        <v>20.100000000000001</v>
      </c>
      <c r="BK41" s="49">
        <f>'[3]Data hebdo'!BK187</f>
        <v>28.93</v>
      </c>
      <c r="BL41" s="49">
        <f>'[3]Data hebdo'!BL187</f>
        <v>16.66</v>
      </c>
      <c r="BM41" s="49">
        <f>'[3]Data hebdo'!BM187</f>
        <v>8.7600000000000016</v>
      </c>
      <c r="BN41" s="49">
        <f>'[3]Data hebdo'!BN187</f>
        <v>23.959999999999997</v>
      </c>
      <c r="BO41" s="49">
        <f>'[3]Data hebdo'!BO187</f>
        <v>17.900000000000002</v>
      </c>
      <c r="BP41" s="49">
        <f>'[3]Data hebdo'!BP187</f>
        <v>13.71</v>
      </c>
      <c r="BQ41" s="49">
        <f>'[3]Data hebdo'!BQ187</f>
        <v>29.209999999999997</v>
      </c>
      <c r="BR41" s="49">
        <f>'[3]Data hebdo'!BR187</f>
        <v>26.749999999999993</v>
      </c>
      <c r="BS41" s="49">
        <f>'[3]Data hebdo'!BS187</f>
        <v>16.690000000000005</v>
      </c>
      <c r="BT41" s="49">
        <f>'[3]Data hebdo'!BT187</f>
        <v>0</v>
      </c>
    </row>
    <row r="42" spans="2:72" x14ac:dyDescent="0.25">
      <c r="B42" s="2" t="s">
        <v>65</v>
      </c>
      <c r="C42" s="59" t="s">
        <v>83</v>
      </c>
      <c r="D42" s="4" t="s">
        <v>91</v>
      </c>
      <c r="E42" s="49">
        <f>'[3]Data hebdo'!E188</f>
        <v>0</v>
      </c>
      <c r="F42" s="34"/>
      <c r="G42" s="49">
        <f>'[3]Data hebdo'!G188</f>
        <v>153.38999999999999</v>
      </c>
      <c r="H42" s="49">
        <f>'[3]Data hebdo'!H188</f>
        <v>12.770000000000001</v>
      </c>
      <c r="I42" s="49">
        <f>'[3]Data hebdo'!I188</f>
        <v>1.7000000000000002</v>
      </c>
      <c r="J42" s="49">
        <f>'[3]Data hebdo'!J188</f>
        <v>1.28</v>
      </c>
      <c r="K42" s="49">
        <f>'[3]Data hebdo'!K188</f>
        <v>7.82</v>
      </c>
      <c r="L42" s="49">
        <f>'[3]Data hebdo'!L188</f>
        <v>6.42</v>
      </c>
      <c r="M42" s="49">
        <f>'[3]Data hebdo'!M188</f>
        <v>0</v>
      </c>
      <c r="N42" s="49">
        <f>'[3]Data hebdo'!N188</f>
        <v>0.03</v>
      </c>
      <c r="O42" s="49">
        <f>'[3]Data hebdo'!O188</f>
        <v>0</v>
      </c>
      <c r="P42" s="49">
        <f>'[3]Data hebdo'!P188</f>
        <v>2.5500000000000003</v>
      </c>
      <c r="Q42" s="49">
        <f>'[3]Data hebdo'!Q188</f>
        <v>8.26</v>
      </c>
      <c r="R42" s="49">
        <f>'[3]Data hebdo'!R188</f>
        <v>0.91</v>
      </c>
      <c r="S42" s="49">
        <f>'[3]Data hebdo'!S188</f>
        <v>0</v>
      </c>
      <c r="T42" s="49">
        <f>'[3]Data hebdo'!T188</f>
        <v>4.0199999999999996</v>
      </c>
      <c r="U42" s="49">
        <f>'[3]Data hebdo'!U188</f>
        <v>0</v>
      </c>
      <c r="V42" s="49">
        <f>'[3]Data hebdo'!V188</f>
        <v>1.6400000000000001</v>
      </c>
      <c r="W42" s="49">
        <f>'[3]Data hebdo'!W188</f>
        <v>3.16</v>
      </c>
      <c r="X42" s="49">
        <f>'[3]Data hebdo'!X188</f>
        <v>5.33</v>
      </c>
      <c r="Y42" s="49">
        <f>'[3]Data hebdo'!Y188</f>
        <v>0.25</v>
      </c>
      <c r="Z42" s="49">
        <f>'[3]Data hebdo'!Z188</f>
        <v>10.85</v>
      </c>
      <c r="AA42" s="49">
        <f>'[3]Data hebdo'!AA188</f>
        <v>0.55000000000000004</v>
      </c>
      <c r="AB42" s="49">
        <f>'[3]Data hebdo'!AB188</f>
        <v>0.68</v>
      </c>
      <c r="AC42" s="49">
        <f>'[3]Data hebdo'!AC188</f>
        <v>0.72</v>
      </c>
      <c r="AD42" s="49">
        <f>'[3]Data hebdo'!AD188</f>
        <v>0.24</v>
      </c>
      <c r="AE42" s="49">
        <f>'[3]Data hebdo'!AE188</f>
        <v>1</v>
      </c>
      <c r="AF42" s="49">
        <f>'[3]Data hebdo'!AF188</f>
        <v>5.23</v>
      </c>
      <c r="AG42" s="49">
        <f>'[3]Data hebdo'!AG188</f>
        <v>0.23</v>
      </c>
      <c r="AH42" s="49">
        <f>'[3]Data hebdo'!AH188</f>
        <v>0</v>
      </c>
      <c r="AI42" s="49">
        <f>'[3]Data hebdo'!AI188</f>
        <v>4.0600000000000005</v>
      </c>
      <c r="AJ42" s="49">
        <f>'[3]Data hebdo'!AJ188</f>
        <v>1.96</v>
      </c>
      <c r="AK42" s="49">
        <f>'[3]Data hebdo'!AK188</f>
        <v>0</v>
      </c>
      <c r="AL42" s="49">
        <f>'[3]Data hebdo'!AL188</f>
        <v>0</v>
      </c>
      <c r="AM42" s="49">
        <f>'[3]Data hebdo'!AM188</f>
        <v>0</v>
      </c>
      <c r="AN42" s="49">
        <f>'[3]Data hebdo'!AN188</f>
        <v>15.059999999999999</v>
      </c>
      <c r="AO42" s="49">
        <f>'[3]Data hebdo'!AO188</f>
        <v>6.7499999999999991</v>
      </c>
      <c r="AP42" s="49">
        <f>'[3]Data hebdo'!AP188</f>
        <v>3.6999999999999997</v>
      </c>
      <c r="AQ42" s="49">
        <f>'[3]Data hebdo'!AQ188</f>
        <v>3.3</v>
      </c>
      <c r="AR42" s="49">
        <f>'[3]Data hebdo'!AR188</f>
        <v>0.80999999999999994</v>
      </c>
      <c r="AS42" s="49">
        <f>'[3]Data hebdo'!AS188</f>
        <v>4.08</v>
      </c>
      <c r="AT42" s="49">
        <f>'[3]Data hebdo'!AT188</f>
        <v>0.16</v>
      </c>
      <c r="AU42" s="49">
        <f>'[3]Data hebdo'!AU188</f>
        <v>9.2100000000000009</v>
      </c>
      <c r="AV42" s="49">
        <f>'[3]Data hebdo'!AV188</f>
        <v>5.5600000000000005</v>
      </c>
      <c r="AW42" s="49">
        <f>'[3]Data hebdo'!AW188</f>
        <v>12.75</v>
      </c>
      <c r="AX42" s="49">
        <f>'[3]Data hebdo'!AX188</f>
        <v>7.13</v>
      </c>
      <c r="AY42" s="49">
        <f>'[3]Data hebdo'!AY188</f>
        <v>1.6300000000000001</v>
      </c>
      <c r="AZ42" s="49">
        <f>'[3]Data hebdo'!AZ188</f>
        <v>1.1500000000000001</v>
      </c>
      <c r="BA42" s="49">
        <f>'[3]Data hebdo'!BA188</f>
        <v>0</v>
      </c>
      <c r="BB42" s="49">
        <f>'[3]Data hebdo'!BB188</f>
        <v>0.44</v>
      </c>
      <c r="BC42" s="49">
        <f>'[3]Data hebdo'!BC188</f>
        <v>0</v>
      </c>
      <c r="BD42" s="49">
        <f>'[3]Data hebdo'!BD188</f>
        <v>0</v>
      </c>
      <c r="BE42" s="49">
        <f>'[3]Data hebdo'!BE188</f>
        <v>0</v>
      </c>
      <c r="BF42" s="49">
        <f>'[3]Data hebdo'!BF188</f>
        <v>0</v>
      </c>
      <c r="BG42" s="49">
        <f>'[3]Data hebdo'!BG188</f>
        <v>0</v>
      </c>
      <c r="BH42" s="49">
        <f>'[3]Data hebdo'!BH188</f>
        <v>0</v>
      </c>
      <c r="BI42" s="49">
        <f>'[3]Data hebdo'!BI188</f>
        <v>29.290000000000006</v>
      </c>
      <c r="BJ42" s="49">
        <f>'[3]Data hebdo'!BJ188</f>
        <v>0.73</v>
      </c>
      <c r="BK42" s="49">
        <f>'[3]Data hebdo'!BK188</f>
        <v>15.740000000000002</v>
      </c>
      <c r="BL42" s="49">
        <f>'[3]Data hebdo'!BL188</f>
        <v>10.38</v>
      </c>
      <c r="BM42" s="49">
        <f>'[3]Data hebdo'!BM188</f>
        <v>12.18</v>
      </c>
      <c r="BN42" s="49">
        <f>'[3]Data hebdo'!BN188</f>
        <v>7.32</v>
      </c>
      <c r="BO42" s="49">
        <f>'[3]Data hebdo'!BO188</f>
        <v>6.02</v>
      </c>
      <c r="BP42" s="49">
        <f>'[3]Data hebdo'!BP188</f>
        <v>25.509999999999998</v>
      </c>
      <c r="BQ42" s="49">
        <f>'[3]Data hebdo'!BQ188</f>
        <v>8.35</v>
      </c>
      <c r="BR42" s="49">
        <f>'[3]Data hebdo'!BR188</f>
        <v>36.28</v>
      </c>
      <c r="BS42" s="49">
        <f>'[3]Data hebdo'!BS188</f>
        <v>1.5900000000000003</v>
      </c>
      <c r="BT42" s="49">
        <f>'[3]Data hebdo'!BT188</f>
        <v>0</v>
      </c>
    </row>
    <row r="43" spans="2:72" x14ac:dyDescent="0.25">
      <c r="B43" s="2" t="s">
        <v>65</v>
      </c>
      <c r="C43" s="59" t="s">
        <v>83</v>
      </c>
      <c r="D43" s="4" t="s">
        <v>92</v>
      </c>
      <c r="E43" s="49">
        <f>'[3]Data hebdo'!E189</f>
        <v>0</v>
      </c>
      <c r="F43" s="34"/>
      <c r="G43" s="49">
        <f>'[3]Data hebdo'!G189</f>
        <v>275.56</v>
      </c>
      <c r="H43" s="49">
        <f>'[3]Data hebdo'!H189</f>
        <v>0.57999999999999996</v>
      </c>
      <c r="I43" s="49">
        <f>'[3]Data hebdo'!I189</f>
        <v>0.41000000000000003</v>
      </c>
      <c r="J43" s="49">
        <f>'[3]Data hebdo'!J189</f>
        <v>2.59</v>
      </c>
      <c r="K43" s="49">
        <f>'[3]Data hebdo'!K189</f>
        <v>4.41</v>
      </c>
      <c r="L43" s="49">
        <f>'[3]Data hebdo'!L189</f>
        <v>2.1</v>
      </c>
      <c r="M43" s="49">
        <f>'[3]Data hebdo'!M189</f>
        <v>4.47</v>
      </c>
      <c r="N43" s="49">
        <f>'[3]Data hebdo'!N189</f>
        <v>0.67999999999999994</v>
      </c>
      <c r="O43" s="49">
        <f>'[3]Data hebdo'!O189</f>
        <v>1.54</v>
      </c>
      <c r="P43" s="49">
        <f>'[3]Data hebdo'!P189</f>
        <v>7.26</v>
      </c>
      <c r="Q43" s="49">
        <f>'[3]Data hebdo'!Q189</f>
        <v>6.0500000000000007</v>
      </c>
      <c r="R43" s="49">
        <f>'[3]Data hebdo'!R189</f>
        <v>12.03</v>
      </c>
      <c r="S43" s="49">
        <f>'[3]Data hebdo'!S189</f>
        <v>0.26</v>
      </c>
      <c r="T43" s="49">
        <f>'[3]Data hebdo'!T189</f>
        <v>1.9100000000000001</v>
      </c>
      <c r="U43" s="49">
        <f>'[3]Data hebdo'!U189</f>
        <v>0.12</v>
      </c>
      <c r="V43" s="49">
        <f>'[3]Data hebdo'!V189</f>
        <v>0.31</v>
      </c>
      <c r="W43" s="49">
        <f>'[3]Data hebdo'!W189</f>
        <v>0</v>
      </c>
      <c r="X43" s="49">
        <f>'[3]Data hebdo'!X189</f>
        <v>22.690000000000005</v>
      </c>
      <c r="Y43" s="49">
        <f>'[3]Data hebdo'!Y189</f>
        <v>0</v>
      </c>
      <c r="Z43" s="49">
        <f>'[3]Data hebdo'!Z189</f>
        <v>2.66</v>
      </c>
      <c r="AA43" s="49">
        <f>'[3]Data hebdo'!AA189</f>
        <v>7.99</v>
      </c>
      <c r="AB43" s="49">
        <f>'[3]Data hebdo'!AB189</f>
        <v>0.59000000000000008</v>
      </c>
      <c r="AC43" s="49">
        <f>'[3]Data hebdo'!AC189</f>
        <v>7.27</v>
      </c>
      <c r="AD43" s="49">
        <f>'[3]Data hebdo'!AD189</f>
        <v>1.69</v>
      </c>
      <c r="AE43" s="49">
        <f>'[3]Data hebdo'!AE189</f>
        <v>14.1</v>
      </c>
      <c r="AF43" s="49">
        <f>'[3]Data hebdo'!AF189</f>
        <v>6.2199999999999989</v>
      </c>
      <c r="AG43" s="49">
        <f>'[3]Data hebdo'!AG189</f>
        <v>9.15</v>
      </c>
      <c r="AH43" s="49">
        <f>'[3]Data hebdo'!AH189</f>
        <v>13.77</v>
      </c>
      <c r="AI43" s="49">
        <f>'[3]Data hebdo'!AI189</f>
        <v>10.259999999999998</v>
      </c>
      <c r="AJ43" s="49">
        <f>'[3]Data hebdo'!AJ189</f>
        <v>5.74</v>
      </c>
      <c r="AK43" s="49">
        <f>'[3]Data hebdo'!AK189</f>
        <v>7.4</v>
      </c>
      <c r="AL43" s="49">
        <f>'[3]Data hebdo'!AL189</f>
        <v>5.01</v>
      </c>
      <c r="AM43" s="49">
        <f>'[3]Data hebdo'!AM189</f>
        <v>0</v>
      </c>
      <c r="AN43" s="49">
        <f>'[3]Data hebdo'!AN189</f>
        <v>7.0299999999999994</v>
      </c>
      <c r="AO43" s="49">
        <f>'[3]Data hebdo'!AO189</f>
        <v>6.8900000000000006</v>
      </c>
      <c r="AP43" s="49">
        <f>'[3]Data hebdo'!AP189</f>
        <v>14.8</v>
      </c>
      <c r="AQ43" s="49">
        <f>'[3]Data hebdo'!AQ189</f>
        <v>9.65</v>
      </c>
      <c r="AR43" s="49">
        <f>'[3]Data hebdo'!AR189</f>
        <v>22.51</v>
      </c>
      <c r="AS43" s="49">
        <f>'[3]Data hebdo'!AS189</f>
        <v>9.6199999999999992</v>
      </c>
      <c r="AT43" s="49">
        <f>'[3]Data hebdo'!AT189</f>
        <v>6.4300000000000006</v>
      </c>
      <c r="AU43" s="49">
        <f>'[3]Data hebdo'!AU189</f>
        <v>8.7899999999999991</v>
      </c>
      <c r="AV43" s="49">
        <f>'[3]Data hebdo'!AV189</f>
        <v>6.14</v>
      </c>
      <c r="AW43" s="49">
        <f>'[3]Data hebdo'!AW189</f>
        <v>6.36</v>
      </c>
      <c r="AX43" s="49">
        <f>'[3]Data hebdo'!AX189</f>
        <v>4.5699999999999994</v>
      </c>
      <c r="AY43" s="49">
        <f>'[3]Data hebdo'!AY189</f>
        <v>1.1000000000000001</v>
      </c>
      <c r="AZ43" s="49">
        <f>'[3]Data hebdo'!AZ189</f>
        <v>4</v>
      </c>
      <c r="BA43" s="49">
        <f>'[3]Data hebdo'!BA189</f>
        <v>5.79</v>
      </c>
      <c r="BB43" s="49">
        <f>'[3]Data hebdo'!BB189</f>
        <v>2.1500000000000004</v>
      </c>
      <c r="BC43" s="49">
        <f>'[3]Data hebdo'!BC189</f>
        <v>0.47</v>
      </c>
      <c r="BD43" s="49">
        <f>'[3]Data hebdo'!BD189</f>
        <v>0</v>
      </c>
      <c r="BE43" s="49">
        <f>'[3]Data hebdo'!BE189</f>
        <v>0</v>
      </c>
      <c r="BF43" s="49">
        <f>'[3]Data hebdo'!BF189</f>
        <v>0</v>
      </c>
      <c r="BG43" s="49">
        <f>'[3]Data hebdo'!BG189</f>
        <v>0</v>
      </c>
      <c r="BH43" s="49">
        <f>'[3]Data hebdo'!BH189</f>
        <v>0</v>
      </c>
      <c r="BI43" s="49">
        <f>'[3]Data hebdo'!BI189</f>
        <v>8.39</v>
      </c>
      <c r="BJ43" s="49">
        <f>'[3]Data hebdo'!BJ189</f>
        <v>11.08</v>
      </c>
      <c r="BK43" s="49">
        <f>'[3]Data hebdo'!BK189</f>
        <v>24.82</v>
      </c>
      <c r="BL43" s="49">
        <f>'[3]Data hebdo'!BL189</f>
        <v>23.120000000000005</v>
      </c>
      <c r="BM43" s="49">
        <f>'[3]Data hebdo'!BM189</f>
        <v>14.41</v>
      </c>
      <c r="BN43" s="49">
        <f>'[3]Data hebdo'!BN189</f>
        <v>35.26</v>
      </c>
      <c r="BO43" s="49">
        <f>'[3]Data hebdo'!BO189</f>
        <v>42.18</v>
      </c>
      <c r="BP43" s="49">
        <f>'[3]Data hebdo'!BP189</f>
        <v>26.809999999999995</v>
      </c>
      <c r="BQ43" s="49">
        <f>'[3]Data hebdo'!BQ189</f>
        <v>50.12</v>
      </c>
      <c r="BR43" s="49">
        <f>'[3]Data hebdo'!BR189</f>
        <v>26.07</v>
      </c>
      <c r="BS43" s="49">
        <f>'[3]Data hebdo'!BS189</f>
        <v>13.299999999999999</v>
      </c>
      <c r="BT43" s="49">
        <f>'[3]Data hebdo'!BT189</f>
        <v>0</v>
      </c>
    </row>
    <row r="44" spans="2:72" x14ac:dyDescent="0.25">
      <c r="B44" s="2" t="s">
        <v>65</v>
      </c>
      <c r="C44" s="59" t="s">
        <v>83</v>
      </c>
      <c r="D44" s="4" t="s">
        <v>93</v>
      </c>
      <c r="E44" s="49">
        <f>'[3]Data hebdo'!E190</f>
        <v>0</v>
      </c>
      <c r="F44" s="34"/>
      <c r="G44" s="49">
        <f>'[3]Data hebdo'!G190</f>
        <v>331.55</v>
      </c>
      <c r="H44" s="49">
        <f>'[3]Data hebdo'!H190</f>
        <v>9.7200000000000006</v>
      </c>
      <c r="I44" s="49">
        <f>'[3]Data hebdo'!I190</f>
        <v>4.29</v>
      </c>
      <c r="J44" s="49">
        <f>'[3]Data hebdo'!J190</f>
        <v>22.35</v>
      </c>
      <c r="K44" s="49">
        <f>'[3]Data hebdo'!K190</f>
        <v>11.110000000000001</v>
      </c>
      <c r="L44" s="49">
        <f>'[3]Data hebdo'!L190</f>
        <v>6.91</v>
      </c>
      <c r="M44" s="49">
        <f>'[3]Data hebdo'!M190</f>
        <v>5.58</v>
      </c>
      <c r="N44" s="49">
        <f>'[3]Data hebdo'!N190</f>
        <v>2.16</v>
      </c>
      <c r="O44" s="49">
        <f>'[3]Data hebdo'!O190</f>
        <v>0.31</v>
      </c>
      <c r="P44" s="49">
        <f>'[3]Data hebdo'!P190</f>
        <v>3.82</v>
      </c>
      <c r="Q44" s="49">
        <f>'[3]Data hebdo'!Q190</f>
        <v>2.1800000000000002</v>
      </c>
      <c r="R44" s="49">
        <f>'[3]Data hebdo'!R190</f>
        <v>2.08</v>
      </c>
      <c r="S44" s="49">
        <f>'[3]Data hebdo'!S190</f>
        <v>17.740000000000002</v>
      </c>
      <c r="T44" s="49">
        <f>'[3]Data hebdo'!T190</f>
        <v>6.83</v>
      </c>
      <c r="U44" s="49">
        <f>'[3]Data hebdo'!U190</f>
        <v>3.9799999999999995</v>
      </c>
      <c r="V44" s="49">
        <f>'[3]Data hebdo'!V190</f>
        <v>0.27</v>
      </c>
      <c r="W44" s="49">
        <f>'[3]Data hebdo'!W190</f>
        <v>4.17</v>
      </c>
      <c r="X44" s="49">
        <f>'[3]Data hebdo'!X190</f>
        <v>19.510000000000002</v>
      </c>
      <c r="Y44" s="49">
        <f>'[3]Data hebdo'!Y190</f>
        <v>1.45</v>
      </c>
      <c r="Z44" s="49">
        <f>'[3]Data hebdo'!Z190</f>
        <v>15.14</v>
      </c>
      <c r="AA44" s="49">
        <f>'[3]Data hebdo'!AA190</f>
        <v>13.26</v>
      </c>
      <c r="AB44" s="49">
        <f>'[3]Data hebdo'!AB190</f>
        <v>11.04</v>
      </c>
      <c r="AC44" s="49">
        <f>'[3]Data hebdo'!AC190</f>
        <v>24.11</v>
      </c>
      <c r="AD44" s="49">
        <f>'[3]Data hebdo'!AD190</f>
        <v>6.71</v>
      </c>
      <c r="AE44" s="49">
        <f>'[3]Data hebdo'!AE190</f>
        <v>5.61</v>
      </c>
      <c r="AF44" s="49">
        <f>'[3]Data hebdo'!AF190</f>
        <v>5.32</v>
      </c>
      <c r="AG44" s="49">
        <f>'[3]Data hebdo'!AG190</f>
        <v>5.2799999999999994</v>
      </c>
      <c r="AH44" s="49">
        <f>'[3]Data hebdo'!AH190</f>
        <v>0.27</v>
      </c>
      <c r="AI44" s="49">
        <f>'[3]Data hebdo'!AI190</f>
        <v>6.4099999999999993</v>
      </c>
      <c r="AJ44" s="49">
        <f>'[3]Data hebdo'!AJ190</f>
        <v>14.75</v>
      </c>
      <c r="AK44" s="49">
        <f>'[3]Data hebdo'!AK190</f>
        <v>4.91</v>
      </c>
      <c r="AL44" s="49">
        <f>'[3]Data hebdo'!AL190</f>
        <v>0</v>
      </c>
      <c r="AM44" s="49">
        <f>'[3]Data hebdo'!AM190</f>
        <v>0.59</v>
      </c>
      <c r="AN44" s="49">
        <f>'[3]Data hebdo'!AN190</f>
        <v>12.260000000000002</v>
      </c>
      <c r="AO44" s="49">
        <f>'[3]Data hebdo'!AO190</f>
        <v>12.870000000000001</v>
      </c>
      <c r="AP44" s="49">
        <f>'[3]Data hebdo'!AP190</f>
        <v>7.51</v>
      </c>
      <c r="AQ44" s="49">
        <f>'[3]Data hebdo'!AQ190</f>
        <v>8.7099999999999991</v>
      </c>
      <c r="AR44" s="49">
        <f>'[3]Data hebdo'!AR190</f>
        <v>11.26</v>
      </c>
      <c r="AS44" s="49">
        <f>'[3]Data hebdo'!AS190</f>
        <v>11.62</v>
      </c>
      <c r="AT44" s="49">
        <f>'[3]Data hebdo'!AT190</f>
        <v>2.7600000000000002</v>
      </c>
      <c r="AU44" s="49">
        <f>'[3]Data hebdo'!AU190</f>
        <v>3.21</v>
      </c>
      <c r="AV44" s="49">
        <f>'[3]Data hebdo'!AV190</f>
        <v>1.37</v>
      </c>
      <c r="AW44" s="49">
        <f>'[3]Data hebdo'!AW190</f>
        <v>0.3</v>
      </c>
      <c r="AX44" s="49">
        <f>'[3]Data hebdo'!AX190</f>
        <v>0.29000000000000004</v>
      </c>
      <c r="AY44" s="49">
        <f>'[3]Data hebdo'!AY190</f>
        <v>0</v>
      </c>
      <c r="AZ44" s="49">
        <f>'[3]Data hebdo'!AZ190</f>
        <v>14.440000000000001</v>
      </c>
      <c r="BA44" s="49">
        <f>'[3]Data hebdo'!BA190</f>
        <v>3.7800000000000002</v>
      </c>
      <c r="BB44" s="49">
        <f>'[3]Data hebdo'!BB190</f>
        <v>2.64</v>
      </c>
      <c r="BC44" s="49">
        <f>'[3]Data hebdo'!BC190</f>
        <v>0.67</v>
      </c>
      <c r="BD44" s="49">
        <f>'[3]Data hebdo'!BD190</f>
        <v>0</v>
      </c>
      <c r="BE44" s="49">
        <f>'[3]Data hebdo'!BE190</f>
        <v>0</v>
      </c>
      <c r="BF44" s="49">
        <f>'[3]Data hebdo'!BF190</f>
        <v>0</v>
      </c>
      <c r="BG44" s="49">
        <f>'[3]Data hebdo'!BG190</f>
        <v>0</v>
      </c>
      <c r="BH44" s="49">
        <f>'[3]Data hebdo'!BH190</f>
        <v>0</v>
      </c>
      <c r="BI44" s="49">
        <f>'[3]Data hebdo'!BI190</f>
        <v>47.67</v>
      </c>
      <c r="BJ44" s="49">
        <f>'[3]Data hebdo'!BJ190</f>
        <v>14.760000000000002</v>
      </c>
      <c r="BK44" s="49">
        <f>'[3]Data hebdo'!BK190</f>
        <v>32.65</v>
      </c>
      <c r="BL44" s="49">
        <f>'[3]Data hebdo'!BL190</f>
        <v>27.930000000000003</v>
      </c>
      <c r="BM44" s="49">
        <f>'[3]Data hebdo'!BM190</f>
        <v>58.47999999999999</v>
      </c>
      <c r="BN44" s="49">
        <f>'[3]Data hebdo'!BN190</f>
        <v>29.44</v>
      </c>
      <c r="BO44" s="49">
        <f>'[3]Data hebdo'!BO190</f>
        <v>26.34</v>
      </c>
      <c r="BP44" s="49">
        <f>'[3]Data hebdo'!BP190</f>
        <v>33.230000000000004</v>
      </c>
      <c r="BQ44" s="49">
        <f>'[3]Data hebdo'!BQ190</f>
        <v>34.35</v>
      </c>
      <c r="BR44" s="49">
        <f>'[3]Data hebdo'!BR190</f>
        <v>5.17</v>
      </c>
      <c r="BS44" s="49">
        <f>'[3]Data hebdo'!BS190</f>
        <v>21.53</v>
      </c>
      <c r="BT44" s="49">
        <f>'[3]Data hebdo'!BT190</f>
        <v>0</v>
      </c>
    </row>
    <row r="45" spans="2:72" x14ac:dyDescent="0.25">
      <c r="B45" s="2" t="s">
        <v>65</v>
      </c>
      <c r="C45" s="59" t="s">
        <v>83</v>
      </c>
      <c r="D45" s="4" t="s">
        <v>94</v>
      </c>
      <c r="E45" s="49">
        <f>'[3]Data hebdo'!E191</f>
        <v>0</v>
      </c>
      <c r="F45" s="34"/>
      <c r="G45" s="49">
        <f>'[3]Data hebdo'!G191</f>
        <v>205.49</v>
      </c>
      <c r="H45" s="49">
        <f>'[3]Data hebdo'!H191</f>
        <v>2.29</v>
      </c>
      <c r="I45" s="49">
        <f>'[3]Data hebdo'!I191</f>
        <v>2</v>
      </c>
      <c r="J45" s="49">
        <f>'[3]Data hebdo'!J191</f>
        <v>0.55000000000000004</v>
      </c>
      <c r="K45" s="49">
        <f>'[3]Data hebdo'!K191</f>
        <v>2.06</v>
      </c>
      <c r="L45" s="49">
        <f>'[3]Data hebdo'!L191</f>
        <v>5.4399999999999995</v>
      </c>
      <c r="M45" s="49">
        <f>'[3]Data hebdo'!M191</f>
        <v>0.72</v>
      </c>
      <c r="N45" s="49">
        <f>'[3]Data hebdo'!N191</f>
        <v>0.14000000000000001</v>
      </c>
      <c r="O45" s="49">
        <f>'[3]Data hebdo'!O191</f>
        <v>0.3</v>
      </c>
      <c r="P45" s="49">
        <f>'[3]Data hebdo'!P191</f>
        <v>10.229999999999999</v>
      </c>
      <c r="Q45" s="49">
        <f>'[3]Data hebdo'!Q191</f>
        <v>1.78</v>
      </c>
      <c r="R45" s="49">
        <f>'[3]Data hebdo'!R191</f>
        <v>0.33</v>
      </c>
      <c r="S45" s="49">
        <f>'[3]Data hebdo'!S191</f>
        <v>1.21</v>
      </c>
      <c r="T45" s="49">
        <f>'[3]Data hebdo'!T191</f>
        <v>0.22</v>
      </c>
      <c r="U45" s="49">
        <f>'[3]Data hebdo'!U191</f>
        <v>0.17</v>
      </c>
      <c r="V45" s="49">
        <f>'[3]Data hebdo'!V191</f>
        <v>0</v>
      </c>
      <c r="W45" s="49">
        <f>'[3]Data hebdo'!W191</f>
        <v>0.4</v>
      </c>
      <c r="X45" s="49">
        <f>'[3]Data hebdo'!X191</f>
        <v>3.88</v>
      </c>
      <c r="Y45" s="49">
        <f>'[3]Data hebdo'!Y191</f>
        <v>3.11</v>
      </c>
      <c r="Z45" s="49">
        <f>'[3]Data hebdo'!Z191</f>
        <v>6.410000000000001</v>
      </c>
      <c r="AA45" s="49">
        <f>'[3]Data hebdo'!AA191</f>
        <v>9.6199999999999992</v>
      </c>
      <c r="AB45" s="49">
        <f>'[3]Data hebdo'!AB191</f>
        <v>4.24</v>
      </c>
      <c r="AC45" s="49">
        <f>'[3]Data hebdo'!AC191</f>
        <v>2.0300000000000002</v>
      </c>
      <c r="AD45" s="49">
        <f>'[3]Data hebdo'!AD191</f>
        <v>11.81</v>
      </c>
      <c r="AE45" s="49">
        <f>'[3]Data hebdo'!AE191</f>
        <v>1.5499999999999998</v>
      </c>
      <c r="AF45" s="49">
        <f>'[3]Data hebdo'!AF191</f>
        <v>3.3000000000000003</v>
      </c>
      <c r="AG45" s="49">
        <f>'[3]Data hebdo'!AG191</f>
        <v>4.18</v>
      </c>
      <c r="AH45" s="49">
        <f>'[3]Data hebdo'!AH191</f>
        <v>4.8499999999999996</v>
      </c>
      <c r="AI45" s="49">
        <f>'[3]Data hebdo'!AI191</f>
        <v>6.99</v>
      </c>
      <c r="AJ45" s="49">
        <f>'[3]Data hebdo'!AJ191</f>
        <v>14.54</v>
      </c>
      <c r="AK45" s="49">
        <f>'[3]Data hebdo'!AK191</f>
        <v>4.0999999999999996</v>
      </c>
      <c r="AL45" s="49">
        <f>'[3]Data hebdo'!AL191</f>
        <v>0</v>
      </c>
      <c r="AM45" s="49">
        <f>'[3]Data hebdo'!AM191</f>
        <v>0</v>
      </c>
      <c r="AN45" s="49">
        <f>'[3]Data hebdo'!AN191</f>
        <v>4.7699999999999996</v>
      </c>
      <c r="AO45" s="49">
        <f>'[3]Data hebdo'!AO191</f>
        <v>10.809999999999999</v>
      </c>
      <c r="AP45" s="49">
        <f>'[3]Data hebdo'!AP191</f>
        <v>7.87</v>
      </c>
      <c r="AQ45" s="49">
        <f>'[3]Data hebdo'!AQ191</f>
        <v>13.21</v>
      </c>
      <c r="AR45" s="49">
        <f>'[3]Data hebdo'!AR191</f>
        <v>0.23</v>
      </c>
      <c r="AS45" s="49">
        <f>'[3]Data hebdo'!AS191</f>
        <v>3.02</v>
      </c>
      <c r="AT45" s="49">
        <f>'[3]Data hebdo'!AT191</f>
        <v>2.88</v>
      </c>
      <c r="AU45" s="49">
        <f>'[3]Data hebdo'!AU191</f>
        <v>5.08</v>
      </c>
      <c r="AV45" s="49">
        <f>'[3]Data hebdo'!AV191</f>
        <v>5.0999999999999996</v>
      </c>
      <c r="AW45" s="49">
        <f>'[3]Data hebdo'!AW191</f>
        <v>12.600000000000001</v>
      </c>
      <c r="AX45" s="49">
        <f>'[3]Data hebdo'!AX191</f>
        <v>0.42000000000000004</v>
      </c>
      <c r="AY45" s="49">
        <f>'[3]Data hebdo'!AY191</f>
        <v>4.38</v>
      </c>
      <c r="AZ45" s="49">
        <f>'[3]Data hebdo'!AZ191</f>
        <v>4.51</v>
      </c>
      <c r="BA45" s="49">
        <f>'[3]Data hebdo'!BA191</f>
        <v>10.01</v>
      </c>
      <c r="BB45" s="49">
        <f>'[3]Data hebdo'!BB191</f>
        <v>12.149999999999999</v>
      </c>
      <c r="BC45" s="49">
        <f>'[3]Data hebdo'!BC191</f>
        <v>0</v>
      </c>
      <c r="BD45" s="49">
        <f>'[3]Data hebdo'!BD191</f>
        <v>0</v>
      </c>
      <c r="BE45" s="49">
        <f>'[3]Data hebdo'!BE191</f>
        <v>0</v>
      </c>
      <c r="BF45" s="49">
        <f>'[3]Data hebdo'!BF191</f>
        <v>0</v>
      </c>
      <c r="BG45" s="49">
        <f>'[3]Data hebdo'!BG191</f>
        <v>0</v>
      </c>
      <c r="BH45" s="49">
        <f>'[3]Data hebdo'!BH191</f>
        <v>0</v>
      </c>
      <c r="BI45" s="49">
        <f>'[3]Data hebdo'!BI191</f>
        <v>7.17</v>
      </c>
      <c r="BJ45" s="49">
        <f>'[3]Data hebdo'!BJ191</f>
        <v>6.33</v>
      </c>
      <c r="BK45" s="49">
        <f>'[3]Data hebdo'!BK191</f>
        <v>13.77</v>
      </c>
      <c r="BL45" s="49">
        <f>'[3]Data hebdo'!BL191</f>
        <v>4.45</v>
      </c>
      <c r="BM45" s="49">
        <f>'[3]Data hebdo'!BM191</f>
        <v>23.380000000000003</v>
      </c>
      <c r="BN45" s="49">
        <f>'[3]Data hebdo'!BN191</f>
        <v>22.869999999999997</v>
      </c>
      <c r="BO45" s="49">
        <f>'[3]Data hebdo'!BO191</f>
        <v>30.48</v>
      </c>
      <c r="BP45" s="49">
        <f>'[3]Data hebdo'!BP191</f>
        <v>18.170000000000002</v>
      </c>
      <c r="BQ45" s="49">
        <f>'[3]Data hebdo'!BQ191</f>
        <v>24.62</v>
      </c>
      <c r="BR45" s="49">
        <f>'[3]Data hebdo'!BR191</f>
        <v>25.17</v>
      </c>
      <c r="BS45" s="49">
        <f>'[3]Data hebdo'!BS191</f>
        <v>29.08</v>
      </c>
      <c r="BT45" s="49">
        <f>'[3]Data hebdo'!BT191</f>
        <v>0</v>
      </c>
    </row>
    <row r="46" spans="2:72" x14ac:dyDescent="0.25">
      <c r="B46" s="2" t="s">
        <v>65</v>
      </c>
      <c r="C46" s="59" t="s">
        <v>83</v>
      </c>
      <c r="D46" s="4" t="s">
        <v>95</v>
      </c>
      <c r="E46" s="49">
        <f>'[3]Data hebdo'!E192</f>
        <v>0</v>
      </c>
      <c r="F46" s="34"/>
      <c r="G46" s="49">
        <f>'[3]Data hebdo'!G192</f>
        <v>222.07000000000002</v>
      </c>
      <c r="H46" s="49">
        <f>'[3]Data hebdo'!H192</f>
        <v>2.3199999999999998</v>
      </c>
      <c r="I46" s="49">
        <f>'[3]Data hebdo'!I192</f>
        <v>2.79</v>
      </c>
      <c r="J46" s="49">
        <f>'[3]Data hebdo'!J192</f>
        <v>0</v>
      </c>
      <c r="K46" s="49">
        <f>'[3]Data hebdo'!K192</f>
        <v>0.52</v>
      </c>
      <c r="L46" s="49">
        <f>'[3]Data hebdo'!L192</f>
        <v>5.18</v>
      </c>
      <c r="M46" s="49">
        <f>'[3]Data hebdo'!M192</f>
        <v>3.48</v>
      </c>
      <c r="N46" s="49">
        <f>'[3]Data hebdo'!N192</f>
        <v>3.12</v>
      </c>
      <c r="O46" s="49">
        <f>'[3]Data hebdo'!O192</f>
        <v>4.08</v>
      </c>
      <c r="P46" s="49">
        <f>'[3]Data hebdo'!P192</f>
        <v>3.0599999999999996</v>
      </c>
      <c r="Q46" s="49">
        <f>'[3]Data hebdo'!Q192</f>
        <v>0.26</v>
      </c>
      <c r="R46" s="49">
        <f>'[3]Data hebdo'!R192</f>
        <v>11.9</v>
      </c>
      <c r="S46" s="49">
        <f>'[3]Data hebdo'!S192</f>
        <v>6.3900000000000006</v>
      </c>
      <c r="T46" s="49">
        <f>'[3]Data hebdo'!T192</f>
        <v>0</v>
      </c>
      <c r="U46" s="49">
        <f>'[3]Data hebdo'!U192</f>
        <v>0.1</v>
      </c>
      <c r="V46" s="49">
        <f>'[3]Data hebdo'!V192</f>
        <v>1.9300000000000002</v>
      </c>
      <c r="W46" s="49">
        <f>'[3]Data hebdo'!W192</f>
        <v>6.24</v>
      </c>
      <c r="X46" s="49">
        <f>'[3]Data hebdo'!X192</f>
        <v>12.74</v>
      </c>
      <c r="Y46" s="49">
        <f>'[3]Data hebdo'!Y192</f>
        <v>0.57999999999999996</v>
      </c>
      <c r="Z46" s="49">
        <f>'[3]Data hebdo'!Z192</f>
        <v>0</v>
      </c>
      <c r="AA46" s="49">
        <f>'[3]Data hebdo'!AA192</f>
        <v>7.7899999999999991</v>
      </c>
      <c r="AB46" s="49">
        <f>'[3]Data hebdo'!AB192</f>
        <v>2.16</v>
      </c>
      <c r="AC46" s="49">
        <f>'[3]Data hebdo'!AC192</f>
        <v>7.3</v>
      </c>
      <c r="AD46" s="49">
        <f>'[3]Data hebdo'!AD192</f>
        <v>18.510000000000002</v>
      </c>
      <c r="AE46" s="49">
        <f>'[3]Data hebdo'!AE192</f>
        <v>4.6000000000000005</v>
      </c>
      <c r="AF46" s="49">
        <f>'[3]Data hebdo'!AF192</f>
        <v>3.11</v>
      </c>
      <c r="AG46" s="49">
        <f>'[3]Data hebdo'!AG192</f>
        <v>2.4099999999999997</v>
      </c>
      <c r="AH46" s="49">
        <f>'[3]Data hebdo'!AH192</f>
        <v>0.56000000000000005</v>
      </c>
      <c r="AI46" s="49">
        <f>'[3]Data hebdo'!AI192</f>
        <v>0.81</v>
      </c>
      <c r="AJ46" s="49">
        <f>'[3]Data hebdo'!AJ192</f>
        <v>4.3900000000000006</v>
      </c>
      <c r="AK46" s="49">
        <f>'[3]Data hebdo'!AK192</f>
        <v>6.81</v>
      </c>
      <c r="AL46" s="49">
        <f>'[3]Data hebdo'!AL192</f>
        <v>0.9</v>
      </c>
      <c r="AM46" s="49">
        <f>'[3]Data hebdo'!AM192</f>
        <v>7.85</v>
      </c>
      <c r="AN46" s="49">
        <f>'[3]Data hebdo'!AN192</f>
        <v>1.02</v>
      </c>
      <c r="AO46" s="49">
        <f>'[3]Data hebdo'!AO192</f>
        <v>11.559999999999999</v>
      </c>
      <c r="AP46" s="49">
        <f>'[3]Data hebdo'!AP192</f>
        <v>2.09</v>
      </c>
      <c r="AQ46" s="49">
        <f>'[3]Data hebdo'!AQ192</f>
        <v>0.96</v>
      </c>
      <c r="AR46" s="49">
        <f>'[3]Data hebdo'!AR192</f>
        <v>2.7</v>
      </c>
      <c r="AS46" s="49">
        <f>'[3]Data hebdo'!AS192</f>
        <v>3.6500000000000004</v>
      </c>
      <c r="AT46" s="49">
        <f>'[3]Data hebdo'!AT192</f>
        <v>11.29</v>
      </c>
      <c r="AU46" s="49">
        <f>'[3]Data hebdo'!AU192</f>
        <v>16.100000000000001</v>
      </c>
      <c r="AV46" s="49">
        <f>'[3]Data hebdo'!AV192</f>
        <v>6.2199999999999989</v>
      </c>
      <c r="AW46" s="49">
        <f>'[3]Data hebdo'!AW192</f>
        <v>10.570000000000002</v>
      </c>
      <c r="AX46" s="49">
        <f>'[3]Data hebdo'!AX192</f>
        <v>3.06</v>
      </c>
      <c r="AY46" s="49">
        <f>'[3]Data hebdo'!AY192</f>
        <v>5.53</v>
      </c>
      <c r="AZ46" s="49">
        <f>'[3]Data hebdo'!AZ192</f>
        <v>4.92</v>
      </c>
      <c r="BA46" s="49">
        <f>'[3]Data hebdo'!BA192</f>
        <v>7.49</v>
      </c>
      <c r="BB46" s="49">
        <f>'[3]Data hebdo'!BB192</f>
        <v>3.02</v>
      </c>
      <c r="BC46" s="49">
        <f>'[3]Data hebdo'!BC192</f>
        <v>0</v>
      </c>
      <c r="BD46" s="49">
        <f>'[3]Data hebdo'!BD192</f>
        <v>0</v>
      </c>
      <c r="BE46" s="49">
        <f>'[3]Data hebdo'!BE192</f>
        <v>0</v>
      </c>
      <c r="BF46" s="49">
        <f>'[3]Data hebdo'!BF192</f>
        <v>0</v>
      </c>
      <c r="BG46" s="49">
        <f>'[3]Data hebdo'!BG192</f>
        <v>0</v>
      </c>
      <c r="BH46" s="49">
        <f>'[3]Data hebdo'!BH192</f>
        <v>0</v>
      </c>
      <c r="BI46" s="49">
        <f>'[3]Data hebdo'!BI192</f>
        <v>6.4700000000000006</v>
      </c>
      <c r="BJ46" s="49">
        <f>'[3]Data hebdo'!BJ192</f>
        <v>15.330000000000002</v>
      </c>
      <c r="BK46" s="49">
        <f>'[3]Data hebdo'!BK192</f>
        <v>21.3</v>
      </c>
      <c r="BL46" s="49">
        <f>'[3]Data hebdo'!BL192</f>
        <v>21.009999999999998</v>
      </c>
      <c r="BM46" s="49">
        <f>'[3]Data hebdo'!BM192</f>
        <v>13.85</v>
      </c>
      <c r="BN46" s="49">
        <f>'[3]Data hebdo'!BN192</f>
        <v>31.9</v>
      </c>
      <c r="BO46" s="49">
        <f>'[3]Data hebdo'!BO192</f>
        <v>14.18</v>
      </c>
      <c r="BP46" s="49">
        <f>'[3]Data hebdo'!BP192</f>
        <v>22.110000000000003</v>
      </c>
      <c r="BQ46" s="49">
        <f>'[3]Data hebdo'!BQ192</f>
        <v>19.009999999999998</v>
      </c>
      <c r="BR46" s="49">
        <f>'[3]Data hebdo'!BR192</f>
        <v>36.699999999999996</v>
      </c>
      <c r="BS46" s="49">
        <f>'[3]Data hebdo'!BS192</f>
        <v>20.21</v>
      </c>
      <c r="BT46" s="49">
        <f>'[3]Data hebdo'!BT192</f>
        <v>0</v>
      </c>
    </row>
    <row r="47" spans="2:72" x14ac:dyDescent="0.25">
      <c r="B47" s="2" t="s">
        <v>65</v>
      </c>
      <c r="C47" s="59" t="s">
        <v>83</v>
      </c>
      <c r="D47" s="4" t="s">
        <v>96</v>
      </c>
      <c r="E47" s="49">
        <f>'[3]Data hebdo'!E193</f>
        <v>0</v>
      </c>
      <c r="F47" s="34"/>
      <c r="G47" s="49">
        <f>'[3]Data hebdo'!G193</f>
        <v>107.08999999999999</v>
      </c>
      <c r="H47" s="49">
        <f>'[3]Data hebdo'!H193</f>
        <v>0.54</v>
      </c>
      <c r="I47" s="49">
        <f>'[3]Data hebdo'!I193</f>
        <v>1.08</v>
      </c>
      <c r="J47" s="49">
        <f>'[3]Data hebdo'!J193</f>
        <v>0</v>
      </c>
      <c r="K47" s="49">
        <f>'[3]Data hebdo'!K193</f>
        <v>1.7</v>
      </c>
      <c r="L47" s="49">
        <f>'[3]Data hebdo'!L193</f>
        <v>3.08</v>
      </c>
      <c r="M47" s="49">
        <f>'[3]Data hebdo'!M193</f>
        <v>1.83</v>
      </c>
      <c r="N47" s="49">
        <f>'[3]Data hebdo'!N193</f>
        <v>0.34</v>
      </c>
      <c r="O47" s="49">
        <f>'[3]Data hebdo'!O193</f>
        <v>2.6100000000000003</v>
      </c>
      <c r="P47" s="49">
        <f>'[3]Data hebdo'!P193</f>
        <v>1.61</v>
      </c>
      <c r="Q47" s="49">
        <f>'[3]Data hebdo'!Q193</f>
        <v>0.13</v>
      </c>
      <c r="R47" s="49">
        <f>'[3]Data hebdo'!R193</f>
        <v>1.25</v>
      </c>
      <c r="S47" s="49">
        <f>'[3]Data hebdo'!S193</f>
        <v>0.96</v>
      </c>
      <c r="T47" s="49">
        <f>'[3]Data hebdo'!T193</f>
        <v>0.8600000000000001</v>
      </c>
      <c r="U47" s="49">
        <f>'[3]Data hebdo'!U193</f>
        <v>0.61</v>
      </c>
      <c r="V47" s="49">
        <f>'[3]Data hebdo'!V193</f>
        <v>1.8900000000000001</v>
      </c>
      <c r="W47" s="49">
        <f>'[3]Data hebdo'!W193</f>
        <v>3.02</v>
      </c>
      <c r="X47" s="49">
        <f>'[3]Data hebdo'!X193</f>
        <v>0.87999999999999989</v>
      </c>
      <c r="Y47" s="49">
        <f>'[3]Data hebdo'!Y193</f>
        <v>1.1099999999999999</v>
      </c>
      <c r="Z47" s="49">
        <f>'[3]Data hebdo'!Z193</f>
        <v>0.8600000000000001</v>
      </c>
      <c r="AA47" s="49">
        <f>'[3]Data hebdo'!AA193</f>
        <v>2.46</v>
      </c>
      <c r="AB47" s="49">
        <f>'[3]Data hebdo'!AB193</f>
        <v>1.0899999999999999</v>
      </c>
      <c r="AC47" s="49">
        <f>'[3]Data hebdo'!AC193</f>
        <v>3.07</v>
      </c>
      <c r="AD47" s="49">
        <f>'[3]Data hebdo'!AD193</f>
        <v>4.25</v>
      </c>
      <c r="AE47" s="49">
        <f>'[3]Data hebdo'!AE193</f>
        <v>2.2199999999999998</v>
      </c>
      <c r="AF47" s="49">
        <f>'[3]Data hebdo'!AF193</f>
        <v>4.78</v>
      </c>
      <c r="AG47" s="49">
        <f>'[3]Data hebdo'!AG193</f>
        <v>0.28000000000000003</v>
      </c>
      <c r="AH47" s="49">
        <f>'[3]Data hebdo'!AH193</f>
        <v>0.94000000000000006</v>
      </c>
      <c r="AI47" s="49">
        <f>'[3]Data hebdo'!AI193</f>
        <v>1.96</v>
      </c>
      <c r="AJ47" s="49">
        <f>'[3]Data hebdo'!AJ193</f>
        <v>1.06</v>
      </c>
      <c r="AK47" s="49">
        <f>'[3]Data hebdo'!AK193</f>
        <v>0.39</v>
      </c>
      <c r="AL47" s="49">
        <f>'[3]Data hebdo'!AL193</f>
        <v>0</v>
      </c>
      <c r="AM47" s="49">
        <f>'[3]Data hebdo'!AM193</f>
        <v>1.1000000000000001</v>
      </c>
      <c r="AN47" s="49">
        <f>'[3]Data hebdo'!AN193</f>
        <v>2.3600000000000003</v>
      </c>
      <c r="AO47" s="49">
        <f>'[3]Data hebdo'!AO193</f>
        <v>11.02</v>
      </c>
      <c r="AP47" s="49">
        <f>'[3]Data hebdo'!AP193</f>
        <v>7.9400000000000013</v>
      </c>
      <c r="AQ47" s="49">
        <f>'[3]Data hebdo'!AQ193</f>
        <v>5.41</v>
      </c>
      <c r="AR47" s="49">
        <f>'[3]Data hebdo'!AR193</f>
        <v>6.7099999999999991</v>
      </c>
      <c r="AS47" s="49">
        <f>'[3]Data hebdo'!AS193</f>
        <v>4.0299999999999994</v>
      </c>
      <c r="AT47" s="49">
        <f>'[3]Data hebdo'!AT193</f>
        <v>4.49</v>
      </c>
      <c r="AU47" s="49">
        <f>'[3]Data hebdo'!AU193</f>
        <v>1.2900000000000003</v>
      </c>
      <c r="AV47" s="49">
        <f>'[3]Data hebdo'!AV193</f>
        <v>5.8699999999999992</v>
      </c>
      <c r="AW47" s="49">
        <f>'[3]Data hebdo'!AW193</f>
        <v>2.3200000000000003</v>
      </c>
      <c r="AX47" s="49">
        <f>'[3]Data hebdo'!AX193</f>
        <v>1.05</v>
      </c>
      <c r="AY47" s="49">
        <f>'[3]Data hebdo'!AY193</f>
        <v>1.46</v>
      </c>
      <c r="AZ47" s="49">
        <f>'[3]Data hebdo'!AZ193</f>
        <v>1.5100000000000002</v>
      </c>
      <c r="BA47" s="49">
        <f>'[3]Data hebdo'!BA193</f>
        <v>1.7299999999999998</v>
      </c>
      <c r="BB47" s="49">
        <f>'[3]Data hebdo'!BB193</f>
        <v>1.94</v>
      </c>
      <c r="BC47" s="49">
        <f>'[3]Data hebdo'!BC193</f>
        <v>0</v>
      </c>
      <c r="BD47" s="49">
        <f>'[3]Data hebdo'!BD193</f>
        <v>0</v>
      </c>
      <c r="BE47" s="49">
        <f>'[3]Data hebdo'!BE193</f>
        <v>0</v>
      </c>
      <c r="BF47" s="49">
        <f>'[3]Data hebdo'!BF193</f>
        <v>0</v>
      </c>
      <c r="BG47" s="49">
        <f>'[3]Data hebdo'!BG193</f>
        <v>0</v>
      </c>
      <c r="BH47" s="49">
        <f>'[3]Data hebdo'!BH193</f>
        <v>0</v>
      </c>
      <c r="BI47" s="49">
        <f>'[3]Data hebdo'!BI193</f>
        <v>3.32</v>
      </c>
      <c r="BJ47" s="49">
        <f>'[3]Data hebdo'!BJ193</f>
        <v>8.3000000000000007</v>
      </c>
      <c r="BK47" s="49">
        <f>'[3]Data hebdo'!BK193</f>
        <v>4.37</v>
      </c>
      <c r="BL47" s="49">
        <f>'[3]Data hebdo'!BL193</f>
        <v>6.4</v>
      </c>
      <c r="BM47" s="49">
        <f>'[3]Data hebdo'!BM193</f>
        <v>8.0299999999999994</v>
      </c>
      <c r="BN47" s="49">
        <f>'[3]Data hebdo'!BN193</f>
        <v>12.09</v>
      </c>
      <c r="BO47" s="49">
        <f>'[3]Data hebdo'!BO193</f>
        <v>4.3499999999999996</v>
      </c>
      <c r="BP47" s="49">
        <f>'[3]Data hebdo'!BP193</f>
        <v>21.96</v>
      </c>
      <c r="BQ47" s="49">
        <f>'[3]Data hebdo'!BQ193</f>
        <v>21.1</v>
      </c>
      <c r="BR47" s="49">
        <f>'[3]Data hebdo'!BR193</f>
        <v>11.4</v>
      </c>
      <c r="BS47" s="49">
        <f>'[3]Data hebdo'!BS193</f>
        <v>5.77</v>
      </c>
      <c r="BT47" s="49">
        <f>'[3]Data hebdo'!BT193</f>
        <v>0</v>
      </c>
    </row>
    <row r="48" spans="2:72" x14ac:dyDescent="0.25">
      <c r="B48" s="2" t="s">
        <v>65</v>
      </c>
      <c r="C48" s="59" t="s">
        <v>83</v>
      </c>
      <c r="D48" s="4" t="s">
        <v>97</v>
      </c>
      <c r="E48" s="49">
        <f>'[3]Data hebdo'!E194</f>
        <v>0</v>
      </c>
      <c r="F48" s="34"/>
      <c r="G48" s="49">
        <f>'[3]Data hebdo'!G194</f>
        <v>11.45</v>
      </c>
      <c r="H48" s="49">
        <f>'[3]Data hebdo'!H194</f>
        <v>0</v>
      </c>
      <c r="I48" s="49">
        <f>'[3]Data hebdo'!I194</f>
        <v>0</v>
      </c>
      <c r="J48" s="49">
        <f>'[3]Data hebdo'!J194</f>
        <v>0</v>
      </c>
      <c r="K48" s="49">
        <f>'[3]Data hebdo'!K194</f>
        <v>0</v>
      </c>
      <c r="L48" s="49">
        <f>'[3]Data hebdo'!L194</f>
        <v>0</v>
      </c>
      <c r="M48" s="49">
        <f>'[3]Data hebdo'!M194</f>
        <v>0</v>
      </c>
      <c r="N48" s="49">
        <f>'[3]Data hebdo'!N194</f>
        <v>0</v>
      </c>
      <c r="O48" s="49">
        <f>'[3]Data hebdo'!O194</f>
        <v>0</v>
      </c>
      <c r="P48" s="49">
        <f>'[3]Data hebdo'!P194</f>
        <v>0</v>
      </c>
      <c r="Q48" s="49">
        <f>'[3]Data hebdo'!Q194</f>
        <v>0</v>
      </c>
      <c r="R48" s="49">
        <f>'[3]Data hebdo'!R194</f>
        <v>0</v>
      </c>
      <c r="S48" s="49">
        <f>'[3]Data hebdo'!S194</f>
        <v>0</v>
      </c>
      <c r="T48" s="49">
        <f>'[3]Data hebdo'!T194</f>
        <v>0</v>
      </c>
      <c r="U48" s="49">
        <f>'[3]Data hebdo'!U194</f>
        <v>0</v>
      </c>
      <c r="V48" s="49">
        <f>'[3]Data hebdo'!V194</f>
        <v>0</v>
      </c>
      <c r="W48" s="49">
        <f>'[3]Data hebdo'!W194</f>
        <v>0</v>
      </c>
      <c r="X48" s="49">
        <f>'[3]Data hebdo'!X194</f>
        <v>0</v>
      </c>
      <c r="Y48" s="49">
        <f>'[3]Data hebdo'!Y194</f>
        <v>0</v>
      </c>
      <c r="Z48" s="49">
        <f>'[3]Data hebdo'!Z194</f>
        <v>1.78</v>
      </c>
      <c r="AA48" s="49">
        <f>'[3]Data hebdo'!AA194</f>
        <v>2.4</v>
      </c>
      <c r="AB48" s="49">
        <f>'[3]Data hebdo'!AB194</f>
        <v>1.54</v>
      </c>
      <c r="AC48" s="49">
        <f>'[3]Data hebdo'!AC194</f>
        <v>0</v>
      </c>
      <c r="AD48" s="49">
        <f>'[3]Data hebdo'!AD194</f>
        <v>0.43</v>
      </c>
      <c r="AE48" s="49">
        <f>'[3]Data hebdo'!AE194</f>
        <v>0</v>
      </c>
      <c r="AF48" s="49">
        <f>'[3]Data hebdo'!AF194</f>
        <v>0</v>
      </c>
      <c r="AG48" s="49">
        <f>'[3]Data hebdo'!AG194</f>
        <v>0</v>
      </c>
      <c r="AH48" s="49">
        <f>'[3]Data hebdo'!AH194</f>
        <v>0.17</v>
      </c>
      <c r="AI48" s="49">
        <f>'[3]Data hebdo'!AI194</f>
        <v>0</v>
      </c>
      <c r="AJ48" s="49">
        <f>'[3]Data hebdo'!AJ194</f>
        <v>0.17</v>
      </c>
      <c r="AK48" s="49">
        <f>'[3]Data hebdo'!AK194</f>
        <v>0</v>
      </c>
      <c r="AL48" s="49">
        <f>'[3]Data hebdo'!AL194</f>
        <v>0</v>
      </c>
      <c r="AM48" s="49">
        <f>'[3]Data hebdo'!AM194</f>
        <v>0</v>
      </c>
      <c r="AN48" s="49">
        <f>'[3]Data hebdo'!AN194</f>
        <v>0</v>
      </c>
      <c r="AO48" s="49">
        <f>'[3]Data hebdo'!AO194</f>
        <v>1.71</v>
      </c>
      <c r="AP48" s="49">
        <f>'[3]Data hebdo'!AP194</f>
        <v>0.45</v>
      </c>
      <c r="AQ48" s="49">
        <f>'[3]Data hebdo'!AQ194</f>
        <v>0.69</v>
      </c>
      <c r="AR48" s="49">
        <f>'[3]Data hebdo'!AR194</f>
        <v>0</v>
      </c>
      <c r="AS48" s="49">
        <f>'[3]Data hebdo'!AS194</f>
        <v>0.26</v>
      </c>
      <c r="AT48" s="49">
        <f>'[3]Data hebdo'!AT194</f>
        <v>0</v>
      </c>
      <c r="AU48" s="49">
        <f>'[3]Data hebdo'!AU194</f>
        <v>0</v>
      </c>
      <c r="AV48" s="49">
        <f>'[3]Data hebdo'!AV194</f>
        <v>0</v>
      </c>
      <c r="AW48" s="49">
        <f>'[3]Data hebdo'!AW194</f>
        <v>0.71</v>
      </c>
      <c r="AX48" s="49">
        <f>'[3]Data hebdo'!AX194</f>
        <v>0.54</v>
      </c>
      <c r="AY48" s="49">
        <f>'[3]Data hebdo'!AY194</f>
        <v>0</v>
      </c>
      <c r="AZ48" s="49">
        <f>'[3]Data hebdo'!AZ194</f>
        <v>0</v>
      </c>
      <c r="BA48" s="49">
        <f>'[3]Data hebdo'!BA194</f>
        <v>0.60000000000000009</v>
      </c>
      <c r="BB48" s="49">
        <f>'[3]Data hebdo'!BB194</f>
        <v>0</v>
      </c>
      <c r="BC48" s="49">
        <f>'[3]Data hebdo'!BC194</f>
        <v>0</v>
      </c>
      <c r="BD48" s="49">
        <f>'[3]Data hebdo'!BD194</f>
        <v>0</v>
      </c>
      <c r="BE48" s="49">
        <f>'[3]Data hebdo'!BE194</f>
        <v>0</v>
      </c>
      <c r="BF48" s="49">
        <f>'[3]Data hebdo'!BF194</f>
        <v>0</v>
      </c>
      <c r="BG48" s="49">
        <f>'[3]Data hebdo'!BG194</f>
        <v>0</v>
      </c>
      <c r="BH48" s="49">
        <f>'[3]Data hebdo'!BH194</f>
        <v>0</v>
      </c>
      <c r="BI48" s="49">
        <f>'[3]Data hebdo'!BI194</f>
        <v>0</v>
      </c>
      <c r="BJ48" s="49">
        <f>'[3]Data hebdo'!BJ194</f>
        <v>0</v>
      </c>
      <c r="BK48" s="49">
        <f>'[3]Data hebdo'!BK194</f>
        <v>0</v>
      </c>
      <c r="BL48" s="49">
        <f>'[3]Data hebdo'!BL194</f>
        <v>0</v>
      </c>
      <c r="BM48" s="49">
        <f>'[3]Data hebdo'!BM194</f>
        <v>5.7200000000000006</v>
      </c>
      <c r="BN48" s="49">
        <f>'[3]Data hebdo'!BN194</f>
        <v>0.43</v>
      </c>
      <c r="BO48" s="49">
        <f>'[3]Data hebdo'!BO194</f>
        <v>0.34</v>
      </c>
      <c r="BP48" s="49">
        <f>'[3]Data hebdo'!BP194</f>
        <v>2.16</v>
      </c>
      <c r="BQ48" s="49">
        <f>'[3]Data hebdo'!BQ194</f>
        <v>0.95</v>
      </c>
      <c r="BR48" s="49">
        <f>'[3]Data hebdo'!BR194</f>
        <v>1.25</v>
      </c>
      <c r="BS48" s="49">
        <f>'[3]Data hebdo'!BS194</f>
        <v>0.60000000000000009</v>
      </c>
      <c r="BT48" s="49">
        <f>'[3]Data hebdo'!BT194</f>
        <v>0</v>
      </c>
    </row>
    <row r="49" spans="1:72" x14ac:dyDescent="0.25">
      <c r="B49" s="2" t="s">
        <v>65</v>
      </c>
      <c r="C49" s="59" t="s">
        <v>98</v>
      </c>
      <c r="D49" s="4" t="s">
        <v>99</v>
      </c>
      <c r="E49" s="49">
        <f>'[3]Data hebdo'!E195</f>
        <v>0</v>
      </c>
      <c r="F49" s="34"/>
      <c r="G49" s="49">
        <f>'[3]Data hebdo'!G195</f>
        <v>204.68</v>
      </c>
      <c r="H49" s="49">
        <f>'[3]Data hebdo'!H195</f>
        <v>0</v>
      </c>
      <c r="I49" s="49">
        <f>'[3]Data hebdo'!I195</f>
        <v>7.1099999999999994</v>
      </c>
      <c r="J49" s="49">
        <f>'[3]Data hebdo'!J195</f>
        <v>1.08</v>
      </c>
      <c r="K49" s="49">
        <f>'[3]Data hebdo'!K195</f>
        <v>4.33</v>
      </c>
      <c r="L49" s="49">
        <f>'[3]Data hebdo'!L195</f>
        <v>0.1</v>
      </c>
      <c r="M49" s="49">
        <f>'[3]Data hebdo'!M195</f>
        <v>1.1599999999999999</v>
      </c>
      <c r="N49" s="49">
        <f>'[3]Data hebdo'!N195</f>
        <v>2.02</v>
      </c>
      <c r="O49" s="49">
        <f>'[3]Data hebdo'!O195</f>
        <v>2.0099999999999998</v>
      </c>
      <c r="P49" s="49">
        <f>'[3]Data hebdo'!P195</f>
        <v>2.17</v>
      </c>
      <c r="Q49" s="49">
        <f>'[3]Data hebdo'!Q195</f>
        <v>5.38</v>
      </c>
      <c r="R49" s="49">
        <f>'[3]Data hebdo'!R195</f>
        <v>2.8600000000000003</v>
      </c>
      <c r="S49" s="49">
        <f>'[3]Data hebdo'!S195</f>
        <v>7.2000000000000011</v>
      </c>
      <c r="T49" s="49">
        <f>'[3]Data hebdo'!T195</f>
        <v>3</v>
      </c>
      <c r="U49" s="49">
        <f>'[3]Data hebdo'!U195</f>
        <v>3.6999999999999997</v>
      </c>
      <c r="V49" s="49">
        <f>'[3]Data hebdo'!V195</f>
        <v>6.34</v>
      </c>
      <c r="W49" s="49">
        <f>'[3]Data hebdo'!W195</f>
        <v>5.32</v>
      </c>
      <c r="X49" s="49">
        <f>'[3]Data hebdo'!X195</f>
        <v>2.76</v>
      </c>
      <c r="Y49" s="49">
        <f>'[3]Data hebdo'!Y195</f>
        <v>1.24</v>
      </c>
      <c r="Z49" s="49">
        <f>'[3]Data hebdo'!Z195</f>
        <v>0</v>
      </c>
      <c r="AA49" s="49">
        <f>'[3]Data hebdo'!AA195</f>
        <v>2.8</v>
      </c>
      <c r="AB49" s="49">
        <f>'[3]Data hebdo'!AB195</f>
        <v>2.73</v>
      </c>
      <c r="AC49" s="49">
        <f>'[3]Data hebdo'!AC195</f>
        <v>3.6399999999999997</v>
      </c>
      <c r="AD49" s="49">
        <f>'[3]Data hebdo'!AD195</f>
        <v>7.7500000000000009</v>
      </c>
      <c r="AE49" s="49">
        <f>'[3]Data hebdo'!AE195</f>
        <v>0.45</v>
      </c>
      <c r="AF49" s="49">
        <f>'[3]Data hebdo'!AF195</f>
        <v>3.0199999999999996</v>
      </c>
      <c r="AG49" s="49">
        <f>'[3]Data hebdo'!AG195</f>
        <v>0.81</v>
      </c>
      <c r="AH49" s="49">
        <f>'[3]Data hebdo'!AH195</f>
        <v>12.14</v>
      </c>
      <c r="AI49" s="49">
        <f>'[3]Data hebdo'!AI195</f>
        <v>3.53</v>
      </c>
      <c r="AJ49" s="49">
        <f>'[3]Data hebdo'!AJ195</f>
        <v>3.43</v>
      </c>
      <c r="AK49" s="49">
        <f>'[3]Data hebdo'!AK195</f>
        <v>1.68</v>
      </c>
      <c r="AL49" s="49">
        <f>'[3]Data hebdo'!AL195</f>
        <v>0</v>
      </c>
      <c r="AM49" s="49">
        <f>'[3]Data hebdo'!AM195</f>
        <v>0</v>
      </c>
      <c r="AN49" s="49">
        <f>'[3]Data hebdo'!AN195</f>
        <v>1.3599999999999999</v>
      </c>
      <c r="AO49" s="49">
        <f>'[3]Data hebdo'!AO195</f>
        <v>0</v>
      </c>
      <c r="AP49" s="49">
        <f>'[3]Data hebdo'!AP195</f>
        <v>0.92</v>
      </c>
      <c r="AQ49" s="49">
        <f>'[3]Data hebdo'!AQ195</f>
        <v>12.290000000000001</v>
      </c>
      <c r="AR49" s="49">
        <f>'[3]Data hebdo'!AR195</f>
        <v>0.70000000000000007</v>
      </c>
      <c r="AS49" s="49">
        <f>'[3]Data hebdo'!AS195</f>
        <v>4.47</v>
      </c>
      <c r="AT49" s="49">
        <f>'[3]Data hebdo'!AT195</f>
        <v>13.11</v>
      </c>
      <c r="AU49" s="49">
        <f>'[3]Data hebdo'!AU195</f>
        <v>0.36</v>
      </c>
      <c r="AV49" s="49">
        <f>'[3]Data hebdo'!AV195</f>
        <v>11.1</v>
      </c>
      <c r="AW49" s="49">
        <f>'[3]Data hebdo'!AW195</f>
        <v>2.42</v>
      </c>
      <c r="AX49" s="49">
        <f>'[3]Data hebdo'!AX195</f>
        <v>0.38</v>
      </c>
      <c r="AY49" s="49">
        <f>'[3]Data hebdo'!AY195</f>
        <v>32.950000000000003</v>
      </c>
      <c r="AZ49" s="49">
        <f>'[3]Data hebdo'!AZ195</f>
        <v>6.04</v>
      </c>
      <c r="BA49" s="49">
        <f>'[3]Data hebdo'!BA195</f>
        <v>17.809999999999999</v>
      </c>
      <c r="BB49" s="49">
        <f>'[3]Data hebdo'!BB195</f>
        <v>1.01</v>
      </c>
      <c r="BC49" s="49">
        <f>'[3]Data hebdo'!BC195</f>
        <v>0</v>
      </c>
      <c r="BD49" s="49">
        <f>'[3]Data hebdo'!BD195</f>
        <v>0</v>
      </c>
      <c r="BE49" s="49">
        <f>'[3]Data hebdo'!BE195</f>
        <v>0</v>
      </c>
      <c r="BF49" s="49">
        <f>'[3]Data hebdo'!BF195</f>
        <v>0</v>
      </c>
      <c r="BG49" s="49">
        <f>'[3]Data hebdo'!BG195</f>
        <v>0</v>
      </c>
      <c r="BH49" s="49">
        <f>'[3]Data hebdo'!BH195</f>
        <v>0</v>
      </c>
      <c r="BI49" s="49">
        <f>'[3]Data hebdo'!BI195</f>
        <v>12.52</v>
      </c>
      <c r="BJ49" s="49">
        <f>'[3]Data hebdo'!BJ195</f>
        <v>7.46</v>
      </c>
      <c r="BK49" s="49">
        <f>'[3]Data hebdo'!BK195</f>
        <v>18.439999999999998</v>
      </c>
      <c r="BL49" s="49">
        <f>'[3]Data hebdo'!BL195</f>
        <v>18.12</v>
      </c>
      <c r="BM49" s="49">
        <f>'[3]Data hebdo'!BM195</f>
        <v>10.309999999999999</v>
      </c>
      <c r="BN49" s="49">
        <f>'[3]Data hebdo'!BN195</f>
        <v>12.13</v>
      </c>
      <c r="BO49" s="49">
        <f>'[3]Data hebdo'!BO195</f>
        <v>20.78</v>
      </c>
      <c r="BP49" s="49">
        <f>'[3]Data hebdo'!BP195</f>
        <v>2.2800000000000002</v>
      </c>
      <c r="BQ49" s="49">
        <f>'[3]Data hebdo'!BQ195</f>
        <v>30.569999999999997</v>
      </c>
      <c r="BR49" s="49">
        <f>'[3]Data hebdo'!BR195</f>
        <v>15.270000000000001</v>
      </c>
      <c r="BS49" s="49">
        <f>'[3]Data hebdo'!BS195</f>
        <v>56.8</v>
      </c>
      <c r="BT49" s="49">
        <f>'[3]Data hebdo'!BT195</f>
        <v>0</v>
      </c>
    </row>
    <row r="50" spans="1:72" x14ac:dyDescent="0.25">
      <c r="B50" s="2" t="s">
        <v>65</v>
      </c>
      <c r="C50" s="59" t="s">
        <v>98</v>
      </c>
      <c r="D50" s="4" t="s">
        <v>100</v>
      </c>
      <c r="E50" s="49">
        <f>'[3]Data hebdo'!E196</f>
        <v>0</v>
      </c>
      <c r="F50" s="34"/>
      <c r="G50" s="49">
        <f>'[3]Data hebdo'!G196</f>
        <v>67.239999999999995</v>
      </c>
      <c r="H50" s="49">
        <f>'[3]Data hebdo'!H196</f>
        <v>0</v>
      </c>
      <c r="I50" s="49">
        <f>'[3]Data hebdo'!I196</f>
        <v>2.02</v>
      </c>
      <c r="J50" s="49">
        <f>'[3]Data hebdo'!J196</f>
        <v>0</v>
      </c>
      <c r="K50" s="49">
        <f>'[3]Data hebdo'!K196</f>
        <v>1.77</v>
      </c>
      <c r="L50" s="49">
        <f>'[3]Data hebdo'!L196</f>
        <v>0.23</v>
      </c>
      <c r="M50" s="49">
        <f>'[3]Data hebdo'!M196</f>
        <v>0.56000000000000005</v>
      </c>
      <c r="N50" s="49">
        <f>'[3]Data hebdo'!N196</f>
        <v>1.3</v>
      </c>
      <c r="O50" s="49">
        <f>'[3]Data hebdo'!O196</f>
        <v>1.69</v>
      </c>
      <c r="P50" s="49">
        <f>'[3]Data hebdo'!P196</f>
        <v>1.08</v>
      </c>
      <c r="Q50" s="49">
        <f>'[3]Data hebdo'!Q196</f>
        <v>0</v>
      </c>
      <c r="R50" s="49">
        <f>'[3]Data hebdo'!R196</f>
        <v>0.57999999999999996</v>
      </c>
      <c r="S50" s="49">
        <f>'[3]Data hebdo'!S196</f>
        <v>0</v>
      </c>
      <c r="T50" s="49">
        <f>'[3]Data hebdo'!T196</f>
        <v>0</v>
      </c>
      <c r="U50" s="49">
        <f>'[3]Data hebdo'!U196</f>
        <v>5.64</v>
      </c>
      <c r="V50" s="49">
        <f>'[3]Data hebdo'!V196</f>
        <v>0.18</v>
      </c>
      <c r="W50" s="49">
        <f>'[3]Data hebdo'!W196</f>
        <v>2.58</v>
      </c>
      <c r="X50" s="49">
        <f>'[3]Data hebdo'!X196</f>
        <v>5.12</v>
      </c>
      <c r="Y50" s="49">
        <f>'[3]Data hebdo'!Y196</f>
        <v>0</v>
      </c>
      <c r="Z50" s="49">
        <f>'[3]Data hebdo'!Z196</f>
        <v>3.44</v>
      </c>
      <c r="AA50" s="49">
        <f>'[3]Data hebdo'!AA196</f>
        <v>0.54</v>
      </c>
      <c r="AB50" s="49">
        <f>'[3]Data hebdo'!AB196</f>
        <v>0.65</v>
      </c>
      <c r="AC50" s="49">
        <f>'[3]Data hebdo'!AC196</f>
        <v>0</v>
      </c>
      <c r="AD50" s="49">
        <f>'[3]Data hebdo'!AD196</f>
        <v>0</v>
      </c>
      <c r="AE50" s="49">
        <f>'[3]Data hebdo'!AE196</f>
        <v>0</v>
      </c>
      <c r="AF50" s="49">
        <f>'[3]Data hebdo'!AF196</f>
        <v>0</v>
      </c>
      <c r="AG50" s="49">
        <f>'[3]Data hebdo'!AG196</f>
        <v>0</v>
      </c>
      <c r="AH50" s="49">
        <f>'[3]Data hebdo'!AH196</f>
        <v>4.6500000000000004</v>
      </c>
      <c r="AI50" s="49">
        <f>'[3]Data hebdo'!AI196</f>
        <v>0.86999999999999988</v>
      </c>
      <c r="AJ50" s="49">
        <f>'[3]Data hebdo'!AJ196</f>
        <v>0</v>
      </c>
      <c r="AK50" s="49">
        <f>'[3]Data hebdo'!AK196</f>
        <v>1</v>
      </c>
      <c r="AL50" s="49">
        <f>'[3]Data hebdo'!AL196</f>
        <v>0</v>
      </c>
      <c r="AM50" s="49">
        <f>'[3]Data hebdo'!AM196</f>
        <v>0</v>
      </c>
      <c r="AN50" s="49">
        <f>'[3]Data hebdo'!AN196</f>
        <v>0</v>
      </c>
      <c r="AO50" s="49">
        <f>'[3]Data hebdo'!AO196</f>
        <v>0.4</v>
      </c>
      <c r="AP50" s="49">
        <f>'[3]Data hebdo'!AP196</f>
        <v>11.15</v>
      </c>
      <c r="AQ50" s="49">
        <f>'[3]Data hebdo'!AQ196</f>
        <v>1.27</v>
      </c>
      <c r="AR50" s="49">
        <f>'[3]Data hebdo'!AR196</f>
        <v>0</v>
      </c>
      <c r="AS50" s="49">
        <f>'[3]Data hebdo'!AS196</f>
        <v>4.22</v>
      </c>
      <c r="AT50" s="49">
        <f>'[3]Data hebdo'!AT196</f>
        <v>0.38</v>
      </c>
      <c r="AU50" s="49">
        <f>'[3]Data hebdo'!AU196</f>
        <v>0</v>
      </c>
      <c r="AV50" s="49">
        <f>'[3]Data hebdo'!AV196</f>
        <v>5.95</v>
      </c>
      <c r="AW50" s="49">
        <f>'[3]Data hebdo'!AW196</f>
        <v>4.6400000000000006</v>
      </c>
      <c r="AX50" s="49">
        <f>'[3]Data hebdo'!AX196</f>
        <v>0</v>
      </c>
      <c r="AY50" s="49">
        <f>'[3]Data hebdo'!AY196</f>
        <v>1.1200000000000001</v>
      </c>
      <c r="AZ50" s="49">
        <f>'[3]Data hebdo'!AZ196</f>
        <v>4.21</v>
      </c>
      <c r="BA50" s="49">
        <f>'[3]Data hebdo'!BA196</f>
        <v>0</v>
      </c>
      <c r="BB50" s="49">
        <f>'[3]Data hebdo'!BB196</f>
        <v>0</v>
      </c>
      <c r="BC50" s="49">
        <f>'[3]Data hebdo'!BC196</f>
        <v>0</v>
      </c>
      <c r="BD50" s="49">
        <f>'[3]Data hebdo'!BD196</f>
        <v>0</v>
      </c>
      <c r="BE50" s="49">
        <f>'[3]Data hebdo'!BE196</f>
        <v>0</v>
      </c>
      <c r="BF50" s="49">
        <f>'[3]Data hebdo'!BF196</f>
        <v>0</v>
      </c>
      <c r="BG50" s="49">
        <f>'[3]Data hebdo'!BG196</f>
        <v>0</v>
      </c>
      <c r="BH50" s="49">
        <f>'[3]Data hebdo'!BH196</f>
        <v>0</v>
      </c>
      <c r="BI50" s="49">
        <f>'[3]Data hebdo'!BI196</f>
        <v>4.0200000000000005</v>
      </c>
      <c r="BJ50" s="49">
        <f>'[3]Data hebdo'!BJ196</f>
        <v>4.63</v>
      </c>
      <c r="BK50" s="49">
        <f>'[3]Data hebdo'!BK196</f>
        <v>0.57999999999999996</v>
      </c>
      <c r="BL50" s="49">
        <f>'[3]Data hebdo'!BL196</f>
        <v>13.52</v>
      </c>
      <c r="BM50" s="49">
        <f>'[3]Data hebdo'!BM196</f>
        <v>4.63</v>
      </c>
      <c r="BN50" s="49">
        <f>'[3]Data hebdo'!BN196</f>
        <v>0</v>
      </c>
      <c r="BO50" s="49">
        <f>'[3]Data hebdo'!BO196</f>
        <v>6.5200000000000005</v>
      </c>
      <c r="BP50" s="49">
        <f>'[3]Data hebdo'!BP196</f>
        <v>11.55</v>
      </c>
      <c r="BQ50" s="49">
        <f>'[3]Data hebdo'!BQ196</f>
        <v>5.8699999999999992</v>
      </c>
      <c r="BR50" s="49">
        <f>'[3]Data hebdo'!BR196</f>
        <v>11.110000000000001</v>
      </c>
      <c r="BS50" s="49">
        <f>'[3]Data hebdo'!BS196</f>
        <v>4.8099999999999996</v>
      </c>
      <c r="BT50" s="49">
        <f>'[3]Data hebdo'!BT196</f>
        <v>0</v>
      </c>
    </row>
    <row r="51" spans="1:72" s="12" customFormat="1" x14ac:dyDescent="0.25">
      <c r="A51" s="5"/>
      <c r="B51" s="6" t="s">
        <v>63</v>
      </c>
      <c r="C51" s="60" t="s">
        <v>85</v>
      </c>
      <c r="D51" s="61" t="s">
        <v>101</v>
      </c>
      <c r="E51" s="50">
        <v>0</v>
      </c>
      <c r="F51" s="6"/>
      <c r="G51" s="50">
        <f>'[1]Data hebdo'!G204</f>
        <v>1984</v>
      </c>
      <c r="H51" s="50">
        <f>'[1]Data hebdo'!H204</f>
        <v>27.18</v>
      </c>
      <c r="I51" s="50">
        <f>'[1]Data hebdo'!I204</f>
        <v>42.68</v>
      </c>
      <c r="J51" s="50">
        <f>'[1]Data hebdo'!J204</f>
        <v>44.83</v>
      </c>
      <c r="K51" s="50">
        <f>'[1]Data hebdo'!K204</f>
        <v>41.56</v>
      </c>
      <c r="L51" s="50">
        <f>'[1]Data hebdo'!L204</f>
        <v>39.28</v>
      </c>
      <c r="M51" s="50">
        <f>'[1]Data hebdo'!M204</f>
        <v>43.14</v>
      </c>
      <c r="N51" s="50">
        <f>'[1]Data hebdo'!N204</f>
        <v>34.039999999999992</v>
      </c>
      <c r="O51" s="50">
        <f>'[1]Data hebdo'!O204</f>
        <v>40.92</v>
      </c>
      <c r="P51" s="50">
        <f>'[1]Data hebdo'!P204</f>
        <v>36.840000000000003</v>
      </c>
      <c r="Q51" s="50">
        <f>'[1]Data hebdo'!Q204</f>
        <v>30.51</v>
      </c>
      <c r="R51" s="50">
        <f>'[1]Data hebdo'!R204</f>
        <v>33.799999999999997</v>
      </c>
      <c r="S51" s="50">
        <f>'[1]Data hebdo'!S204</f>
        <v>34.57</v>
      </c>
      <c r="T51" s="50">
        <f>'[1]Data hebdo'!T204</f>
        <v>35.74</v>
      </c>
      <c r="U51" s="50">
        <f>'[1]Data hebdo'!U204</f>
        <v>35.54</v>
      </c>
      <c r="V51" s="50">
        <f>'[1]Data hebdo'!V204</f>
        <v>50.670000000000009</v>
      </c>
      <c r="W51" s="50">
        <f>'[1]Data hebdo'!W204</f>
        <v>32.770000000000003</v>
      </c>
      <c r="X51" s="50">
        <f>'[1]Data hebdo'!X204</f>
        <v>24.2</v>
      </c>
      <c r="Y51" s="50">
        <f>'[1]Data hebdo'!Y204</f>
        <v>30.950000000000003</v>
      </c>
      <c r="Z51" s="50">
        <f>'[1]Data hebdo'!Z204</f>
        <v>18.09</v>
      </c>
      <c r="AA51" s="50">
        <f>'[1]Data hebdo'!AA204</f>
        <v>37.950000000000003</v>
      </c>
      <c r="AB51" s="50">
        <f>'[1]Data hebdo'!AB204</f>
        <v>44.06</v>
      </c>
      <c r="AC51" s="50">
        <f>'[1]Data hebdo'!AC204</f>
        <v>51.77000000000001</v>
      </c>
      <c r="AD51" s="50">
        <f>'[1]Data hebdo'!AD204</f>
        <v>42.55</v>
      </c>
      <c r="AE51" s="50">
        <f>'[1]Data hebdo'!AE204</f>
        <v>63.980000000000004</v>
      </c>
      <c r="AF51" s="50">
        <f>'[1]Data hebdo'!AF204</f>
        <v>51.190000000000005</v>
      </c>
      <c r="AG51" s="50">
        <f>'[1]Data hebdo'!AG204</f>
        <v>52.6</v>
      </c>
      <c r="AH51" s="50">
        <f>'[1]Data hebdo'!AH204</f>
        <v>58.06</v>
      </c>
      <c r="AI51" s="50">
        <f>'[1]Data hebdo'!AI204</f>
        <v>45.57</v>
      </c>
      <c r="AJ51" s="50">
        <f>'[1]Data hebdo'!AJ204</f>
        <v>61.02</v>
      </c>
      <c r="AK51" s="50">
        <f>'[1]Data hebdo'!AK204</f>
        <v>50.58</v>
      </c>
      <c r="AL51" s="50">
        <f>'[1]Data hebdo'!AL204</f>
        <v>5.17</v>
      </c>
      <c r="AM51" s="50">
        <f>'[1]Data hebdo'!AM204</f>
        <v>0</v>
      </c>
      <c r="AN51" s="50">
        <f>'[1]Data hebdo'!AN204</f>
        <v>3.4899999999999998</v>
      </c>
      <c r="AO51" s="50">
        <f>'[1]Data hebdo'!AO204</f>
        <v>38.180000000000007</v>
      </c>
      <c r="AP51" s="50">
        <f>'[1]Data hebdo'!AP204</f>
        <v>42.45</v>
      </c>
      <c r="AQ51" s="50">
        <f>'[1]Data hebdo'!AQ204</f>
        <v>36.89</v>
      </c>
      <c r="AR51" s="50">
        <f>'[1]Data hebdo'!AR204</f>
        <v>61.43</v>
      </c>
      <c r="AS51" s="50">
        <f>'[1]Data hebdo'!AS204</f>
        <v>56.83</v>
      </c>
      <c r="AT51" s="50">
        <f>'[1]Data hebdo'!AT204</f>
        <v>48.8</v>
      </c>
      <c r="AU51" s="50">
        <f>'[1]Data hebdo'!AU204</f>
        <v>39.299999999999997</v>
      </c>
      <c r="AV51" s="50">
        <f>'[1]Data hebdo'!AV204</f>
        <v>45.76</v>
      </c>
      <c r="AW51" s="50">
        <f>'[1]Data hebdo'!AW204</f>
        <v>69.419999999999987</v>
      </c>
      <c r="AX51" s="50">
        <f>'[1]Data hebdo'!AX204</f>
        <v>52.67</v>
      </c>
      <c r="AY51" s="50">
        <f>'[1]Data hebdo'!AY204</f>
        <v>33.28</v>
      </c>
      <c r="AZ51" s="50">
        <f>'[1]Data hebdo'!AZ204</f>
        <v>46.239999999999995</v>
      </c>
      <c r="BA51" s="50">
        <f>'[1]Data hebdo'!BA204</f>
        <v>69.89</v>
      </c>
      <c r="BB51" s="50">
        <f>'[1]Data hebdo'!BB204</f>
        <v>44.08</v>
      </c>
      <c r="BC51" s="50">
        <f>'[1]Data hebdo'!BC204</f>
        <v>53.480000000000004</v>
      </c>
      <c r="BD51" s="50">
        <f>'[1]Data hebdo'!BD204</f>
        <v>0</v>
      </c>
      <c r="BE51" s="50">
        <f>'[1]Data hebdo'!BE204</f>
        <v>0</v>
      </c>
      <c r="BF51" s="50">
        <f>'[1]Data hebdo'!BF204</f>
        <v>0</v>
      </c>
      <c r="BG51" s="50">
        <f>'[1]Data hebdo'!BG204</f>
        <v>0</v>
      </c>
      <c r="BH51" s="50">
        <f>'[1]Data hebdo'!BH204</f>
        <v>0</v>
      </c>
      <c r="BI51" s="50">
        <f>'[1]Data hebdo'!BI204</f>
        <v>179.08</v>
      </c>
      <c r="BJ51" s="50">
        <f>'[1]Data hebdo'!BJ204</f>
        <v>154.91999999999999</v>
      </c>
      <c r="BK51" s="50">
        <f>'[1]Data hebdo'!BK204</f>
        <v>148.45000000000002</v>
      </c>
      <c r="BL51" s="50">
        <f>'[1]Data hebdo'!BL204</f>
        <v>149.07</v>
      </c>
      <c r="BM51" s="50">
        <f>'[1]Data hebdo'!BM204</f>
        <v>162.91</v>
      </c>
      <c r="BN51" s="50">
        <f>'[1]Data hebdo'!BN204</f>
        <v>226.25</v>
      </c>
      <c r="BO51" s="50">
        <f>'[1]Data hebdo'!BO204</f>
        <v>221.13000000000002</v>
      </c>
      <c r="BP51" s="50">
        <f>'[1]Data hebdo'!BP204</f>
        <v>80.27</v>
      </c>
      <c r="BQ51" s="50">
        <f>'[1]Data hebdo'!BQ204</f>
        <v>207.79999999999998</v>
      </c>
      <c r="BR51" s="50">
        <f>'[1]Data hebdo'!BR204</f>
        <v>234.64999999999998</v>
      </c>
      <c r="BS51" s="50">
        <f>'[1]Data hebdo'!BS204</f>
        <v>210.85000000000002</v>
      </c>
      <c r="BT51" s="50">
        <f>'[1]Data hebdo'!BT204</f>
        <v>8.120000000000001</v>
      </c>
    </row>
    <row r="52" spans="1:72" s="12" customFormat="1" x14ac:dyDescent="0.25">
      <c r="A52" s="5"/>
      <c r="B52" s="6" t="s">
        <v>63</v>
      </c>
      <c r="C52" s="60" t="s">
        <v>10</v>
      </c>
      <c r="D52" s="54" t="s">
        <v>11</v>
      </c>
      <c r="E52" s="50">
        <v>0</v>
      </c>
      <c r="F52" s="6"/>
      <c r="G52" s="50">
        <f>'[1]Data hebdo'!G215</f>
        <v>1690.45</v>
      </c>
      <c r="H52" s="50">
        <f>'[1]Data hebdo'!H215</f>
        <v>18.060000000000002</v>
      </c>
      <c r="I52" s="50">
        <f>'[1]Data hebdo'!I215</f>
        <v>35.57</v>
      </c>
      <c r="J52" s="50">
        <f>'[1]Data hebdo'!J215</f>
        <v>29.57</v>
      </c>
      <c r="K52" s="50">
        <f>'[1]Data hebdo'!K215</f>
        <v>23.88</v>
      </c>
      <c r="L52" s="50">
        <f>'[1]Data hebdo'!L215</f>
        <v>23.840000000000003</v>
      </c>
      <c r="M52" s="50">
        <f>'[1]Data hebdo'!M215</f>
        <v>32.239999999999995</v>
      </c>
      <c r="N52" s="50">
        <f>'[1]Data hebdo'!N215</f>
        <v>24.440000000000005</v>
      </c>
      <c r="O52" s="50">
        <f>'[1]Data hebdo'!O215</f>
        <v>34.78</v>
      </c>
      <c r="P52" s="50">
        <f>'[1]Data hebdo'!P215</f>
        <v>25.580000000000002</v>
      </c>
      <c r="Q52" s="50">
        <f>'[1]Data hebdo'!Q215</f>
        <v>26.61</v>
      </c>
      <c r="R52" s="50">
        <f>'[1]Data hebdo'!R215</f>
        <v>40.040000000000006</v>
      </c>
      <c r="S52" s="50">
        <f>'[1]Data hebdo'!S215</f>
        <v>37.700000000000003</v>
      </c>
      <c r="T52" s="50">
        <f>'[1]Data hebdo'!T215</f>
        <v>36.82</v>
      </c>
      <c r="U52" s="50">
        <f>'[1]Data hebdo'!U215</f>
        <v>24.91</v>
      </c>
      <c r="V52" s="50">
        <f>'[1]Data hebdo'!V215</f>
        <v>52.33</v>
      </c>
      <c r="W52" s="50">
        <f>'[1]Data hebdo'!W215</f>
        <v>63.650000000000006</v>
      </c>
      <c r="X52" s="50">
        <f>'[1]Data hebdo'!X215</f>
        <v>50.820000000000007</v>
      </c>
      <c r="Y52" s="50">
        <f>'[1]Data hebdo'!Y215</f>
        <v>51.35</v>
      </c>
      <c r="Z52" s="50">
        <f>'[1]Data hebdo'!Z215</f>
        <v>19.38</v>
      </c>
      <c r="AA52" s="50">
        <f>'[1]Data hebdo'!AA215</f>
        <v>30.17</v>
      </c>
      <c r="AB52" s="50">
        <f>'[1]Data hebdo'!AB215</f>
        <v>29.36</v>
      </c>
      <c r="AC52" s="50">
        <f>'[1]Data hebdo'!AC215</f>
        <v>32.57</v>
      </c>
      <c r="AD52" s="50">
        <f>'[1]Data hebdo'!AD215</f>
        <v>42.559999999999995</v>
      </c>
      <c r="AE52" s="50">
        <f>'[1]Data hebdo'!AE215</f>
        <v>57.810000000000009</v>
      </c>
      <c r="AF52" s="50">
        <f>'[1]Data hebdo'!AF215</f>
        <v>40</v>
      </c>
      <c r="AG52" s="50">
        <f>'[1]Data hebdo'!AG215</f>
        <v>23.21</v>
      </c>
      <c r="AH52" s="50">
        <f>'[1]Data hebdo'!AH215</f>
        <v>31.54</v>
      </c>
      <c r="AI52" s="50">
        <f>'[1]Data hebdo'!AI215</f>
        <v>42.79</v>
      </c>
      <c r="AJ52" s="50">
        <f>'[1]Data hebdo'!AJ215</f>
        <v>40.42</v>
      </c>
      <c r="AK52" s="50">
        <f>'[1]Data hebdo'!AK215</f>
        <v>21.23</v>
      </c>
      <c r="AL52" s="50">
        <f>'[1]Data hebdo'!AL215</f>
        <v>6.45</v>
      </c>
      <c r="AM52" s="50">
        <f>'[1]Data hebdo'!AM215</f>
        <v>0</v>
      </c>
      <c r="AN52" s="50">
        <f>'[1]Data hebdo'!AN215</f>
        <v>4.3100000000000005</v>
      </c>
      <c r="AO52" s="50">
        <f>'[1]Data hebdo'!AO215</f>
        <v>48.39</v>
      </c>
      <c r="AP52" s="50">
        <f>'[1]Data hebdo'!AP215</f>
        <v>27.9</v>
      </c>
      <c r="AQ52" s="50">
        <f>'[1]Data hebdo'!AQ215</f>
        <v>25.67</v>
      </c>
      <c r="AR52" s="50">
        <f>'[1]Data hebdo'!AR215</f>
        <v>59.83</v>
      </c>
      <c r="AS52" s="50">
        <f>'[1]Data hebdo'!AS215</f>
        <v>50.29</v>
      </c>
      <c r="AT52" s="50">
        <f>'[1]Data hebdo'!AT215</f>
        <v>30.08</v>
      </c>
      <c r="AU52" s="50">
        <f>'[1]Data hebdo'!AU215</f>
        <v>27.44</v>
      </c>
      <c r="AV52" s="50">
        <f>'[1]Data hebdo'!AV215</f>
        <v>29.250000000000004</v>
      </c>
      <c r="AW52" s="50">
        <f>'[1]Data hebdo'!AW215</f>
        <v>43.85</v>
      </c>
      <c r="AX52" s="50">
        <f>'[1]Data hebdo'!AX215</f>
        <v>51.629999999999995</v>
      </c>
      <c r="AY52" s="50">
        <f>'[1]Data hebdo'!AY215</f>
        <v>32.410000000000004</v>
      </c>
      <c r="AZ52" s="50">
        <f>'[1]Data hebdo'!AZ215</f>
        <v>53.900000000000006</v>
      </c>
      <c r="BA52" s="50">
        <f>'[1]Data hebdo'!BA215</f>
        <v>64.13</v>
      </c>
      <c r="BB52" s="50">
        <f>'[1]Data hebdo'!BB215</f>
        <v>39.320000000000007</v>
      </c>
      <c r="BC52" s="50">
        <f>'[1]Data hebdo'!BC215</f>
        <v>52.370000000000005</v>
      </c>
      <c r="BD52" s="50">
        <f>'[1]Data hebdo'!BD215</f>
        <v>0</v>
      </c>
      <c r="BE52" s="50">
        <f>'[1]Data hebdo'!BE215</f>
        <v>0</v>
      </c>
      <c r="BF52" s="50">
        <f>'[1]Data hebdo'!BF215</f>
        <v>0</v>
      </c>
      <c r="BG52" s="50">
        <f>'[1]Data hebdo'!BG215</f>
        <v>0</v>
      </c>
      <c r="BH52" s="50">
        <f>'[1]Data hebdo'!BH215</f>
        <v>0</v>
      </c>
      <c r="BI52" s="50">
        <f>'[1]Data hebdo'!BI215</f>
        <v>116.83000000000001</v>
      </c>
      <c r="BJ52" s="50">
        <f>'[1]Data hebdo'!BJ215</f>
        <v>122.51999999999998</v>
      </c>
      <c r="BK52" s="50">
        <f>'[1]Data hebdo'!BK215</f>
        <v>145.43</v>
      </c>
      <c r="BL52" s="50">
        <f>'[1]Data hebdo'!BL215</f>
        <v>190.72000000000003</v>
      </c>
      <c r="BM52" s="50">
        <f>'[1]Data hebdo'!BM215</f>
        <v>149.28</v>
      </c>
      <c r="BN52" s="50">
        <f>'[1]Data hebdo'!BN215</f>
        <v>157.17999999999998</v>
      </c>
      <c r="BO52" s="50">
        <f>'[1]Data hebdo'!BO215</f>
        <v>149.08000000000001</v>
      </c>
      <c r="BP52" s="50">
        <f>'[1]Data hebdo'!BP215</f>
        <v>77.710000000000008</v>
      </c>
      <c r="BQ52" s="50">
        <f>'[1]Data hebdo'!BQ215</f>
        <v>168.78999999999996</v>
      </c>
      <c r="BR52" s="50">
        <f>'[1]Data hebdo'!BR215</f>
        <v>167.93</v>
      </c>
      <c r="BS52" s="50">
        <f>'[1]Data hebdo'!BS215</f>
        <v>171.65</v>
      </c>
      <c r="BT52" s="50">
        <f>'[1]Data hebdo'!BT215</f>
        <v>5.5399999999999991</v>
      </c>
    </row>
    <row r="53" spans="1:72" s="12" customFormat="1" x14ac:dyDescent="0.25">
      <c r="A53" s="5"/>
      <c r="B53" s="6" t="s">
        <v>63</v>
      </c>
      <c r="C53" s="60" t="s">
        <v>83</v>
      </c>
      <c r="D53" s="61" t="s">
        <v>102</v>
      </c>
      <c r="E53" s="50">
        <v>0</v>
      </c>
      <c r="F53" s="6"/>
      <c r="G53" s="50">
        <f>'[1]Data hebdo'!G226</f>
        <v>3054.09</v>
      </c>
      <c r="H53" s="50">
        <f>'[1]Data hebdo'!H226</f>
        <v>35.79</v>
      </c>
      <c r="I53" s="50">
        <f>'[1]Data hebdo'!I226</f>
        <v>61.769999999999996</v>
      </c>
      <c r="J53" s="50">
        <f>'[1]Data hebdo'!J226</f>
        <v>48.46</v>
      </c>
      <c r="K53" s="50">
        <f>'[1]Data hebdo'!K226</f>
        <v>41.12</v>
      </c>
      <c r="L53" s="50">
        <f>'[1]Data hebdo'!L226</f>
        <v>37.06</v>
      </c>
      <c r="M53" s="50">
        <f>'[1]Data hebdo'!M226</f>
        <v>48.440000000000005</v>
      </c>
      <c r="N53" s="50">
        <f>'[1]Data hebdo'!N226</f>
        <v>40.400000000000006</v>
      </c>
      <c r="O53" s="50">
        <f>'[1]Data hebdo'!O226</f>
        <v>64.150000000000006</v>
      </c>
      <c r="P53" s="50">
        <f>'[1]Data hebdo'!P226</f>
        <v>44.79</v>
      </c>
      <c r="Q53" s="50">
        <f>'[1]Data hebdo'!Q226</f>
        <v>43.74</v>
      </c>
      <c r="R53" s="50">
        <f>'[1]Data hebdo'!R226</f>
        <v>73.089999999999989</v>
      </c>
      <c r="S53" s="50">
        <f>'[1]Data hebdo'!S226</f>
        <v>73</v>
      </c>
      <c r="T53" s="50">
        <f>'[1]Data hebdo'!T226</f>
        <v>60.43</v>
      </c>
      <c r="U53" s="50">
        <f>'[1]Data hebdo'!U226</f>
        <v>43.849999999999994</v>
      </c>
      <c r="V53" s="50">
        <f>'[1]Data hebdo'!V226</f>
        <v>79.47</v>
      </c>
      <c r="W53" s="50">
        <f>'[1]Data hebdo'!W226</f>
        <v>95.61999999999999</v>
      </c>
      <c r="X53" s="50">
        <f>'[1]Data hebdo'!X226</f>
        <v>88.18</v>
      </c>
      <c r="Y53" s="50">
        <f>'[1]Data hebdo'!Y226</f>
        <v>80.349999999999994</v>
      </c>
      <c r="Z53" s="50">
        <f>'[1]Data hebdo'!Z226</f>
        <v>41.39</v>
      </c>
      <c r="AA53" s="50">
        <f>'[1]Data hebdo'!AA226</f>
        <v>67.569999999999993</v>
      </c>
      <c r="AB53" s="50">
        <f>'[1]Data hebdo'!AB226</f>
        <v>49.080000000000005</v>
      </c>
      <c r="AC53" s="50">
        <f>'[1]Data hebdo'!AC226</f>
        <v>80.930000000000007</v>
      </c>
      <c r="AD53" s="50">
        <f>'[1]Data hebdo'!AD226</f>
        <v>120.24</v>
      </c>
      <c r="AE53" s="50">
        <f>'[1]Data hebdo'!AE226</f>
        <v>95.6</v>
      </c>
      <c r="AF53" s="50">
        <f>'[1]Data hebdo'!AF226</f>
        <v>100.86</v>
      </c>
      <c r="AG53" s="50">
        <f>'[1]Data hebdo'!AG226</f>
        <v>58.620000000000005</v>
      </c>
      <c r="AH53" s="50">
        <f>'[1]Data hebdo'!AH226</f>
        <v>77.23</v>
      </c>
      <c r="AI53" s="50">
        <f>'[1]Data hebdo'!AI226</f>
        <v>68</v>
      </c>
      <c r="AJ53" s="50">
        <f>'[1]Data hebdo'!AJ226</f>
        <v>68.600000000000009</v>
      </c>
      <c r="AK53" s="50">
        <f>'[1]Data hebdo'!AK226</f>
        <v>54.42</v>
      </c>
      <c r="AL53" s="50">
        <f>'[1]Data hebdo'!AL226</f>
        <v>9.1999999999999993</v>
      </c>
      <c r="AM53" s="50">
        <f>'[1]Data hebdo'!AM226</f>
        <v>0</v>
      </c>
      <c r="AN53" s="50">
        <f>'[1]Data hebdo'!AN226</f>
        <v>33.97</v>
      </c>
      <c r="AO53" s="50">
        <f>'[1]Data hebdo'!AO226</f>
        <v>128.17000000000002</v>
      </c>
      <c r="AP53" s="50">
        <f>'[1]Data hebdo'!AP226</f>
        <v>64.150000000000006</v>
      </c>
      <c r="AQ53" s="50">
        <f>'[1]Data hebdo'!AQ226</f>
        <v>52.28</v>
      </c>
      <c r="AR53" s="50">
        <f>'[1]Data hebdo'!AR226</f>
        <v>93.420000000000016</v>
      </c>
      <c r="AS53" s="50">
        <f>'[1]Data hebdo'!AS226</f>
        <v>91.909999999999982</v>
      </c>
      <c r="AT53" s="50">
        <f>'[1]Data hebdo'!AT226</f>
        <v>64.539999999999992</v>
      </c>
      <c r="AU53" s="50">
        <f>'[1]Data hebdo'!AU226</f>
        <v>42.890000000000008</v>
      </c>
      <c r="AV53" s="50">
        <f>'[1]Data hebdo'!AV226</f>
        <v>47.85</v>
      </c>
      <c r="AW53" s="50">
        <f>'[1]Data hebdo'!AW226</f>
        <v>74.52000000000001</v>
      </c>
      <c r="AX53" s="50">
        <f>'[1]Data hebdo'!AX226</f>
        <v>68.37</v>
      </c>
      <c r="AY53" s="50">
        <f>'[1]Data hebdo'!AY226</f>
        <v>48.21</v>
      </c>
      <c r="AZ53" s="50">
        <f>'[1]Data hebdo'!AZ226</f>
        <v>72.800000000000011</v>
      </c>
      <c r="BA53" s="50">
        <f>'[1]Data hebdo'!BA226</f>
        <v>86.31</v>
      </c>
      <c r="BB53" s="50">
        <f>'[1]Data hebdo'!BB226</f>
        <v>54.56</v>
      </c>
      <c r="BC53" s="50">
        <f>'[1]Data hebdo'!BC226</f>
        <v>78.69</v>
      </c>
      <c r="BD53" s="50">
        <f>'[1]Data hebdo'!BD226</f>
        <v>0</v>
      </c>
      <c r="BE53" s="50">
        <f>'[1]Data hebdo'!BE226</f>
        <v>0</v>
      </c>
      <c r="BF53" s="50">
        <f>'[1]Data hebdo'!BF226</f>
        <v>0</v>
      </c>
      <c r="BG53" s="50">
        <f>'[1]Data hebdo'!BG226</f>
        <v>0</v>
      </c>
      <c r="BH53" s="50">
        <f>'[1]Data hebdo'!BH226</f>
        <v>0</v>
      </c>
      <c r="BI53" s="50">
        <f>'[1]Data hebdo'!BI226</f>
        <v>201.74999999999997</v>
      </c>
      <c r="BJ53" s="50">
        <f>'[1]Data hebdo'!BJ226</f>
        <v>202.91999999999996</v>
      </c>
      <c r="BK53" s="50">
        <f>'[1]Data hebdo'!BK226</f>
        <v>259.45999999999998</v>
      </c>
      <c r="BL53" s="50">
        <f>'[1]Data hebdo'!BL226</f>
        <v>315.18</v>
      </c>
      <c r="BM53" s="50">
        <f>'[1]Data hebdo'!BM226</f>
        <v>279.28999999999996</v>
      </c>
      <c r="BN53" s="50">
        <f>'[1]Data hebdo'!BN226</f>
        <v>385.65</v>
      </c>
      <c r="BO53" s="50">
        <f>'[1]Data hebdo'!BO226</f>
        <v>288.56000000000006</v>
      </c>
      <c r="BP53" s="50">
        <f>'[1]Data hebdo'!BP226</f>
        <v>208.28</v>
      </c>
      <c r="BQ53" s="50">
        <f>'[1]Data hebdo'!BQ226</f>
        <v>320.19</v>
      </c>
      <c r="BR53" s="50">
        <f>'[1]Data hebdo'!BR226</f>
        <v>259.21000000000004</v>
      </c>
      <c r="BS53" s="50">
        <f>'[1]Data hebdo'!BS226</f>
        <v>251.46</v>
      </c>
      <c r="BT53" s="50">
        <f>'[1]Data hebdo'!BT226</f>
        <v>12.03</v>
      </c>
    </row>
    <row r="54" spans="1:72" s="12" customFormat="1" x14ac:dyDescent="0.25">
      <c r="A54" s="5"/>
      <c r="B54" s="6" t="s">
        <v>64</v>
      </c>
      <c r="C54" s="60" t="s">
        <v>85</v>
      </c>
      <c r="D54" s="61" t="s">
        <v>101</v>
      </c>
      <c r="E54" s="50">
        <v>0</v>
      </c>
      <c r="F54" s="6"/>
      <c r="G54" s="50">
        <f>'[2]Data hebdo'!G109</f>
        <v>1385.64</v>
      </c>
      <c r="H54" s="50">
        <f>'[2]Data hebdo'!H109</f>
        <v>17.84</v>
      </c>
      <c r="I54" s="50">
        <f>'[2]Data hebdo'!I109</f>
        <v>41.94</v>
      </c>
      <c r="J54" s="50">
        <f>'[2]Data hebdo'!J109</f>
        <v>35.409999999999997</v>
      </c>
      <c r="K54" s="50">
        <f>'[2]Data hebdo'!K109</f>
        <v>31.629999999999995</v>
      </c>
      <c r="L54" s="50">
        <f>'[2]Data hebdo'!L109</f>
        <v>28.130000000000003</v>
      </c>
      <c r="M54" s="50">
        <f>'[2]Data hebdo'!M109</f>
        <v>38.56</v>
      </c>
      <c r="N54" s="50">
        <f>'[2]Data hebdo'!N109</f>
        <v>27.84</v>
      </c>
      <c r="O54" s="50">
        <f>'[2]Data hebdo'!O109</f>
        <v>24.349999999999998</v>
      </c>
      <c r="P54" s="50">
        <f>'[2]Data hebdo'!P109</f>
        <v>25.73</v>
      </c>
      <c r="Q54" s="50">
        <f>'[2]Data hebdo'!Q109</f>
        <v>29.9</v>
      </c>
      <c r="R54" s="50">
        <f>'[2]Data hebdo'!R109</f>
        <v>28.56</v>
      </c>
      <c r="S54" s="50">
        <f>'[2]Data hebdo'!S109</f>
        <v>46.97</v>
      </c>
      <c r="T54" s="50">
        <f>'[2]Data hebdo'!T109</f>
        <v>42.459999999999994</v>
      </c>
      <c r="U54" s="50">
        <f>'[2]Data hebdo'!U109</f>
        <v>11.690000000000001</v>
      </c>
      <c r="V54" s="50">
        <f>'[2]Data hebdo'!V109</f>
        <v>33.370000000000005</v>
      </c>
      <c r="W54" s="50">
        <f>'[2]Data hebdo'!W109</f>
        <v>20.29</v>
      </c>
      <c r="X54" s="50">
        <f>'[2]Data hebdo'!X109</f>
        <v>36.46</v>
      </c>
      <c r="Y54" s="50">
        <f>'[2]Data hebdo'!Y109</f>
        <v>18.329999999999998</v>
      </c>
      <c r="Z54" s="50">
        <f>'[2]Data hebdo'!Z109</f>
        <v>10.43</v>
      </c>
      <c r="AA54" s="50">
        <f>'[2]Data hebdo'!AA109</f>
        <v>38.700000000000003</v>
      </c>
      <c r="AB54" s="50">
        <f>'[2]Data hebdo'!AB109</f>
        <v>31.189999999999998</v>
      </c>
      <c r="AC54" s="50">
        <f>'[2]Data hebdo'!AC109</f>
        <v>25.83</v>
      </c>
      <c r="AD54" s="50">
        <f>'[2]Data hebdo'!AD109</f>
        <v>30.75</v>
      </c>
      <c r="AE54" s="50">
        <f>'[2]Data hebdo'!AE109</f>
        <v>32.19</v>
      </c>
      <c r="AF54" s="50">
        <f>'[2]Data hebdo'!AF109</f>
        <v>42.46</v>
      </c>
      <c r="AG54" s="50">
        <f>'[2]Data hebdo'!AG109</f>
        <v>45</v>
      </c>
      <c r="AH54" s="50">
        <f>'[2]Data hebdo'!AH109</f>
        <v>33.159999999999997</v>
      </c>
      <c r="AI54" s="50">
        <f>'[2]Data hebdo'!AI109</f>
        <v>30.450000000000003</v>
      </c>
      <c r="AJ54" s="50">
        <f>'[2]Data hebdo'!AJ109</f>
        <v>40.040000000000006</v>
      </c>
      <c r="AK54" s="50">
        <f>'[2]Data hebdo'!AK109</f>
        <v>36.97</v>
      </c>
      <c r="AL54" s="50">
        <f>'[2]Data hebdo'!AL109</f>
        <v>8.4499999999999993</v>
      </c>
      <c r="AM54" s="50">
        <f>'[2]Data hebdo'!AM109</f>
        <v>0</v>
      </c>
      <c r="AN54" s="50">
        <f>'[2]Data hebdo'!AN109</f>
        <v>2.98</v>
      </c>
      <c r="AO54" s="50">
        <f>'[2]Data hebdo'!AO109</f>
        <v>33.369999999999997</v>
      </c>
      <c r="AP54" s="50">
        <f>'[2]Data hebdo'!AP109</f>
        <v>33.32</v>
      </c>
      <c r="AQ54" s="50">
        <f>'[2]Data hebdo'!AQ109</f>
        <v>32.450000000000003</v>
      </c>
      <c r="AR54" s="50">
        <f>'[2]Data hebdo'!AR109</f>
        <v>33.959999999999994</v>
      </c>
      <c r="AS54" s="50">
        <f>'[2]Data hebdo'!AS109</f>
        <v>26</v>
      </c>
      <c r="AT54" s="50">
        <f>'[2]Data hebdo'!AT109</f>
        <v>20.740000000000002</v>
      </c>
      <c r="AU54" s="50">
        <f>'[2]Data hebdo'!AU109</f>
        <v>14.94</v>
      </c>
      <c r="AV54" s="50">
        <f>'[2]Data hebdo'!AV109</f>
        <v>21.56</v>
      </c>
      <c r="AW54" s="50">
        <f>'[2]Data hebdo'!AW109</f>
        <v>32.14</v>
      </c>
      <c r="AX54" s="50">
        <f>'[2]Data hebdo'!AX109</f>
        <v>38.459999999999994</v>
      </c>
      <c r="AY54" s="50">
        <f>'[2]Data hebdo'!AY109</f>
        <v>15.120000000000001</v>
      </c>
      <c r="AZ54" s="50">
        <f>'[2]Data hebdo'!AZ109</f>
        <v>38.450000000000003</v>
      </c>
      <c r="BA54" s="50">
        <f>'[2]Data hebdo'!BA109</f>
        <v>25.43</v>
      </c>
      <c r="BB54" s="50">
        <f>'[2]Data hebdo'!BB109</f>
        <v>35.599999999999994</v>
      </c>
      <c r="BC54" s="50">
        <f>'[2]Data hebdo'!BC109</f>
        <v>36.04</v>
      </c>
      <c r="BD54" s="50">
        <f>'[2]Data hebdo'!BD109</f>
        <v>0</v>
      </c>
      <c r="BE54" s="50">
        <f>'[2]Data hebdo'!BE109</f>
        <v>0</v>
      </c>
      <c r="BF54" s="50">
        <f>'[2]Data hebdo'!BF109</f>
        <v>0</v>
      </c>
      <c r="BG54" s="50">
        <f>'[2]Data hebdo'!BG109</f>
        <v>0</v>
      </c>
      <c r="BH54" s="50">
        <f>'[2]Data hebdo'!BH109</f>
        <v>0</v>
      </c>
      <c r="BI54" s="50">
        <f>'[2]Data hebdo'!BI109</f>
        <v>142.42000000000002</v>
      </c>
      <c r="BJ54" s="50">
        <f>'[2]Data hebdo'!BJ109</f>
        <v>118.7</v>
      </c>
      <c r="BK54" s="50">
        <f>'[2]Data hebdo'!BK109</f>
        <v>158.19999999999999</v>
      </c>
      <c r="BL54" s="50">
        <f>'[2]Data hebdo'!BL109</f>
        <v>103.06</v>
      </c>
      <c r="BM54" s="50">
        <f>'[2]Data hebdo'!BM109</f>
        <v>114.96</v>
      </c>
      <c r="BN54" s="50">
        <f>'[2]Data hebdo'!BN109</f>
        <v>154.09</v>
      </c>
      <c r="BO54" s="50">
        <f>'[2]Data hebdo'!BO109</f>
        <v>153.65</v>
      </c>
      <c r="BP54" s="50">
        <f>'[2]Data hebdo'!BP109</f>
        <v>65.47</v>
      </c>
      <c r="BQ54" s="50">
        <f>'[2]Data hebdo'!BQ109</f>
        <v>117.35</v>
      </c>
      <c r="BR54" s="50">
        <f>'[2]Data hebdo'!BR109</f>
        <v>118.18999999999998</v>
      </c>
      <c r="BS54" s="50">
        <f>'[2]Data hebdo'!BS109</f>
        <v>135.81</v>
      </c>
      <c r="BT54" s="50">
        <f>'[2]Data hebdo'!BT109</f>
        <v>3.74</v>
      </c>
    </row>
    <row r="55" spans="1:72" s="12" customFormat="1" x14ac:dyDescent="0.25">
      <c r="A55" s="5"/>
      <c r="B55" s="6" t="s">
        <v>64</v>
      </c>
      <c r="C55" s="60" t="s">
        <v>10</v>
      </c>
      <c r="D55" s="54" t="s">
        <v>11</v>
      </c>
      <c r="E55" s="50">
        <v>0</v>
      </c>
      <c r="F55" s="6"/>
      <c r="G55" s="50">
        <f>'[2]Data hebdo'!G115</f>
        <v>700.62000000000012</v>
      </c>
      <c r="H55" s="50">
        <f>'[2]Data hebdo'!H115</f>
        <v>8.1199999999999992</v>
      </c>
      <c r="I55" s="50">
        <f>'[2]Data hebdo'!I115</f>
        <v>19.589999999999996</v>
      </c>
      <c r="J55" s="50">
        <f>'[2]Data hebdo'!J115</f>
        <v>30.74</v>
      </c>
      <c r="K55" s="50">
        <f>'[2]Data hebdo'!K115</f>
        <v>19.61</v>
      </c>
      <c r="L55" s="50">
        <f>'[2]Data hebdo'!L115</f>
        <v>9.67</v>
      </c>
      <c r="M55" s="50">
        <f>'[2]Data hebdo'!M115</f>
        <v>15.75</v>
      </c>
      <c r="N55" s="50">
        <f>'[2]Data hebdo'!N115</f>
        <v>13.56</v>
      </c>
      <c r="O55" s="50">
        <f>'[2]Data hebdo'!O115</f>
        <v>2.86</v>
      </c>
      <c r="P55" s="50">
        <f>'[2]Data hebdo'!P115</f>
        <v>1.5799999999999998</v>
      </c>
      <c r="Q55" s="50">
        <f>'[2]Data hebdo'!Q115</f>
        <v>11.48</v>
      </c>
      <c r="R55" s="50">
        <f>'[2]Data hebdo'!R115</f>
        <v>4.16</v>
      </c>
      <c r="S55" s="50">
        <f>'[2]Data hebdo'!S115</f>
        <v>15.82</v>
      </c>
      <c r="T55" s="50">
        <f>'[2]Data hebdo'!T115</f>
        <v>19.059999999999999</v>
      </c>
      <c r="U55" s="50">
        <f>'[2]Data hebdo'!U115</f>
        <v>3.44</v>
      </c>
      <c r="V55" s="50">
        <f>'[2]Data hebdo'!V115</f>
        <v>15.790000000000003</v>
      </c>
      <c r="W55" s="50">
        <f>'[2]Data hebdo'!W115</f>
        <v>14.8</v>
      </c>
      <c r="X55" s="50">
        <f>'[2]Data hebdo'!X115</f>
        <v>19.490000000000002</v>
      </c>
      <c r="Y55" s="50">
        <f>'[2]Data hebdo'!Y115</f>
        <v>16.14</v>
      </c>
      <c r="Z55" s="50">
        <f>'[2]Data hebdo'!Z115</f>
        <v>1.96</v>
      </c>
      <c r="AA55" s="50">
        <f>'[2]Data hebdo'!AA115</f>
        <v>17.689999999999998</v>
      </c>
      <c r="AB55" s="50">
        <f>'[2]Data hebdo'!AB115</f>
        <v>23.28</v>
      </c>
      <c r="AC55" s="50">
        <f>'[2]Data hebdo'!AC115</f>
        <v>12.11</v>
      </c>
      <c r="AD55" s="50">
        <f>'[2]Data hebdo'!AD115</f>
        <v>6.13</v>
      </c>
      <c r="AE55" s="50">
        <f>'[2]Data hebdo'!AE115</f>
        <v>11.99</v>
      </c>
      <c r="AF55" s="50">
        <f>'[2]Data hebdo'!AF115</f>
        <v>11.28</v>
      </c>
      <c r="AG55" s="50">
        <f>'[2]Data hebdo'!AG115</f>
        <v>11.740000000000002</v>
      </c>
      <c r="AH55" s="50">
        <f>'[2]Data hebdo'!AH115</f>
        <v>14.07</v>
      </c>
      <c r="AI55" s="50">
        <f>'[2]Data hebdo'!AI115</f>
        <v>26.189999999999998</v>
      </c>
      <c r="AJ55" s="50">
        <f>'[2]Data hebdo'!AJ115</f>
        <v>24.33</v>
      </c>
      <c r="AK55" s="50">
        <f>'[2]Data hebdo'!AK115</f>
        <v>21.5</v>
      </c>
      <c r="AL55" s="50">
        <f>'[2]Data hebdo'!AL115</f>
        <v>1.4</v>
      </c>
      <c r="AM55" s="50">
        <f>'[2]Data hebdo'!AM115</f>
        <v>0</v>
      </c>
      <c r="AN55" s="50">
        <f>'[2]Data hebdo'!AN115</f>
        <v>0.48</v>
      </c>
      <c r="AO55" s="50">
        <f>'[2]Data hebdo'!AO115</f>
        <v>45.63000000000001</v>
      </c>
      <c r="AP55" s="50">
        <f>'[2]Data hebdo'!AP115</f>
        <v>38.43</v>
      </c>
      <c r="AQ55" s="50">
        <f>'[2]Data hebdo'!AQ115</f>
        <v>38.770000000000003</v>
      </c>
      <c r="AR55" s="50">
        <f>'[2]Data hebdo'!AR115</f>
        <v>17.39</v>
      </c>
      <c r="AS55" s="50">
        <f>'[2]Data hebdo'!AS115</f>
        <v>21.06</v>
      </c>
      <c r="AT55" s="50">
        <f>'[2]Data hebdo'!AT115</f>
        <v>12.41</v>
      </c>
      <c r="AU55" s="50">
        <f>'[2]Data hebdo'!AU115</f>
        <v>4.2</v>
      </c>
      <c r="AV55" s="50">
        <f>'[2]Data hebdo'!AV115</f>
        <v>10.98</v>
      </c>
      <c r="AW55" s="50">
        <f>'[2]Data hebdo'!AW115</f>
        <v>9.08</v>
      </c>
      <c r="AX55" s="50">
        <f>'[2]Data hebdo'!AX115</f>
        <v>16.660000000000004</v>
      </c>
      <c r="AY55" s="50">
        <f>'[2]Data hebdo'!AY115</f>
        <v>2.4900000000000002</v>
      </c>
      <c r="AZ55" s="50">
        <f>'[2]Data hebdo'!AZ115</f>
        <v>27.049999999999997</v>
      </c>
      <c r="BA55" s="50">
        <f>'[2]Data hebdo'!BA115</f>
        <v>7.65</v>
      </c>
      <c r="BB55" s="50">
        <f>'[2]Data hebdo'!BB115</f>
        <v>7.09</v>
      </c>
      <c r="BC55" s="50">
        <f>'[2]Data hebdo'!BC115</f>
        <v>15.92</v>
      </c>
      <c r="BD55" s="50">
        <f>'[2]Data hebdo'!BD115</f>
        <v>0</v>
      </c>
      <c r="BE55" s="50">
        <f>'[2]Data hebdo'!BE115</f>
        <v>0</v>
      </c>
      <c r="BF55" s="50">
        <f>'[2]Data hebdo'!BF115</f>
        <v>0</v>
      </c>
      <c r="BG55" s="50">
        <f>'[2]Data hebdo'!BG115</f>
        <v>0</v>
      </c>
      <c r="BH55" s="50">
        <f>'[2]Data hebdo'!BH115</f>
        <v>0</v>
      </c>
      <c r="BI55" s="50">
        <f>'[2]Data hebdo'!BI115</f>
        <v>87.63</v>
      </c>
      <c r="BJ55" s="50">
        <f>'[2]Data hebdo'!BJ115</f>
        <v>32.739999999999995</v>
      </c>
      <c r="BK55" s="50">
        <f>'[2]Data hebdo'!BK115</f>
        <v>51.39</v>
      </c>
      <c r="BL55" s="50">
        <f>'[2]Data hebdo'!BL115</f>
        <v>54.42</v>
      </c>
      <c r="BM55" s="50">
        <f>'[2]Data hebdo'!BM115</f>
        <v>67.91</v>
      </c>
      <c r="BN55" s="50">
        <f>'[2]Data hebdo'!BN115</f>
        <v>43.37</v>
      </c>
      <c r="BO55" s="50">
        <f>'[2]Data hebdo'!BO115</f>
        <v>87.87</v>
      </c>
      <c r="BP55" s="50">
        <f>'[2]Data hebdo'!BP115</f>
        <v>71.13</v>
      </c>
      <c r="BQ55" s="50">
        <f>'[2]Data hebdo'!BQ115</f>
        <v>103.04</v>
      </c>
      <c r="BR55" s="50">
        <f>'[2]Data hebdo'!BR115</f>
        <v>43.34</v>
      </c>
      <c r="BS55" s="50">
        <f>'[2]Data hebdo'!BS115</f>
        <v>43.94</v>
      </c>
      <c r="BT55" s="50">
        <f>'[2]Data hebdo'!BT115</f>
        <v>4.8999999999999995</v>
      </c>
    </row>
    <row r="56" spans="1:72" s="12" customFormat="1" x14ac:dyDescent="0.25">
      <c r="A56" s="5"/>
      <c r="B56" s="6" t="s">
        <v>64</v>
      </c>
      <c r="C56" s="60" t="s">
        <v>83</v>
      </c>
      <c r="D56" s="61" t="s">
        <v>102</v>
      </c>
      <c r="E56" s="50">
        <v>0</v>
      </c>
      <c r="F56" s="6"/>
      <c r="G56" s="50">
        <f>'[2]Data hebdo'!G121</f>
        <v>1341.49</v>
      </c>
      <c r="H56" s="50">
        <f>'[2]Data hebdo'!H121</f>
        <v>12.17</v>
      </c>
      <c r="I56" s="50">
        <f>'[2]Data hebdo'!I121</f>
        <v>35.199999999999996</v>
      </c>
      <c r="J56" s="50">
        <f>'[2]Data hebdo'!J121</f>
        <v>38.42</v>
      </c>
      <c r="K56" s="50">
        <f>'[2]Data hebdo'!K121</f>
        <v>28.67</v>
      </c>
      <c r="L56" s="50">
        <f>'[2]Data hebdo'!L121</f>
        <v>15.329999999999998</v>
      </c>
      <c r="M56" s="50">
        <f>'[2]Data hebdo'!M121</f>
        <v>23.529999999999998</v>
      </c>
      <c r="N56" s="50">
        <f>'[2]Data hebdo'!N121</f>
        <v>22.25</v>
      </c>
      <c r="O56" s="50">
        <f>'[2]Data hebdo'!O121</f>
        <v>9.9699999999999989</v>
      </c>
      <c r="P56" s="50">
        <f>'[2]Data hebdo'!P121</f>
        <v>8.36</v>
      </c>
      <c r="Q56" s="50">
        <f>'[2]Data hebdo'!Q121</f>
        <v>22.14</v>
      </c>
      <c r="R56" s="50">
        <f>'[2]Data hebdo'!R121</f>
        <v>19.689999999999998</v>
      </c>
      <c r="S56" s="50">
        <f>'[2]Data hebdo'!S121</f>
        <v>24.01</v>
      </c>
      <c r="T56" s="50">
        <f>'[2]Data hebdo'!T121</f>
        <v>34.119999999999997</v>
      </c>
      <c r="U56" s="50">
        <f>'[2]Data hebdo'!U121</f>
        <v>6.9599999999999991</v>
      </c>
      <c r="V56" s="50">
        <f>'[2]Data hebdo'!V121</f>
        <v>33.57</v>
      </c>
      <c r="W56" s="50">
        <f>'[2]Data hebdo'!W121</f>
        <v>33.93</v>
      </c>
      <c r="X56" s="50">
        <f>'[2]Data hebdo'!X121</f>
        <v>38.03</v>
      </c>
      <c r="Y56" s="50">
        <f>'[2]Data hebdo'!Y121</f>
        <v>24.69</v>
      </c>
      <c r="Z56" s="50">
        <f>'[2]Data hebdo'!Z121</f>
        <v>6.1099999999999994</v>
      </c>
      <c r="AA56" s="50">
        <f>'[2]Data hebdo'!AA121</f>
        <v>37.36</v>
      </c>
      <c r="AB56" s="50">
        <f>'[2]Data hebdo'!AB121</f>
        <v>42.11</v>
      </c>
      <c r="AC56" s="50">
        <f>'[2]Data hebdo'!AC121</f>
        <v>30.649999999999995</v>
      </c>
      <c r="AD56" s="50">
        <f>'[2]Data hebdo'!AD121</f>
        <v>43.41</v>
      </c>
      <c r="AE56" s="50">
        <f>'[2]Data hebdo'!AE121</f>
        <v>27.91</v>
      </c>
      <c r="AF56" s="50">
        <f>'[2]Data hebdo'!AF121</f>
        <v>34.39</v>
      </c>
      <c r="AG56" s="50">
        <f>'[2]Data hebdo'!AG121</f>
        <v>29.21</v>
      </c>
      <c r="AH56" s="50">
        <f>'[2]Data hebdo'!AH121</f>
        <v>29.04</v>
      </c>
      <c r="AI56" s="50">
        <f>'[2]Data hebdo'!AI121</f>
        <v>45.72</v>
      </c>
      <c r="AJ56" s="50">
        <f>'[2]Data hebdo'!AJ121</f>
        <v>45.31</v>
      </c>
      <c r="AK56" s="50">
        <f>'[2]Data hebdo'!AK121</f>
        <v>47.09</v>
      </c>
      <c r="AL56" s="50">
        <f>'[2]Data hebdo'!AL121</f>
        <v>7.36</v>
      </c>
      <c r="AM56" s="50">
        <f>'[2]Data hebdo'!AM121</f>
        <v>0</v>
      </c>
      <c r="AN56" s="50">
        <f>'[2]Data hebdo'!AN121</f>
        <v>4.13</v>
      </c>
      <c r="AO56" s="50">
        <f>'[2]Data hebdo'!AO121</f>
        <v>72.02000000000001</v>
      </c>
      <c r="AP56" s="50">
        <f>'[2]Data hebdo'!AP121</f>
        <v>63.31</v>
      </c>
      <c r="AQ56" s="50">
        <f>'[2]Data hebdo'!AQ121</f>
        <v>62.7</v>
      </c>
      <c r="AR56" s="50">
        <f>'[2]Data hebdo'!AR121</f>
        <v>30.569999999999997</v>
      </c>
      <c r="AS56" s="50">
        <f>'[2]Data hebdo'!AS121</f>
        <v>41.03</v>
      </c>
      <c r="AT56" s="50">
        <f>'[2]Data hebdo'!AT121</f>
        <v>26.28</v>
      </c>
      <c r="AU56" s="50">
        <f>'[2]Data hebdo'!AU121</f>
        <v>9.57</v>
      </c>
      <c r="AV56" s="50">
        <f>'[2]Data hebdo'!AV121</f>
        <v>24.33</v>
      </c>
      <c r="AW56" s="50">
        <f>'[2]Data hebdo'!AW121</f>
        <v>20.209999999999997</v>
      </c>
      <c r="AX56" s="50">
        <f>'[2]Data hebdo'!AX121</f>
        <v>26.26</v>
      </c>
      <c r="AY56" s="50">
        <f>'[2]Data hebdo'!AY121</f>
        <v>8.5</v>
      </c>
      <c r="AZ56" s="50">
        <f>'[2]Data hebdo'!AZ121</f>
        <v>44.52</v>
      </c>
      <c r="BA56" s="50">
        <f>'[2]Data hebdo'!BA121</f>
        <v>15.530000000000001</v>
      </c>
      <c r="BB56" s="50">
        <f>'[2]Data hebdo'!BB121</f>
        <v>14.43</v>
      </c>
      <c r="BC56" s="50">
        <f>'[2]Data hebdo'!BC121</f>
        <v>21.390000000000004</v>
      </c>
      <c r="BD56" s="50">
        <f>'[2]Data hebdo'!BD121</f>
        <v>0</v>
      </c>
      <c r="BE56" s="50">
        <f>'[2]Data hebdo'!BE121</f>
        <v>0</v>
      </c>
      <c r="BF56" s="50">
        <f>'[2]Data hebdo'!BF121</f>
        <v>0</v>
      </c>
      <c r="BG56" s="50">
        <f>'[2]Data hebdo'!BG121</f>
        <v>0</v>
      </c>
      <c r="BH56" s="50">
        <f>'[2]Data hebdo'!BH121</f>
        <v>0</v>
      </c>
      <c r="BI56" s="50">
        <f>'[2]Data hebdo'!BI121</f>
        <v>129.07999999999998</v>
      </c>
      <c r="BJ56" s="50">
        <f>'[2]Data hebdo'!BJ121</f>
        <v>61.57</v>
      </c>
      <c r="BK56" s="50">
        <f>'[2]Data hebdo'!BK121</f>
        <v>102.55</v>
      </c>
      <c r="BL56" s="50">
        <f>'[2]Data hebdo'!BL121</f>
        <v>115.36</v>
      </c>
      <c r="BM56" s="50">
        <f>'[2]Data hebdo'!BM121</f>
        <v>129.59</v>
      </c>
      <c r="BN56" s="50">
        <f>'[2]Data hebdo'!BN121</f>
        <v>142.56</v>
      </c>
      <c r="BO56" s="50">
        <f>'[2]Data hebdo'!BO121</f>
        <v>176</v>
      </c>
      <c r="BP56" s="50">
        <f>'[2]Data hebdo'!BP121</f>
        <v>118.35</v>
      </c>
      <c r="BQ56" s="50">
        <f>'[2]Data hebdo'!BQ121</f>
        <v>181.69000000000003</v>
      </c>
      <c r="BR56" s="50">
        <f>'[2]Data hebdo'!BR121</f>
        <v>87.12</v>
      </c>
      <c r="BS56" s="50">
        <f>'[2]Data hebdo'!BS121</f>
        <v>82.2</v>
      </c>
      <c r="BT56" s="50">
        <f>'[2]Data hebdo'!BT121</f>
        <v>6.4799999999999995</v>
      </c>
    </row>
    <row r="57" spans="1:72" s="12" customFormat="1" x14ac:dyDescent="0.25">
      <c r="A57" s="5"/>
      <c r="B57" s="6" t="s">
        <v>65</v>
      </c>
      <c r="C57" s="60" t="s">
        <v>85</v>
      </c>
      <c r="D57" s="61" t="s">
        <v>101</v>
      </c>
      <c r="E57" s="50">
        <f>'[3]Data hebdo'!E209</f>
        <v>0</v>
      </c>
      <c r="F57" s="6"/>
      <c r="G57" s="50">
        <f>'[3]Data hebdo'!G209</f>
        <v>2913.09</v>
      </c>
      <c r="H57" s="50">
        <f>'[3]Data hebdo'!H209</f>
        <v>42.449999999999996</v>
      </c>
      <c r="I57" s="50">
        <f>'[3]Data hebdo'!I209</f>
        <v>67.78</v>
      </c>
      <c r="J57" s="50">
        <f>'[3]Data hebdo'!J209</f>
        <v>65.06</v>
      </c>
      <c r="K57" s="50">
        <f>'[3]Data hebdo'!K209</f>
        <v>64.66</v>
      </c>
      <c r="L57" s="50">
        <f>'[3]Data hebdo'!L209</f>
        <v>53.63</v>
      </c>
      <c r="M57" s="50">
        <f>'[3]Data hebdo'!M209</f>
        <v>72.38000000000001</v>
      </c>
      <c r="N57" s="50">
        <f>'[3]Data hebdo'!N209</f>
        <v>59.900000000000006</v>
      </c>
      <c r="O57" s="50">
        <f>'[3]Data hebdo'!O209</f>
        <v>55.83</v>
      </c>
      <c r="P57" s="50">
        <f>'[3]Data hebdo'!P209</f>
        <v>70.569999999999993</v>
      </c>
      <c r="Q57" s="50">
        <f>'[3]Data hebdo'!Q209</f>
        <v>47.06</v>
      </c>
      <c r="R57" s="50">
        <f>'[3]Data hebdo'!R209</f>
        <v>66.990000000000009</v>
      </c>
      <c r="S57" s="50">
        <f>'[3]Data hebdo'!S209</f>
        <v>62.66</v>
      </c>
      <c r="T57" s="50">
        <f>'[3]Data hebdo'!T209</f>
        <v>50.3</v>
      </c>
      <c r="U57" s="50">
        <f>'[3]Data hebdo'!U209</f>
        <v>43.15</v>
      </c>
      <c r="V57" s="50">
        <f>'[3]Data hebdo'!V209</f>
        <v>74.63</v>
      </c>
      <c r="W57" s="50">
        <f>'[3]Data hebdo'!W209</f>
        <v>56.199999999999996</v>
      </c>
      <c r="X57" s="50">
        <f>'[3]Data hebdo'!X209</f>
        <v>62.36</v>
      </c>
      <c r="Y57" s="50">
        <f>'[3]Data hebdo'!Y209</f>
        <v>41.86999999999999</v>
      </c>
      <c r="Z57" s="50">
        <f>'[3]Data hebdo'!Z209</f>
        <v>43.2</v>
      </c>
      <c r="AA57" s="50">
        <f>'[3]Data hebdo'!AA209</f>
        <v>85.48</v>
      </c>
      <c r="AB57" s="50">
        <f>'[3]Data hebdo'!AB209</f>
        <v>55.600000000000009</v>
      </c>
      <c r="AC57" s="50">
        <f>'[3]Data hebdo'!AC209</f>
        <v>68.84</v>
      </c>
      <c r="AD57" s="50">
        <f>'[3]Data hebdo'!AD209</f>
        <v>83.09</v>
      </c>
      <c r="AE57" s="50">
        <f>'[3]Data hebdo'!AE209</f>
        <v>69.44</v>
      </c>
      <c r="AF57" s="50">
        <f>'[3]Data hebdo'!AF209</f>
        <v>81.81</v>
      </c>
      <c r="AG57" s="50">
        <f>'[3]Data hebdo'!AG209</f>
        <v>79.889999999999986</v>
      </c>
      <c r="AH57" s="50">
        <f>'[3]Data hebdo'!AH209</f>
        <v>86.13000000000001</v>
      </c>
      <c r="AI57" s="50">
        <f>'[3]Data hebdo'!AI209</f>
        <v>62.43</v>
      </c>
      <c r="AJ57" s="50">
        <f>'[3]Data hebdo'!AJ209</f>
        <v>59.95</v>
      </c>
      <c r="AK57" s="50">
        <f>'[3]Data hebdo'!AK209</f>
        <v>59.99</v>
      </c>
      <c r="AL57" s="50">
        <f>'[3]Data hebdo'!AL209</f>
        <v>18.489999999999998</v>
      </c>
      <c r="AM57" s="50">
        <f>'[3]Data hebdo'!AM209</f>
        <v>14.93</v>
      </c>
      <c r="AN57" s="50">
        <f>'[3]Data hebdo'!AN209</f>
        <v>59.42</v>
      </c>
      <c r="AO57" s="50">
        <f>'[3]Data hebdo'!AO209</f>
        <v>63.519999999999996</v>
      </c>
      <c r="AP57" s="50">
        <f>'[3]Data hebdo'!AP209</f>
        <v>71.450000000000017</v>
      </c>
      <c r="AQ57" s="50">
        <f>'[3]Data hebdo'!AQ209</f>
        <v>59.33</v>
      </c>
      <c r="AR57" s="50">
        <f>'[3]Data hebdo'!AR209</f>
        <v>84.4</v>
      </c>
      <c r="AS57" s="50">
        <f>'[3]Data hebdo'!AS209</f>
        <v>87.94</v>
      </c>
      <c r="AT57" s="50">
        <f>'[3]Data hebdo'!AT209</f>
        <v>52.11</v>
      </c>
      <c r="AU57" s="50">
        <f>'[3]Data hebdo'!AU209</f>
        <v>60.97</v>
      </c>
      <c r="AV57" s="50">
        <f>'[3]Data hebdo'!AV209</f>
        <v>73.19</v>
      </c>
      <c r="AW57" s="50">
        <f>'[3]Data hebdo'!AW209</f>
        <v>90.77000000000001</v>
      </c>
      <c r="AX57" s="50">
        <f>'[3]Data hebdo'!AX209</f>
        <v>52.150000000000006</v>
      </c>
      <c r="AY57" s="50">
        <f>'[3]Data hebdo'!AY209</f>
        <v>58.419999999999987</v>
      </c>
      <c r="AZ57" s="50">
        <f>'[3]Data hebdo'!AZ209</f>
        <v>57.11</v>
      </c>
      <c r="BA57" s="50">
        <f>'[3]Data hebdo'!BA209</f>
        <v>54.36</v>
      </c>
      <c r="BB57" s="50">
        <f>'[3]Data hebdo'!BB209</f>
        <v>56.76</v>
      </c>
      <c r="BC57" s="50">
        <f>'[3]Data hebdo'!BC209</f>
        <v>4.4399999999999995</v>
      </c>
      <c r="BD57" s="50">
        <f>'[3]Data hebdo'!BD209</f>
        <v>0</v>
      </c>
      <c r="BE57" s="50">
        <f>'[3]Data hebdo'!BE209</f>
        <v>0</v>
      </c>
      <c r="BF57" s="50">
        <f>'[3]Data hebdo'!BF209</f>
        <v>0</v>
      </c>
      <c r="BG57" s="50">
        <f>'[3]Data hebdo'!BG209</f>
        <v>0</v>
      </c>
      <c r="BH57" s="50">
        <f>'[3]Data hebdo'!BH209</f>
        <v>0</v>
      </c>
      <c r="BI57" s="50">
        <f>'[3]Data hebdo'!BI209</f>
        <v>262.33000000000004</v>
      </c>
      <c r="BJ57" s="50">
        <f>'[3]Data hebdo'!BJ209</f>
        <v>244.77</v>
      </c>
      <c r="BK57" s="50">
        <f>'[3]Data hebdo'!BK209</f>
        <v>271.55</v>
      </c>
      <c r="BL57" s="50">
        <f>'[3]Data hebdo'!BL209</f>
        <v>239.49</v>
      </c>
      <c r="BM57" s="50">
        <f>'[3]Data hebdo'!BM209</f>
        <v>261.56999999999994</v>
      </c>
      <c r="BN57" s="50">
        <f>'[3]Data hebdo'!BN209</f>
        <v>343.43999999999994</v>
      </c>
      <c r="BO57" s="50">
        <f>'[3]Data hebdo'!BO209</f>
        <v>285.44</v>
      </c>
      <c r="BP57" s="50">
        <f>'[3]Data hebdo'!BP209</f>
        <v>208.70999999999998</v>
      </c>
      <c r="BQ57" s="50">
        <f>'[3]Data hebdo'!BQ209</f>
        <v>287.62</v>
      </c>
      <c r="BR57" s="50">
        <f>'[3]Data hebdo'!BR209</f>
        <v>314.93</v>
      </c>
      <c r="BS57" s="50">
        <f>'[3]Data hebdo'!BS209</f>
        <v>193.23999999999998</v>
      </c>
      <c r="BT57" s="50">
        <f>'[3]Data hebdo'!BT209</f>
        <v>0</v>
      </c>
    </row>
    <row r="58" spans="1:72" s="12" customFormat="1" x14ac:dyDescent="0.25">
      <c r="A58" s="5"/>
      <c r="B58" s="6" t="s">
        <v>65</v>
      </c>
      <c r="C58" s="60" t="s">
        <v>10</v>
      </c>
      <c r="D58" s="54" t="s">
        <v>11</v>
      </c>
      <c r="E58" s="50">
        <f>'[3]Data hebdo'!E222</f>
        <v>0</v>
      </c>
      <c r="F58" s="6"/>
      <c r="G58" s="50">
        <f>'[3]Data hebdo'!G222</f>
        <v>1188.06</v>
      </c>
      <c r="H58" s="50">
        <f>'[3]Data hebdo'!H222</f>
        <v>27.68</v>
      </c>
      <c r="I58" s="50">
        <f>'[3]Data hebdo'!I222</f>
        <v>11.19</v>
      </c>
      <c r="J58" s="50">
        <f>'[3]Data hebdo'!J222</f>
        <v>26.770000000000003</v>
      </c>
      <c r="K58" s="50">
        <f>'[3]Data hebdo'!K222</f>
        <v>25.92</v>
      </c>
      <c r="L58" s="50">
        <f>'[3]Data hebdo'!L222</f>
        <v>26.049999999999997</v>
      </c>
      <c r="M58" s="50">
        <f>'[3]Data hebdo'!M222</f>
        <v>14.25</v>
      </c>
      <c r="N58" s="50">
        <f>'[3]Data hebdo'!N222</f>
        <v>6.129999999999999</v>
      </c>
      <c r="O58" s="50">
        <f>'[3]Data hebdo'!O222</f>
        <v>6.23</v>
      </c>
      <c r="P58" s="50">
        <f>'[3]Data hebdo'!P222</f>
        <v>26.92</v>
      </c>
      <c r="Q58" s="50">
        <f>'[3]Data hebdo'!Q222</f>
        <v>18.530000000000005</v>
      </c>
      <c r="R58" s="50">
        <f>'[3]Data hebdo'!R222</f>
        <v>27.25</v>
      </c>
      <c r="S58" s="50">
        <f>'[3]Data hebdo'!S222</f>
        <v>25.6</v>
      </c>
      <c r="T58" s="50">
        <f>'[3]Data hebdo'!T222</f>
        <v>12.98</v>
      </c>
      <c r="U58" s="50">
        <f>'[3]Data hebdo'!U222</f>
        <v>4.3699999999999992</v>
      </c>
      <c r="V58" s="50">
        <f>'[3]Data hebdo'!V222</f>
        <v>4.1499999999999995</v>
      </c>
      <c r="W58" s="50">
        <f>'[3]Data hebdo'!W222</f>
        <v>13.97</v>
      </c>
      <c r="X58" s="50">
        <f>'[3]Data hebdo'!X222</f>
        <v>64.149999999999991</v>
      </c>
      <c r="Y58" s="50">
        <f>'[3]Data hebdo'!Y222</f>
        <v>5.3900000000000006</v>
      </c>
      <c r="Z58" s="50">
        <f>'[3]Data hebdo'!Z222</f>
        <v>35.06</v>
      </c>
      <c r="AA58" s="50">
        <f>'[3]Data hebdo'!AA222</f>
        <v>39.210000000000008</v>
      </c>
      <c r="AB58" s="50">
        <f>'[3]Data hebdo'!AB222</f>
        <v>18.709999999999997</v>
      </c>
      <c r="AC58" s="50">
        <f>'[3]Data hebdo'!AC222</f>
        <v>41.43</v>
      </c>
      <c r="AD58" s="50">
        <f>'[3]Data hebdo'!AD222</f>
        <v>38.959999999999994</v>
      </c>
      <c r="AE58" s="50">
        <f>'[3]Data hebdo'!AE222</f>
        <v>26.86</v>
      </c>
      <c r="AF58" s="50">
        <f>'[3]Data hebdo'!AF222</f>
        <v>23.18</v>
      </c>
      <c r="AG58" s="50">
        <f>'[3]Data hebdo'!AG222</f>
        <v>21.25</v>
      </c>
      <c r="AH58" s="50">
        <f>'[3]Data hebdo'!AH222</f>
        <v>19.45</v>
      </c>
      <c r="AI58" s="50">
        <f>'[3]Data hebdo'!AI222</f>
        <v>28.53</v>
      </c>
      <c r="AJ58" s="50">
        <f>'[3]Data hebdo'!AJ222</f>
        <v>41.379999999999995</v>
      </c>
      <c r="AK58" s="50">
        <f>'[3]Data hebdo'!AK222</f>
        <v>23.22</v>
      </c>
      <c r="AL58" s="50">
        <f>'[3]Data hebdo'!AL222</f>
        <v>5.91</v>
      </c>
      <c r="AM58" s="50">
        <f>'[3]Data hebdo'!AM222</f>
        <v>8.44</v>
      </c>
      <c r="AN58" s="50">
        <f>'[3]Data hebdo'!AN222</f>
        <v>40.14</v>
      </c>
      <c r="AO58" s="50">
        <f>'[3]Data hebdo'!AO222</f>
        <v>48.879999999999995</v>
      </c>
      <c r="AP58" s="50">
        <f>'[3]Data hebdo'!AP222</f>
        <v>35.97</v>
      </c>
      <c r="AQ58" s="50">
        <f>'[3]Data hebdo'!AQ222</f>
        <v>35.83</v>
      </c>
      <c r="AR58" s="50">
        <f>'[3]Data hebdo'!AR222</f>
        <v>37.509999999999991</v>
      </c>
      <c r="AS58" s="50">
        <f>'[3]Data hebdo'!AS222</f>
        <v>31.99</v>
      </c>
      <c r="AT58" s="50">
        <f>'[3]Data hebdo'!AT222</f>
        <v>23.52</v>
      </c>
      <c r="AU58" s="50">
        <f>'[3]Data hebdo'!AU222</f>
        <v>42.39</v>
      </c>
      <c r="AV58" s="50">
        <f>'[3]Data hebdo'!AV222</f>
        <v>24.39</v>
      </c>
      <c r="AW58" s="50">
        <f>'[3]Data hebdo'!AW222</f>
        <v>42.580000000000005</v>
      </c>
      <c r="AX58" s="50">
        <f>'[3]Data hebdo'!AX222</f>
        <v>15.469999999999999</v>
      </c>
      <c r="AY58" s="50">
        <f>'[3]Data hebdo'!AY222</f>
        <v>12.64</v>
      </c>
      <c r="AZ58" s="50">
        <f>'[3]Data hebdo'!AZ222</f>
        <v>29.020000000000003</v>
      </c>
      <c r="BA58" s="50">
        <f>'[3]Data hebdo'!BA222</f>
        <v>27.07</v>
      </c>
      <c r="BB58" s="50">
        <f>'[3]Data hebdo'!BB222</f>
        <v>20.399999999999999</v>
      </c>
      <c r="BC58" s="50">
        <f>'[3]Data hebdo'!BC222</f>
        <v>1.1400000000000001</v>
      </c>
      <c r="BD58" s="50">
        <f>'[3]Data hebdo'!BD222</f>
        <v>0</v>
      </c>
      <c r="BE58" s="50">
        <f>'[3]Data hebdo'!BE222</f>
        <v>0</v>
      </c>
      <c r="BF58" s="50">
        <f>'[3]Data hebdo'!BF222</f>
        <v>0</v>
      </c>
      <c r="BG58" s="50">
        <f>'[3]Data hebdo'!BG222</f>
        <v>0</v>
      </c>
      <c r="BH58" s="50">
        <f>'[3]Data hebdo'!BH222</f>
        <v>0</v>
      </c>
      <c r="BI58" s="50">
        <f>'[3]Data hebdo'!BI222</f>
        <v>98.990000000000009</v>
      </c>
      <c r="BJ58" s="50">
        <f>'[3]Data hebdo'!BJ222</f>
        <v>48.230000000000004</v>
      </c>
      <c r="BK58" s="50">
        <f>'[3]Data hebdo'!BK222</f>
        <v>108.28</v>
      </c>
      <c r="BL58" s="50">
        <f>'[3]Data hebdo'!BL222</f>
        <v>86.889999999999986</v>
      </c>
      <c r="BM58" s="50">
        <f>'[3]Data hebdo'!BM222</f>
        <v>122.30000000000001</v>
      </c>
      <c r="BN58" s="50">
        <f>'[3]Data hebdo'!BN222</f>
        <v>126.78999999999999</v>
      </c>
      <c r="BO58" s="50">
        <f>'[3]Data hebdo'!BO222</f>
        <v>119.2</v>
      </c>
      <c r="BP58" s="50">
        <f>'[3]Data hebdo'!BP222</f>
        <v>125.83000000000001</v>
      </c>
      <c r="BQ58" s="50">
        <f>'[3]Data hebdo'!BQ222</f>
        <v>136.45000000000002</v>
      </c>
      <c r="BR58" s="50">
        <f>'[3]Data hebdo'!BR222</f>
        <v>129.38999999999999</v>
      </c>
      <c r="BS58" s="50">
        <f>'[3]Data hebdo'!BS222</f>
        <v>85.710000000000008</v>
      </c>
      <c r="BT58" s="50">
        <f>'[3]Data hebdo'!BT222</f>
        <v>0</v>
      </c>
    </row>
    <row r="59" spans="1:72" s="12" customFormat="1" x14ac:dyDescent="0.25">
      <c r="A59" s="5"/>
      <c r="B59" s="6" t="s">
        <v>65</v>
      </c>
      <c r="C59" s="60" t="s">
        <v>83</v>
      </c>
      <c r="D59" s="61" t="s">
        <v>102</v>
      </c>
      <c r="E59" s="50">
        <f>'[3]Data hebdo'!E235</f>
        <v>0</v>
      </c>
      <c r="F59" s="6"/>
      <c r="G59" s="50">
        <f>'[3]Data hebdo'!G235</f>
        <v>2245.91</v>
      </c>
      <c r="H59" s="50">
        <f>'[3]Data hebdo'!H235</f>
        <v>74.490000000000009</v>
      </c>
      <c r="I59" s="50">
        <f>'[3]Data hebdo'!I235</f>
        <v>29.68</v>
      </c>
      <c r="J59" s="50">
        <f>'[3]Data hebdo'!J235</f>
        <v>36.56</v>
      </c>
      <c r="K59" s="50">
        <f>'[3]Data hebdo'!K235</f>
        <v>35.879999999999995</v>
      </c>
      <c r="L59" s="50">
        <f>'[3]Data hebdo'!L235</f>
        <v>44.71</v>
      </c>
      <c r="M59" s="50">
        <f>'[3]Data hebdo'!M235</f>
        <v>26.450000000000003</v>
      </c>
      <c r="N59" s="50">
        <f>'[3]Data hebdo'!N235</f>
        <v>20.91</v>
      </c>
      <c r="O59" s="50">
        <f>'[3]Data hebdo'!O235</f>
        <v>24.72</v>
      </c>
      <c r="P59" s="50">
        <f>'[3]Data hebdo'!P235</f>
        <v>65.849999999999994</v>
      </c>
      <c r="Q59" s="50">
        <f>'[3]Data hebdo'!Q235</f>
        <v>39.599999999999994</v>
      </c>
      <c r="R59" s="50">
        <f>'[3]Data hebdo'!R235</f>
        <v>54.400000000000006</v>
      </c>
      <c r="S59" s="50">
        <f>'[3]Data hebdo'!S235</f>
        <v>51.460000000000008</v>
      </c>
      <c r="T59" s="50">
        <f>'[3]Data hebdo'!T235</f>
        <v>27.930000000000003</v>
      </c>
      <c r="U59" s="50">
        <f>'[3]Data hebdo'!U235</f>
        <v>19.480000000000004</v>
      </c>
      <c r="V59" s="50">
        <f>'[3]Data hebdo'!V235</f>
        <v>23.06</v>
      </c>
      <c r="W59" s="50">
        <f>'[3]Data hebdo'!W235</f>
        <v>40.57</v>
      </c>
      <c r="X59" s="50">
        <f>'[3]Data hebdo'!X235</f>
        <v>98.199999999999989</v>
      </c>
      <c r="Y59" s="50">
        <f>'[3]Data hebdo'!Y235</f>
        <v>26.41</v>
      </c>
      <c r="Z59" s="50">
        <f>'[3]Data hebdo'!Z235</f>
        <v>51.209999999999994</v>
      </c>
      <c r="AA59" s="50">
        <f>'[3]Data hebdo'!AA235</f>
        <v>81.109999999999985</v>
      </c>
      <c r="AB59" s="50">
        <f>'[3]Data hebdo'!AB235</f>
        <v>59.74</v>
      </c>
      <c r="AC59" s="50">
        <f>'[3]Data hebdo'!AC235</f>
        <v>63.080000000000005</v>
      </c>
      <c r="AD59" s="50">
        <f>'[3]Data hebdo'!AD235</f>
        <v>81.240000000000009</v>
      </c>
      <c r="AE59" s="50">
        <f>'[3]Data hebdo'!AE235</f>
        <v>46.980000000000004</v>
      </c>
      <c r="AF59" s="50">
        <f>'[3]Data hebdo'!AF235</f>
        <v>60.730000000000004</v>
      </c>
      <c r="AG59" s="50">
        <f>'[3]Data hebdo'!AG235</f>
        <v>43.560000000000009</v>
      </c>
      <c r="AH59" s="50">
        <f>'[3]Data hebdo'!AH235</f>
        <v>44.550000000000004</v>
      </c>
      <c r="AI59" s="50">
        <f>'[3]Data hebdo'!AI235</f>
        <v>46.98</v>
      </c>
      <c r="AJ59" s="50">
        <f>'[3]Data hebdo'!AJ235</f>
        <v>77.44</v>
      </c>
      <c r="AK59" s="50">
        <f>'[3]Data hebdo'!AK235</f>
        <v>49.000000000000007</v>
      </c>
      <c r="AL59" s="50">
        <f>'[3]Data hebdo'!AL235</f>
        <v>18</v>
      </c>
      <c r="AM59" s="50">
        <f>'[3]Data hebdo'!AM235</f>
        <v>52.92</v>
      </c>
      <c r="AN59" s="50">
        <f>'[3]Data hebdo'!AN235</f>
        <v>51.53</v>
      </c>
      <c r="AO59" s="50">
        <f>'[3]Data hebdo'!AO235</f>
        <v>67.56</v>
      </c>
      <c r="AP59" s="50">
        <f>'[3]Data hebdo'!AP235</f>
        <v>67.39</v>
      </c>
      <c r="AQ59" s="50">
        <f>'[3]Data hebdo'!AQ235</f>
        <v>72</v>
      </c>
      <c r="AR59" s="50">
        <f>'[3]Data hebdo'!AR235</f>
        <v>66.98</v>
      </c>
      <c r="AS59" s="50">
        <f>'[3]Data hebdo'!AS235</f>
        <v>56.780000000000008</v>
      </c>
      <c r="AT59" s="50">
        <f>'[3]Data hebdo'!AT235</f>
        <v>44.89</v>
      </c>
      <c r="AU59" s="50">
        <f>'[3]Data hebdo'!AU235</f>
        <v>54.22</v>
      </c>
      <c r="AV59" s="50">
        <f>'[3]Data hebdo'!AV235</f>
        <v>37.69</v>
      </c>
      <c r="AW59" s="50">
        <f>'[3]Data hebdo'!AW235</f>
        <v>58.339999999999996</v>
      </c>
      <c r="AX59" s="50">
        <f>'[3]Data hebdo'!AX235</f>
        <v>29.549999999999997</v>
      </c>
      <c r="AY59" s="50">
        <f>'[3]Data hebdo'!AY235</f>
        <v>21.279999999999998</v>
      </c>
      <c r="AZ59" s="50">
        <f>'[3]Data hebdo'!AZ235</f>
        <v>36.35</v>
      </c>
      <c r="BA59" s="50">
        <f>'[3]Data hebdo'!BA235</f>
        <v>36.06</v>
      </c>
      <c r="BB59" s="50">
        <f>'[3]Data hebdo'!BB235</f>
        <v>27.029999999999998</v>
      </c>
      <c r="BC59" s="50">
        <f>'[3]Data hebdo'!BC235</f>
        <v>1.3599999999999999</v>
      </c>
      <c r="BD59" s="50">
        <f>'[3]Data hebdo'!BD235</f>
        <v>0</v>
      </c>
      <c r="BE59" s="50">
        <f>'[3]Data hebdo'!BE235</f>
        <v>0</v>
      </c>
      <c r="BF59" s="50">
        <f>'[3]Data hebdo'!BF235</f>
        <v>0</v>
      </c>
      <c r="BG59" s="50">
        <f>'[3]Data hebdo'!BG235</f>
        <v>0</v>
      </c>
      <c r="BH59" s="50">
        <f>'[3]Data hebdo'!BH235</f>
        <v>0</v>
      </c>
      <c r="BI59" s="50">
        <f>'[3]Data hebdo'!BI235</f>
        <v>194.23</v>
      </c>
      <c r="BJ59" s="50">
        <f>'[3]Data hebdo'!BJ235</f>
        <v>121.91000000000003</v>
      </c>
      <c r="BK59" s="50">
        <f>'[3]Data hebdo'!BK235</f>
        <v>214.55</v>
      </c>
      <c r="BL59" s="50">
        <f>'[3]Data hebdo'!BL235</f>
        <v>189.78000000000003</v>
      </c>
      <c r="BM59" s="50">
        <f>'[3]Data hebdo'!BM235</f>
        <v>250.54</v>
      </c>
      <c r="BN59" s="50">
        <f>'[3]Data hebdo'!BN235</f>
        <v>251.98000000000002</v>
      </c>
      <c r="BO59" s="50">
        <f>'[3]Data hebdo'!BO235</f>
        <v>238.27</v>
      </c>
      <c r="BP59" s="50">
        <f>'[3]Data hebdo'!BP235</f>
        <v>229.66</v>
      </c>
      <c r="BQ59" s="50">
        <f>'[3]Data hebdo'!BQ235</f>
        <v>253.11000000000004</v>
      </c>
      <c r="BR59" s="50">
        <f>'[3]Data hebdo'!BR235</f>
        <v>188.26999999999998</v>
      </c>
      <c r="BS59" s="50">
        <f>'[3]Data hebdo'!BS235</f>
        <v>113.61000000000001</v>
      </c>
      <c r="BT59" s="50">
        <f>'[3]Data hebdo'!BT235</f>
        <v>0</v>
      </c>
    </row>
    <row r="60" spans="1:72" s="12" customFormat="1" x14ac:dyDescent="0.25">
      <c r="B60" s="2" t="s">
        <v>63</v>
      </c>
      <c r="C60" s="11" t="s">
        <v>3</v>
      </c>
      <c r="D60" s="4" t="s">
        <v>67</v>
      </c>
      <c r="E60" s="49">
        <v>0</v>
      </c>
      <c r="F60" s="34"/>
      <c r="G60" s="49">
        <f>'[1]Data hebdo'!G277</f>
        <v>5039.18</v>
      </c>
      <c r="H60" s="49">
        <f>'[1]Data hebdo'!H277</f>
        <v>62.97</v>
      </c>
      <c r="I60" s="49">
        <f>'[1]Data hebdo'!I277</f>
        <v>104.45</v>
      </c>
      <c r="J60" s="49">
        <f>'[1]Data hebdo'!J277</f>
        <v>93.29</v>
      </c>
      <c r="K60" s="49">
        <f>'[1]Data hebdo'!K277</f>
        <v>82.679999999999993</v>
      </c>
      <c r="L60" s="49">
        <f>'[1]Data hebdo'!L277</f>
        <v>76.34</v>
      </c>
      <c r="M60" s="49">
        <f>'[1]Data hebdo'!M277</f>
        <v>91.580000000000013</v>
      </c>
      <c r="N60" s="49">
        <f>'[1]Data hebdo'!N277</f>
        <v>74.44</v>
      </c>
      <c r="O60" s="49">
        <f>'[1]Data hebdo'!O277</f>
        <v>105.07000000000001</v>
      </c>
      <c r="P60" s="49">
        <f>'[1]Data hebdo'!P277</f>
        <v>81.63000000000001</v>
      </c>
      <c r="Q60" s="49">
        <f>'[1]Data hebdo'!Q277</f>
        <v>74.25</v>
      </c>
      <c r="R60" s="49">
        <f>'[1]Data hebdo'!R277</f>
        <v>106.89</v>
      </c>
      <c r="S60" s="49">
        <f>'[1]Data hebdo'!S277</f>
        <v>107.57000000000001</v>
      </c>
      <c r="T60" s="49">
        <f>'[1]Data hebdo'!T277</f>
        <v>96.17</v>
      </c>
      <c r="U60" s="49">
        <f>'[1]Data hebdo'!U277</f>
        <v>79.39</v>
      </c>
      <c r="V60" s="49">
        <f>'[1]Data hebdo'!V277</f>
        <v>130.14000000000001</v>
      </c>
      <c r="W60" s="49">
        <f>'[1]Data hebdo'!W277</f>
        <v>128.39000000000001</v>
      </c>
      <c r="X60" s="49">
        <f>'[1]Data hebdo'!X277</f>
        <v>112.38</v>
      </c>
      <c r="Y60" s="49">
        <f>'[1]Data hebdo'!Y277</f>
        <v>111.30000000000001</v>
      </c>
      <c r="Z60" s="49">
        <f>'[1]Data hebdo'!Z277</f>
        <v>59.48</v>
      </c>
      <c r="AA60" s="49">
        <f>'[1]Data hebdo'!AA277</f>
        <v>105.52</v>
      </c>
      <c r="AB60" s="49">
        <f>'[1]Data hebdo'!AB277</f>
        <v>93.139999999999986</v>
      </c>
      <c r="AC60" s="49">
        <f>'[1]Data hebdo'!AC277</f>
        <v>132.69999999999999</v>
      </c>
      <c r="AD60" s="49">
        <f>'[1]Data hebdo'!AD277</f>
        <v>162.79</v>
      </c>
      <c r="AE60" s="49">
        <f>'[1]Data hebdo'!AE277</f>
        <v>159.57999999999998</v>
      </c>
      <c r="AF60" s="49">
        <f>'[1]Data hebdo'!AF277</f>
        <v>152.04999999999998</v>
      </c>
      <c r="AG60" s="49">
        <f>'[1]Data hebdo'!AG277</f>
        <v>111.22</v>
      </c>
      <c r="AH60" s="49">
        <f>'[1]Data hebdo'!AH277</f>
        <v>135.29000000000002</v>
      </c>
      <c r="AI60" s="49">
        <f>'[1]Data hebdo'!AI277</f>
        <v>113.57</v>
      </c>
      <c r="AJ60" s="49">
        <f>'[1]Data hebdo'!AJ277</f>
        <v>129.62</v>
      </c>
      <c r="AK60" s="49">
        <f>'[1]Data hebdo'!AK277</f>
        <v>105</v>
      </c>
      <c r="AL60" s="49">
        <f>'[1]Data hebdo'!AL277</f>
        <v>14.37</v>
      </c>
      <c r="AM60" s="49">
        <f>'[1]Data hebdo'!AM277</f>
        <v>0</v>
      </c>
      <c r="AN60" s="49">
        <f>'[1]Data hebdo'!AN277</f>
        <v>37.46</v>
      </c>
      <c r="AO60" s="49">
        <f>'[1]Data hebdo'!AO277</f>
        <v>166.35000000000002</v>
      </c>
      <c r="AP60" s="49">
        <f>'[1]Data hebdo'!AP277</f>
        <v>106.6</v>
      </c>
      <c r="AQ60" s="49">
        <f>'[1]Data hebdo'!AQ277</f>
        <v>89.17</v>
      </c>
      <c r="AR60" s="49">
        <f>'[1]Data hebdo'!AR277</f>
        <v>154.85</v>
      </c>
      <c r="AS60" s="49">
        <f>'[1]Data hebdo'!AS277</f>
        <v>148.74</v>
      </c>
      <c r="AT60" s="49">
        <f>'[1]Data hebdo'!AT277</f>
        <v>113.34</v>
      </c>
      <c r="AU60" s="49">
        <f>'[1]Data hebdo'!AU277</f>
        <v>82.190000000000012</v>
      </c>
      <c r="AV60" s="49">
        <f>'[1]Data hebdo'!AV277</f>
        <v>93.610000000000014</v>
      </c>
      <c r="AW60" s="49">
        <f>'[1]Data hebdo'!AW277</f>
        <v>143.94</v>
      </c>
      <c r="AX60" s="49">
        <f>'[1]Data hebdo'!AX277</f>
        <v>121.03999999999999</v>
      </c>
      <c r="AY60" s="49">
        <f>'[1]Data hebdo'!AY277</f>
        <v>81.489999999999995</v>
      </c>
      <c r="AZ60" s="49">
        <f>'[1]Data hebdo'!AZ277</f>
        <v>119.22000000000001</v>
      </c>
      <c r="BA60" s="49">
        <f>'[1]Data hebdo'!BA277</f>
        <v>156.19999999999999</v>
      </c>
      <c r="BB60" s="49">
        <f>'[1]Data hebdo'!BB277</f>
        <v>98.64</v>
      </c>
      <c r="BC60" s="49">
        <f>'[1]Data hebdo'!BC277</f>
        <v>133.07999999999998</v>
      </c>
      <c r="BD60" s="49">
        <f>'[1]Data hebdo'!BD277</f>
        <v>0</v>
      </c>
      <c r="BE60" s="49">
        <f>'[1]Data hebdo'!BE277</f>
        <v>0</v>
      </c>
      <c r="BF60" s="49">
        <f>'[1]Data hebdo'!BF277</f>
        <v>0</v>
      </c>
      <c r="BG60" s="49">
        <f>'[1]Data hebdo'!BG277</f>
        <v>0</v>
      </c>
      <c r="BH60" s="49">
        <f>'[1]Data hebdo'!BH277</f>
        <v>0</v>
      </c>
      <c r="BI60" s="49">
        <f>'[1]Data hebdo'!BI277</f>
        <v>380.83</v>
      </c>
      <c r="BJ60" s="49">
        <f>'[1]Data hebdo'!BJ277</f>
        <v>359.9</v>
      </c>
      <c r="BK60" s="49">
        <f>'[1]Data hebdo'!BK277</f>
        <v>407.91</v>
      </c>
      <c r="BL60" s="49">
        <f>'[1]Data hebdo'!BL277</f>
        <v>469.40999999999997</v>
      </c>
      <c r="BM60" s="49">
        <f>'[1]Data hebdo'!BM277</f>
        <v>446.79</v>
      </c>
      <c r="BN60" s="49">
        <f>'[1]Data hebdo'!BN277</f>
        <v>624.58000000000004</v>
      </c>
      <c r="BO60" s="49">
        <f>'[1]Data hebdo'!BO277</f>
        <v>503.83999999999992</v>
      </c>
      <c r="BP60" s="49">
        <f>'[1]Data hebdo'!BP277</f>
        <v>288.34000000000003</v>
      </c>
      <c r="BQ60" s="49">
        <f>'[1]Data hebdo'!BQ277</f>
        <v>528.16999999999996</v>
      </c>
      <c r="BR60" s="49">
        <f>'[1]Data hebdo'!BR277</f>
        <v>501.99</v>
      </c>
      <c r="BS60" s="49">
        <f>'[1]Data hebdo'!BS277</f>
        <v>505.41999999999996</v>
      </c>
      <c r="BT60" s="49">
        <f>'[1]Data hebdo'!BT277</f>
        <v>22</v>
      </c>
    </row>
    <row r="61" spans="1:72" x14ac:dyDescent="0.25">
      <c r="B61" s="2" t="s">
        <v>63</v>
      </c>
      <c r="C61" s="2" t="s">
        <v>6</v>
      </c>
      <c r="D61" s="4" t="s">
        <v>7</v>
      </c>
      <c r="E61" s="49">
        <v>0</v>
      </c>
      <c r="F61" s="34"/>
      <c r="G61" s="49">
        <f>'[1]Data hebdo'!G278</f>
        <v>1449666</v>
      </c>
      <c r="H61" s="49">
        <f>'[1]Data hebdo'!H278</f>
        <v>20648</v>
      </c>
      <c r="I61" s="49">
        <f>'[1]Data hebdo'!I278</f>
        <v>25564</v>
      </c>
      <c r="J61" s="49">
        <f>'[1]Data hebdo'!J278</f>
        <v>32888</v>
      </c>
      <c r="K61" s="49">
        <f>'[1]Data hebdo'!K278</f>
        <v>31004</v>
      </c>
      <c r="L61" s="49">
        <f>'[1]Data hebdo'!L278</f>
        <v>26088</v>
      </c>
      <c r="M61" s="49">
        <f>'[1]Data hebdo'!M278</f>
        <v>31956</v>
      </c>
      <c r="N61" s="49">
        <f>'[1]Data hebdo'!N278</f>
        <v>32602</v>
      </c>
      <c r="O61" s="49">
        <f>'[1]Data hebdo'!O278</f>
        <v>34326</v>
      </c>
      <c r="P61" s="49">
        <f>'[1]Data hebdo'!P278</f>
        <v>33010</v>
      </c>
      <c r="Q61" s="49">
        <f>'[1]Data hebdo'!Q278</f>
        <v>24364</v>
      </c>
      <c r="R61" s="49">
        <f>'[1]Data hebdo'!R278</f>
        <v>34457</v>
      </c>
      <c r="S61" s="49">
        <f>'[1]Data hebdo'!S278</f>
        <v>27707</v>
      </c>
      <c r="T61" s="49">
        <f>'[1]Data hebdo'!T278</f>
        <v>33237</v>
      </c>
      <c r="U61" s="49">
        <f>'[1]Data hebdo'!U278</f>
        <v>26074</v>
      </c>
      <c r="V61" s="49">
        <f>'[1]Data hebdo'!V278</f>
        <v>31848</v>
      </c>
      <c r="W61" s="49">
        <f>'[1]Data hebdo'!W278</f>
        <v>35355</v>
      </c>
      <c r="X61" s="49">
        <f>'[1]Data hebdo'!X278</f>
        <v>34374</v>
      </c>
      <c r="Y61" s="49">
        <f>'[1]Data hebdo'!Y278</f>
        <v>30113</v>
      </c>
      <c r="Z61" s="49">
        <f>'[1]Data hebdo'!Z278</f>
        <v>21527</v>
      </c>
      <c r="AA61" s="49">
        <f>'[1]Data hebdo'!AA278</f>
        <v>38358</v>
      </c>
      <c r="AB61" s="49">
        <f>'[1]Data hebdo'!AB278</f>
        <v>29691</v>
      </c>
      <c r="AC61" s="49">
        <f>'[1]Data hebdo'!AC278</f>
        <v>33090</v>
      </c>
      <c r="AD61" s="49">
        <f>'[1]Data hebdo'!AD278</f>
        <v>22111</v>
      </c>
      <c r="AE61" s="49">
        <f>'[1]Data hebdo'!AE278</f>
        <v>34160</v>
      </c>
      <c r="AF61" s="49">
        <f>'[1]Data hebdo'!AF278</f>
        <v>38227</v>
      </c>
      <c r="AG61" s="49">
        <f>'[1]Data hebdo'!AG278</f>
        <v>37407</v>
      </c>
      <c r="AH61" s="49">
        <f>'[1]Data hebdo'!AH278</f>
        <v>40155</v>
      </c>
      <c r="AI61" s="49">
        <f>'[1]Data hebdo'!AI278</f>
        <v>32113</v>
      </c>
      <c r="AJ61" s="49">
        <f>'[1]Data hebdo'!AJ278</f>
        <v>34739</v>
      </c>
      <c r="AK61" s="49">
        <f>'[1]Data hebdo'!AK278</f>
        <v>28975</v>
      </c>
      <c r="AL61" s="49">
        <f>'[1]Data hebdo'!AL278</f>
        <v>3084</v>
      </c>
      <c r="AM61" s="49">
        <f>'[1]Data hebdo'!AM278</f>
        <v>0</v>
      </c>
      <c r="AN61" s="49">
        <f>'[1]Data hebdo'!AN278</f>
        <v>3945</v>
      </c>
      <c r="AO61" s="49">
        <f>'[1]Data hebdo'!AO278</f>
        <v>23653</v>
      </c>
      <c r="AP61" s="49">
        <f>'[1]Data hebdo'!AP278</f>
        <v>31596</v>
      </c>
      <c r="AQ61" s="49">
        <f>'[1]Data hebdo'!AQ278</f>
        <v>28533</v>
      </c>
      <c r="AR61" s="49">
        <f>'[1]Data hebdo'!AR278</f>
        <v>32466</v>
      </c>
      <c r="AS61" s="49">
        <f>'[1]Data hebdo'!AS278</f>
        <v>33345</v>
      </c>
      <c r="AT61" s="49">
        <f>'[1]Data hebdo'!AT278</f>
        <v>34609</v>
      </c>
      <c r="AU61" s="49">
        <f>'[1]Data hebdo'!AU278</f>
        <v>27443</v>
      </c>
      <c r="AV61" s="49">
        <f>'[1]Data hebdo'!AV278</f>
        <v>29116</v>
      </c>
      <c r="AW61" s="49">
        <f>'[1]Data hebdo'!AW278</f>
        <v>40383</v>
      </c>
      <c r="AX61" s="49">
        <f>'[1]Data hebdo'!AX278</f>
        <v>44657</v>
      </c>
      <c r="AY61" s="49">
        <f>'[1]Data hebdo'!AY278</f>
        <v>28099</v>
      </c>
      <c r="AZ61" s="49">
        <f>'[1]Data hebdo'!AZ278</f>
        <v>40740</v>
      </c>
      <c r="BA61" s="49">
        <f>'[1]Data hebdo'!BA278</f>
        <v>44123</v>
      </c>
      <c r="BB61" s="49">
        <f>'[1]Data hebdo'!BB278</f>
        <v>30361</v>
      </c>
      <c r="BC61" s="49">
        <f>'[1]Data hebdo'!BC278</f>
        <v>37345</v>
      </c>
      <c r="BD61" s="49">
        <f>'[1]Data hebdo'!BD278</f>
        <v>0</v>
      </c>
      <c r="BE61" s="49">
        <f>'[1]Data hebdo'!BE278</f>
        <v>0</v>
      </c>
      <c r="BF61" s="49">
        <f>'[1]Data hebdo'!BF278</f>
        <v>0</v>
      </c>
      <c r="BG61" s="49">
        <f>'[1]Data hebdo'!BG278</f>
        <v>0</v>
      </c>
      <c r="BH61" s="49">
        <f>'[1]Data hebdo'!BH278</f>
        <v>0</v>
      </c>
      <c r="BI61" s="49">
        <f>'[1]Data hebdo'!BI278</f>
        <v>122361</v>
      </c>
      <c r="BJ61" s="49">
        <f>'[1]Data hebdo'!BJ278</f>
        <v>129350</v>
      </c>
      <c r="BK61" s="49">
        <f>'[1]Data hebdo'!BK278</f>
        <v>133428</v>
      </c>
      <c r="BL61" s="49">
        <f>'[1]Data hebdo'!BL278</f>
        <v>133524</v>
      </c>
      <c r="BM61" s="49">
        <f>'[1]Data hebdo'!BM278</f>
        <v>136616</v>
      </c>
      <c r="BN61" s="49">
        <f>'[1]Data hebdo'!BN278</f>
        <v>140564</v>
      </c>
      <c r="BO61" s="49">
        <f>'[1]Data hebdo'!BO278</f>
        <v>143409</v>
      </c>
      <c r="BP61" s="49">
        <f>'[1]Data hebdo'!BP278</f>
        <v>49238</v>
      </c>
      <c r="BQ61" s="49">
        <f>'[1]Data hebdo'!BQ278</f>
        <v>138909</v>
      </c>
      <c r="BR61" s="49">
        <f>'[1]Data hebdo'!BR278</f>
        <v>156593</v>
      </c>
      <c r="BS61" s="49">
        <f>'[1]Data hebdo'!BS278</f>
        <v>154447</v>
      </c>
      <c r="BT61" s="49">
        <f>'[1]Data hebdo'!BT278</f>
        <v>11227</v>
      </c>
    </row>
    <row r="62" spans="1:72" x14ac:dyDescent="0.25">
      <c r="B62" s="2" t="s">
        <v>63</v>
      </c>
      <c r="C62" s="2" t="s">
        <v>6</v>
      </c>
      <c r="D62" s="4" t="s">
        <v>8</v>
      </c>
      <c r="E62" s="49">
        <v>0</v>
      </c>
      <c r="F62" s="34"/>
      <c r="G62" s="49">
        <f>'[1]Data hebdo'!G279</f>
        <v>50546</v>
      </c>
      <c r="H62" s="49">
        <f>'[1]Data hebdo'!H279</f>
        <v>500</v>
      </c>
      <c r="I62" s="49">
        <f>'[1]Data hebdo'!I279</f>
        <v>743</v>
      </c>
      <c r="J62" s="49">
        <f>'[1]Data hebdo'!J279</f>
        <v>866</v>
      </c>
      <c r="K62" s="49">
        <f>'[1]Data hebdo'!K279</f>
        <v>724</v>
      </c>
      <c r="L62" s="49">
        <f>'[1]Data hebdo'!L279</f>
        <v>852</v>
      </c>
      <c r="M62" s="49">
        <f>'[1]Data hebdo'!M279</f>
        <v>952</v>
      </c>
      <c r="N62" s="49">
        <f>'[1]Data hebdo'!N279</f>
        <v>792</v>
      </c>
      <c r="O62" s="49">
        <f>'[1]Data hebdo'!O279</f>
        <v>1304</v>
      </c>
      <c r="P62" s="49">
        <f>'[1]Data hebdo'!P279</f>
        <v>872</v>
      </c>
      <c r="Q62" s="49">
        <f>'[1]Data hebdo'!Q279</f>
        <v>615</v>
      </c>
      <c r="R62" s="49">
        <f>'[1]Data hebdo'!R279</f>
        <v>1038</v>
      </c>
      <c r="S62" s="49">
        <f>'[1]Data hebdo'!S279</f>
        <v>986</v>
      </c>
      <c r="T62" s="49">
        <f>'[1]Data hebdo'!T279</f>
        <v>747</v>
      </c>
      <c r="U62" s="49">
        <f>'[1]Data hebdo'!U279</f>
        <v>1165</v>
      </c>
      <c r="V62" s="49">
        <f>'[1]Data hebdo'!V279</f>
        <v>1625</v>
      </c>
      <c r="W62" s="49">
        <f>'[1]Data hebdo'!W279</f>
        <v>1254</v>
      </c>
      <c r="X62" s="49">
        <f>'[1]Data hebdo'!X279</f>
        <v>1315</v>
      </c>
      <c r="Y62" s="49">
        <f>'[1]Data hebdo'!Y279</f>
        <v>1148</v>
      </c>
      <c r="Z62" s="49">
        <f>'[1]Data hebdo'!Z279</f>
        <v>536</v>
      </c>
      <c r="AA62" s="49">
        <f>'[1]Data hebdo'!AA279</f>
        <v>967</v>
      </c>
      <c r="AB62" s="49">
        <f>'[1]Data hebdo'!AB279</f>
        <v>828</v>
      </c>
      <c r="AC62" s="49">
        <f>'[1]Data hebdo'!AC279</f>
        <v>1217</v>
      </c>
      <c r="AD62" s="49">
        <f>'[1]Data hebdo'!AD279</f>
        <v>1118</v>
      </c>
      <c r="AE62" s="49">
        <f>'[1]Data hebdo'!AE279</f>
        <v>1130</v>
      </c>
      <c r="AF62" s="49">
        <f>'[1]Data hebdo'!AF279</f>
        <v>1027</v>
      </c>
      <c r="AG62" s="49">
        <f>'[1]Data hebdo'!AG279</f>
        <v>925</v>
      </c>
      <c r="AH62" s="49">
        <f>'[1]Data hebdo'!AH279</f>
        <v>1391</v>
      </c>
      <c r="AI62" s="49">
        <f>'[1]Data hebdo'!AI279</f>
        <v>908</v>
      </c>
      <c r="AJ62" s="49">
        <f>'[1]Data hebdo'!AJ279</f>
        <v>884</v>
      </c>
      <c r="AK62" s="49">
        <f>'[1]Data hebdo'!AK279</f>
        <v>897</v>
      </c>
      <c r="AL62" s="49">
        <f>'[1]Data hebdo'!AL279</f>
        <v>204</v>
      </c>
      <c r="AM62" s="49">
        <f>'[1]Data hebdo'!AM279</f>
        <v>0</v>
      </c>
      <c r="AN62" s="49">
        <f>'[1]Data hebdo'!AN279</f>
        <v>181</v>
      </c>
      <c r="AO62" s="49">
        <f>'[1]Data hebdo'!AO279</f>
        <v>1217</v>
      </c>
      <c r="AP62" s="49">
        <f>'[1]Data hebdo'!AP279</f>
        <v>1193</v>
      </c>
      <c r="AQ62" s="49">
        <f>'[1]Data hebdo'!AQ279</f>
        <v>1209</v>
      </c>
      <c r="AR62" s="49">
        <f>'[1]Data hebdo'!AR279</f>
        <v>1415</v>
      </c>
      <c r="AS62" s="49">
        <f>'[1]Data hebdo'!AS279</f>
        <v>1308</v>
      </c>
      <c r="AT62" s="49">
        <f>'[1]Data hebdo'!AT279</f>
        <v>1548</v>
      </c>
      <c r="AU62" s="49">
        <f>'[1]Data hebdo'!AU279</f>
        <v>1077</v>
      </c>
      <c r="AV62" s="49">
        <f>'[1]Data hebdo'!AV279</f>
        <v>1430</v>
      </c>
      <c r="AW62" s="49">
        <f>'[1]Data hebdo'!AW279</f>
        <v>1703</v>
      </c>
      <c r="AX62" s="49">
        <f>'[1]Data hebdo'!AX279</f>
        <v>2096</v>
      </c>
      <c r="AY62" s="49">
        <f>'[1]Data hebdo'!AY279</f>
        <v>953</v>
      </c>
      <c r="AZ62" s="49">
        <f>'[1]Data hebdo'!AZ279</f>
        <v>1361</v>
      </c>
      <c r="BA62" s="49">
        <f>'[1]Data hebdo'!BA279</f>
        <v>1515</v>
      </c>
      <c r="BB62" s="49">
        <f>'[1]Data hebdo'!BB279</f>
        <v>1319</v>
      </c>
      <c r="BC62" s="49">
        <f>'[1]Data hebdo'!BC279</f>
        <v>1491</v>
      </c>
      <c r="BD62" s="49">
        <f>'[1]Data hebdo'!BD279</f>
        <v>0</v>
      </c>
      <c r="BE62" s="49">
        <f>'[1]Data hebdo'!BE279</f>
        <v>0</v>
      </c>
      <c r="BF62" s="49">
        <f>'[1]Data hebdo'!BF279</f>
        <v>0</v>
      </c>
      <c r="BG62" s="49">
        <f>'[1]Data hebdo'!BG279</f>
        <v>0</v>
      </c>
      <c r="BH62" s="49">
        <f>'[1]Data hebdo'!BH279</f>
        <v>0</v>
      </c>
      <c r="BI62" s="49">
        <f>'[1]Data hebdo'!BI279</f>
        <v>3302</v>
      </c>
      <c r="BJ62" s="49">
        <f>'[1]Data hebdo'!BJ279</f>
        <v>3868</v>
      </c>
      <c r="BK62" s="49">
        <f>'[1]Data hebdo'!BK279</f>
        <v>3765</v>
      </c>
      <c r="BL62" s="49">
        <f>'[1]Data hebdo'!BL279</f>
        <v>5566</v>
      </c>
      <c r="BM62" s="49">
        <f>'[1]Data hebdo'!BM279</f>
        <v>4150</v>
      </c>
      <c r="BN62" s="49">
        <f>'[1]Data hebdo'!BN279</f>
        <v>4448</v>
      </c>
      <c r="BO62" s="49">
        <f>'[1]Data hebdo'!BO279</f>
        <v>4431</v>
      </c>
      <c r="BP62" s="49">
        <f>'[1]Data hebdo'!BP279</f>
        <v>2353</v>
      </c>
      <c r="BQ62" s="49">
        <f>'[1]Data hebdo'!BQ279</f>
        <v>5718</v>
      </c>
      <c r="BR62" s="49">
        <f>'[1]Data hebdo'!BR279</f>
        <v>7045</v>
      </c>
      <c r="BS62" s="49">
        <f>'[1]Data hebdo'!BS279</f>
        <v>5622</v>
      </c>
      <c r="BT62" s="49">
        <f>'[1]Data hebdo'!BT279</f>
        <v>278</v>
      </c>
    </row>
    <row r="63" spans="1:72" x14ac:dyDescent="0.25">
      <c r="B63" s="2" t="s">
        <v>63</v>
      </c>
      <c r="C63" s="2" t="s">
        <v>3</v>
      </c>
      <c r="D63" s="4" t="s">
        <v>4</v>
      </c>
      <c r="E63" s="49">
        <v>0</v>
      </c>
      <c r="F63" s="34"/>
      <c r="G63" s="49">
        <f>'[1]Data hebdo'!G280</f>
        <v>26765.43</v>
      </c>
      <c r="H63" s="49">
        <f>'[1]Data hebdo'!H280</f>
        <v>368.29999999999995</v>
      </c>
      <c r="I63" s="49">
        <f>'[1]Data hebdo'!I280</f>
        <v>475.55000000000007</v>
      </c>
      <c r="J63" s="49">
        <f>'[1]Data hebdo'!J280</f>
        <v>602.59999999999991</v>
      </c>
      <c r="K63" s="49">
        <f>'[1]Data hebdo'!K280</f>
        <v>551.75</v>
      </c>
      <c r="L63" s="49">
        <f>'[1]Data hebdo'!L280</f>
        <v>471.33</v>
      </c>
      <c r="M63" s="49">
        <f>'[1]Data hebdo'!M280</f>
        <v>593.37</v>
      </c>
      <c r="N63" s="49">
        <f>'[1]Data hebdo'!N280</f>
        <v>579.49</v>
      </c>
      <c r="O63" s="49">
        <f>'[1]Data hebdo'!O280</f>
        <v>617.48</v>
      </c>
      <c r="P63" s="49">
        <f>'[1]Data hebdo'!P280</f>
        <v>612.5200000000001</v>
      </c>
      <c r="Q63" s="49">
        <f>'[1]Data hebdo'!Q280</f>
        <v>428.77000000000004</v>
      </c>
      <c r="R63" s="49">
        <f>'[1]Data hebdo'!R280</f>
        <v>584.03</v>
      </c>
      <c r="S63" s="49">
        <f>'[1]Data hebdo'!S280</f>
        <v>507.89</v>
      </c>
      <c r="T63" s="49">
        <f>'[1]Data hebdo'!T280</f>
        <v>574.05999999999995</v>
      </c>
      <c r="U63" s="49">
        <f>'[1]Data hebdo'!U280</f>
        <v>506.19000000000005</v>
      </c>
      <c r="V63" s="49">
        <f>'[1]Data hebdo'!V280</f>
        <v>577.92999999999995</v>
      </c>
      <c r="W63" s="49">
        <f>'[1]Data hebdo'!W280</f>
        <v>658.72</v>
      </c>
      <c r="X63" s="49">
        <f>'[1]Data hebdo'!X280</f>
        <v>655.53</v>
      </c>
      <c r="Y63" s="49">
        <f>'[1]Data hebdo'!Y280</f>
        <v>554.35</v>
      </c>
      <c r="Z63" s="49">
        <f>'[1]Data hebdo'!Z280</f>
        <v>388</v>
      </c>
      <c r="AA63" s="49">
        <f>'[1]Data hebdo'!AA280</f>
        <v>731.22</v>
      </c>
      <c r="AB63" s="49">
        <f>'[1]Data hebdo'!AB280</f>
        <v>535.69999999999993</v>
      </c>
      <c r="AC63" s="49">
        <f>'[1]Data hebdo'!AC280</f>
        <v>643.05999999999995</v>
      </c>
      <c r="AD63" s="49">
        <f>'[1]Data hebdo'!AD280</f>
        <v>421.41999999999996</v>
      </c>
      <c r="AE63" s="49">
        <f>'[1]Data hebdo'!AE280</f>
        <v>648.06999999999994</v>
      </c>
      <c r="AF63" s="49">
        <f>'[1]Data hebdo'!AF280</f>
        <v>768.69000000000017</v>
      </c>
      <c r="AG63" s="49">
        <f>'[1]Data hebdo'!AG280</f>
        <v>709.07</v>
      </c>
      <c r="AH63" s="49">
        <f>'[1]Data hebdo'!AH280</f>
        <v>772.89</v>
      </c>
      <c r="AI63" s="49">
        <f>'[1]Data hebdo'!AI280</f>
        <v>646.01</v>
      </c>
      <c r="AJ63" s="49">
        <f>'[1]Data hebdo'!AJ280</f>
        <v>611.6400000000001</v>
      </c>
      <c r="AK63" s="49">
        <f>'[1]Data hebdo'!AK280</f>
        <v>517.97</v>
      </c>
      <c r="AL63" s="49">
        <f>'[1]Data hebdo'!AL280</f>
        <v>73.099999999999994</v>
      </c>
      <c r="AM63" s="49">
        <f>'[1]Data hebdo'!AM280</f>
        <v>0</v>
      </c>
      <c r="AN63" s="49">
        <f>'[1]Data hebdo'!AN280</f>
        <v>63.480000000000004</v>
      </c>
      <c r="AO63" s="49">
        <f>'[1]Data hebdo'!AO280</f>
        <v>398.12999999999994</v>
      </c>
      <c r="AP63" s="49">
        <f>'[1]Data hebdo'!AP280</f>
        <v>615.03</v>
      </c>
      <c r="AQ63" s="49">
        <f>'[1]Data hebdo'!AQ280</f>
        <v>554.53</v>
      </c>
      <c r="AR63" s="49">
        <f>'[1]Data hebdo'!AR280</f>
        <v>618.6</v>
      </c>
      <c r="AS63" s="49">
        <f>'[1]Data hebdo'!AS280</f>
        <v>641.57000000000005</v>
      </c>
      <c r="AT63" s="49">
        <f>'[1]Data hebdo'!AT280</f>
        <v>675.09</v>
      </c>
      <c r="AU63" s="49">
        <f>'[1]Data hebdo'!AU280</f>
        <v>514.68999999999994</v>
      </c>
      <c r="AV63" s="49">
        <f>'[1]Data hebdo'!AV280</f>
        <v>601.18999999999994</v>
      </c>
      <c r="AW63" s="49">
        <f>'[1]Data hebdo'!AW280</f>
        <v>721.85</v>
      </c>
      <c r="AX63" s="49">
        <f>'[1]Data hebdo'!AX280</f>
        <v>781.34</v>
      </c>
      <c r="AY63" s="49">
        <f>'[1]Data hebdo'!AY280</f>
        <v>474.96</v>
      </c>
      <c r="AZ63" s="49">
        <f>'[1]Data hebdo'!AZ280</f>
        <v>716.79000000000008</v>
      </c>
      <c r="BA63" s="49">
        <f>'[1]Data hebdo'!BA280</f>
        <v>761.29</v>
      </c>
      <c r="BB63" s="49">
        <f>'[1]Data hebdo'!BB280</f>
        <v>570.38</v>
      </c>
      <c r="BC63" s="49">
        <f>'[1]Data hebdo'!BC280</f>
        <v>669.81000000000006</v>
      </c>
      <c r="BD63" s="49">
        <f>'[1]Data hebdo'!BD280</f>
        <v>0</v>
      </c>
      <c r="BE63" s="49">
        <f>'[1]Data hebdo'!BE280</f>
        <v>0</v>
      </c>
      <c r="BF63" s="49">
        <f>'[1]Data hebdo'!BF280</f>
        <v>0</v>
      </c>
      <c r="BG63" s="49">
        <f>'[1]Data hebdo'!BG280</f>
        <v>0</v>
      </c>
      <c r="BH63" s="49">
        <f>'[1]Data hebdo'!BH280</f>
        <v>0</v>
      </c>
      <c r="BI63" s="49">
        <f>'[1]Data hebdo'!BI280</f>
        <v>2228.3000000000002</v>
      </c>
      <c r="BJ63" s="49">
        <f>'[1]Data hebdo'!BJ280</f>
        <v>2328.3700000000003</v>
      </c>
      <c r="BK63" s="49">
        <f>'[1]Data hebdo'!BK280</f>
        <v>2360.6499999999996</v>
      </c>
      <c r="BL63" s="49">
        <f>'[1]Data hebdo'!BL280</f>
        <v>2507.4800000000005</v>
      </c>
      <c r="BM63" s="49">
        <f>'[1]Data hebdo'!BM280</f>
        <v>2548.09</v>
      </c>
      <c r="BN63" s="49">
        <f>'[1]Data hebdo'!BN280</f>
        <v>2704.4599999999996</v>
      </c>
      <c r="BO63" s="49">
        <f>'[1]Data hebdo'!BO280</f>
        <v>2709.3500000000004</v>
      </c>
      <c r="BP63" s="49">
        <f>'[1]Data hebdo'!BP280</f>
        <v>872.37999999999988</v>
      </c>
      <c r="BQ63" s="49">
        <f>'[1]Data hebdo'!BQ280</f>
        <v>2694.05</v>
      </c>
      <c r="BR63" s="49">
        <f>'[1]Data hebdo'!BR280</f>
        <v>2876</v>
      </c>
      <c r="BS63" s="49">
        <f>'[1]Data hebdo'!BS280</f>
        <v>2744.72</v>
      </c>
      <c r="BT63" s="49">
        <f>'[1]Data hebdo'!BT280</f>
        <v>191.57999999999998</v>
      </c>
    </row>
    <row r="64" spans="1:72" x14ac:dyDescent="0.25">
      <c r="B64" s="2" t="s">
        <v>63</v>
      </c>
      <c r="C64" s="2" t="s">
        <v>3</v>
      </c>
      <c r="D64" s="4" t="s">
        <v>5</v>
      </c>
      <c r="E64" s="49">
        <v>0</v>
      </c>
      <c r="F64" s="34"/>
      <c r="G64" s="49">
        <f>'[1]Data hebdo'!G281</f>
        <v>24864.590000000004</v>
      </c>
      <c r="H64" s="49">
        <f>'[1]Data hebdo'!H281</f>
        <v>349.9</v>
      </c>
      <c r="I64" s="49">
        <f>'[1]Data hebdo'!I281</f>
        <v>439.87</v>
      </c>
      <c r="J64" s="49">
        <f>'[1]Data hebdo'!J281</f>
        <v>575.51</v>
      </c>
      <c r="K64" s="49">
        <f>'[1]Data hebdo'!K281</f>
        <v>516.93000000000006</v>
      </c>
      <c r="L64" s="49">
        <f>'[1]Data hebdo'!L281</f>
        <v>443.21000000000004</v>
      </c>
      <c r="M64" s="49">
        <f>'[1]Data hebdo'!M281</f>
        <v>538.07000000000005</v>
      </c>
      <c r="N64" s="49">
        <f>'[1]Data hebdo'!N281</f>
        <v>525.26</v>
      </c>
      <c r="O64" s="49">
        <f>'[1]Data hebdo'!O281</f>
        <v>564.56999999999994</v>
      </c>
      <c r="P64" s="49">
        <f>'[1]Data hebdo'!P281</f>
        <v>566.93000000000006</v>
      </c>
      <c r="Q64" s="49">
        <f>'[1]Data hebdo'!Q281</f>
        <v>403.56</v>
      </c>
      <c r="R64" s="49">
        <f>'[1]Data hebdo'!R281</f>
        <v>558.52</v>
      </c>
      <c r="S64" s="49">
        <f>'[1]Data hebdo'!S281</f>
        <v>459.26</v>
      </c>
      <c r="T64" s="49">
        <f>'[1]Data hebdo'!T281</f>
        <v>545.52</v>
      </c>
      <c r="U64" s="49">
        <f>'[1]Data hebdo'!U281</f>
        <v>470.99</v>
      </c>
      <c r="V64" s="49">
        <f>'[1]Data hebdo'!V281</f>
        <v>537.5</v>
      </c>
      <c r="W64" s="49">
        <f>'[1]Data hebdo'!W281</f>
        <v>586.09</v>
      </c>
      <c r="X64" s="49">
        <f>'[1]Data hebdo'!X281</f>
        <v>565.24</v>
      </c>
      <c r="Y64" s="49">
        <f>'[1]Data hebdo'!Y281</f>
        <v>514.77</v>
      </c>
      <c r="Z64" s="49">
        <f>'[1]Data hebdo'!Z281</f>
        <v>357.37</v>
      </c>
      <c r="AA64" s="49">
        <f>'[1]Data hebdo'!AA281</f>
        <v>657.15</v>
      </c>
      <c r="AB64" s="49">
        <f>'[1]Data hebdo'!AB281</f>
        <v>484.47</v>
      </c>
      <c r="AC64" s="49">
        <f>'[1]Data hebdo'!AC281</f>
        <v>587.07000000000005</v>
      </c>
      <c r="AD64" s="49">
        <f>'[1]Data hebdo'!AD281</f>
        <v>437.84000000000003</v>
      </c>
      <c r="AE64" s="49">
        <f>'[1]Data hebdo'!AE281</f>
        <v>593.09</v>
      </c>
      <c r="AF64" s="49">
        <f>'[1]Data hebdo'!AF281</f>
        <v>693.68000000000006</v>
      </c>
      <c r="AG64" s="49">
        <f>'[1]Data hebdo'!AG281</f>
        <v>640.96</v>
      </c>
      <c r="AH64" s="49">
        <f>'[1]Data hebdo'!AH281</f>
        <v>733.65</v>
      </c>
      <c r="AI64" s="49">
        <f>'[1]Data hebdo'!AI281</f>
        <v>604.67999999999995</v>
      </c>
      <c r="AJ64" s="49">
        <f>'[1]Data hebdo'!AJ281</f>
        <v>600.36</v>
      </c>
      <c r="AK64" s="49">
        <f>'[1]Data hebdo'!AK281</f>
        <v>477.81</v>
      </c>
      <c r="AL64" s="49">
        <f>'[1]Data hebdo'!AL281</f>
        <v>65.400000000000006</v>
      </c>
      <c r="AM64" s="49">
        <f>'[1]Data hebdo'!AM281</f>
        <v>0</v>
      </c>
      <c r="AN64" s="49">
        <f>'[1]Data hebdo'!AN281</f>
        <v>60.98</v>
      </c>
      <c r="AO64" s="49">
        <f>'[1]Data hebdo'!AO281</f>
        <v>401.61</v>
      </c>
      <c r="AP64" s="49">
        <f>'[1]Data hebdo'!AP281</f>
        <v>558.51</v>
      </c>
      <c r="AQ64" s="49">
        <f>'[1]Data hebdo'!AQ281</f>
        <v>512.6</v>
      </c>
      <c r="AR64" s="49">
        <f>'[1]Data hebdo'!AR281</f>
        <v>565.14</v>
      </c>
      <c r="AS64" s="49">
        <f>'[1]Data hebdo'!AS281</f>
        <v>597.51</v>
      </c>
      <c r="AT64" s="49">
        <f>'[1]Data hebdo'!AT281</f>
        <v>620.42000000000007</v>
      </c>
      <c r="AU64" s="49">
        <f>'[1]Data hebdo'!AU281</f>
        <v>472.73999999999995</v>
      </c>
      <c r="AV64" s="49">
        <f>'[1]Data hebdo'!AV281</f>
        <v>546.48</v>
      </c>
      <c r="AW64" s="49">
        <f>'[1]Data hebdo'!AW281</f>
        <v>677.32000000000016</v>
      </c>
      <c r="AX64" s="49">
        <f>'[1]Data hebdo'!AX281</f>
        <v>731.96999999999991</v>
      </c>
      <c r="AY64" s="49">
        <f>'[1]Data hebdo'!AY281</f>
        <v>448.69000000000005</v>
      </c>
      <c r="AZ64" s="49">
        <f>'[1]Data hebdo'!AZ281</f>
        <v>691.81</v>
      </c>
      <c r="BA64" s="49">
        <f>'[1]Data hebdo'!BA281</f>
        <v>733.89</v>
      </c>
      <c r="BB64" s="49">
        <f>'[1]Data hebdo'!BB281</f>
        <v>525.45999999999992</v>
      </c>
      <c r="BC64" s="49">
        <f>'[1]Data hebdo'!BC281</f>
        <v>624.23</v>
      </c>
      <c r="BD64" s="49">
        <f>'[1]Data hebdo'!BD281</f>
        <v>0</v>
      </c>
      <c r="BE64" s="49">
        <f>'[1]Data hebdo'!BE281</f>
        <v>0</v>
      </c>
      <c r="BF64" s="49">
        <f>'[1]Data hebdo'!BF281</f>
        <v>0</v>
      </c>
      <c r="BG64" s="49">
        <f>'[1]Data hebdo'!BG281</f>
        <v>0</v>
      </c>
      <c r="BH64" s="49">
        <f>'[1]Data hebdo'!BH281</f>
        <v>0</v>
      </c>
      <c r="BI64" s="49">
        <f>'[1]Data hebdo'!BI281</f>
        <v>2106.1699999999996</v>
      </c>
      <c r="BJ64" s="49">
        <f>'[1]Data hebdo'!BJ281</f>
        <v>2122.31</v>
      </c>
      <c r="BK64" s="49">
        <f>'[1]Data hebdo'!BK281</f>
        <v>2212.1400000000003</v>
      </c>
      <c r="BL64" s="49">
        <f>'[1]Data hebdo'!BL281</f>
        <v>2257.79</v>
      </c>
      <c r="BM64" s="49">
        <f>'[1]Data hebdo'!BM281</f>
        <v>2334.54</v>
      </c>
      <c r="BN64" s="49">
        <f>'[1]Data hebdo'!BN281</f>
        <v>2502.5699999999997</v>
      </c>
      <c r="BO64" s="49">
        <f>'[1]Data hebdo'!BO281</f>
        <v>2559.71</v>
      </c>
      <c r="BP64" s="49">
        <f>'[1]Data hebdo'!BP281</f>
        <v>846.18999999999994</v>
      </c>
      <c r="BQ64" s="49">
        <f>'[1]Data hebdo'!BQ281</f>
        <v>2470.58</v>
      </c>
      <c r="BR64" s="49">
        <f>'[1]Data hebdo'!BR281</f>
        <v>2668.79</v>
      </c>
      <c r="BS64" s="49">
        <f>'[1]Data hebdo'!BS281</f>
        <v>2601.11</v>
      </c>
      <c r="BT64" s="49">
        <f>'[1]Data hebdo'!BT281</f>
        <v>182.69</v>
      </c>
    </row>
    <row r="65" spans="1:72" x14ac:dyDescent="0.25">
      <c r="B65" s="2" t="s">
        <v>64</v>
      </c>
      <c r="C65" s="11" t="s">
        <v>3</v>
      </c>
      <c r="D65" s="4" t="s">
        <v>67</v>
      </c>
      <c r="E65" s="49">
        <v>0</v>
      </c>
      <c r="F65" s="31"/>
      <c r="G65" s="49">
        <f>'[2]Data hebdo'!G147</f>
        <v>2705.03</v>
      </c>
      <c r="H65" s="49">
        <f>'[2]Data hebdo'!H147</f>
        <v>30.009999999999998</v>
      </c>
      <c r="I65" s="49">
        <f>'[2]Data hebdo'!I147</f>
        <v>84.039999999999992</v>
      </c>
      <c r="J65" s="49">
        <f>'[2]Data hebdo'!J147</f>
        <v>73.83</v>
      </c>
      <c r="K65" s="49">
        <f>'[2]Data hebdo'!K147</f>
        <v>60.3</v>
      </c>
      <c r="L65" s="49">
        <f>'[2]Data hebdo'!L147</f>
        <v>43.46</v>
      </c>
      <c r="M65" s="49">
        <f>'[2]Data hebdo'!M147</f>
        <v>62.09</v>
      </c>
      <c r="N65" s="49">
        <f>'[2]Data hebdo'!N147</f>
        <v>50.09</v>
      </c>
      <c r="O65" s="49">
        <f>'[2]Data hebdo'!O147</f>
        <v>34.32</v>
      </c>
      <c r="P65" s="49">
        <f>'[2]Data hebdo'!P147</f>
        <v>34.089999999999996</v>
      </c>
      <c r="Q65" s="49">
        <f>'[2]Data hebdo'!Q147</f>
        <v>52.04</v>
      </c>
      <c r="R65" s="49">
        <f>'[2]Data hebdo'!R147</f>
        <v>48.25</v>
      </c>
      <c r="S65" s="49">
        <f>'[2]Data hebdo'!S147</f>
        <v>70.98</v>
      </c>
      <c r="T65" s="49">
        <f>'[2]Data hebdo'!T147</f>
        <v>76.579999999999984</v>
      </c>
      <c r="U65" s="49">
        <f>'[2]Data hebdo'!U147</f>
        <v>18.649999999999999</v>
      </c>
      <c r="V65" s="49">
        <f>'[2]Data hebdo'!V147</f>
        <v>66.94</v>
      </c>
      <c r="W65" s="49">
        <f>'[2]Data hebdo'!W147</f>
        <v>54.22</v>
      </c>
      <c r="X65" s="49">
        <f>'[2]Data hebdo'!X147</f>
        <v>74.490000000000009</v>
      </c>
      <c r="Y65" s="49">
        <f>'[2]Data hebdo'!Y147</f>
        <v>43.019999999999996</v>
      </c>
      <c r="Z65" s="49">
        <f>'[2]Data hebdo'!Z147</f>
        <v>16.54</v>
      </c>
      <c r="AA65" s="49">
        <f>'[2]Data hebdo'!AA147</f>
        <v>76.06</v>
      </c>
      <c r="AB65" s="49">
        <f>'[2]Data hebdo'!AB147</f>
        <v>73.3</v>
      </c>
      <c r="AC65" s="49">
        <f>'[2]Data hebdo'!AC147</f>
        <v>56.48</v>
      </c>
      <c r="AD65" s="49">
        <f>'[2]Data hebdo'!AD147</f>
        <v>74.16</v>
      </c>
      <c r="AE65" s="49">
        <f>'[2]Data hebdo'!AE147</f>
        <v>60.1</v>
      </c>
      <c r="AF65" s="49">
        <f>'[2]Data hebdo'!AF147</f>
        <v>76.849999999999994</v>
      </c>
      <c r="AG65" s="49">
        <f>'[2]Data hebdo'!AG147</f>
        <v>74.210000000000008</v>
      </c>
      <c r="AH65" s="49">
        <f>'[2]Data hebdo'!AH147</f>
        <v>62.2</v>
      </c>
      <c r="AI65" s="49">
        <f>'[2]Data hebdo'!AI147</f>
        <v>76.169999999999987</v>
      </c>
      <c r="AJ65" s="49">
        <f>'[2]Data hebdo'!AJ147</f>
        <v>85.350000000000009</v>
      </c>
      <c r="AK65" s="49">
        <f>'[2]Data hebdo'!AK147</f>
        <v>84.06</v>
      </c>
      <c r="AL65" s="49">
        <f>'[2]Data hebdo'!AL147</f>
        <v>15.810000000000002</v>
      </c>
      <c r="AM65" s="49">
        <f>'[2]Data hebdo'!AM147</f>
        <v>0</v>
      </c>
      <c r="AN65" s="49">
        <f>'[2]Data hebdo'!AN147</f>
        <v>7.11</v>
      </c>
      <c r="AO65" s="49">
        <f>'[2]Data hebdo'!AO147</f>
        <v>105.39</v>
      </c>
      <c r="AP65" s="49">
        <f>'[2]Data hebdo'!AP147</f>
        <v>96.63</v>
      </c>
      <c r="AQ65" s="49">
        <f>'[2]Data hebdo'!AQ147</f>
        <v>66.150000000000006</v>
      </c>
      <c r="AR65" s="49">
        <f>'[2]Data hebdo'!AR147</f>
        <v>64.53</v>
      </c>
      <c r="AS65" s="49">
        <f>'[2]Data hebdo'!AS147</f>
        <v>67.03</v>
      </c>
      <c r="AT65" s="49">
        <f>'[2]Data hebdo'!AT147</f>
        <v>47.019999999999996</v>
      </c>
      <c r="AU65" s="49">
        <f>'[2]Data hebdo'!AU147</f>
        <v>24.509999999999998</v>
      </c>
      <c r="AV65" s="49">
        <f>'[2]Data hebdo'!AV147</f>
        <v>45.89</v>
      </c>
      <c r="AW65" s="49">
        <f>'[2]Data hebdo'!AW147</f>
        <v>52.35</v>
      </c>
      <c r="AX65" s="49">
        <f>'[2]Data hebdo'!AX147</f>
        <v>64.72</v>
      </c>
      <c r="AY65" s="49">
        <f>'[2]Data hebdo'!AY147</f>
        <v>23.619999999999997</v>
      </c>
      <c r="AZ65" s="49">
        <f>'[2]Data hebdo'!AZ147</f>
        <v>82.97</v>
      </c>
      <c r="BA65" s="49">
        <f>'[2]Data hebdo'!BA147</f>
        <v>40.96</v>
      </c>
      <c r="BB65" s="49">
        <f>'[2]Data hebdo'!BB147</f>
        <v>50.03</v>
      </c>
      <c r="BC65" s="49">
        <f>'[2]Data hebdo'!BC147</f>
        <v>57.429999999999993</v>
      </c>
      <c r="BD65" s="49">
        <f>'[2]Data hebdo'!BD147</f>
        <v>0</v>
      </c>
      <c r="BE65" s="49">
        <f>'[2]Data hebdo'!BE147</f>
        <v>0</v>
      </c>
      <c r="BF65" s="49">
        <f>'[2]Data hebdo'!BF147</f>
        <v>0</v>
      </c>
      <c r="BG65" s="49">
        <f>'[2]Data hebdo'!BG147</f>
        <v>0</v>
      </c>
      <c r="BH65" s="49">
        <f>'[2]Data hebdo'!BH147</f>
        <v>0</v>
      </c>
      <c r="BI65" s="49">
        <f>'[2]Data hebdo'!BI147</f>
        <v>278.40000000000003</v>
      </c>
      <c r="BJ65" s="49">
        <f>'[2]Data hebdo'!BJ147</f>
        <v>180.27</v>
      </c>
      <c r="BK65" s="49">
        <f>'[2]Data hebdo'!BK147</f>
        <v>260.75</v>
      </c>
      <c r="BL65" s="49">
        <f>'[2]Data hebdo'!BL147</f>
        <v>218.42000000000002</v>
      </c>
      <c r="BM65" s="49">
        <f>'[2]Data hebdo'!BM147</f>
        <v>244.54999999999995</v>
      </c>
      <c r="BN65" s="49">
        <f>'[2]Data hebdo'!BN147</f>
        <v>296.64999999999998</v>
      </c>
      <c r="BO65" s="49">
        <f>'[2]Data hebdo'!BO147</f>
        <v>329.65</v>
      </c>
      <c r="BP65" s="49">
        <f>'[2]Data hebdo'!BP147</f>
        <v>183.82000000000002</v>
      </c>
      <c r="BQ65" s="49">
        <f>'[2]Data hebdo'!BQ147</f>
        <v>270.03999999999996</v>
      </c>
      <c r="BR65" s="49">
        <f>'[2]Data hebdo'!BR147</f>
        <v>205.30999999999997</v>
      </c>
      <c r="BS65" s="49">
        <f>'[2]Data hebdo'!BS147</f>
        <v>226.71</v>
      </c>
      <c r="BT65" s="49">
        <f>'[2]Data hebdo'!BT147</f>
        <v>10.459999999999999</v>
      </c>
    </row>
    <row r="66" spans="1:72" x14ac:dyDescent="0.25">
      <c r="B66" s="2" t="s">
        <v>64</v>
      </c>
      <c r="C66" s="2" t="s">
        <v>6</v>
      </c>
      <c r="D66" s="4" t="s">
        <v>7</v>
      </c>
      <c r="E66" s="49">
        <v>0</v>
      </c>
      <c r="F66" s="31"/>
      <c r="G66" s="49">
        <f>'[2]Data hebdo'!G148</f>
        <v>258178</v>
      </c>
      <c r="H66" s="49">
        <f>'[2]Data hebdo'!H148</f>
        <v>2587</v>
      </c>
      <c r="I66" s="49">
        <f>'[2]Data hebdo'!I148</f>
        <v>6211</v>
      </c>
      <c r="J66" s="49">
        <f>'[2]Data hebdo'!J148</f>
        <v>4781</v>
      </c>
      <c r="K66" s="49">
        <f>'[2]Data hebdo'!K148</f>
        <v>6135</v>
      </c>
      <c r="L66" s="49">
        <f>'[2]Data hebdo'!L148</f>
        <v>6781</v>
      </c>
      <c r="M66" s="49">
        <f>'[2]Data hebdo'!M148</f>
        <v>6732</v>
      </c>
      <c r="N66" s="49">
        <f>'[2]Data hebdo'!N148</f>
        <v>6322</v>
      </c>
      <c r="O66" s="49">
        <f>'[2]Data hebdo'!O148</f>
        <v>5255</v>
      </c>
      <c r="P66" s="49">
        <f>'[2]Data hebdo'!P148</f>
        <v>5712</v>
      </c>
      <c r="Q66" s="49">
        <f>'[2]Data hebdo'!Q148</f>
        <v>5552</v>
      </c>
      <c r="R66" s="49">
        <f>'[2]Data hebdo'!R148</f>
        <v>6069</v>
      </c>
      <c r="S66" s="49">
        <f>'[2]Data hebdo'!S148</f>
        <v>7121</v>
      </c>
      <c r="T66" s="49">
        <f>'[2]Data hebdo'!T148</f>
        <v>6960</v>
      </c>
      <c r="U66" s="49">
        <f>'[2]Data hebdo'!U148</f>
        <v>4343</v>
      </c>
      <c r="V66" s="49">
        <f>'[2]Data hebdo'!V148</f>
        <v>7411</v>
      </c>
      <c r="W66" s="49">
        <f>'[2]Data hebdo'!W148</f>
        <v>5644</v>
      </c>
      <c r="X66" s="49">
        <f>'[2]Data hebdo'!X148</f>
        <v>6548</v>
      </c>
      <c r="Y66" s="49">
        <f>'[2]Data hebdo'!Y148</f>
        <v>3274</v>
      </c>
      <c r="Z66" s="49">
        <f>'[2]Data hebdo'!Z148</f>
        <v>1628</v>
      </c>
      <c r="AA66" s="49">
        <f>'[2]Data hebdo'!AA148</f>
        <v>5470</v>
      </c>
      <c r="AB66" s="49">
        <f>'[2]Data hebdo'!AB148</f>
        <v>4864</v>
      </c>
      <c r="AC66" s="49">
        <f>'[2]Data hebdo'!AC148</f>
        <v>5257</v>
      </c>
      <c r="AD66" s="49">
        <f>'[2]Data hebdo'!AD148</f>
        <v>4445</v>
      </c>
      <c r="AE66" s="49">
        <f>'[2]Data hebdo'!AE148</f>
        <v>5610</v>
      </c>
      <c r="AF66" s="49">
        <f>'[2]Data hebdo'!AF148</f>
        <v>6113</v>
      </c>
      <c r="AG66" s="49">
        <f>'[2]Data hebdo'!AG148</f>
        <v>6789</v>
      </c>
      <c r="AH66" s="49">
        <f>'[2]Data hebdo'!AH148</f>
        <v>5908</v>
      </c>
      <c r="AI66" s="49">
        <f>'[2]Data hebdo'!AI148</f>
        <v>6137</v>
      </c>
      <c r="AJ66" s="49">
        <f>'[2]Data hebdo'!AJ148</f>
        <v>6894</v>
      </c>
      <c r="AK66" s="49">
        <f>'[2]Data hebdo'!AK148</f>
        <v>6905</v>
      </c>
      <c r="AL66" s="49">
        <f>'[2]Data hebdo'!AL148</f>
        <v>1513</v>
      </c>
      <c r="AM66" s="49">
        <f>'[2]Data hebdo'!AM148</f>
        <v>0</v>
      </c>
      <c r="AN66" s="49">
        <f>'[2]Data hebdo'!AN148</f>
        <v>1357</v>
      </c>
      <c r="AO66" s="49">
        <f>'[2]Data hebdo'!AO148</f>
        <v>6538</v>
      </c>
      <c r="AP66" s="49">
        <f>'[2]Data hebdo'!AP148</f>
        <v>7764</v>
      </c>
      <c r="AQ66" s="49">
        <f>'[2]Data hebdo'!AQ148</f>
        <v>6786</v>
      </c>
      <c r="AR66" s="49">
        <f>'[2]Data hebdo'!AR148</f>
        <v>7365</v>
      </c>
      <c r="AS66" s="49">
        <f>'[2]Data hebdo'!AS148</f>
        <v>6656</v>
      </c>
      <c r="AT66" s="49">
        <f>'[2]Data hebdo'!AT148</f>
        <v>6579</v>
      </c>
      <c r="AU66" s="49">
        <f>'[2]Data hebdo'!AU148</f>
        <v>3243</v>
      </c>
      <c r="AV66" s="49">
        <f>'[2]Data hebdo'!AV148</f>
        <v>5199</v>
      </c>
      <c r="AW66" s="49">
        <f>'[2]Data hebdo'!AW148</f>
        <v>5631</v>
      </c>
      <c r="AX66" s="49">
        <f>'[2]Data hebdo'!AX148</f>
        <v>6261</v>
      </c>
      <c r="AY66" s="49">
        <f>'[2]Data hebdo'!AY148</f>
        <v>3529</v>
      </c>
      <c r="AZ66" s="49">
        <f>'[2]Data hebdo'!AZ148</f>
        <v>5483</v>
      </c>
      <c r="BA66" s="49">
        <f>'[2]Data hebdo'!BA148</f>
        <v>4756</v>
      </c>
      <c r="BB66" s="49">
        <f>'[2]Data hebdo'!BB148</f>
        <v>4592</v>
      </c>
      <c r="BC66" s="49">
        <f>'[2]Data hebdo'!BC148</f>
        <v>5468</v>
      </c>
      <c r="BD66" s="49">
        <f>'[2]Data hebdo'!BD148</f>
        <v>0</v>
      </c>
      <c r="BE66" s="49">
        <f>'[2]Data hebdo'!BE148</f>
        <v>0</v>
      </c>
      <c r="BF66" s="49">
        <f>'[2]Data hebdo'!BF148</f>
        <v>0</v>
      </c>
      <c r="BG66" s="49">
        <f>'[2]Data hebdo'!BG148</f>
        <v>0</v>
      </c>
      <c r="BH66" s="49">
        <f>'[2]Data hebdo'!BH148</f>
        <v>0</v>
      </c>
      <c r="BI66" s="49">
        <f>'[2]Data hebdo'!BI148</f>
        <v>22945</v>
      </c>
      <c r="BJ66" s="49">
        <f>'[2]Data hebdo'!BJ148</f>
        <v>25060</v>
      </c>
      <c r="BK66" s="49">
        <f>'[2]Data hebdo'!BK148</f>
        <v>27353</v>
      </c>
      <c r="BL66" s="49">
        <f>'[2]Data hebdo'!BL148</f>
        <v>25206</v>
      </c>
      <c r="BM66" s="49">
        <f>'[2]Data hebdo'!BM148</f>
        <v>18401</v>
      </c>
      <c r="BN66" s="49">
        <f>'[2]Data hebdo'!BN148</f>
        <v>23813</v>
      </c>
      <c r="BO66" s="49">
        <f>'[2]Data hebdo'!BO148</f>
        <v>28193</v>
      </c>
      <c r="BP66" s="49">
        <f>'[2]Data hebdo'!BP148</f>
        <v>13387</v>
      </c>
      <c r="BQ66" s="49">
        <f>'[2]Data hebdo'!BQ148</f>
        <v>29658</v>
      </c>
      <c r="BR66" s="49">
        <f>'[2]Data hebdo'!BR148</f>
        <v>22673</v>
      </c>
      <c r="BS66" s="49">
        <f>'[2]Data hebdo'!BS148</f>
        <v>19791</v>
      </c>
      <c r="BT66" s="49">
        <f>'[2]Data hebdo'!BT148</f>
        <v>1698</v>
      </c>
    </row>
    <row r="67" spans="1:72" x14ac:dyDescent="0.25">
      <c r="B67" s="2" t="s">
        <v>64</v>
      </c>
      <c r="C67" s="2" t="s">
        <v>6</v>
      </c>
      <c r="D67" s="4" t="s">
        <v>8</v>
      </c>
      <c r="E67" s="49">
        <v>0</v>
      </c>
      <c r="F67" s="31"/>
      <c r="G67" s="49">
        <f>'[2]Data hebdo'!G149</f>
        <v>13119</v>
      </c>
      <c r="H67" s="49">
        <f>'[2]Data hebdo'!H149</f>
        <v>193</v>
      </c>
      <c r="I67" s="49">
        <f>'[2]Data hebdo'!I149</f>
        <v>251</v>
      </c>
      <c r="J67" s="49">
        <f>'[2]Data hebdo'!J149</f>
        <v>194</v>
      </c>
      <c r="K67" s="49">
        <f>'[2]Data hebdo'!K149</f>
        <v>365</v>
      </c>
      <c r="L67" s="49">
        <f>'[2]Data hebdo'!L149</f>
        <v>199</v>
      </c>
      <c r="M67" s="49">
        <f>'[2]Data hebdo'!M149</f>
        <v>290</v>
      </c>
      <c r="N67" s="49">
        <f>'[2]Data hebdo'!N149</f>
        <v>255</v>
      </c>
      <c r="O67" s="49">
        <f>'[2]Data hebdo'!O149</f>
        <v>252</v>
      </c>
      <c r="P67" s="49">
        <f>'[2]Data hebdo'!P149</f>
        <v>251</v>
      </c>
      <c r="Q67" s="49">
        <f>'[2]Data hebdo'!Q149</f>
        <v>289</v>
      </c>
      <c r="R67" s="49">
        <f>'[2]Data hebdo'!R149</f>
        <v>423</v>
      </c>
      <c r="S67" s="49">
        <f>'[2]Data hebdo'!S149</f>
        <v>179</v>
      </c>
      <c r="T67" s="49">
        <f>'[2]Data hebdo'!T149</f>
        <v>443</v>
      </c>
      <c r="U67" s="49">
        <f>'[2]Data hebdo'!U149</f>
        <v>125</v>
      </c>
      <c r="V67" s="49">
        <f>'[2]Data hebdo'!V149</f>
        <v>278</v>
      </c>
      <c r="W67" s="49">
        <f>'[2]Data hebdo'!W149</f>
        <v>406</v>
      </c>
      <c r="X67" s="49">
        <f>'[2]Data hebdo'!X149</f>
        <v>425</v>
      </c>
      <c r="Y67" s="49">
        <f>'[2]Data hebdo'!Y149</f>
        <v>129</v>
      </c>
      <c r="Z67" s="49">
        <f>'[2]Data hebdo'!Z149</f>
        <v>54</v>
      </c>
      <c r="AA67" s="49">
        <f>'[2]Data hebdo'!AA149</f>
        <v>307</v>
      </c>
      <c r="AB67" s="49">
        <f>'[2]Data hebdo'!AB149</f>
        <v>323</v>
      </c>
      <c r="AC67" s="49">
        <f>'[2]Data hebdo'!AC149</f>
        <v>300</v>
      </c>
      <c r="AD67" s="49">
        <f>'[2]Data hebdo'!AD149</f>
        <v>400</v>
      </c>
      <c r="AE67" s="49">
        <f>'[2]Data hebdo'!AE149</f>
        <v>324</v>
      </c>
      <c r="AF67" s="49">
        <f>'[2]Data hebdo'!AF149</f>
        <v>347</v>
      </c>
      <c r="AG67" s="49">
        <f>'[2]Data hebdo'!AG149</f>
        <v>258</v>
      </c>
      <c r="AH67" s="49">
        <f>'[2]Data hebdo'!AH149</f>
        <v>305</v>
      </c>
      <c r="AI67" s="49">
        <f>'[2]Data hebdo'!AI149</f>
        <v>275</v>
      </c>
      <c r="AJ67" s="49">
        <f>'[2]Data hebdo'!AJ149</f>
        <v>389</v>
      </c>
      <c r="AK67" s="49">
        <f>'[2]Data hebdo'!AK149</f>
        <v>319</v>
      </c>
      <c r="AL67" s="49">
        <f>'[2]Data hebdo'!AL149</f>
        <v>69</v>
      </c>
      <c r="AM67" s="49">
        <f>'[2]Data hebdo'!AM149</f>
        <v>0</v>
      </c>
      <c r="AN67" s="49">
        <f>'[2]Data hebdo'!AN149</f>
        <v>19</v>
      </c>
      <c r="AO67" s="49">
        <f>'[2]Data hebdo'!AO149</f>
        <v>273</v>
      </c>
      <c r="AP67" s="49">
        <f>'[2]Data hebdo'!AP149</f>
        <v>295</v>
      </c>
      <c r="AQ67" s="49">
        <f>'[2]Data hebdo'!AQ149</f>
        <v>296</v>
      </c>
      <c r="AR67" s="49">
        <f>'[2]Data hebdo'!AR149</f>
        <v>276</v>
      </c>
      <c r="AS67" s="49">
        <f>'[2]Data hebdo'!AS149</f>
        <v>320</v>
      </c>
      <c r="AT67" s="49">
        <f>'[2]Data hebdo'!AT149</f>
        <v>352</v>
      </c>
      <c r="AU67" s="49">
        <f>'[2]Data hebdo'!AU149</f>
        <v>177</v>
      </c>
      <c r="AV67" s="49">
        <f>'[2]Data hebdo'!AV149</f>
        <v>422</v>
      </c>
      <c r="AW67" s="49">
        <f>'[2]Data hebdo'!AW149</f>
        <v>456</v>
      </c>
      <c r="AX67" s="49">
        <f>'[2]Data hebdo'!AX149</f>
        <v>259</v>
      </c>
      <c r="AY67" s="49">
        <f>'[2]Data hebdo'!AY149</f>
        <v>166</v>
      </c>
      <c r="AZ67" s="49">
        <f>'[2]Data hebdo'!AZ149</f>
        <v>543</v>
      </c>
      <c r="BA67" s="49">
        <f>'[2]Data hebdo'!BA149</f>
        <v>211</v>
      </c>
      <c r="BB67" s="49">
        <f>'[2]Data hebdo'!BB149</f>
        <v>286</v>
      </c>
      <c r="BC67" s="49">
        <f>'[2]Data hebdo'!BC149</f>
        <v>151</v>
      </c>
      <c r="BD67" s="49">
        <f>'[2]Data hebdo'!BD149</f>
        <v>0</v>
      </c>
      <c r="BE67" s="49">
        <f>'[2]Data hebdo'!BE149</f>
        <v>0</v>
      </c>
      <c r="BF67" s="49">
        <f>'[2]Data hebdo'!BF149</f>
        <v>0</v>
      </c>
      <c r="BG67" s="49">
        <f>'[2]Data hebdo'!BG149</f>
        <v>0</v>
      </c>
      <c r="BH67" s="49">
        <f>'[2]Data hebdo'!BH149</f>
        <v>0</v>
      </c>
      <c r="BI67" s="49">
        <f>'[2]Data hebdo'!BI149</f>
        <v>1153</v>
      </c>
      <c r="BJ67" s="49">
        <f>'[2]Data hebdo'!BJ149</f>
        <v>949</v>
      </c>
      <c r="BK67" s="49">
        <f>'[2]Data hebdo'!BK149</f>
        <v>1446</v>
      </c>
      <c r="BL67" s="49">
        <f>'[2]Data hebdo'!BL149</f>
        <v>1294</v>
      </c>
      <c r="BM67" s="49">
        <f>'[2]Data hebdo'!BM149</f>
        <v>965</v>
      </c>
      <c r="BN67" s="49">
        <f>'[2]Data hebdo'!BN149</f>
        <v>1438</v>
      </c>
      <c r="BO67" s="49">
        <f>'[2]Data hebdo'!BO149</f>
        <v>1372</v>
      </c>
      <c r="BP67" s="49">
        <f>'[2]Data hebdo'!BP149</f>
        <v>486</v>
      </c>
      <c r="BQ67" s="49">
        <f>'[2]Data hebdo'!BQ149</f>
        <v>1345</v>
      </c>
      <c r="BR67" s="49">
        <f>'[2]Data hebdo'!BR149</f>
        <v>1446</v>
      </c>
      <c r="BS67" s="49">
        <f>'[2]Data hebdo'!BS149</f>
        <v>1182</v>
      </c>
      <c r="BT67" s="49">
        <f>'[2]Data hebdo'!BT149</f>
        <v>43</v>
      </c>
    </row>
    <row r="68" spans="1:72" x14ac:dyDescent="0.25">
      <c r="B68" s="2" t="s">
        <v>64</v>
      </c>
      <c r="C68" s="2" t="s">
        <v>3</v>
      </c>
      <c r="D68" s="4" t="s">
        <v>4</v>
      </c>
      <c r="E68" s="49">
        <v>0</v>
      </c>
      <c r="F68" s="31"/>
      <c r="G68" s="49">
        <f>'[2]Data hebdo'!G150</f>
        <v>13164.150000000001</v>
      </c>
      <c r="H68" s="49">
        <f>'[2]Data hebdo'!H150</f>
        <v>136.91999999999999</v>
      </c>
      <c r="I68" s="49">
        <f>'[2]Data hebdo'!I150</f>
        <v>305.08000000000004</v>
      </c>
      <c r="J68" s="49">
        <f>'[2]Data hebdo'!J150</f>
        <v>241.68</v>
      </c>
      <c r="K68" s="49">
        <f>'[2]Data hebdo'!K150</f>
        <v>311.03999999999996</v>
      </c>
      <c r="L68" s="49">
        <f>'[2]Data hebdo'!L150</f>
        <v>331.27</v>
      </c>
      <c r="M68" s="49">
        <f>'[2]Data hebdo'!M150</f>
        <v>320.84999999999997</v>
      </c>
      <c r="N68" s="49">
        <f>'[2]Data hebdo'!N150</f>
        <v>302.25</v>
      </c>
      <c r="O68" s="49">
        <f>'[2]Data hebdo'!O150</f>
        <v>268.39</v>
      </c>
      <c r="P68" s="49">
        <f>'[2]Data hebdo'!P150</f>
        <v>287.18999999999994</v>
      </c>
      <c r="Q68" s="49">
        <f>'[2]Data hebdo'!Q150</f>
        <v>280.23</v>
      </c>
      <c r="R68" s="49">
        <f>'[2]Data hebdo'!R150</f>
        <v>295.20000000000005</v>
      </c>
      <c r="S68" s="49">
        <f>'[2]Data hebdo'!S150</f>
        <v>340.15</v>
      </c>
      <c r="T68" s="49">
        <f>'[2]Data hebdo'!T150</f>
        <v>347.21000000000004</v>
      </c>
      <c r="U68" s="49">
        <f>'[2]Data hebdo'!U150</f>
        <v>213.12</v>
      </c>
      <c r="V68" s="49">
        <f>'[2]Data hebdo'!V150</f>
        <v>372.28999999999996</v>
      </c>
      <c r="W68" s="49">
        <f>'[2]Data hebdo'!W150</f>
        <v>274.28999999999996</v>
      </c>
      <c r="X68" s="49">
        <f>'[2]Data hebdo'!X150</f>
        <v>342.74</v>
      </c>
      <c r="Y68" s="49">
        <f>'[2]Data hebdo'!Y150</f>
        <v>158.86999999999998</v>
      </c>
      <c r="Z68" s="49">
        <f>'[2]Data hebdo'!Z150</f>
        <v>83.37</v>
      </c>
      <c r="AA68" s="49">
        <f>'[2]Data hebdo'!AA150</f>
        <v>287.09000000000003</v>
      </c>
      <c r="AB68" s="49">
        <f>'[2]Data hebdo'!AB150</f>
        <v>257.67</v>
      </c>
      <c r="AC68" s="49">
        <f>'[2]Data hebdo'!AC150</f>
        <v>278.98</v>
      </c>
      <c r="AD68" s="49">
        <f>'[2]Data hebdo'!AD150</f>
        <v>242.75</v>
      </c>
      <c r="AE68" s="49">
        <f>'[2]Data hebdo'!AE150</f>
        <v>297.36</v>
      </c>
      <c r="AF68" s="49">
        <f>'[2]Data hebdo'!AF150</f>
        <v>316.40999999999997</v>
      </c>
      <c r="AG68" s="49">
        <f>'[2]Data hebdo'!AG150</f>
        <v>359.89</v>
      </c>
      <c r="AH68" s="49">
        <f>'[2]Data hebdo'!AH150</f>
        <v>312.35000000000002</v>
      </c>
      <c r="AI68" s="49">
        <f>'[2]Data hebdo'!AI150</f>
        <v>323.93999999999994</v>
      </c>
      <c r="AJ68" s="49">
        <f>'[2]Data hebdo'!AJ150</f>
        <v>357.37</v>
      </c>
      <c r="AK68" s="49">
        <f>'[2]Data hebdo'!AK150</f>
        <v>364.26</v>
      </c>
      <c r="AL68" s="49">
        <f>'[2]Data hebdo'!AL150</f>
        <v>77.11</v>
      </c>
      <c r="AM68" s="49">
        <f>'[2]Data hebdo'!AM150</f>
        <v>0</v>
      </c>
      <c r="AN68" s="49">
        <f>'[2]Data hebdo'!AN150</f>
        <v>66.790000000000006</v>
      </c>
      <c r="AO68" s="49">
        <f>'[2]Data hebdo'!AO150</f>
        <v>324.49</v>
      </c>
      <c r="AP68" s="49">
        <f>'[2]Data hebdo'!AP150</f>
        <v>390.65</v>
      </c>
      <c r="AQ68" s="49">
        <f>'[2]Data hebdo'!AQ150</f>
        <v>360.82000000000005</v>
      </c>
      <c r="AR68" s="49">
        <f>'[2]Data hebdo'!AR150</f>
        <v>360.52</v>
      </c>
      <c r="AS68" s="49">
        <f>'[2]Data hebdo'!AS150</f>
        <v>354.62</v>
      </c>
      <c r="AT68" s="49">
        <f>'[2]Data hebdo'!AT150</f>
        <v>336.88</v>
      </c>
      <c r="AU68" s="49">
        <f>'[2]Data hebdo'!AU150</f>
        <v>170.95</v>
      </c>
      <c r="AV68" s="49">
        <f>'[2]Data hebdo'!AV150</f>
        <v>289.12</v>
      </c>
      <c r="AW68" s="49">
        <f>'[2]Data hebdo'!AW150</f>
        <v>309.39</v>
      </c>
      <c r="AX68" s="49">
        <f>'[2]Data hebdo'!AX150</f>
        <v>306.27000000000004</v>
      </c>
      <c r="AY68" s="49">
        <f>'[2]Data hebdo'!AY150</f>
        <v>181.63</v>
      </c>
      <c r="AZ68" s="49">
        <f>'[2]Data hebdo'!AZ150</f>
        <v>300.52999999999997</v>
      </c>
      <c r="BA68" s="49">
        <f>'[2]Data hebdo'!BA150</f>
        <v>241.54999999999998</v>
      </c>
      <c r="BB68" s="49">
        <f>'[2]Data hebdo'!BB150</f>
        <v>209.58999999999997</v>
      </c>
      <c r="BC68" s="49">
        <f>'[2]Data hebdo'!BC150</f>
        <v>273.02999999999997</v>
      </c>
      <c r="BD68" s="49">
        <f>'[2]Data hebdo'!BD150</f>
        <v>0</v>
      </c>
      <c r="BE68" s="49">
        <f>'[2]Data hebdo'!BE150</f>
        <v>0</v>
      </c>
      <c r="BF68" s="49">
        <f>'[2]Data hebdo'!BF150</f>
        <v>0</v>
      </c>
      <c r="BG68" s="49">
        <f>'[2]Data hebdo'!BG150</f>
        <v>0</v>
      </c>
      <c r="BH68" s="49">
        <f>'[2]Data hebdo'!BH150</f>
        <v>0</v>
      </c>
      <c r="BI68" s="49">
        <f>'[2]Data hebdo'!BI150</f>
        <v>1152.1100000000001</v>
      </c>
      <c r="BJ68" s="49">
        <f>'[2]Data hebdo'!BJ150</f>
        <v>1230.1399999999999</v>
      </c>
      <c r="BK68" s="49">
        <f>'[2]Data hebdo'!BK150</f>
        <v>1341.1299999999999</v>
      </c>
      <c r="BL68" s="49">
        <f>'[2]Data hebdo'!BL150</f>
        <v>1266.28</v>
      </c>
      <c r="BM68" s="49">
        <f>'[2]Data hebdo'!BM150</f>
        <v>952.94999999999982</v>
      </c>
      <c r="BN68" s="49">
        <f>'[2]Data hebdo'!BN150</f>
        <v>1267.75</v>
      </c>
      <c r="BO68" s="49">
        <f>'[2]Data hebdo'!BO150</f>
        <v>1476.96</v>
      </c>
      <c r="BP68" s="49">
        <f>'[2]Data hebdo'!BP150</f>
        <v>665.82999999999993</v>
      </c>
      <c r="BQ68" s="49">
        <f>'[2]Data hebdo'!BQ150</f>
        <v>1528.9400000000003</v>
      </c>
      <c r="BR68" s="49">
        <f>'[2]Data hebdo'!BR150</f>
        <v>1197.2</v>
      </c>
      <c r="BS68" s="49">
        <f>'[2]Data hebdo'!BS150</f>
        <v>999.31999999999994</v>
      </c>
      <c r="BT68" s="49">
        <f>'[2]Data hebdo'!BT150</f>
        <v>85.539999999999992</v>
      </c>
    </row>
    <row r="69" spans="1:72" x14ac:dyDescent="0.25">
      <c r="B69" s="2" t="s">
        <v>64</v>
      </c>
      <c r="C69" s="2" t="s">
        <v>3</v>
      </c>
      <c r="D69" s="4" t="s">
        <v>5</v>
      </c>
      <c r="E69" s="49">
        <v>0</v>
      </c>
      <c r="F69" s="31"/>
      <c r="G69" s="49">
        <f>'[2]Data hebdo'!G151</f>
        <v>12159.039999999997</v>
      </c>
      <c r="H69" s="49">
        <f>'[2]Data hebdo'!H151</f>
        <v>122.45</v>
      </c>
      <c r="I69" s="49">
        <f>'[2]Data hebdo'!I151</f>
        <v>283.77</v>
      </c>
      <c r="J69" s="49">
        <f>'[2]Data hebdo'!J151</f>
        <v>228.95999999999998</v>
      </c>
      <c r="K69" s="49">
        <f>'[2]Data hebdo'!K151</f>
        <v>282.26</v>
      </c>
      <c r="L69" s="49">
        <f>'[2]Data hebdo'!L151</f>
        <v>317.87</v>
      </c>
      <c r="M69" s="49">
        <f>'[2]Data hebdo'!M151</f>
        <v>302.33999999999997</v>
      </c>
      <c r="N69" s="49">
        <f>'[2]Data hebdo'!N151</f>
        <v>279.55</v>
      </c>
      <c r="O69" s="49">
        <f>'[2]Data hebdo'!O151</f>
        <v>244.87</v>
      </c>
      <c r="P69" s="49">
        <f>'[2]Data hebdo'!P151</f>
        <v>265.52999999999997</v>
      </c>
      <c r="Q69" s="49">
        <f>'[2]Data hebdo'!Q151</f>
        <v>252.89000000000001</v>
      </c>
      <c r="R69" s="49">
        <f>'[2]Data hebdo'!R151</f>
        <v>285.75</v>
      </c>
      <c r="S69" s="49">
        <f>'[2]Data hebdo'!S151</f>
        <v>324.52</v>
      </c>
      <c r="T69" s="49">
        <f>'[2]Data hebdo'!T151</f>
        <v>320.34999999999997</v>
      </c>
      <c r="U69" s="49">
        <f>'[2]Data hebdo'!U151</f>
        <v>196.21</v>
      </c>
      <c r="V69" s="49">
        <f>'[2]Data hebdo'!V151</f>
        <v>338.91999999999996</v>
      </c>
      <c r="W69" s="49">
        <f>'[2]Data hebdo'!W151</f>
        <v>241.8</v>
      </c>
      <c r="X69" s="49">
        <f>'[2]Data hebdo'!X151</f>
        <v>315.51</v>
      </c>
      <c r="Y69" s="49">
        <f>'[2]Data hebdo'!Y151</f>
        <v>149.38</v>
      </c>
      <c r="Z69" s="49">
        <f>'[2]Data hebdo'!Z151</f>
        <v>74.08</v>
      </c>
      <c r="AA69" s="49">
        <f>'[2]Data hebdo'!AA151</f>
        <v>262.41000000000003</v>
      </c>
      <c r="AB69" s="49">
        <f>'[2]Data hebdo'!AB151</f>
        <v>226.14</v>
      </c>
      <c r="AC69" s="49">
        <f>'[2]Data hebdo'!AC151</f>
        <v>252.99</v>
      </c>
      <c r="AD69" s="49">
        <f>'[2]Data hebdo'!AD151</f>
        <v>245.66</v>
      </c>
      <c r="AE69" s="49">
        <f>'[2]Data hebdo'!AE151</f>
        <v>259.94</v>
      </c>
      <c r="AF69" s="49">
        <f>'[2]Data hebdo'!AF151</f>
        <v>282.67</v>
      </c>
      <c r="AG69" s="49">
        <f>'[2]Data hebdo'!AG151</f>
        <v>331.75000000000006</v>
      </c>
      <c r="AH69" s="49">
        <f>'[2]Data hebdo'!AH151</f>
        <v>290.22000000000003</v>
      </c>
      <c r="AI69" s="49">
        <f>'[2]Data hebdo'!AI151</f>
        <v>304.02000000000004</v>
      </c>
      <c r="AJ69" s="49">
        <f>'[2]Data hebdo'!AJ151</f>
        <v>338.73</v>
      </c>
      <c r="AK69" s="49">
        <f>'[2]Data hebdo'!AK151</f>
        <v>333.19</v>
      </c>
      <c r="AL69" s="49">
        <f>'[2]Data hebdo'!AL151</f>
        <v>70.77000000000001</v>
      </c>
      <c r="AM69" s="49">
        <f>'[2]Data hebdo'!AM151</f>
        <v>0</v>
      </c>
      <c r="AN69" s="49">
        <f>'[2]Data hebdo'!AN151</f>
        <v>64.08</v>
      </c>
      <c r="AO69" s="49">
        <f>'[2]Data hebdo'!AO151</f>
        <v>304.04000000000002</v>
      </c>
      <c r="AP69" s="49">
        <f>'[2]Data hebdo'!AP151</f>
        <v>360.97</v>
      </c>
      <c r="AQ69" s="49">
        <f>'[2]Data hebdo'!AQ151</f>
        <v>328.90999999999997</v>
      </c>
      <c r="AR69" s="49">
        <f>'[2]Data hebdo'!AR151</f>
        <v>332.07</v>
      </c>
      <c r="AS69" s="49">
        <f>'[2]Data hebdo'!AS151</f>
        <v>327.68999999999994</v>
      </c>
      <c r="AT69" s="49">
        <f>'[2]Data hebdo'!AT151</f>
        <v>310.07000000000005</v>
      </c>
      <c r="AU69" s="49">
        <f>'[2]Data hebdo'!AU151</f>
        <v>156.57</v>
      </c>
      <c r="AV69" s="49">
        <f>'[2]Data hebdo'!AV151</f>
        <v>262.67</v>
      </c>
      <c r="AW69" s="49">
        <f>'[2]Data hebdo'!AW151</f>
        <v>283.90000000000003</v>
      </c>
      <c r="AX69" s="49">
        <f>'[2]Data hebdo'!AX151</f>
        <v>292.25</v>
      </c>
      <c r="AY69" s="49">
        <f>'[2]Data hebdo'!AY151</f>
        <v>171.67000000000002</v>
      </c>
      <c r="AZ69" s="49">
        <f>'[2]Data hebdo'!AZ151</f>
        <v>269.83999999999997</v>
      </c>
      <c r="BA69" s="49">
        <f>'[2]Data hebdo'!BA151</f>
        <v>221.42</v>
      </c>
      <c r="BB69" s="49">
        <f>'[2]Data hebdo'!BB151</f>
        <v>185.20999999999998</v>
      </c>
      <c r="BC69" s="49">
        <f>'[2]Data hebdo'!BC151</f>
        <v>262.18</v>
      </c>
      <c r="BD69" s="49">
        <f>'[2]Data hebdo'!BD151</f>
        <v>0</v>
      </c>
      <c r="BE69" s="49">
        <f>'[2]Data hebdo'!BE151</f>
        <v>0</v>
      </c>
      <c r="BF69" s="49">
        <f>'[2]Data hebdo'!BF151</f>
        <v>0</v>
      </c>
      <c r="BG69" s="49">
        <f>'[2]Data hebdo'!BG151</f>
        <v>0</v>
      </c>
      <c r="BH69" s="49">
        <f>'[2]Data hebdo'!BH151</f>
        <v>0</v>
      </c>
      <c r="BI69" s="49">
        <f>'[2]Data hebdo'!BI151</f>
        <v>1064.3900000000001</v>
      </c>
      <c r="BJ69" s="49">
        <f>'[2]Data hebdo'!BJ151</f>
        <v>1151.2</v>
      </c>
      <c r="BK69" s="49">
        <f>'[2]Data hebdo'!BK151</f>
        <v>1256.47</v>
      </c>
      <c r="BL69" s="49">
        <f>'[2]Data hebdo'!BL151</f>
        <v>1149.54</v>
      </c>
      <c r="BM69" s="49">
        <f>'[2]Data hebdo'!BM151</f>
        <v>861.96</v>
      </c>
      <c r="BN69" s="49">
        <f>'[2]Data hebdo'!BN151</f>
        <v>1165.8899999999999</v>
      </c>
      <c r="BO69" s="49">
        <f>'[2]Data hebdo'!BO151</f>
        <v>1376.0499999999997</v>
      </c>
      <c r="BP69" s="49">
        <f>'[2]Data hebdo'!BP151</f>
        <v>620.30999999999995</v>
      </c>
      <c r="BQ69" s="49">
        <f>'[2]Data hebdo'!BQ151</f>
        <v>1407.52</v>
      </c>
      <c r="BR69" s="49">
        <f>'[2]Data hebdo'!BR151</f>
        <v>1109.2800000000002</v>
      </c>
      <c r="BS69" s="49">
        <f>'[2]Data hebdo'!BS151</f>
        <v>917.01</v>
      </c>
      <c r="BT69" s="49">
        <f>'[2]Data hebdo'!BT151</f>
        <v>79.42</v>
      </c>
    </row>
    <row r="70" spans="1:72" x14ac:dyDescent="0.25">
      <c r="B70" s="2" t="s">
        <v>65</v>
      </c>
      <c r="C70" s="11" t="s">
        <v>3</v>
      </c>
      <c r="D70" s="4" t="s">
        <v>67</v>
      </c>
      <c r="E70" s="49">
        <f>'[3]Data hebdo'!E296</f>
        <v>0</v>
      </c>
      <c r="F70" s="34"/>
      <c r="G70" s="49">
        <f>'[3]Data hebdo'!G296</f>
        <v>5159</v>
      </c>
      <c r="H70" s="49">
        <f>'[3]Data hebdo'!H296</f>
        <v>116.94</v>
      </c>
      <c r="I70" s="49">
        <f>'[3]Data hebdo'!I296</f>
        <v>97.460000000000008</v>
      </c>
      <c r="J70" s="49">
        <f>'[3]Data hebdo'!J296</f>
        <v>101.62</v>
      </c>
      <c r="K70" s="49">
        <f>'[3]Data hebdo'!K296</f>
        <v>100.53999999999999</v>
      </c>
      <c r="L70" s="49">
        <f>'[3]Data hebdo'!L296</f>
        <v>98.34</v>
      </c>
      <c r="M70" s="49">
        <f>'[3]Data hebdo'!M296</f>
        <v>98.830000000000013</v>
      </c>
      <c r="N70" s="49">
        <f>'[3]Data hebdo'!N296</f>
        <v>80.81</v>
      </c>
      <c r="O70" s="49">
        <f>'[3]Data hebdo'!O296</f>
        <v>80.550000000000011</v>
      </c>
      <c r="P70" s="49">
        <f>'[3]Data hebdo'!P296</f>
        <v>136.41999999999999</v>
      </c>
      <c r="Q70" s="49">
        <f>'[3]Data hebdo'!Q296</f>
        <v>86.660000000000011</v>
      </c>
      <c r="R70" s="49">
        <f>'[3]Data hebdo'!R296</f>
        <v>121.38999999999999</v>
      </c>
      <c r="S70" s="49">
        <f>'[3]Data hebdo'!S296</f>
        <v>114.12</v>
      </c>
      <c r="T70" s="49">
        <f>'[3]Data hebdo'!T296</f>
        <v>78.22999999999999</v>
      </c>
      <c r="U70" s="49">
        <f>'[3]Data hebdo'!U296</f>
        <v>62.629999999999995</v>
      </c>
      <c r="V70" s="49">
        <f>'[3]Data hebdo'!V296</f>
        <v>97.69</v>
      </c>
      <c r="W70" s="49">
        <f>'[3]Data hebdo'!W296</f>
        <v>96.77000000000001</v>
      </c>
      <c r="X70" s="49">
        <f>'[3]Data hebdo'!X296</f>
        <v>160.56</v>
      </c>
      <c r="Y70" s="49">
        <f>'[3]Data hebdo'!Y296</f>
        <v>68.28</v>
      </c>
      <c r="Z70" s="49">
        <f>'[3]Data hebdo'!Z296</f>
        <v>94.410000000000011</v>
      </c>
      <c r="AA70" s="49">
        <f>'[3]Data hebdo'!AA296</f>
        <v>166.58999999999997</v>
      </c>
      <c r="AB70" s="49">
        <f>'[3]Data hebdo'!AB296</f>
        <v>115.34</v>
      </c>
      <c r="AC70" s="49">
        <f>'[3]Data hebdo'!AC296</f>
        <v>131.92000000000002</v>
      </c>
      <c r="AD70" s="49">
        <f>'[3]Data hebdo'!AD296</f>
        <v>164.33</v>
      </c>
      <c r="AE70" s="49">
        <f>'[3]Data hebdo'!AE296</f>
        <v>116.42</v>
      </c>
      <c r="AF70" s="49">
        <f>'[3]Data hebdo'!AF296</f>
        <v>142.54</v>
      </c>
      <c r="AG70" s="49">
        <f>'[3]Data hebdo'!AG296</f>
        <v>123.45000000000002</v>
      </c>
      <c r="AH70" s="49">
        <f>'[3]Data hebdo'!AH296</f>
        <v>130.68</v>
      </c>
      <c r="AI70" s="49">
        <f>'[3]Data hebdo'!AI296</f>
        <v>109.41</v>
      </c>
      <c r="AJ70" s="49">
        <f>'[3]Data hebdo'!AJ296</f>
        <v>137.38999999999999</v>
      </c>
      <c r="AK70" s="49">
        <f>'[3]Data hebdo'!AK296</f>
        <v>108.99</v>
      </c>
      <c r="AL70" s="49">
        <f>'[3]Data hebdo'!AL296</f>
        <v>36.489999999999995</v>
      </c>
      <c r="AM70" s="49">
        <f>'[3]Data hebdo'!AM296</f>
        <v>67.849999999999994</v>
      </c>
      <c r="AN70" s="49">
        <f>'[3]Data hebdo'!AN296</f>
        <v>110.94999999999999</v>
      </c>
      <c r="AO70" s="49">
        <f>'[3]Data hebdo'!AO296</f>
        <v>131.07999999999998</v>
      </c>
      <c r="AP70" s="49">
        <f>'[3]Data hebdo'!AP296</f>
        <v>138.84</v>
      </c>
      <c r="AQ70" s="49">
        <f>'[3]Data hebdo'!AQ296</f>
        <v>131.32999999999998</v>
      </c>
      <c r="AR70" s="49">
        <f>'[3]Data hebdo'!AR296</f>
        <v>151.38000000000002</v>
      </c>
      <c r="AS70" s="49">
        <f>'[3]Data hebdo'!AS296</f>
        <v>144.72</v>
      </c>
      <c r="AT70" s="49">
        <f>'[3]Data hebdo'!AT296</f>
        <v>97</v>
      </c>
      <c r="AU70" s="49">
        <f>'[3]Data hebdo'!AU296</f>
        <v>115.19000000000001</v>
      </c>
      <c r="AV70" s="49">
        <f>'[3]Data hebdo'!AV296</f>
        <v>110.88</v>
      </c>
      <c r="AW70" s="49">
        <f>'[3]Data hebdo'!AW296</f>
        <v>149.11000000000001</v>
      </c>
      <c r="AX70" s="49">
        <f>'[3]Data hebdo'!AX296</f>
        <v>81.699999999999989</v>
      </c>
      <c r="AY70" s="49">
        <f>'[3]Data hebdo'!AY296</f>
        <v>79.699999999999989</v>
      </c>
      <c r="AZ70" s="49">
        <f>'[3]Data hebdo'!AZ296</f>
        <v>93.46</v>
      </c>
      <c r="BA70" s="49">
        <f>'[3]Data hebdo'!BA296</f>
        <v>90.419999999999987</v>
      </c>
      <c r="BB70" s="49">
        <f>'[3]Data hebdo'!BB296</f>
        <v>83.789999999999992</v>
      </c>
      <c r="BC70" s="49">
        <f>'[3]Data hebdo'!BC296</f>
        <v>5.8000000000000007</v>
      </c>
      <c r="BD70" s="49">
        <f>'[3]Data hebdo'!BD296</f>
        <v>0</v>
      </c>
      <c r="BE70" s="49">
        <f>'[3]Data hebdo'!BE296</f>
        <v>0</v>
      </c>
      <c r="BF70" s="49">
        <f>'[3]Data hebdo'!BF296</f>
        <v>0</v>
      </c>
      <c r="BG70" s="49">
        <f>'[3]Data hebdo'!BG296</f>
        <v>0</v>
      </c>
      <c r="BH70" s="49">
        <f>'[3]Data hebdo'!BH296</f>
        <v>0</v>
      </c>
      <c r="BI70" s="49">
        <f>'[3]Data hebdo'!BI296</f>
        <v>456.56</v>
      </c>
      <c r="BJ70" s="49">
        <f>'[3]Data hebdo'!BJ296</f>
        <v>366.68</v>
      </c>
      <c r="BK70" s="49">
        <f>'[3]Data hebdo'!BK296</f>
        <v>486.1</v>
      </c>
      <c r="BL70" s="49">
        <f>'[3]Data hebdo'!BL296</f>
        <v>429.27000000000004</v>
      </c>
      <c r="BM70" s="49">
        <f>'[3]Data hebdo'!BM296</f>
        <v>512.1099999999999</v>
      </c>
      <c r="BN70" s="49">
        <f>'[3]Data hebdo'!BN296</f>
        <v>595.42000000000007</v>
      </c>
      <c r="BO70" s="49">
        <f>'[3]Data hebdo'!BO296</f>
        <v>523.71000000000015</v>
      </c>
      <c r="BP70" s="49">
        <f>'[3]Data hebdo'!BP296</f>
        <v>438.37</v>
      </c>
      <c r="BQ70" s="49">
        <f>'[3]Data hebdo'!BQ296</f>
        <v>540.73</v>
      </c>
      <c r="BR70" s="49">
        <f>'[3]Data hebdo'!BR296</f>
        <v>503.19999999999993</v>
      </c>
      <c r="BS70" s="49">
        <f>'[3]Data hebdo'!BS296</f>
        <v>306.84999999999997</v>
      </c>
      <c r="BT70" s="49">
        <f>'[3]Data hebdo'!BT296</f>
        <v>0</v>
      </c>
    </row>
    <row r="71" spans="1:72" x14ac:dyDescent="0.25">
      <c r="B71" s="2" t="s">
        <v>65</v>
      </c>
      <c r="C71" s="11" t="s">
        <v>3</v>
      </c>
      <c r="D71" s="4" t="s">
        <v>7</v>
      </c>
      <c r="E71" s="49">
        <f>'[3]Data hebdo'!E297</f>
        <v>0</v>
      </c>
      <c r="F71" s="34"/>
      <c r="G71" s="49">
        <f>'[3]Data hebdo'!G297</f>
        <v>1886154</v>
      </c>
      <c r="H71" s="49">
        <f>'[3]Data hebdo'!H297</f>
        <v>26206</v>
      </c>
      <c r="I71" s="49">
        <f>'[3]Data hebdo'!I297</f>
        <v>52340</v>
      </c>
      <c r="J71" s="49">
        <f>'[3]Data hebdo'!J297</f>
        <v>38985</v>
      </c>
      <c r="K71" s="49">
        <f>'[3]Data hebdo'!K297</f>
        <v>37844</v>
      </c>
      <c r="L71" s="49">
        <f>'[3]Data hebdo'!L297</f>
        <v>34173</v>
      </c>
      <c r="M71" s="49">
        <f>'[3]Data hebdo'!M297</f>
        <v>34773</v>
      </c>
      <c r="N71" s="49">
        <f>'[3]Data hebdo'!N297</f>
        <v>44960</v>
      </c>
      <c r="O71" s="49">
        <f>'[3]Data hebdo'!O297</f>
        <v>42211</v>
      </c>
      <c r="P71" s="49">
        <f>'[3]Data hebdo'!P297</f>
        <v>39058</v>
      </c>
      <c r="Q71" s="49">
        <f>'[3]Data hebdo'!Q297</f>
        <v>35047</v>
      </c>
      <c r="R71" s="49">
        <f>'[3]Data hebdo'!R297</f>
        <v>40883</v>
      </c>
      <c r="S71" s="49">
        <f>'[3]Data hebdo'!S297</f>
        <v>42636</v>
      </c>
      <c r="T71" s="49">
        <f>'[3]Data hebdo'!T297</f>
        <v>44179</v>
      </c>
      <c r="U71" s="49">
        <f>'[3]Data hebdo'!U297</f>
        <v>33244</v>
      </c>
      <c r="V71" s="49">
        <f>'[3]Data hebdo'!V297</f>
        <v>44433</v>
      </c>
      <c r="W71" s="49">
        <f>'[3]Data hebdo'!W297</f>
        <v>49142</v>
      </c>
      <c r="X71" s="49">
        <f>'[3]Data hebdo'!X297</f>
        <v>44897</v>
      </c>
      <c r="Y71" s="49">
        <f>'[3]Data hebdo'!Y297</f>
        <v>34842</v>
      </c>
      <c r="Z71" s="49">
        <f>'[3]Data hebdo'!Z297</f>
        <v>16579</v>
      </c>
      <c r="AA71" s="49">
        <f>'[3]Data hebdo'!AA297</f>
        <v>42066</v>
      </c>
      <c r="AB71" s="49">
        <f>'[3]Data hebdo'!AB297</f>
        <v>42316</v>
      </c>
      <c r="AC71" s="49">
        <f>'[3]Data hebdo'!AC297</f>
        <v>40405</v>
      </c>
      <c r="AD71" s="49">
        <f>'[3]Data hebdo'!AD297</f>
        <v>41185</v>
      </c>
      <c r="AE71" s="49">
        <f>'[3]Data hebdo'!AE297</f>
        <v>46761</v>
      </c>
      <c r="AF71" s="49">
        <f>'[3]Data hebdo'!AF297</f>
        <v>49119</v>
      </c>
      <c r="AG71" s="49">
        <f>'[3]Data hebdo'!AG297</f>
        <v>48159</v>
      </c>
      <c r="AH71" s="49">
        <f>'[3]Data hebdo'!AH297</f>
        <v>44045</v>
      </c>
      <c r="AI71" s="49">
        <f>'[3]Data hebdo'!AI297</f>
        <v>40179</v>
      </c>
      <c r="AJ71" s="49">
        <f>'[3]Data hebdo'!AJ297</f>
        <v>40278</v>
      </c>
      <c r="AK71" s="49">
        <f>'[3]Data hebdo'!AK297</f>
        <v>34732</v>
      </c>
      <c r="AL71" s="49">
        <f>'[3]Data hebdo'!AL297</f>
        <v>8844</v>
      </c>
      <c r="AM71" s="49">
        <f>'[3]Data hebdo'!AM297</f>
        <v>12275</v>
      </c>
      <c r="AN71" s="49">
        <f>'[3]Data hebdo'!AN297</f>
        <v>31145</v>
      </c>
      <c r="AO71" s="49">
        <f>'[3]Data hebdo'!AO297</f>
        <v>44676</v>
      </c>
      <c r="AP71" s="49">
        <f>'[3]Data hebdo'!AP297</f>
        <v>45318</v>
      </c>
      <c r="AQ71" s="49">
        <f>'[3]Data hebdo'!AQ297</f>
        <v>47085</v>
      </c>
      <c r="AR71" s="49">
        <f>'[3]Data hebdo'!AR297</f>
        <v>52842</v>
      </c>
      <c r="AS71" s="49">
        <f>'[3]Data hebdo'!AS297</f>
        <v>36527</v>
      </c>
      <c r="AT71" s="49">
        <f>'[3]Data hebdo'!AT297</f>
        <v>37354</v>
      </c>
      <c r="AU71" s="49">
        <f>'[3]Data hebdo'!AU297</f>
        <v>45586</v>
      </c>
      <c r="AV71" s="49">
        <f>'[3]Data hebdo'!AV297</f>
        <v>55440</v>
      </c>
      <c r="AW71" s="49">
        <f>'[3]Data hebdo'!AW297</f>
        <v>50243</v>
      </c>
      <c r="AX71" s="49">
        <f>'[3]Data hebdo'!AX297</f>
        <v>39047</v>
      </c>
      <c r="AY71" s="49">
        <f>'[3]Data hebdo'!AY297</f>
        <v>42496</v>
      </c>
      <c r="AZ71" s="49">
        <f>'[3]Data hebdo'!AZ297</f>
        <v>46828</v>
      </c>
      <c r="BA71" s="49">
        <f>'[3]Data hebdo'!BA297</f>
        <v>39593</v>
      </c>
      <c r="BB71" s="49">
        <f>'[3]Data hebdo'!BB297</f>
        <v>44228</v>
      </c>
      <c r="BC71" s="49">
        <f>'[3]Data hebdo'!BC297</f>
        <v>950</v>
      </c>
      <c r="BD71" s="49">
        <f>'[3]Data hebdo'!BD297</f>
        <v>0</v>
      </c>
      <c r="BE71" s="49">
        <f>'[3]Data hebdo'!BE297</f>
        <v>0</v>
      </c>
      <c r="BF71" s="49">
        <f>'[3]Data hebdo'!BF297</f>
        <v>0</v>
      </c>
      <c r="BG71" s="49">
        <f>'[3]Data hebdo'!BG297</f>
        <v>0</v>
      </c>
      <c r="BH71" s="49">
        <f>'[3]Data hebdo'!BH297</f>
        <v>0</v>
      </c>
      <c r="BI71" s="49">
        <f>'[3]Data hebdo'!BI297</f>
        <v>170887</v>
      </c>
      <c r="BJ71" s="49">
        <f>'[3]Data hebdo'!BJ297</f>
        <v>157781</v>
      </c>
      <c r="BK71" s="49">
        <f>'[3]Data hebdo'!BK297</f>
        <v>179206</v>
      </c>
      <c r="BL71" s="49">
        <f>'[3]Data hebdo'!BL297</f>
        <v>182824</v>
      </c>
      <c r="BM71" s="49">
        <f>'[3]Data hebdo'!BM297</f>
        <v>151307</v>
      </c>
      <c r="BN71" s="49">
        <f>'[3]Data hebdo'!BN297</f>
        <v>199133</v>
      </c>
      <c r="BO71" s="49">
        <f>'[3]Data hebdo'!BO297</f>
        <v>170504</v>
      </c>
      <c r="BP71" s="49">
        <f>'[3]Data hebdo'!BP297</f>
        <v>125311</v>
      </c>
      <c r="BQ71" s="49">
        <f>'[3]Data hebdo'!BQ297</f>
        <v>184790</v>
      </c>
      <c r="BR71" s="49">
        <f>'[3]Data hebdo'!BR297</f>
        <v>206542</v>
      </c>
      <c r="BS71" s="49">
        <f>'[3]Data hebdo'!BS297</f>
        <v>157869</v>
      </c>
      <c r="BT71" s="49">
        <f>'[3]Data hebdo'!BT297</f>
        <v>0</v>
      </c>
    </row>
    <row r="72" spans="1:72" x14ac:dyDescent="0.25">
      <c r="B72" s="2" t="s">
        <v>65</v>
      </c>
      <c r="C72" s="2" t="s">
        <v>6</v>
      </c>
      <c r="D72" s="4" t="s">
        <v>8</v>
      </c>
      <c r="E72" s="49">
        <f>'[3]Data hebdo'!E298</f>
        <v>0</v>
      </c>
      <c r="F72" s="34"/>
      <c r="G72" s="49">
        <f>'[3]Data hebdo'!G298</f>
        <v>40356</v>
      </c>
      <c r="H72" s="49">
        <f>'[3]Data hebdo'!H298</f>
        <v>139</v>
      </c>
      <c r="I72" s="49">
        <f>'[3]Data hebdo'!I298</f>
        <v>917</v>
      </c>
      <c r="J72" s="49">
        <f>'[3]Data hebdo'!J298</f>
        <v>598</v>
      </c>
      <c r="K72" s="49">
        <f>'[3]Data hebdo'!K298</f>
        <v>462</v>
      </c>
      <c r="L72" s="49">
        <f>'[3]Data hebdo'!L298</f>
        <v>414</v>
      </c>
      <c r="M72" s="49">
        <f>'[3]Data hebdo'!M298</f>
        <v>521</v>
      </c>
      <c r="N72" s="49">
        <f>'[3]Data hebdo'!N298</f>
        <v>676</v>
      </c>
      <c r="O72" s="49">
        <f>'[3]Data hebdo'!O298</f>
        <v>1058</v>
      </c>
      <c r="P72" s="49">
        <f>'[3]Data hebdo'!P298</f>
        <v>627</v>
      </c>
      <c r="Q72" s="49">
        <f>'[3]Data hebdo'!Q298</f>
        <v>856</v>
      </c>
      <c r="R72" s="49">
        <f>'[3]Data hebdo'!R298</f>
        <v>1048</v>
      </c>
      <c r="S72" s="49">
        <f>'[3]Data hebdo'!S298</f>
        <v>897</v>
      </c>
      <c r="T72" s="49">
        <f>'[3]Data hebdo'!T298</f>
        <v>887</v>
      </c>
      <c r="U72" s="49">
        <f>'[3]Data hebdo'!U298</f>
        <v>747</v>
      </c>
      <c r="V72" s="49">
        <f>'[3]Data hebdo'!V298</f>
        <v>943</v>
      </c>
      <c r="W72" s="49">
        <f>'[3]Data hebdo'!W298</f>
        <v>697</v>
      </c>
      <c r="X72" s="49">
        <f>'[3]Data hebdo'!X298</f>
        <v>953</v>
      </c>
      <c r="Y72" s="49">
        <f>'[3]Data hebdo'!Y298</f>
        <v>493</v>
      </c>
      <c r="Z72" s="49">
        <f>'[3]Data hebdo'!Z298</f>
        <v>637</v>
      </c>
      <c r="AA72" s="49">
        <f>'[3]Data hebdo'!AA298</f>
        <v>779</v>
      </c>
      <c r="AB72" s="49">
        <f>'[3]Data hebdo'!AB298</f>
        <v>664</v>
      </c>
      <c r="AC72" s="49">
        <f>'[3]Data hebdo'!AC298</f>
        <v>919</v>
      </c>
      <c r="AD72" s="49">
        <f>'[3]Data hebdo'!AD298</f>
        <v>971</v>
      </c>
      <c r="AE72" s="49">
        <f>'[3]Data hebdo'!AE298</f>
        <v>778</v>
      </c>
      <c r="AF72" s="49">
        <f>'[3]Data hebdo'!AF298</f>
        <v>883</v>
      </c>
      <c r="AG72" s="49">
        <f>'[3]Data hebdo'!AG298</f>
        <v>894</v>
      </c>
      <c r="AH72" s="49">
        <f>'[3]Data hebdo'!AH298</f>
        <v>861</v>
      </c>
      <c r="AI72" s="49">
        <f>'[3]Data hebdo'!AI298</f>
        <v>527</v>
      </c>
      <c r="AJ72" s="49">
        <f>'[3]Data hebdo'!AJ298</f>
        <v>743</v>
      </c>
      <c r="AK72" s="49">
        <f>'[3]Data hebdo'!AK298</f>
        <v>848</v>
      </c>
      <c r="AL72" s="49">
        <f>'[3]Data hebdo'!AL298</f>
        <v>337</v>
      </c>
      <c r="AM72" s="49">
        <f>'[3]Data hebdo'!AM298</f>
        <v>163</v>
      </c>
      <c r="AN72" s="49">
        <f>'[3]Data hebdo'!AN298</f>
        <v>229</v>
      </c>
      <c r="AO72" s="49">
        <f>'[3]Data hebdo'!AO298</f>
        <v>679</v>
      </c>
      <c r="AP72" s="49">
        <f>'[3]Data hebdo'!AP298</f>
        <v>727</v>
      </c>
      <c r="AQ72" s="49">
        <f>'[3]Data hebdo'!AQ298</f>
        <v>1093</v>
      </c>
      <c r="AR72" s="49">
        <f>'[3]Data hebdo'!AR298</f>
        <v>1343</v>
      </c>
      <c r="AS72" s="49">
        <f>'[3]Data hebdo'!AS298</f>
        <v>1174</v>
      </c>
      <c r="AT72" s="49">
        <f>'[3]Data hebdo'!AT298</f>
        <v>1371</v>
      </c>
      <c r="AU72" s="49">
        <f>'[3]Data hebdo'!AU298</f>
        <v>1453</v>
      </c>
      <c r="AV72" s="49">
        <f>'[3]Data hebdo'!AV298</f>
        <v>1351</v>
      </c>
      <c r="AW72" s="49">
        <f>'[3]Data hebdo'!AW298</f>
        <v>2113</v>
      </c>
      <c r="AX72" s="49">
        <f>'[3]Data hebdo'!AX298</f>
        <v>1138</v>
      </c>
      <c r="AY72" s="49">
        <f>'[3]Data hebdo'!AY298</f>
        <v>894</v>
      </c>
      <c r="AZ72" s="49">
        <f>'[3]Data hebdo'!AZ298</f>
        <v>1705</v>
      </c>
      <c r="BA72" s="49">
        <f>'[3]Data hebdo'!BA298</f>
        <v>876</v>
      </c>
      <c r="BB72" s="49">
        <f>'[3]Data hebdo'!BB298</f>
        <v>1256</v>
      </c>
      <c r="BC72" s="49">
        <f>'[3]Data hebdo'!BC298</f>
        <v>17</v>
      </c>
      <c r="BD72" s="49">
        <f>'[3]Data hebdo'!BD298</f>
        <v>0</v>
      </c>
      <c r="BE72" s="49">
        <f>'[3]Data hebdo'!BE298</f>
        <v>0</v>
      </c>
      <c r="BF72" s="49">
        <f>'[3]Data hebdo'!BF298</f>
        <v>0</v>
      </c>
      <c r="BG72" s="49">
        <f>'[3]Data hebdo'!BG298</f>
        <v>0</v>
      </c>
      <c r="BH72" s="49">
        <f>'[3]Data hebdo'!BH298</f>
        <v>0</v>
      </c>
      <c r="BI72" s="49">
        <f>'[3]Data hebdo'!BI298</f>
        <v>2297</v>
      </c>
      <c r="BJ72" s="49">
        <f>'[3]Data hebdo'!BJ298</f>
        <v>2744</v>
      </c>
      <c r="BK72" s="49">
        <f>'[3]Data hebdo'!BK298</f>
        <v>3974</v>
      </c>
      <c r="BL72" s="49">
        <f>'[3]Data hebdo'!BL298</f>
        <v>3527</v>
      </c>
      <c r="BM72" s="49">
        <f>'[3]Data hebdo'!BM298</f>
        <v>3058</v>
      </c>
      <c r="BN72" s="49">
        <f>'[3]Data hebdo'!BN298</f>
        <v>3718</v>
      </c>
      <c r="BO72" s="49">
        <f>'[3]Data hebdo'!BO298</f>
        <v>3367</v>
      </c>
      <c r="BP72" s="49">
        <f>'[3]Data hebdo'!BP298</f>
        <v>1678</v>
      </c>
      <c r="BQ72" s="49">
        <f>'[3]Data hebdo'!BQ298</f>
        <v>5190</v>
      </c>
      <c r="BR72" s="49">
        <f>'[3]Data hebdo'!BR298</f>
        <v>6438</v>
      </c>
      <c r="BS72" s="49">
        <f>'[3]Data hebdo'!BS298</f>
        <v>4365</v>
      </c>
      <c r="BT72" s="49">
        <f>'[3]Data hebdo'!BT298</f>
        <v>0</v>
      </c>
    </row>
    <row r="73" spans="1:72" x14ac:dyDescent="0.25">
      <c r="B73" s="2" t="s">
        <v>65</v>
      </c>
      <c r="C73" s="2" t="s">
        <v>6</v>
      </c>
      <c r="D73" s="4" t="s">
        <v>4</v>
      </c>
      <c r="E73" s="49">
        <f>'[3]Data hebdo'!E299</f>
        <v>0</v>
      </c>
      <c r="F73" s="34"/>
      <c r="G73" s="49">
        <f>'[3]Data hebdo'!G299</f>
        <v>28185.130000000008</v>
      </c>
      <c r="H73" s="49">
        <f>'[3]Data hebdo'!H299</f>
        <v>410.26000000000005</v>
      </c>
      <c r="I73" s="49">
        <f>'[3]Data hebdo'!I299</f>
        <v>796.11</v>
      </c>
      <c r="J73" s="49">
        <f>'[3]Data hebdo'!J299</f>
        <v>589.88000000000011</v>
      </c>
      <c r="K73" s="49">
        <f>'[3]Data hebdo'!K299</f>
        <v>608.76</v>
      </c>
      <c r="L73" s="49">
        <f>'[3]Data hebdo'!L299</f>
        <v>568.40000000000009</v>
      </c>
      <c r="M73" s="49">
        <f>'[3]Data hebdo'!M299</f>
        <v>555.59</v>
      </c>
      <c r="N73" s="49">
        <f>'[3]Data hebdo'!N299</f>
        <v>690.38</v>
      </c>
      <c r="O73" s="49">
        <f>'[3]Data hebdo'!O299</f>
        <v>694.66</v>
      </c>
      <c r="P73" s="49">
        <f>'[3]Data hebdo'!P299</f>
        <v>610.79</v>
      </c>
      <c r="Q73" s="49">
        <f>'[3]Data hebdo'!Q299</f>
        <v>516.04</v>
      </c>
      <c r="R73" s="49">
        <f>'[3]Data hebdo'!R299</f>
        <v>546.02</v>
      </c>
      <c r="S73" s="49">
        <f>'[3]Data hebdo'!S299</f>
        <v>646.83000000000004</v>
      </c>
      <c r="T73" s="49">
        <f>'[3]Data hebdo'!T299</f>
        <v>648.65000000000009</v>
      </c>
      <c r="U73" s="49">
        <f>'[3]Data hebdo'!U299</f>
        <v>521.81000000000006</v>
      </c>
      <c r="V73" s="49">
        <f>'[3]Data hebdo'!V299</f>
        <v>630.16</v>
      </c>
      <c r="W73" s="49">
        <f>'[3]Data hebdo'!W299</f>
        <v>713.93000000000006</v>
      </c>
      <c r="X73" s="49">
        <f>'[3]Data hebdo'!X299</f>
        <v>663.43000000000006</v>
      </c>
      <c r="Y73" s="49">
        <f>'[3]Data hebdo'!Y299</f>
        <v>480.93999999999994</v>
      </c>
      <c r="Z73" s="49">
        <f>'[3]Data hebdo'!Z299</f>
        <v>245.48999999999998</v>
      </c>
      <c r="AA73" s="49">
        <f>'[3]Data hebdo'!AA299</f>
        <v>657.42</v>
      </c>
      <c r="AB73" s="49">
        <f>'[3]Data hebdo'!AB299</f>
        <v>665.84000000000015</v>
      </c>
      <c r="AC73" s="49">
        <f>'[3]Data hebdo'!AC299</f>
        <v>614.95000000000005</v>
      </c>
      <c r="AD73" s="49">
        <f>'[3]Data hebdo'!AD299</f>
        <v>612.04000000000008</v>
      </c>
      <c r="AE73" s="49">
        <f>'[3]Data hebdo'!AE299</f>
        <v>681.28000000000009</v>
      </c>
      <c r="AF73" s="49">
        <f>'[3]Data hebdo'!AF299</f>
        <v>735.61000000000013</v>
      </c>
      <c r="AG73" s="49">
        <f>'[3]Data hebdo'!AG299</f>
        <v>702.32</v>
      </c>
      <c r="AH73" s="49">
        <f>'[3]Data hebdo'!AH299</f>
        <v>685.52</v>
      </c>
      <c r="AI73" s="49">
        <f>'[3]Data hebdo'!AI299</f>
        <v>593.5200000000001</v>
      </c>
      <c r="AJ73" s="49">
        <f>'[3]Data hebdo'!AJ299</f>
        <v>577.66999999999996</v>
      </c>
      <c r="AK73" s="49">
        <f>'[3]Data hebdo'!AK299</f>
        <v>539.35</v>
      </c>
      <c r="AL73" s="49">
        <f>'[3]Data hebdo'!AL299</f>
        <v>152.87</v>
      </c>
      <c r="AM73" s="49">
        <f>'[3]Data hebdo'!AM299</f>
        <v>144.91999999999999</v>
      </c>
      <c r="AN73" s="49">
        <f>'[3]Data hebdo'!AN299</f>
        <v>380.83</v>
      </c>
      <c r="AO73" s="49">
        <f>'[3]Data hebdo'!AO299</f>
        <v>597.91</v>
      </c>
      <c r="AP73" s="49">
        <f>'[3]Data hebdo'!AP299</f>
        <v>748.17000000000007</v>
      </c>
      <c r="AQ73" s="49">
        <f>'[3]Data hebdo'!AQ299</f>
        <v>710.04000000000008</v>
      </c>
      <c r="AR73" s="49">
        <f>'[3]Data hebdo'!AR299</f>
        <v>870.67000000000007</v>
      </c>
      <c r="AS73" s="49">
        <f>'[3]Data hebdo'!AS299</f>
        <v>612.96</v>
      </c>
      <c r="AT73" s="49">
        <f>'[3]Data hebdo'!AT299</f>
        <v>544.81999999999994</v>
      </c>
      <c r="AU73" s="49">
        <f>'[3]Data hebdo'!AU299</f>
        <v>751.08999999999992</v>
      </c>
      <c r="AV73" s="49">
        <f>'[3]Data hebdo'!AV299</f>
        <v>815.16</v>
      </c>
      <c r="AW73" s="49">
        <f>'[3]Data hebdo'!AW299</f>
        <v>743.25</v>
      </c>
      <c r="AX73" s="49">
        <f>'[3]Data hebdo'!AX299</f>
        <v>532.12</v>
      </c>
      <c r="AY73" s="49">
        <f>'[3]Data hebdo'!AY299</f>
        <v>617.44000000000005</v>
      </c>
      <c r="AZ73" s="49">
        <f>'[3]Data hebdo'!AZ299</f>
        <v>687.74</v>
      </c>
      <c r="BA73" s="49">
        <f>'[3]Data hebdo'!BA299</f>
        <v>505.45</v>
      </c>
      <c r="BB73" s="49">
        <f>'[3]Data hebdo'!BB299</f>
        <v>552.14</v>
      </c>
      <c r="BC73" s="49">
        <f>'[3]Data hebdo'!BC299</f>
        <v>13.9</v>
      </c>
      <c r="BD73" s="49">
        <f>'[3]Data hebdo'!BD299</f>
        <v>0</v>
      </c>
      <c r="BE73" s="49">
        <f>'[3]Data hebdo'!BE299</f>
        <v>0</v>
      </c>
      <c r="BF73" s="49">
        <f>'[3]Data hebdo'!BF299</f>
        <v>0</v>
      </c>
      <c r="BG73" s="49">
        <f>'[3]Data hebdo'!BG299</f>
        <v>0</v>
      </c>
      <c r="BH73" s="49">
        <f>'[3]Data hebdo'!BH299</f>
        <v>0</v>
      </c>
      <c r="BI73" s="49">
        <f>'[3]Data hebdo'!BI299</f>
        <v>2650.79</v>
      </c>
      <c r="BJ73" s="49">
        <f>'[3]Data hebdo'!BJ299</f>
        <v>2538.2399999999998</v>
      </c>
      <c r="BK73" s="49">
        <f>'[3]Data hebdo'!BK299</f>
        <v>2617.0700000000002</v>
      </c>
      <c r="BL73" s="49">
        <f>'[3]Data hebdo'!BL299</f>
        <v>2683.33</v>
      </c>
      <c r="BM73" s="49">
        <f>'[3]Data hebdo'!BM299</f>
        <v>2302.1099999999997</v>
      </c>
      <c r="BN73" s="49">
        <f>'[3]Data hebdo'!BN299</f>
        <v>2934.78</v>
      </c>
      <c r="BO73" s="49">
        <f>'[3]Data hebdo'!BO299</f>
        <v>2581.04</v>
      </c>
      <c r="BP73" s="49">
        <f>'[3]Data hebdo'!BP299</f>
        <v>1742.24</v>
      </c>
      <c r="BQ73" s="49">
        <f>'[3]Data hebdo'!BQ299</f>
        <v>2917.24</v>
      </c>
      <c r="BR73" s="49">
        <f>'[3]Data hebdo'!BR299</f>
        <v>3083.14</v>
      </c>
      <c r="BS73" s="49">
        <f>'[3]Data hebdo'!BS299</f>
        <v>2135.15</v>
      </c>
      <c r="BT73" s="49">
        <f>'[3]Data hebdo'!BT299</f>
        <v>0</v>
      </c>
    </row>
    <row r="74" spans="1:72" x14ac:dyDescent="0.25">
      <c r="B74" s="2" t="s">
        <v>65</v>
      </c>
      <c r="C74" s="2" t="s">
        <v>3</v>
      </c>
      <c r="D74" s="4" t="s">
        <v>5</v>
      </c>
      <c r="E74" s="49">
        <f>'[3]Data hebdo'!E300</f>
        <v>0</v>
      </c>
      <c r="F74" s="34"/>
      <c r="G74" s="49">
        <f>'[3]Data hebdo'!G300</f>
        <v>27536.109722222223</v>
      </c>
      <c r="H74" s="49">
        <f>'[3]Data hebdo'!H300</f>
        <v>425.95055555555552</v>
      </c>
      <c r="I74" s="49">
        <f>'[3]Data hebdo'!I300</f>
        <v>746.29833333333352</v>
      </c>
      <c r="J74" s="49">
        <f>'[3]Data hebdo'!J300</f>
        <v>570.72083333333342</v>
      </c>
      <c r="K74" s="49">
        <f>'[3]Data hebdo'!K300</f>
        <v>595.31027777777786</v>
      </c>
      <c r="L74" s="49">
        <f>'[3]Data hebdo'!L300</f>
        <v>551.20499999999993</v>
      </c>
      <c r="M74" s="49">
        <f>'[3]Data hebdo'!M300</f>
        <v>538.15305555555551</v>
      </c>
      <c r="N74" s="49">
        <f>'[3]Data hebdo'!N300</f>
        <v>666.1538888888889</v>
      </c>
      <c r="O74" s="49">
        <f>'[3]Data hebdo'!O300</f>
        <v>634.3416666666667</v>
      </c>
      <c r="P74" s="49">
        <f>'[3]Data hebdo'!P300</f>
        <v>579.64388888888891</v>
      </c>
      <c r="Q74" s="49">
        <f>'[3]Data hebdo'!Q300</f>
        <v>484.79305555555555</v>
      </c>
      <c r="R74" s="49">
        <f>'[3]Data hebdo'!R300</f>
        <v>597.69361111111107</v>
      </c>
      <c r="S74" s="49">
        <f>'[3]Data hebdo'!S300</f>
        <v>623.61611111111108</v>
      </c>
      <c r="T74" s="49">
        <f>'[3]Data hebdo'!T300</f>
        <v>623.1919444444444</v>
      </c>
      <c r="U74" s="49">
        <f>'[3]Data hebdo'!U300</f>
        <v>542.17111111111103</v>
      </c>
      <c r="V74" s="49">
        <f>'[3]Data hebdo'!V300</f>
        <v>636.51027777777779</v>
      </c>
      <c r="W74" s="49">
        <f>'[3]Data hebdo'!W300</f>
        <v>703.03444444444449</v>
      </c>
      <c r="X74" s="49">
        <f>'[3]Data hebdo'!X300</f>
        <v>648.4713888888889</v>
      </c>
      <c r="Y74" s="49">
        <f>'[3]Data hebdo'!Y300</f>
        <v>466.74666666666673</v>
      </c>
      <c r="Z74" s="49">
        <f>'[3]Data hebdo'!Z300</f>
        <v>232.09333333333331</v>
      </c>
      <c r="AA74" s="49">
        <f>'[3]Data hebdo'!AA300</f>
        <v>656.36249999999995</v>
      </c>
      <c r="AB74" s="49">
        <f>'[3]Data hebdo'!AB300</f>
        <v>624.89361111111111</v>
      </c>
      <c r="AC74" s="49">
        <f>'[3]Data hebdo'!AC300</f>
        <v>597.0002777777778</v>
      </c>
      <c r="AD74" s="49">
        <f>'[3]Data hebdo'!AD300</f>
        <v>587.22777777777776</v>
      </c>
      <c r="AE74" s="49">
        <f>'[3]Data hebdo'!AE300</f>
        <v>653.22055555555562</v>
      </c>
      <c r="AF74" s="49">
        <f>'[3]Data hebdo'!AF300</f>
        <v>704.4224999999999</v>
      </c>
      <c r="AG74" s="49">
        <f>'[3]Data hebdo'!AG300</f>
        <v>675.71749999999997</v>
      </c>
      <c r="AH74" s="49">
        <f>'[3]Data hebdo'!AH300</f>
        <v>646.96722222222229</v>
      </c>
      <c r="AI74" s="49">
        <f>'[3]Data hebdo'!AI300</f>
        <v>571.75055555555548</v>
      </c>
      <c r="AJ74" s="49">
        <f>'[3]Data hebdo'!AJ300</f>
        <v>557.81972222222225</v>
      </c>
      <c r="AK74" s="49">
        <f>'[3]Data hebdo'!AK300</f>
        <v>528.97305555555556</v>
      </c>
      <c r="AL74" s="49">
        <f>'[3]Data hebdo'!AL300</f>
        <v>141.19833333333335</v>
      </c>
      <c r="AM74" s="49">
        <f>'[3]Data hebdo'!AM300</f>
        <v>154.70222222222222</v>
      </c>
      <c r="AN74" s="49">
        <f>'[3]Data hebdo'!AN300</f>
        <v>479.90694444444443</v>
      </c>
      <c r="AO74" s="49">
        <f>'[3]Data hebdo'!AO300</f>
        <v>655.38666666666666</v>
      </c>
      <c r="AP74" s="49">
        <f>'[3]Data hebdo'!AP300</f>
        <v>695.71805555555545</v>
      </c>
      <c r="AQ74" s="49">
        <f>'[3]Data hebdo'!AQ300</f>
        <v>636.07805555555547</v>
      </c>
      <c r="AR74" s="49">
        <f>'[3]Data hebdo'!AR300</f>
        <v>782.43388888888876</v>
      </c>
      <c r="AS74" s="49">
        <f>'[3]Data hebdo'!AS300</f>
        <v>586.1919444444444</v>
      </c>
      <c r="AT74" s="49">
        <f>'[3]Data hebdo'!AT300</f>
        <v>550.97861111111115</v>
      </c>
      <c r="AU74" s="49">
        <f>'[3]Data hebdo'!AU300</f>
        <v>702.02</v>
      </c>
      <c r="AV74" s="49">
        <f>'[3]Data hebdo'!AV300</f>
        <v>797.69805555555558</v>
      </c>
      <c r="AW74" s="49">
        <f>'[3]Data hebdo'!AW300</f>
        <v>722.00805555555553</v>
      </c>
      <c r="AX74" s="49">
        <f>'[3]Data hebdo'!AX300</f>
        <v>547.68416666666667</v>
      </c>
      <c r="AY74" s="49">
        <f>'[3]Data hebdo'!AY300</f>
        <v>611.81194444444441</v>
      </c>
      <c r="AZ74" s="49">
        <f>'[3]Data hebdo'!AZ300</f>
        <v>658.48305555555555</v>
      </c>
      <c r="BA74" s="49">
        <f>'[3]Data hebdo'!BA300</f>
        <v>530.8844444444444</v>
      </c>
      <c r="BB74" s="49">
        <f>'[3]Data hebdo'!BB300</f>
        <v>599.1588888888889</v>
      </c>
      <c r="BC74" s="49">
        <f>'[3]Data hebdo'!BC300</f>
        <v>13.311666666666667</v>
      </c>
      <c r="BD74" s="49">
        <f>'[3]Data hebdo'!BD300</f>
        <v>0</v>
      </c>
      <c r="BE74" s="49">
        <f>'[3]Data hebdo'!BE300</f>
        <v>0</v>
      </c>
      <c r="BF74" s="49">
        <f>'[3]Data hebdo'!BF300</f>
        <v>0</v>
      </c>
      <c r="BG74" s="49">
        <f>'[3]Data hebdo'!BG300</f>
        <v>0</v>
      </c>
      <c r="BH74" s="49">
        <f>'[3]Data hebdo'!BH300</f>
        <v>0</v>
      </c>
      <c r="BI74" s="49">
        <f>'[3]Data hebdo'!BI300</f>
        <v>2575.2016666666668</v>
      </c>
      <c r="BJ74" s="49">
        <f>'[3]Data hebdo'!BJ300</f>
        <v>2401.2202777777779</v>
      </c>
      <c r="BK74" s="49">
        <f>'[3]Data hebdo'!BK300</f>
        <v>2584.7950000000001</v>
      </c>
      <c r="BL74" s="49">
        <f>'[3]Data hebdo'!BL300</f>
        <v>2687.9433333333332</v>
      </c>
      <c r="BM74" s="49">
        <f>'[3]Data hebdo'!BM300</f>
        <v>2221.2683333333334</v>
      </c>
      <c r="BN74" s="49">
        <f>'[3]Data hebdo'!BN300</f>
        <v>2820.9438888888899</v>
      </c>
      <c r="BO74" s="49">
        <f>'[3]Data hebdo'!BO300</f>
        <v>2474.6274999999996</v>
      </c>
      <c r="BP74" s="49">
        <f>'[3]Data hebdo'!BP300</f>
        <v>1860.1461111111112</v>
      </c>
      <c r="BQ74" s="49">
        <f>'[3]Data hebdo'!BQ300</f>
        <v>2726.9033333333332</v>
      </c>
      <c r="BR74" s="49">
        <f>'[3]Data hebdo'!BR300</f>
        <v>3020.1500000000005</v>
      </c>
      <c r="BS74" s="49">
        <f>'[3]Data hebdo'!BS300</f>
        <v>2162.9102777777775</v>
      </c>
      <c r="BT74" s="49">
        <f>'[3]Data hebdo'!BT300</f>
        <v>0</v>
      </c>
    </row>
    <row r="75" spans="1:72" s="12" customFormat="1" x14ac:dyDescent="0.25">
      <c r="A75" s="5"/>
      <c r="B75" s="6" t="s">
        <v>63</v>
      </c>
      <c r="C75" s="6" t="s">
        <v>6</v>
      </c>
      <c r="D75" s="7" t="s">
        <v>9</v>
      </c>
      <c r="E75" s="6" t="e">
        <f>E63/E61*E62</f>
        <v>#DIV/0!</v>
      </c>
      <c r="F75" s="6"/>
      <c r="G75" s="50">
        <f t="shared" ref="G75:AL75" si="0">G63/G61*G62</f>
        <v>933.23939775093015</v>
      </c>
      <c r="H75" s="6">
        <f t="shared" si="0"/>
        <v>8.9185393258426959</v>
      </c>
      <c r="I75" s="6">
        <f t="shared" si="0"/>
        <v>13.821532232827415</v>
      </c>
      <c r="J75" s="6">
        <f t="shared" si="0"/>
        <v>15.867538311846266</v>
      </c>
      <c r="K75" s="6">
        <f t="shared" si="0"/>
        <v>12.884369758740808</v>
      </c>
      <c r="L75" s="6">
        <f t="shared" si="0"/>
        <v>15.393022079116834</v>
      </c>
      <c r="M75" s="6">
        <f t="shared" si="0"/>
        <v>17.677063462260605</v>
      </c>
      <c r="N75" s="6">
        <f t="shared" si="0"/>
        <v>14.077543708974909</v>
      </c>
      <c r="O75" s="6">
        <f t="shared" si="0"/>
        <v>23.457260385713454</v>
      </c>
      <c r="P75" s="6">
        <f t="shared" si="0"/>
        <v>16.180473795819452</v>
      </c>
      <c r="Q75" s="6">
        <f t="shared" si="0"/>
        <v>10.823081185355443</v>
      </c>
      <c r="R75" s="6">
        <f t="shared" si="0"/>
        <v>17.593613489276489</v>
      </c>
      <c r="S75" s="6">
        <f t="shared" si="0"/>
        <v>18.074116288302594</v>
      </c>
      <c r="T75" s="6">
        <f t="shared" si="0"/>
        <v>12.901971297048469</v>
      </c>
      <c r="U75" s="6">
        <f t="shared" si="0"/>
        <v>22.616834777939712</v>
      </c>
      <c r="V75" s="6">
        <f t="shared" si="0"/>
        <v>29.488076174328057</v>
      </c>
      <c r="W75" s="6">
        <f t="shared" si="0"/>
        <v>23.364018667798049</v>
      </c>
      <c r="X75" s="6">
        <f t="shared" si="0"/>
        <v>25.077731715831732</v>
      </c>
      <c r="Y75" s="6">
        <f t="shared" si="0"/>
        <v>21.133523727293859</v>
      </c>
      <c r="Z75" s="6">
        <f t="shared" si="0"/>
        <v>9.6607980675430856</v>
      </c>
      <c r="AA75" s="6">
        <f t="shared" si="0"/>
        <v>18.433957453464728</v>
      </c>
      <c r="AB75" s="6">
        <f t="shared" si="0"/>
        <v>14.939193695059107</v>
      </c>
      <c r="AC75" s="6">
        <f t="shared" si="0"/>
        <v>23.65077122997884</v>
      </c>
      <c r="AD75" s="6">
        <f t="shared" si="0"/>
        <v>21.308288182352673</v>
      </c>
      <c r="AE75" s="6">
        <f t="shared" si="0"/>
        <v>21.437912763466041</v>
      </c>
      <c r="AF75" s="6">
        <f t="shared" si="0"/>
        <v>20.651493185444849</v>
      </c>
      <c r="AG75" s="6">
        <f t="shared" si="0"/>
        <v>17.533877349159251</v>
      </c>
      <c r="AH75" s="6">
        <f t="shared" si="0"/>
        <v>26.773502428091145</v>
      </c>
      <c r="AI75" s="6">
        <f t="shared" si="0"/>
        <v>18.266031825117551</v>
      </c>
      <c r="AJ75" s="6">
        <f t="shared" si="0"/>
        <v>15.564344396787474</v>
      </c>
      <c r="AK75" s="6">
        <f t="shared" si="0"/>
        <v>16.03517135461605</v>
      </c>
      <c r="AL75" s="6">
        <f t="shared" si="0"/>
        <v>4.8354085603112837</v>
      </c>
      <c r="AM75" s="6" t="e">
        <f t="shared" ref="AM75:BT75" si="1">AM63/AM61*AM62</f>
        <v>#DIV/0!</v>
      </c>
      <c r="AN75" s="6">
        <f t="shared" si="1"/>
        <v>2.9125171102661596</v>
      </c>
      <c r="AO75" s="6">
        <f t="shared" si="1"/>
        <v>20.484683126876082</v>
      </c>
      <c r="AP75" s="6">
        <f t="shared" si="1"/>
        <v>23.222268325104441</v>
      </c>
      <c r="AQ75" s="6">
        <f t="shared" si="1"/>
        <v>23.496539796025655</v>
      </c>
      <c r="AR75" s="6">
        <f t="shared" si="1"/>
        <v>26.96109776381445</v>
      </c>
      <c r="AS75" s="6">
        <f t="shared" si="1"/>
        <v>25.166398560503826</v>
      </c>
      <c r="AT75" s="6">
        <f t="shared" si="1"/>
        <v>30.195594209598664</v>
      </c>
      <c r="AU75" s="6">
        <f t="shared" si="1"/>
        <v>20.198999016142547</v>
      </c>
      <c r="AV75" s="6">
        <f t="shared" si="1"/>
        <v>29.526779090534411</v>
      </c>
      <c r="AW75" s="6">
        <f t="shared" si="1"/>
        <v>30.441288413441299</v>
      </c>
      <c r="AX75" s="6">
        <f t="shared" si="1"/>
        <v>36.672607653895248</v>
      </c>
      <c r="AY75" s="6">
        <f t="shared" si="1"/>
        <v>16.108647282821451</v>
      </c>
      <c r="AZ75" s="6">
        <f t="shared" si="1"/>
        <v>23.945782768777619</v>
      </c>
      <c r="BA75" s="6">
        <f t="shared" si="1"/>
        <v>26.139527004056841</v>
      </c>
      <c r="BB75" s="6">
        <f t="shared" si="1"/>
        <v>24.779527024801553</v>
      </c>
      <c r="BC75" s="6">
        <f t="shared" si="1"/>
        <v>26.742179943767574</v>
      </c>
      <c r="BD75" s="6" t="e">
        <f t="shared" si="1"/>
        <v>#DIV/0!</v>
      </c>
      <c r="BE75" s="6" t="e">
        <f t="shared" si="1"/>
        <v>#DIV/0!</v>
      </c>
      <c r="BF75" s="6" t="e">
        <f t="shared" si="1"/>
        <v>#DIV/0!</v>
      </c>
      <c r="BG75" s="6" t="e">
        <f t="shared" si="1"/>
        <v>#DIV/0!</v>
      </c>
      <c r="BH75" s="6" t="e">
        <f t="shared" si="1"/>
        <v>#DIV/0!</v>
      </c>
      <c r="BI75" s="6">
        <f t="shared" si="1"/>
        <v>60.132285613880242</v>
      </c>
      <c r="BJ75" s="6">
        <f t="shared" si="1"/>
        <v>69.626093235407822</v>
      </c>
      <c r="BK75" s="6">
        <f t="shared" si="1"/>
        <v>66.611560167281226</v>
      </c>
      <c r="BL75" s="6">
        <f t="shared" si="1"/>
        <v>104.52528144753005</v>
      </c>
      <c r="BM75" s="6">
        <f t="shared" si="1"/>
        <v>77.40362402646835</v>
      </c>
      <c r="BN75" s="6">
        <f t="shared" si="1"/>
        <v>85.579793403716451</v>
      </c>
      <c r="BO75" s="6">
        <f t="shared" si="1"/>
        <v>83.712527456435808</v>
      </c>
      <c r="BP75" s="6">
        <f t="shared" si="1"/>
        <v>41.689551565863759</v>
      </c>
      <c r="BQ75" s="6">
        <f t="shared" si="1"/>
        <v>110.89690300844438</v>
      </c>
      <c r="BR75" s="6">
        <f t="shared" si="1"/>
        <v>129.38905315052398</v>
      </c>
      <c r="BS75" s="6">
        <f t="shared" si="1"/>
        <v>99.910104048638033</v>
      </c>
      <c r="BT75" s="6">
        <f t="shared" si="1"/>
        <v>4.7438532110091742</v>
      </c>
    </row>
    <row r="76" spans="1:72" s="12" customFormat="1" x14ac:dyDescent="0.25">
      <c r="A76" s="5"/>
      <c r="B76" s="6" t="s">
        <v>64</v>
      </c>
      <c r="C76" s="6" t="s">
        <v>6</v>
      </c>
      <c r="D76" s="7" t="s">
        <v>9</v>
      </c>
      <c r="E76" s="6" t="e">
        <f>E68/E66*E67</f>
        <v>#DIV/0!</v>
      </c>
      <c r="F76" s="6"/>
      <c r="G76" s="50">
        <f t="shared" ref="G76:AL76" si="2">G68/G66*G67</f>
        <v>668.92021725321297</v>
      </c>
      <c r="H76" s="6">
        <f t="shared" si="2"/>
        <v>10.214750676459218</v>
      </c>
      <c r="I76" s="6">
        <f t="shared" si="2"/>
        <v>12.328945419417165</v>
      </c>
      <c r="J76" s="6">
        <f t="shared" si="2"/>
        <v>9.8067182597782896</v>
      </c>
      <c r="K76" s="6">
        <f t="shared" si="2"/>
        <v>18.505232273838629</v>
      </c>
      <c r="L76" s="6">
        <f t="shared" si="2"/>
        <v>9.7216826426780703</v>
      </c>
      <c r="M76" s="6">
        <f t="shared" si="2"/>
        <v>13.821524064171122</v>
      </c>
      <c r="N76" s="6">
        <f t="shared" si="2"/>
        <v>12.191355583676051</v>
      </c>
      <c r="O76" s="6">
        <f t="shared" si="2"/>
        <v>12.870462416745957</v>
      </c>
      <c r="P76" s="6">
        <f t="shared" si="2"/>
        <v>12.619868697478989</v>
      </c>
      <c r="Q76" s="6">
        <f t="shared" si="2"/>
        <v>14.586900216138329</v>
      </c>
      <c r="R76" s="6">
        <f t="shared" si="2"/>
        <v>20.574987642115673</v>
      </c>
      <c r="S76" s="6">
        <f t="shared" si="2"/>
        <v>8.5503229883443321</v>
      </c>
      <c r="T76" s="6">
        <f t="shared" si="2"/>
        <v>22.099716954022991</v>
      </c>
      <c r="U76" s="6">
        <f t="shared" si="2"/>
        <v>6.1340087497121809</v>
      </c>
      <c r="V76" s="6">
        <f t="shared" si="2"/>
        <v>13.965270543786261</v>
      </c>
      <c r="W76" s="6">
        <f t="shared" si="2"/>
        <v>19.730995747696667</v>
      </c>
      <c r="X76" s="6">
        <f t="shared" si="2"/>
        <v>22.245647525962127</v>
      </c>
      <c r="Y76" s="6">
        <f t="shared" si="2"/>
        <v>6.2596915088576655</v>
      </c>
      <c r="Z76" s="6">
        <f t="shared" si="2"/>
        <v>2.7653439803439803</v>
      </c>
      <c r="AA76" s="6">
        <f t="shared" si="2"/>
        <v>16.112729433272396</v>
      </c>
      <c r="AB76" s="6">
        <f t="shared" si="2"/>
        <v>17.110898437500001</v>
      </c>
      <c r="AC76" s="6">
        <f t="shared" si="2"/>
        <v>15.920486969754613</v>
      </c>
      <c r="AD76" s="6">
        <f t="shared" si="2"/>
        <v>21.844769403824522</v>
      </c>
      <c r="AE76" s="6">
        <f t="shared" si="2"/>
        <v>17.173732620320859</v>
      </c>
      <c r="AF76" s="6">
        <f t="shared" si="2"/>
        <v>17.960783575985602</v>
      </c>
      <c r="AG76" s="6">
        <f t="shared" si="2"/>
        <v>13.676774193548386</v>
      </c>
      <c r="AH76" s="6">
        <f t="shared" si="2"/>
        <v>16.125042315504402</v>
      </c>
      <c r="AI76" s="6">
        <f t="shared" si="2"/>
        <v>14.515805768290694</v>
      </c>
      <c r="AJ76" s="6">
        <f t="shared" si="2"/>
        <v>20.164915868871482</v>
      </c>
      <c r="AK76" s="6">
        <f t="shared" si="2"/>
        <v>16.828231716147716</v>
      </c>
      <c r="AL76" s="6">
        <f t="shared" si="2"/>
        <v>3.5165829477858561</v>
      </c>
      <c r="AM76" s="6" t="e">
        <f t="shared" ref="AM76:BT76" si="3">AM68/AM66*AM67</f>
        <v>#DIV/0!</v>
      </c>
      <c r="AN76" s="6">
        <f t="shared" si="3"/>
        <v>0.93515843773028751</v>
      </c>
      <c r="AO76" s="6">
        <f t="shared" si="3"/>
        <v>13.549368308351179</v>
      </c>
      <c r="AP76" s="6">
        <f t="shared" si="3"/>
        <v>14.843089902112313</v>
      </c>
      <c r="AQ76" s="6">
        <f t="shared" si="3"/>
        <v>15.738685529030359</v>
      </c>
      <c r="AR76" s="6">
        <f t="shared" si="3"/>
        <v>13.510321792260692</v>
      </c>
      <c r="AS76" s="6">
        <f t="shared" si="3"/>
        <v>17.049038461538462</v>
      </c>
      <c r="AT76" s="6">
        <f t="shared" si="3"/>
        <v>18.024283325733393</v>
      </c>
      <c r="AU76" s="6">
        <f t="shared" si="3"/>
        <v>9.3302960222016651</v>
      </c>
      <c r="AV76" s="6">
        <f t="shared" si="3"/>
        <v>23.467713021734948</v>
      </c>
      <c r="AW76" s="6">
        <f t="shared" si="3"/>
        <v>25.054491209376664</v>
      </c>
      <c r="AX76" s="6">
        <f t="shared" si="3"/>
        <v>12.66953042644945</v>
      </c>
      <c r="AY76" s="6">
        <f t="shared" si="3"/>
        <v>8.5436610937942756</v>
      </c>
      <c r="AZ76" s="6">
        <f t="shared" si="3"/>
        <v>29.762500455954768</v>
      </c>
      <c r="BA76" s="6">
        <f t="shared" si="3"/>
        <v>10.716368797308663</v>
      </c>
      <c r="BB76" s="6">
        <f t="shared" si="3"/>
        <v>13.053732578397211</v>
      </c>
      <c r="BC76" s="6">
        <f t="shared" si="3"/>
        <v>7.5397823701536204</v>
      </c>
      <c r="BD76" s="6" t="e">
        <f t="shared" si="3"/>
        <v>#DIV/0!</v>
      </c>
      <c r="BE76" s="6" t="e">
        <f t="shared" si="3"/>
        <v>#DIV/0!</v>
      </c>
      <c r="BF76" s="6" t="e">
        <f t="shared" si="3"/>
        <v>#DIV/0!</v>
      </c>
      <c r="BG76" s="6" t="e">
        <f t="shared" si="3"/>
        <v>#DIV/0!</v>
      </c>
      <c r="BH76" s="6" t="e">
        <f t="shared" si="3"/>
        <v>#DIV/0!</v>
      </c>
      <c r="BI76" s="6">
        <f t="shared" si="3"/>
        <v>57.89421791239922</v>
      </c>
      <c r="BJ76" s="6">
        <f t="shared" si="3"/>
        <v>46.584312051077411</v>
      </c>
      <c r="BK76" s="6">
        <f t="shared" si="3"/>
        <v>70.898036047234299</v>
      </c>
      <c r="BL76" s="6">
        <f t="shared" si="3"/>
        <v>65.006995159882564</v>
      </c>
      <c r="BM76" s="6">
        <f t="shared" si="3"/>
        <v>49.975368186511595</v>
      </c>
      <c r="BN76" s="6">
        <f t="shared" si="3"/>
        <v>76.555851845630542</v>
      </c>
      <c r="BO76" s="6">
        <f t="shared" si="3"/>
        <v>71.875611676657329</v>
      </c>
      <c r="BP76" s="6">
        <f t="shared" si="3"/>
        <v>24.172210353327852</v>
      </c>
      <c r="BQ76" s="6">
        <f t="shared" si="3"/>
        <v>69.337929057927042</v>
      </c>
      <c r="BR76" s="6">
        <f t="shared" si="3"/>
        <v>76.352983725135616</v>
      </c>
      <c r="BS76" s="6">
        <f t="shared" si="3"/>
        <v>59.683504623313624</v>
      </c>
      <c r="BT76" s="6">
        <f t="shared" si="3"/>
        <v>2.1662073027090694</v>
      </c>
    </row>
    <row r="77" spans="1:72" s="12" customFormat="1" x14ac:dyDescent="0.25">
      <c r="A77" s="5"/>
      <c r="B77" s="6" t="s">
        <v>65</v>
      </c>
      <c r="C77" s="6" t="s">
        <v>6</v>
      </c>
      <c r="D77" s="7" t="s">
        <v>9</v>
      </c>
      <c r="E77" s="6" t="e">
        <f>E73/E71*E72</f>
        <v>#DIV/0!</v>
      </c>
      <c r="F77" s="6"/>
      <c r="G77" s="50">
        <f t="shared" ref="G77:AL77" si="4">G73/G71*G72</f>
        <v>603.04678529960984</v>
      </c>
      <c r="H77" s="6">
        <f t="shared" si="4"/>
        <v>2.1760718919331454</v>
      </c>
      <c r="I77" s="6">
        <f t="shared" si="4"/>
        <v>13.947895873137179</v>
      </c>
      <c r="J77" s="6">
        <f t="shared" si="4"/>
        <v>9.0483067846607685</v>
      </c>
      <c r="K77" s="6">
        <f t="shared" si="4"/>
        <v>7.4317492865447621</v>
      </c>
      <c r="L77" s="6">
        <f t="shared" si="4"/>
        <v>6.886067948380302</v>
      </c>
      <c r="M77" s="6">
        <f t="shared" si="4"/>
        <v>8.3243433123400337</v>
      </c>
      <c r="N77" s="6">
        <f t="shared" si="4"/>
        <v>10.380268683274021</v>
      </c>
      <c r="O77" s="6">
        <f t="shared" si="4"/>
        <v>17.411344910094524</v>
      </c>
      <c r="P77" s="6">
        <f t="shared" si="4"/>
        <v>9.8050419888371128</v>
      </c>
      <c r="Q77" s="6">
        <f t="shared" si="4"/>
        <v>12.603938710873969</v>
      </c>
      <c r="R77" s="6">
        <f t="shared" si="4"/>
        <v>13.996745835677419</v>
      </c>
      <c r="S77" s="6">
        <f t="shared" si="4"/>
        <v>13.608371094849424</v>
      </c>
      <c r="T77" s="6">
        <f t="shared" si="4"/>
        <v>13.023213517734671</v>
      </c>
      <c r="U77" s="6">
        <f t="shared" si="4"/>
        <v>11.725185597401035</v>
      </c>
      <c r="V77" s="6">
        <f t="shared" si="4"/>
        <v>13.373863569869242</v>
      </c>
      <c r="W77" s="6">
        <f t="shared" si="4"/>
        <v>10.125945423466689</v>
      </c>
      <c r="X77" s="6">
        <f t="shared" si="4"/>
        <v>14.082205715303919</v>
      </c>
      <c r="Y77" s="6">
        <f t="shared" si="4"/>
        <v>6.8051036105849256</v>
      </c>
      <c r="Z77" s="6">
        <f t="shared" si="4"/>
        <v>9.4322413897098727</v>
      </c>
      <c r="AA77" s="6">
        <f t="shared" si="4"/>
        <v>12.174444444444445</v>
      </c>
      <c r="AB77" s="6">
        <f t="shared" si="4"/>
        <v>10.448004537290862</v>
      </c>
      <c r="AC77" s="6">
        <f t="shared" si="4"/>
        <v>13.986859299591636</v>
      </c>
      <c r="AD77" s="6">
        <f t="shared" si="4"/>
        <v>14.429788515236131</v>
      </c>
      <c r="AE77" s="6">
        <f t="shared" si="4"/>
        <v>11.334997968392464</v>
      </c>
      <c r="AF77" s="6">
        <f t="shared" si="4"/>
        <v>13.223877318349317</v>
      </c>
      <c r="AG77" s="6">
        <f t="shared" si="4"/>
        <v>13.037523204385474</v>
      </c>
      <c r="AH77" s="6">
        <f t="shared" si="4"/>
        <v>13.400674764445453</v>
      </c>
      <c r="AI77" s="6">
        <f t="shared" si="4"/>
        <v>7.7847890689165995</v>
      </c>
      <c r="AJ77" s="6">
        <f t="shared" si="4"/>
        <v>10.656159938427926</v>
      </c>
      <c r="AK77" s="6">
        <f t="shared" si="4"/>
        <v>13.16851318668663</v>
      </c>
      <c r="AL77" s="6">
        <f t="shared" si="4"/>
        <v>5.825100633197648</v>
      </c>
      <c r="AM77" s="6">
        <f t="shared" ref="AM77:BT77" si="5">AM73/AM71*AM72</f>
        <v>1.9243959266802444</v>
      </c>
      <c r="AN77" s="6">
        <f t="shared" si="5"/>
        <v>2.8001306790817146</v>
      </c>
      <c r="AO77" s="6">
        <f t="shared" si="5"/>
        <v>9.0872255797296084</v>
      </c>
      <c r="AP77" s="6">
        <f t="shared" si="5"/>
        <v>12.002285846683439</v>
      </c>
      <c r="AQ77" s="6">
        <f t="shared" si="5"/>
        <v>16.482398215992355</v>
      </c>
      <c r="AR77" s="6">
        <f t="shared" si="5"/>
        <v>22.128416978918288</v>
      </c>
      <c r="AS77" s="6">
        <f t="shared" si="5"/>
        <v>19.700907274071234</v>
      </c>
      <c r="AT77" s="6">
        <f t="shared" si="5"/>
        <v>19.996472131498631</v>
      </c>
      <c r="AU77" s="6">
        <f t="shared" si="5"/>
        <v>23.940108147238185</v>
      </c>
      <c r="AV77" s="6">
        <f t="shared" si="5"/>
        <v>19.864378787878788</v>
      </c>
      <c r="AW77" s="6">
        <f t="shared" si="5"/>
        <v>31.257831936787213</v>
      </c>
      <c r="AX77" s="6">
        <f t="shared" si="5"/>
        <v>15.508299229134121</v>
      </c>
      <c r="AY77" s="6">
        <f t="shared" si="5"/>
        <v>12.98925451807229</v>
      </c>
      <c r="AZ77" s="6">
        <f t="shared" si="5"/>
        <v>25.040503544887674</v>
      </c>
      <c r="BA77" s="6">
        <f t="shared" si="5"/>
        <v>11.183143484959462</v>
      </c>
      <c r="BB77" s="6">
        <f t="shared" si="5"/>
        <v>15.679837207199059</v>
      </c>
      <c r="BC77" s="6">
        <f t="shared" si="5"/>
        <v>0.24873684210526315</v>
      </c>
      <c r="BD77" s="6" t="e">
        <f t="shared" si="5"/>
        <v>#DIV/0!</v>
      </c>
      <c r="BE77" s="6" t="e">
        <f t="shared" si="5"/>
        <v>#DIV/0!</v>
      </c>
      <c r="BF77" s="6" t="e">
        <f t="shared" si="5"/>
        <v>#DIV/0!</v>
      </c>
      <c r="BG77" s="6" t="e">
        <f t="shared" si="5"/>
        <v>#DIV/0!</v>
      </c>
      <c r="BH77" s="6" t="e">
        <f t="shared" si="5"/>
        <v>#DIV/0!</v>
      </c>
      <c r="BI77" s="6">
        <f t="shared" si="5"/>
        <v>35.630941089725958</v>
      </c>
      <c r="BJ77" s="6">
        <f t="shared" si="5"/>
        <v>44.143024572033383</v>
      </c>
      <c r="BK77" s="6">
        <f t="shared" si="5"/>
        <v>58.035089115319806</v>
      </c>
      <c r="BL77" s="6">
        <f t="shared" si="5"/>
        <v>51.766206351463701</v>
      </c>
      <c r="BM77" s="6">
        <f t="shared" si="5"/>
        <v>46.526944424250026</v>
      </c>
      <c r="BN77" s="6">
        <f t="shared" si="5"/>
        <v>54.795096945257697</v>
      </c>
      <c r="BO77" s="6">
        <f t="shared" si="5"/>
        <v>50.968667479941821</v>
      </c>
      <c r="BP77" s="6">
        <f t="shared" si="5"/>
        <v>23.329785254287334</v>
      </c>
      <c r="BQ77" s="6">
        <f t="shared" si="5"/>
        <v>81.933414145787097</v>
      </c>
      <c r="BR77" s="6">
        <f t="shared" si="5"/>
        <v>96.102755468621396</v>
      </c>
      <c r="BS77" s="6">
        <f t="shared" si="5"/>
        <v>59.035844592668603</v>
      </c>
      <c r="BT77" s="6" t="e">
        <f t="shared" si="5"/>
        <v>#DIV/0!</v>
      </c>
    </row>
    <row r="78" spans="1:72" s="12" customFormat="1" x14ac:dyDescent="0.25">
      <c r="A78" s="5"/>
      <c r="B78" s="6" t="s">
        <v>68</v>
      </c>
      <c r="C78" s="6" t="s">
        <v>6</v>
      </c>
      <c r="D78" s="7" t="s">
        <v>9</v>
      </c>
      <c r="E78" s="6" t="e">
        <f>(E63+E68)/(E61+E66)*(E62+E67)</f>
        <v>#DIV/0!</v>
      </c>
      <c r="F78" s="6"/>
      <c r="G78" s="50">
        <f t="shared" ref="G78:AL78" si="6">(G63+G68)/(G61+G66)*(G62+G67)</f>
        <v>1488.4946814228936</v>
      </c>
      <c r="H78" s="6">
        <f t="shared" si="6"/>
        <v>15.068537120723045</v>
      </c>
      <c r="I78" s="6">
        <f t="shared" si="6"/>
        <v>24.420022659323372</v>
      </c>
      <c r="J78" s="6">
        <f t="shared" si="6"/>
        <v>23.757912341713343</v>
      </c>
      <c r="K78" s="6">
        <f t="shared" si="6"/>
        <v>25.298966315732784</v>
      </c>
      <c r="L78" s="6">
        <f t="shared" si="6"/>
        <v>25.663470139036779</v>
      </c>
      <c r="M78" s="6">
        <f t="shared" si="6"/>
        <v>29.349184243176182</v>
      </c>
      <c r="N78" s="6">
        <f t="shared" si="6"/>
        <v>23.717546500873496</v>
      </c>
      <c r="O78" s="6">
        <f t="shared" si="6"/>
        <v>34.825136302771533</v>
      </c>
      <c r="P78" s="6">
        <f t="shared" si="6"/>
        <v>26.09303057693301</v>
      </c>
      <c r="Q78" s="6">
        <f t="shared" si="6"/>
        <v>21.424521994919107</v>
      </c>
      <c r="R78" s="6">
        <f t="shared" si="6"/>
        <v>31.697059418644823</v>
      </c>
      <c r="S78" s="6">
        <f t="shared" si="6"/>
        <v>28.367020787871823</v>
      </c>
      <c r="T78" s="6">
        <f t="shared" si="6"/>
        <v>27.273460706022835</v>
      </c>
      <c r="U78" s="6">
        <f t="shared" si="6"/>
        <v>30.506292533780456</v>
      </c>
      <c r="V78" s="6">
        <f t="shared" si="6"/>
        <v>46.059977584757632</v>
      </c>
      <c r="W78" s="6">
        <f t="shared" si="6"/>
        <v>37.776448206053807</v>
      </c>
      <c r="X78" s="6">
        <f t="shared" si="6"/>
        <v>42.446356483065337</v>
      </c>
      <c r="Y78" s="6">
        <f t="shared" si="6"/>
        <v>27.279538143588823</v>
      </c>
      <c r="Z78" s="6">
        <f t="shared" si="6"/>
        <v>12.010723385877782</v>
      </c>
      <c r="AA78" s="6">
        <f t="shared" si="6"/>
        <v>29.600413890663503</v>
      </c>
      <c r="AB78" s="6">
        <f t="shared" si="6"/>
        <v>26.426533642019965</v>
      </c>
      <c r="AC78" s="6">
        <f t="shared" si="6"/>
        <v>36.475726393198947</v>
      </c>
      <c r="AD78" s="6">
        <f t="shared" si="6"/>
        <v>37.965433800271121</v>
      </c>
      <c r="AE78" s="6">
        <f t="shared" si="6"/>
        <v>34.565129997485542</v>
      </c>
      <c r="AF78" s="6">
        <f t="shared" si="6"/>
        <v>33.624884979702301</v>
      </c>
      <c r="AG78" s="6">
        <f t="shared" si="6"/>
        <v>28.61298941080641</v>
      </c>
      <c r="AH78" s="6">
        <f t="shared" si="6"/>
        <v>39.957602414085059</v>
      </c>
      <c r="AI78" s="6">
        <f t="shared" si="6"/>
        <v>29.998715032679737</v>
      </c>
      <c r="AJ78" s="6">
        <f t="shared" si="6"/>
        <v>29.629133860159012</v>
      </c>
      <c r="AK78" s="6">
        <f t="shared" si="6"/>
        <v>29.899433667781494</v>
      </c>
      <c r="AL78" s="6">
        <f t="shared" si="6"/>
        <v>8.92045464433326</v>
      </c>
      <c r="AM78" s="6" t="e">
        <f t="shared" ref="AM78:BT78" si="7">(AM63+AM68)/(AM61+AM66)*(AM62+AM67)</f>
        <v>#DIV/0!</v>
      </c>
      <c r="AN78" s="6">
        <f t="shared" si="7"/>
        <v>4.9139947189739726</v>
      </c>
      <c r="AO78" s="6">
        <f t="shared" si="7"/>
        <v>35.663071776357185</v>
      </c>
      <c r="AP78" s="6">
        <f t="shared" si="7"/>
        <v>38.019609756097559</v>
      </c>
      <c r="AQ78" s="6">
        <f t="shared" si="7"/>
        <v>39.00455137461423</v>
      </c>
      <c r="AR78" s="6">
        <f t="shared" si="7"/>
        <v>41.567922472446085</v>
      </c>
      <c r="AS78" s="6">
        <f t="shared" si="7"/>
        <v>40.543919402014957</v>
      </c>
      <c r="AT78" s="6">
        <f t="shared" si="7"/>
        <v>46.682116150335048</v>
      </c>
      <c r="AU78" s="6">
        <f t="shared" si="7"/>
        <v>28.019049729518343</v>
      </c>
      <c r="AV78" s="6">
        <f t="shared" si="7"/>
        <v>48.050535334401857</v>
      </c>
      <c r="AW78" s="6">
        <f t="shared" si="7"/>
        <v>48.386298952492716</v>
      </c>
      <c r="AX78" s="6">
        <f t="shared" si="7"/>
        <v>50.302870301268712</v>
      </c>
      <c r="AY78" s="6">
        <f t="shared" si="7"/>
        <v>23.230182433286959</v>
      </c>
      <c r="AZ78" s="6">
        <f t="shared" si="7"/>
        <v>41.905053328429567</v>
      </c>
      <c r="BA78" s="6">
        <f t="shared" si="7"/>
        <v>35.411973240041732</v>
      </c>
      <c r="BB78" s="6">
        <f t="shared" si="7"/>
        <v>35.815290533001459</v>
      </c>
      <c r="BC78" s="6">
        <f t="shared" si="7"/>
        <v>36.160588606264454</v>
      </c>
      <c r="BD78" s="6" t="e">
        <f t="shared" si="7"/>
        <v>#DIV/0!</v>
      </c>
      <c r="BE78" s="6" t="e">
        <f t="shared" si="7"/>
        <v>#DIV/0!</v>
      </c>
      <c r="BF78" s="6" t="e">
        <f t="shared" si="7"/>
        <v>#DIV/0!</v>
      </c>
      <c r="BG78" s="6" t="e">
        <f t="shared" si="7"/>
        <v>#DIV/0!</v>
      </c>
      <c r="BH78" s="6" t="e">
        <f t="shared" si="7"/>
        <v>#DIV/0!</v>
      </c>
      <c r="BI78" s="6">
        <f t="shared" si="7"/>
        <v>103.6414638762336</v>
      </c>
      <c r="BJ78" s="6">
        <f t="shared" si="7"/>
        <v>111.01186885564408</v>
      </c>
      <c r="BK78" s="6">
        <f t="shared" si="7"/>
        <v>119.97671105416684</v>
      </c>
      <c r="BL78" s="6">
        <f t="shared" si="7"/>
        <v>163.09452277452277</v>
      </c>
      <c r="BM78" s="6">
        <f t="shared" si="7"/>
        <v>115.52164988356117</v>
      </c>
      <c r="BN78" s="6">
        <f t="shared" si="7"/>
        <v>142.2366149765478</v>
      </c>
      <c r="BO78" s="6">
        <f t="shared" si="7"/>
        <v>141.56686361464318</v>
      </c>
      <c r="BP78" s="6">
        <f t="shared" si="7"/>
        <v>69.732186666666664</v>
      </c>
      <c r="BQ78" s="6">
        <f t="shared" si="7"/>
        <v>176.94435073294301</v>
      </c>
      <c r="BR78" s="6">
        <f t="shared" si="7"/>
        <v>192.92861557685225</v>
      </c>
      <c r="BS78" s="6">
        <f t="shared" si="7"/>
        <v>146.20489307728508</v>
      </c>
      <c r="BT78" s="6">
        <f t="shared" si="7"/>
        <v>6.8824386847195358</v>
      </c>
    </row>
    <row r="79" spans="1:72" s="12" customFormat="1" x14ac:dyDescent="0.25">
      <c r="A79" s="10"/>
      <c r="B79" s="8" t="s">
        <v>63</v>
      </c>
      <c r="C79" s="8" t="s">
        <v>12</v>
      </c>
      <c r="D79" s="9" t="s">
        <v>13</v>
      </c>
      <c r="E79" s="33" t="e">
        <f>E64/(E$60+E$63)</f>
        <v>#DIV/0!</v>
      </c>
      <c r="F79" s="8"/>
      <c r="G79" s="33">
        <f t="shared" ref="G79:AL79" si="8">G64/(G$60+G$63)</f>
        <v>0.78179201065505921</v>
      </c>
      <c r="H79" s="33">
        <f>H64/(H$60+H$63)</f>
        <v>0.81132469218818837</v>
      </c>
      <c r="I79" s="33">
        <f t="shared" si="8"/>
        <v>0.75839655172413778</v>
      </c>
      <c r="J79" s="33">
        <f t="shared" si="8"/>
        <v>0.82701288996824229</v>
      </c>
      <c r="K79" s="33">
        <f t="shared" si="8"/>
        <v>0.81479438235896806</v>
      </c>
      <c r="L79" s="33">
        <f t="shared" si="8"/>
        <v>0.80926470319718091</v>
      </c>
      <c r="M79" s="33">
        <f t="shared" si="8"/>
        <v>0.78556098985327394</v>
      </c>
      <c r="N79" s="33">
        <f t="shared" si="8"/>
        <v>0.80323582034774355</v>
      </c>
      <c r="O79" s="33">
        <f t="shared" si="8"/>
        <v>0.78135769150923795</v>
      </c>
      <c r="P79" s="33">
        <f t="shared" si="8"/>
        <v>0.81672549160844199</v>
      </c>
      <c r="Q79" s="33">
        <f t="shared" si="8"/>
        <v>0.8022742634487694</v>
      </c>
      <c r="R79" s="33">
        <f t="shared" si="8"/>
        <v>0.80837144676662998</v>
      </c>
      <c r="S79" s="33">
        <f t="shared" si="8"/>
        <v>0.74620608975400504</v>
      </c>
      <c r="T79" s="33">
        <f t="shared" si="8"/>
        <v>0.81392954657356442</v>
      </c>
      <c r="U79" s="33">
        <f t="shared" si="8"/>
        <v>0.80431367191502434</v>
      </c>
      <c r="V79" s="33">
        <f t="shared" si="8"/>
        <v>0.75910573813323545</v>
      </c>
      <c r="W79" s="33">
        <f t="shared" si="8"/>
        <v>0.7446100290937735</v>
      </c>
      <c r="X79" s="33">
        <f t="shared" si="8"/>
        <v>0.73607584222109368</v>
      </c>
      <c r="Y79" s="33">
        <f t="shared" si="8"/>
        <v>0.77333433486066239</v>
      </c>
      <c r="Z79" s="33">
        <f t="shared" si="8"/>
        <v>0.79862787163672122</v>
      </c>
      <c r="AA79" s="33">
        <f t="shared" si="8"/>
        <v>0.7853694098525229</v>
      </c>
      <c r="AB79" s="33">
        <f t="shared" si="8"/>
        <v>0.77041854843839463</v>
      </c>
      <c r="AC79" s="33">
        <f t="shared" si="8"/>
        <v>0.75676755697638454</v>
      </c>
      <c r="AD79" s="33">
        <f t="shared" si="8"/>
        <v>0.74945653104192</v>
      </c>
      <c r="AE79" s="33">
        <f t="shared" si="8"/>
        <v>0.73434037020986831</v>
      </c>
      <c r="AF79" s="33">
        <f t="shared" si="8"/>
        <v>0.75339400916653998</v>
      </c>
      <c r="AG79" s="33">
        <f t="shared" si="8"/>
        <v>0.78138219410208587</v>
      </c>
      <c r="AH79" s="33">
        <f t="shared" si="8"/>
        <v>0.80782444008896903</v>
      </c>
      <c r="AI79" s="33">
        <f t="shared" si="8"/>
        <v>0.79607151320466574</v>
      </c>
      <c r="AJ79" s="33">
        <f t="shared" si="8"/>
        <v>0.8099182473086366</v>
      </c>
      <c r="AK79" s="33">
        <f t="shared" si="8"/>
        <v>0.7669871743422636</v>
      </c>
      <c r="AL79" s="33">
        <f t="shared" si="8"/>
        <v>0.74768492054418667</v>
      </c>
      <c r="AM79" s="33" t="e">
        <f t="shared" ref="AM79:BT79" si="9">AM64/(AM$60+AM$63)</f>
        <v>#DIV/0!</v>
      </c>
      <c r="AN79" s="33">
        <f t="shared" si="9"/>
        <v>0.60412126015454726</v>
      </c>
      <c r="AO79" s="33">
        <f t="shared" si="9"/>
        <v>0.711468962585034</v>
      </c>
      <c r="AP79" s="33">
        <f t="shared" si="9"/>
        <v>0.77395618253121401</v>
      </c>
      <c r="AQ79" s="33">
        <f t="shared" si="9"/>
        <v>0.79633369582103475</v>
      </c>
      <c r="AR79" s="33">
        <f t="shared" si="9"/>
        <v>0.73067425172926492</v>
      </c>
      <c r="AS79" s="33">
        <f t="shared" si="9"/>
        <v>0.75604509622806237</v>
      </c>
      <c r="AT79" s="33">
        <f t="shared" si="9"/>
        <v>0.78690562256636609</v>
      </c>
      <c r="AU79" s="33">
        <f t="shared" si="9"/>
        <v>0.79201849618013664</v>
      </c>
      <c r="AV79" s="33">
        <f t="shared" si="9"/>
        <v>0.78652849740932651</v>
      </c>
      <c r="AW79" s="33">
        <f t="shared" si="9"/>
        <v>0.7823144180459467</v>
      </c>
      <c r="AX79" s="33">
        <f t="shared" si="9"/>
        <v>0.81115494580996905</v>
      </c>
      <c r="AY79" s="33">
        <f t="shared" si="9"/>
        <v>0.80634378650372918</v>
      </c>
      <c r="AZ79" s="33">
        <f t="shared" si="9"/>
        <v>0.82751402495185444</v>
      </c>
      <c r="BA79" s="33">
        <f t="shared" si="9"/>
        <v>0.79988882712618115</v>
      </c>
      <c r="BB79" s="33">
        <f t="shared" si="9"/>
        <v>0.78541747630863046</v>
      </c>
      <c r="BC79" s="33">
        <f t="shared" si="9"/>
        <v>0.77747885762682301</v>
      </c>
      <c r="BD79" s="33" t="e">
        <f t="shared" si="9"/>
        <v>#DIV/0!</v>
      </c>
      <c r="BE79" s="33" t="e">
        <f t="shared" si="9"/>
        <v>#DIV/0!</v>
      </c>
      <c r="BF79" s="33" t="e">
        <f t="shared" si="9"/>
        <v>#DIV/0!</v>
      </c>
      <c r="BG79" s="33" t="e">
        <f t="shared" si="9"/>
        <v>#DIV/0!</v>
      </c>
      <c r="BH79" s="33" t="e">
        <f t="shared" si="9"/>
        <v>#DIV/0!</v>
      </c>
      <c r="BI79" s="33">
        <f t="shared" si="9"/>
        <v>0.80723076274466954</v>
      </c>
      <c r="BJ79" s="33">
        <f t="shared" si="9"/>
        <v>0.7894705516930961</v>
      </c>
      <c r="BK79" s="33">
        <f t="shared" si="9"/>
        <v>0.79902187418730342</v>
      </c>
      <c r="BL79" s="33">
        <f t="shared" si="9"/>
        <v>0.7584391764559657</v>
      </c>
      <c r="BM79" s="33">
        <f t="shared" si="9"/>
        <v>0.77951036435516607</v>
      </c>
      <c r="BN79" s="33">
        <f t="shared" si="9"/>
        <v>0.751739240141302</v>
      </c>
      <c r="BO79" s="33">
        <f t="shared" si="9"/>
        <v>0.79662578310028342</v>
      </c>
      <c r="BP79" s="33">
        <f t="shared" si="9"/>
        <v>0.72902164173960993</v>
      </c>
      <c r="BQ79" s="33">
        <f t="shared" si="9"/>
        <v>0.76673225291879499</v>
      </c>
      <c r="BR79" s="33">
        <f t="shared" si="9"/>
        <v>0.79005266445430566</v>
      </c>
      <c r="BS79" s="33">
        <f t="shared" si="9"/>
        <v>0.8003070636957178</v>
      </c>
      <c r="BT79" s="33">
        <f t="shared" si="9"/>
        <v>0.85537035302930986</v>
      </c>
    </row>
    <row r="80" spans="1:72" s="12" customFormat="1" x14ac:dyDescent="0.25">
      <c r="A80" s="10"/>
      <c r="B80" s="8" t="s">
        <v>64</v>
      </c>
      <c r="C80" s="8" t="s">
        <v>12</v>
      </c>
      <c r="D80" s="9" t="s">
        <v>13</v>
      </c>
      <c r="E80" s="33" t="e">
        <f>E69/(E$65+E$68)</f>
        <v>#DIV/0!</v>
      </c>
      <c r="F80" s="8"/>
      <c r="G80" s="33">
        <f t="shared" ref="G80:AL80" si="10">G69/(G$65+G$68)</f>
        <v>0.76620468102321582</v>
      </c>
      <c r="H80" s="33">
        <f t="shared" si="10"/>
        <v>0.73354100521176557</v>
      </c>
      <c r="I80" s="33">
        <f t="shared" si="10"/>
        <v>0.72926089638157887</v>
      </c>
      <c r="J80" s="33">
        <f t="shared" si="10"/>
        <v>0.72568222877246358</v>
      </c>
      <c r="K80" s="33">
        <f t="shared" si="10"/>
        <v>0.76011202671406264</v>
      </c>
      <c r="L80" s="33">
        <f t="shared" si="10"/>
        <v>0.84826408347343429</v>
      </c>
      <c r="M80" s="33">
        <f t="shared" si="10"/>
        <v>0.78952316289758195</v>
      </c>
      <c r="N80" s="33">
        <f t="shared" si="10"/>
        <v>0.79340977464948625</v>
      </c>
      <c r="O80" s="33">
        <f t="shared" si="10"/>
        <v>0.80892603481880354</v>
      </c>
      <c r="P80" s="33">
        <f t="shared" si="10"/>
        <v>0.82647534860557781</v>
      </c>
      <c r="Q80" s="33">
        <f t="shared" si="10"/>
        <v>0.76109790230836361</v>
      </c>
      <c r="R80" s="33">
        <f t="shared" si="10"/>
        <v>0.83199883534721197</v>
      </c>
      <c r="S80" s="33">
        <f t="shared" si="10"/>
        <v>0.789336706151339</v>
      </c>
      <c r="T80" s="33">
        <f t="shared" si="10"/>
        <v>0.75591684560749417</v>
      </c>
      <c r="U80" s="33">
        <f t="shared" si="10"/>
        <v>0.84657203261854419</v>
      </c>
      <c r="V80" s="33">
        <f t="shared" si="10"/>
        <v>0.77162306764109923</v>
      </c>
      <c r="W80" s="33">
        <f t="shared" si="10"/>
        <v>0.73605065294815997</v>
      </c>
      <c r="X80" s="33">
        <f t="shared" si="10"/>
        <v>0.75620161541595754</v>
      </c>
      <c r="Y80" s="33">
        <f t="shared" si="10"/>
        <v>0.73990787062261631</v>
      </c>
      <c r="Z80" s="33">
        <f t="shared" si="10"/>
        <v>0.74146732058852971</v>
      </c>
      <c r="AA80" s="33">
        <f t="shared" si="10"/>
        <v>0.72259396943411813</v>
      </c>
      <c r="AB80" s="33">
        <f t="shared" si="10"/>
        <v>0.68326434420038062</v>
      </c>
      <c r="AC80" s="33">
        <f t="shared" si="10"/>
        <v>0.75415846896798422</v>
      </c>
      <c r="AD80" s="33">
        <f t="shared" si="10"/>
        <v>0.77517276198289742</v>
      </c>
      <c r="AE80" s="33">
        <f t="shared" si="10"/>
        <v>0.72718625860236097</v>
      </c>
      <c r="AF80" s="33">
        <f t="shared" si="10"/>
        <v>0.71878655342521491</v>
      </c>
      <c r="AG80" s="33">
        <f t="shared" si="10"/>
        <v>0.76422483298779087</v>
      </c>
      <c r="AH80" s="33">
        <f t="shared" si="10"/>
        <v>0.77484981978374057</v>
      </c>
      <c r="AI80" s="33">
        <f t="shared" si="10"/>
        <v>0.75984104371297922</v>
      </c>
      <c r="AJ80" s="33">
        <f t="shared" si="10"/>
        <v>0.76511113118901342</v>
      </c>
      <c r="AK80" s="33">
        <f t="shared" si="10"/>
        <v>0.74319682369735907</v>
      </c>
      <c r="AL80" s="33">
        <f t="shared" si="10"/>
        <v>0.76162290142057698</v>
      </c>
      <c r="AM80" s="33" t="e">
        <f t="shared" ref="AM80:BT80" si="11">AM69/(AM$65+AM$68)</f>
        <v>#DIV/0!</v>
      </c>
      <c r="AN80" s="33">
        <f t="shared" si="11"/>
        <v>0.86711772665764542</v>
      </c>
      <c r="AO80" s="33">
        <f t="shared" si="11"/>
        <v>0.70726714431934501</v>
      </c>
      <c r="AP80" s="33">
        <f t="shared" si="11"/>
        <v>0.7407855852897719</v>
      </c>
      <c r="AQ80" s="33">
        <f t="shared" si="11"/>
        <v>0.77033515235262418</v>
      </c>
      <c r="AR80" s="33">
        <f t="shared" si="11"/>
        <v>0.78124926479237744</v>
      </c>
      <c r="AS80" s="33">
        <f t="shared" si="11"/>
        <v>0.77716115261472773</v>
      </c>
      <c r="AT80" s="33">
        <f t="shared" si="11"/>
        <v>0.80768429278457954</v>
      </c>
      <c r="AU80" s="33">
        <f t="shared" si="11"/>
        <v>0.80103345953136196</v>
      </c>
      <c r="AV80" s="33">
        <f t="shared" si="11"/>
        <v>0.78406614727918578</v>
      </c>
      <c r="AW80" s="33">
        <f t="shared" si="11"/>
        <v>0.78481782495715158</v>
      </c>
      <c r="AX80" s="33">
        <f t="shared" si="11"/>
        <v>0.78775708240114284</v>
      </c>
      <c r="AY80" s="33">
        <f t="shared" si="11"/>
        <v>0.83639464068209513</v>
      </c>
      <c r="AZ80" s="33">
        <f t="shared" si="11"/>
        <v>0.70362451108213808</v>
      </c>
      <c r="BA80" s="33">
        <f t="shared" si="11"/>
        <v>0.7837598669073661</v>
      </c>
      <c r="BB80" s="33">
        <f t="shared" si="11"/>
        <v>0.71338879901394336</v>
      </c>
      <c r="BC80" s="33">
        <f t="shared" si="11"/>
        <v>0.79337892634509477</v>
      </c>
      <c r="BD80" s="33" t="e">
        <f t="shared" si="11"/>
        <v>#DIV/0!</v>
      </c>
      <c r="BE80" s="33" t="e">
        <f t="shared" si="11"/>
        <v>#DIV/0!</v>
      </c>
      <c r="BF80" s="33" t="e">
        <f t="shared" si="11"/>
        <v>#DIV/0!</v>
      </c>
      <c r="BG80" s="33" t="e">
        <f t="shared" si="11"/>
        <v>#DIV/0!</v>
      </c>
      <c r="BH80" s="33" t="e">
        <f t="shared" si="11"/>
        <v>#DIV/0!</v>
      </c>
      <c r="BI80" s="33">
        <f t="shared" si="11"/>
        <v>0.74406330609363092</v>
      </c>
      <c r="BJ80" s="33">
        <f t="shared" si="11"/>
        <v>0.81621656114179575</v>
      </c>
      <c r="BK80" s="33">
        <f t="shared" si="11"/>
        <v>0.7843721127674983</v>
      </c>
      <c r="BL80" s="33">
        <f t="shared" si="11"/>
        <v>0.77425742574257417</v>
      </c>
      <c r="BM80" s="33">
        <f t="shared" si="11"/>
        <v>0.71979958246346576</v>
      </c>
      <c r="BN80" s="33">
        <f t="shared" si="11"/>
        <v>0.74526335975453839</v>
      </c>
      <c r="BO80" s="33">
        <f t="shared" si="11"/>
        <v>0.76167518169389059</v>
      </c>
      <c r="BP80" s="33">
        <f t="shared" si="11"/>
        <v>0.73007709056670389</v>
      </c>
      <c r="BQ80" s="33">
        <f t="shared" si="11"/>
        <v>0.78239891494068847</v>
      </c>
      <c r="BR80" s="33">
        <f t="shared" si="11"/>
        <v>0.79092484189061052</v>
      </c>
      <c r="BS80" s="33">
        <f t="shared" si="11"/>
        <v>0.74795070267448593</v>
      </c>
      <c r="BT80" s="33">
        <f t="shared" si="11"/>
        <v>0.82729166666666676</v>
      </c>
    </row>
    <row r="81" spans="1:72" s="12" customFormat="1" x14ac:dyDescent="0.25">
      <c r="A81" s="10"/>
      <c r="B81" s="8" t="s">
        <v>65</v>
      </c>
      <c r="C81" s="8" t="s">
        <v>12</v>
      </c>
      <c r="D81" s="9" t="s">
        <v>13</v>
      </c>
      <c r="E81" s="33" t="e">
        <f>E74/(E$70+E$73)</f>
        <v>#DIV/0!</v>
      </c>
      <c r="F81" s="8"/>
      <c r="G81" s="33">
        <f t="shared" ref="G81:AL81" si="12">G74/(G$70+G$73)</f>
        <v>0.82581580992583159</v>
      </c>
      <c r="H81" s="33">
        <f t="shared" si="12"/>
        <v>0.80794870173663791</v>
      </c>
      <c r="I81" s="33">
        <f t="shared" si="12"/>
        <v>0.83518731977722338</v>
      </c>
      <c r="J81" s="33">
        <f t="shared" si="12"/>
        <v>0.82533743070619425</v>
      </c>
      <c r="K81" s="33">
        <f t="shared" si="12"/>
        <v>0.83929265159703637</v>
      </c>
      <c r="L81" s="33">
        <f t="shared" si="12"/>
        <v>0.82671656117827008</v>
      </c>
      <c r="M81" s="33">
        <f t="shared" si="12"/>
        <v>0.82233589370061344</v>
      </c>
      <c r="N81" s="33">
        <f t="shared" si="12"/>
        <v>0.86379995706491119</v>
      </c>
      <c r="O81" s="33">
        <f t="shared" si="12"/>
        <v>0.81828364787175945</v>
      </c>
      <c r="P81" s="33">
        <f t="shared" si="12"/>
        <v>0.77574428726715239</v>
      </c>
      <c r="Q81" s="33">
        <f t="shared" si="12"/>
        <v>0.80436876647678046</v>
      </c>
      <c r="R81" s="33">
        <f t="shared" si="12"/>
        <v>0.89554188746214636</v>
      </c>
      <c r="S81" s="33">
        <f t="shared" si="12"/>
        <v>0.81952311073146866</v>
      </c>
      <c r="T81" s="33">
        <f t="shared" si="12"/>
        <v>0.85735189363367315</v>
      </c>
      <c r="U81" s="33">
        <f t="shared" si="12"/>
        <v>0.92767625609320203</v>
      </c>
      <c r="V81" s="33">
        <f t="shared" si="12"/>
        <v>0.87450749162296881</v>
      </c>
      <c r="W81" s="33">
        <f t="shared" si="12"/>
        <v>0.86719433137343582</v>
      </c>
      <c r="X81" s="33">
        <f t="shared" si="12"/>
        <v>0.78698939172670646</v>
      </c>
      <c r="Y81" s="33">
        <f t="shared" si="12"/>
        <v>0.84983552431933795</v>
      </c>
      <c r="Z81" s="33">
        <f t="shared" si="12"/>
        <v>0.68282828282828278</v>
      </c>
      <c r="AA81" s="33">
        <f t="shared" si="12"/>
        <v>0.79654676520916001</v>
      </c>
      <c r="AB81" s="33">
        <f t="shared" si="12"/>
        <v>0.79993549644270334</v>
      </c>
      <c r="AC81" s="33">
        <f t="shared" si="12"/>
        <v>0.79933626705822658</v>
      </c>
      <c r="AD81" s="33">
        <f t="shared" si="12"/>
        <v>0.7563761837497297</v>
      </c>
      <c r="AE81" s="33">
        <f t="shared" si="12"/>
        <v>0.81887997437076043</v>
      </c>
      <c r="AF81" s="33">
        <f t="shared" si="12"/>
        <v>0.8021664863633774</v>
      </c>
      <c r="AG81" s="33">
        <f t="shared" si="12"/>
        <v>0.81828777989028412</v>
      </c>
      <c r="AH81" s="33">
        <f t="shared" si="12"/>
        <v>0.79265770916714318</v>
      </c>
      <c r="AI81" s="33">
        <f t="shared" si="12"/>
        <v>0.81338192359915695</v>
      </c>
      <c r="AJ81" s="33">
        <f t="shared" si="12"/>
        <v>0.78010198056417968</v>
      </c>
      <c r="AK81" s="33">
        <f t="shared" si="12"/>
        <v>0.81588835419001682</v>
      </c>
      <c r="AL81" s="33">
        <f t="shared" si="12"/>
        <v>0.74566082241937759</v>
      </c>
      <c r="AM81" s="33">
        <f t="shared" ref="AM81:BT81" si="13">AM74/(AM$70+AM$73)</f>
        <v>0.72708662979847827</v>
      </c>
      <c r="AN81" s="33">
        <f t="shared" si="13"/>
        <v>0.97585697760064349</v>
      </c>
      <c r="AO81" s="33">
        <f t="shared" si="13"/>
        <v>0.89903382305198509</v>
      </c>
      <c r="AP81" s="33">
        <f t="shared" si="13"/>
        <v>0.78434071268143013</v>
      </c>
      <c r="AQ81" s="33">
        <f t="shared" si="13"/>
        <v>0.75600277589592613</v>
      </c>
      <c r="AR81" s="33">
        <f t="shared" si="13"/>
        <v>0.76555343563317713</v>
      </c>
      <c r="AS81" s="33">
        <f t="shared" si="13"/>
        <v>0.77366691009983679</v>
      </c>
      <c r="AT81" s="33">
        <f t="shared" si="13"/>
        <v>0.85846282619910752</v>
      </c>
      <c r="AU81" s="33">
        <f t="shared" si="13"/>
        <v>0.8103846331440181</v>
      </c>
      <c r="AV81" s="33">
        <f t="shared" si="13"/>
        <v>0.86140777456217399</v>
      </c>
      <c r="AW81" s="33">
        <f t="shared" si="13"/>
        <v>0.80909952883988023</v>
      </c>
      <c r="AX81" s="33">
        <f t="shared" si="13"/>
        <v>0.89225533000988355</v>
      </c>
      <c r="AY81" s="33">
        <f t="shared" si="13"/>
        <v>0.87760269736988883</v>
      </c>
      <c r="AZ81" s="33">
        <f t="shared" si="13"/>
        <v>0.84291225749559073</v>
      </c>
      <c r="BA81" s="33">
        <f t="shared" si="13"/>
        <v>0.89094004471519694</v>
      </c>
      <c r="BB81" s="33">
        <f t="shared" si="13"/>
        <v>0.94217742344108457</v>
      </c>
      <c r="BC81" s="33">
        <f t="shared" si="13"/>
        <v>0.67571912013536373</v>
      </c>
      <c r="BD81" s="33" t="e">
        <f t="shared" si="13"/>
        <v>#DIV/0!</v>
      </c>
      <c r="BE81" s="33" t="e">
        <f t="shared" si="13"/>
        <v>#DIV/0!</v>
      </c>
      <c r="BF81" s="33" t="e">
        <f t="shared" si="13"/>
        <v>#DIV/0!</v>
      </c>
      <c r="BG81" s="33" t="e">
        <f t="shared" si="13"/>
        <v>#DIV/0!</v>
      </c>
      <c r="BH81" s="33" t="e">
        <f t="shared" si="13"/>
        <v>#DIV/0!</v>
      </c>
      <c r="BI81" s="33">
        <f t="shared" si="13"/>
        <v>0.82874528671268666</v>
      </c>
      <c r="BJ81" s="33">
        <f t="shared" si="13"/>
        <v>0.82660461485265624</v>
      </c>
      <c r="BK81" s="33">
        <f t="shared" si="13"/>
        <v>0.8329530770147946</v>
      </c>
      <c r="BL81" s="33">
        <f t="shared" si="13"/>
        <v>0.86356850650046046</v>
      </c>
      <c r="BM81" s="33">
        <f t="shared" si="13"/>
        <v>0.78930159452115822</v>
      </c>
      <c r="BN81" s="33">
        <f t="shared" si="13"/>
        <v>0.79908897198144291</v>
      </c>
      <c r="BO81" s="33">
        <f t="shared" si="13"/>
        <v>0.79704565584990728</v>
      </c>
      <c r="BP81" s="33">
        <f t="shared" si="13"/>
        <v>0.8530393381260799</v>
      </c>
      <c r="BQ81" s="33">
        <f t="shared" si="13"/>
        <v>0.78858501760666899</v>
      </c>
      <c r="BR81" s="33">
        <f t="shared" si="13"/>
        <v>0.84212595570972104</v>
      </c>
      <c r="BS81" s="33">
        <f t="shared" si="13"/>
        <v>0.88571264446264442</v>
      </c>
      <c r="BT81" s="33" t="e">
        <f t="shared" si="13"/>
        <v>#DIV/0!</v>
      </c>
    </row>
    <row r="82" spans="1:72" s="12" customFormat="1" x14ac:dyDescent="0.25">
      <c r="A82" s="10"/>
      <c r="B82" s="8" t="s">
        <v>68</v>
      </c>
      <c r="C82" s="8" t="s">
        <v>12</v>
      </c>
      <c r="D82" s="9" t="s">
        <v>13</v>
      </c>
      <c r="E82" s="33" t="e">
        <f>(E64+E69)/(E$60+E$63+E$65+E$68)</f>
        <v>#DIV/0!</v>
      </c>
      <c r="F82" s="8"/>
      <c r="G82" s="33">
        <f t="shared" ref="G82:AL82" si="14">(G64+G69)/(G$60+G$63+G$65+G$68)</f>
        <v>0.77660345443481638</v>
      </c>
      <c r="H82" s="33">
        <f>(H64+H69)/(H$60+H$63+H$65+H$68)</f>
        <v>0.7896188565697092</v>
      </c>
      <c r="I82" s="33">
        <f t="shared" si="14"/>
        <v>0.74669803533102186</v>
      </c>
      <c r="J82" s="33">
        <f t="shared" si="14"/>
        <v>0.7954024124975283</v>
      </c>
      <c r="K82" s="33">
        <f t="shared" si="14"/>
        <v>0.79460512840907982</v>
      </c>
      <c r="L82" s="33">
        <f t="shared" si="14"/>
        <v>0.82510841283607983</v>
      </c>
      <c r="M82" s="33">
        <f t="shared" si="14"/>
        <v>0.78698180524211292</v>
      </c>
      <c r="N82" s="33">
        <f t="shared" si="14"/>
        <v>0.79979528357200336</v>
      </c>
      <c r="O82" s="33">
        <f t="shared" si="14"/>
        <v>0.78949729824629833</v>
      </c>
      <c r="P82" s="33">
        <f t="shared" si="14"/>
        <v>0.81981032665964171</v>
      </c>
      <c r="Q82" s="33">
        <f t="shared" si="14"/>
        <v>0.78589471919931997</v>
      </c>
      <c r="R82" s="33">
        <f t="shared" si="14"/>
        <v>0.81621663427980329</v>
      </c>
      <c r="S82" s="33">
        <f t="shared" si="14"/>
        <v>0.76347909097107891</v>
      </c>
      <c r="T82" s="33">
        <f t="shared" si="14"/>
        <v>0.79145719456682684</v>
      </c>
      <c r="U82" s="33">
        <f t="shared" si="14"/>
        <v>0.81629656817764729</v>
      </c>
      <c r="V82" s="33">
        <f t="shared" si="14"/>
        <v>0.76389784711932363</v>
      </c>
      <c r="W82" s="33">
        <f t="shared" si="14"/>
        <v>0.74208960040157057</v>
      </c>
      <c r="X82" s="33">
        <f t="shared" si="14"/>
        <v>0.74316114551867296</v>
      </c>
      <c r="Y82" s="33">
        <f t="shared" si="14"/>
        <v>0.76555547870991525</v>
      </c>
      <c r="Z82" s="33">
        <f t="shared" si="14"/>
        <v>0.78819488847074282</v>
      </c>
      <c r="AA82" s="33">
        <f t="shared" si="14"/>
        <v>0.76637025060630559</v>
      </c>
      <c r="AB82" s="33">
        <f t="shared" si="14"/>
        <v>0.74036528062845774</v>
      </c>
      <c r="AC82" s="33">
        <f t="shared" si="14"/>
        <v>0.75597991396843112</v>
      </c>
      <c r="AD82" s="33">
        <f t="shared" si="14"/>
        <v>0.75850053267045459</v>
      </c>
      <c r="AE82" s="33">
        <f t="shared" si="14"/>
        <v>0.7321454626601781</v>
      </c>
      <c r="AF82" s="33">
        <f t="shared" si="14"/>
        <v>0.74303652968036538</v>
      </c>
      <c r="AG82" s="33">
        <f t="shared" si="14"/>
        <v>0.77544463842983435</v>
      </c>
      <c r="AH82" s="33">
        <f t="shared" si="14"/>
        <v>0.79819603501906089</v>
      </c>
      <c r="AI82" s="33">
        <f t="shared" si="14"/>
        <v>0.78357147168639907</v>
      </c>
      <c r="AJ82" s="33">
        <f t="shared" si="14"/>
        <v>0.79316373587391675</v>
      </c>
      <c r="AK82" s="33">
        <f t="shared" si="14"/>
        <v>0.7570312427073902</v>
      </c>
      <c r="AL82" s="33">
        <f t="shared" si="14"/>
        <v>0.7548644603359389</v>
      </c>
      <c r="AM82" s="33" t="e">
        <f t="shared" ref="AM82:BT82" si="15">(AM64+AM69)/(AM$60+AM$63+AM$65+AM$68)</f>
        <v>#DIV/0!</v>
      </c>
      <c r="AN82" s="33">
        <f t="shared" si="15"/>
        <v>0.71528254404026537</v>
      </c>
      <c r="AO82" s="33">
        <f t="shared" si="15"/>
        <v>0.70965243976024783</v>
      </c>
      <c r="AP82" s="33">
        <f t="shared" si="15"/>
        <v>0.76058598241391018</v>
      </c>
      <c r="AQ82" s="33">
        <f t="shared" si="15"/>
        <v>0.78596579711769254</v>
      </c>
      <c r="AR82" s="33">
        <f t="shared" si="15"/>
        <v>0.74861076345431787</v>
      </c>
      <c r="AS82" s="33">
        <f t="shared" si="15"/>
        <v>0.76339153107363267</v>
      </c>
      <c r="AT82" s="33">
        <f t="shared" si="15"/>
        <v>0.79370996221200529</v>
      </c>
      <c r="AU82" s="33">
        <f t="shared" si="15"/>
        <v>0.79424237069944725</v>
      </c>
      <c r="AV82" s="33">
        <f t="shared" si="15"/>
        <v>0.78572746428952922</v>
      </c>
      <c r="AW82" s="33">
        <f t="shared" si="15"/>
        <v>0.78305214536508294</v>
      </c>
      <c r="AX82" s="33">
        <f t="shared" si="15"/>
        <v>0.80433809497632247</v>
      </c>
      <c r="AY82" s="33">
        <f t="shared" si="15"/>
        <v>0.81444138112117659</v>
      </c>
      <c r="AZ82" s="33">
        <f t="shared" si="15"/>
        <v>0.78855441939795468</v>
      </c>
      <c r="BA82" s="33">
        <f t="shared" si="15"/>
        <v>0.79609166666666664</v>
      </c>
      <c r="BB82" s="33">
        <f t="shared" si="15"/>
        <v>0.76528041006202607</v>
      </c>
      <c r="BC82" s="33">
        <f t="shared" si="15"/>
        <v>0.78211496889751631</v>
      </c>
      <c r="BD82" s="33" t="e">
        <f t="shared" si="15"/>
        <v>#DIV/0!</v>
      </c>
      <c r="BE82" s="33" t="e">
        <f t="shared" si="15"/>
        <v>#DIV/0!</v>
      </c>
      <c r="BF82" s="33" t="e">
        <f t="shared" si="15"/>
        <v>#DIV/0!</v>
      </c>
      <c r="BG82" s="33" t="e">
        <f t="shared" si="15"/>
        <v>#DIV/0!</v>
      </c>
      <c r="BH82" s="33" t="e">
        <f t="shared" si="15"/>
        <v>#DIV/0!</v>
      </c>
      <c r="BI82" s="33">
        <f t="shared" si="15"/>
        <v>0.78486201740749162</v>
      </c>
      <c r="BJ82" s="33">
        <f t="shared" si="15"/>
        <v>0.79867420730576677</v>
      </c>
      <c r="BK82" s="33">
        <f t="shared" si="15"/>
        <v>0.7936523553692536</v>
      </c>
      <c r="BL82" s="33">
        <f t="shared" si="15"/>
        <v>0.7637030744644846</v>
      </c>
      <c r="BM82" s="33">
        <f t="shared" si="15"/>
        <v>0.76245473931275309</v>
      </c>
      <c r="BN82" s="33">
        <f t="shared" si="15"/>
        <v>0.74966894454616795</v>
      </c>
      <c r="BO82" s="33">
        <f t="shared" si="15"/>
        <v>0.78404717319415096</v>
      </c>
      <c r="BP82" s="33">
        <f t="shared" si="15"/>
        <v>0.72946770992404397</v>
      </c>
      <c r="BQ82" s="33">
        <f t="shared" si="15"/>
        <v>0.77234525611407623</v>
      </c>
      <c r="BR82" s="33">
        <f t="shared" si="15"/>
        <v>0.79030854513126247</v>
      </c>
      <c r="BS82" s="33">
        <f t="shared" si="15"/>
        <v>0.78596657410241344</v>
      </c>
      <c r="BT82" s="33">
        <f t="shared" si="15"/>
        <v>0.84666322113831649</v>
      </c>
    </row>
    <row r="83" spans="1:72" s="12" customFormat="1" x14ac:dyDescent="0.25">
      <c r="A83" s="10"/>
      <c r="B83" s="8" t="s">
        <v>69</v>
      </c>
      <c r="C83" s="8" t="s">
        <v>12</v>
      </c>
      <c r="D83" s="9" t="s">
        <v>13</v>
      </c>
      <c r="E83" s="33" t="e">
        <f>(E64+E69+E74)/(E60+E63+E65+E68+E70+E73)</f>
        <v>#DIV/0!</v>
      </c>
      <c r="F83" s="8"/>
      <c r="G83" s="33">
        <f t="shared" ref="G83:AL83" si="16">(G64+G69+G74)/(G60+G63+G65+G68+G70+G73)</f>
        <v>0.79685753129952264</v>
      </c>
      <c r="H83" s="33">
        <f t="shared" si="16"/>
        <v>0.79820557628892452</v>
      </c>
      <c r="I83" s="33">
        <f t="shared" si="16"/>
        <v>0.78914813164473607</v>
      </c>
      <c r="J83" s="33">
        <f t="shared" si="16"/>
        <v>0.80755818505686383</v>
      </c>
      <c r="K83" s="33">
        <f t="shared" si="16"/>
        <v>0.81308650829282647</v>
      </c>
      <c r="L83" s="33">
        <f t="shared" si="16"/>
        <v>0.82578312798117204</v>
      </c>
      <c r="M83" s="33">
        <f t="shared" si="16"/>
        <v>0.80041517238798798</v>
      </c>
      <c r="N83" s="33">
        <f t="shared" si="16"/>
        <v>0.82756511476426409</v>
      </c>
      <c r="O83" s="33">
        <f t="shared" si="16"/>
        <v>0.80189154313410749</v>
      </c>
      <c r="P83" s="33">
        <f t="shared" si="16"/>
        <v>0.80113005996056408</v>
      </c>
      <c r="Q83" s="33">
        <f t="shared" si="16"/>
        <v>0.79363768562754655</v>
      </c>
      <c r="R83" s="33">
        <f t="shared" si="16"/>
        <v>0.84732668800380262</v>
      </c>
      <c r="S83" s="33">
        <f t="shared" si="16"/>
        <v>0.78733684902777623</v>
      </c>
      <c r="T83" s="33">
        <f t="shared" si="16"/>
        <v>0.81776151597805702</v>
      </c>
      <c r="U83" s="33">
        <f t="shared" si="16"/>
        <v>0.86273344160759535</v>
      </c>
      <c r="V83" s="33">
        <f t="shared" si="16"/>
        <v>0.80683160162001855</v>
      </c>
      <c r="W83" s="33">
        <f t="shared" si="16"/>
        <v>0.79474046079802141</v>
      </c>
      <c r="X83" s="33">
        <f t="shared" si="16"/>
        <v>0.76113610811091814</v>
      </c>
      <c r="Y83" s="33">
        <f t="shared" si="16"/>
        <v>0.79822741089998783</v>
      </c>
      <c r="Z83" s="33">
        <f t="shared" si="16"/>
        <v>0.74783141175188861</v>
      </c>
      <c r="AA83" s="33">
        <f t="shared" si="16"/>
        <v>0.77865630712979894</v>
      </c>
      <c r="AB83" s="33">
        <f t="shared" si="16"/>
        <v>0.76709436074366377</v>
      </c>
      <c r="AC83" s="33">
        <f t="shared" si="16"/>
        <v>0.77340725033651636</v>
      </c>
      <c r="AD83" s="33">
        <f t="shared" si="16"/>
        <v>0.7575173490022461</v>
      </c>
      <c r="AE83" s="33">
        <f t="shared" si="16"/>
        <v>0.76739498757167313</v>
      </c>
      <c r="AF83" s="33">
        <f t="shared" si="16"/>
        <v>0.76672330816778045</v>
      </c>
      <c r="AG83" s="33">
        <f t="shared" si="16"/>
        <v>0.79245226328743934</v>
      </c>
      <c r="AH83" s="33">
        <f t="shared" si="16"/>
        <v>0.79604237503024022</v>
      </c>
      <c r="AI83" s="33">
        <f t="shared" si="16"/>
        <v>0.79482157152589139</v>
      </c>
      <c r="AJ83" s="33">
        <f t="shared" si="16"/>
        <v>0.78824549362952978</v>
      </c>
      <c r="AK83" s="33">
        <f t="shared" si="16"/>
        <v>0.77922172534531009</v>
      </c>
      <c r="AL83" s="33">
        <f t="shared" si="16"/>
        <v>0.75015100292990766</v>
      </c>
      <c r="AM83" s="33">
        <f t="shared" ref="AM83:BT83" si="17">(AM64+AM69+AM74)/(AM60+AM63+AM65+AM68+AM70+AM73)</f>
        <v>0.72708662979847827</v>
      </c>
      <c r="AN83" s="33">
        <f t="shared" si="17"/>
        <v>0.90751394264265173</v>
      </c>
      <c r="AO83" s="33">
        <f t="shared" si="17"/>
        <v>0.78976218798657671</v>
      </c>
      <c r="AP83" s="33">
        <f t="shared" si="17"/>
        <v>0.77063917303883522</v>
      </c>
      <c r="AQ83" s="33">
        <f t="shared" si="17"/>
        <v>0.77278093322082986</v>
      </c>
      <c r="AR83" s="33">
        <f t="shared" si="17"/>
        <v>0.75640894773316913</v>
      </c>
      <c r="AS83" s="33">
        <f t="shared" si="17"/>
        <v>0.7673442580595663</v>
      </c>
      <c r="AT83" s="33">
        <f t="shared" si="17"/>
        <v>0.81661858782962349</v>
      </c>
      <c r="AU83" s="33">
        <f t="shared" si="17"/>
        <v>0.8026733067248677</v>
      </c>
      <c r="AV83" s="33">
        <f t="shared" si="17"/>
        <v>0.82155996398269593</v>
      </c>
      <c r="AW83" s="33">
        <f t="shared" si="17"/>
        <v>0.79401669688311938</v>
      </c>
      <c r="AX83" s="33">
        <f t="shared" si="17"/>
        <v>0.83293370920080456</v>
      </c>
      <c r="AY83" s="33">
        <f t="shared" si="17"/>
        <v>0.84462445809303599</v>
      </c>
      <c r="AZ83" s="33">
        <f t="shared" si="17"/>
        <v>0.80977905621282209</v>
      </c>
      <c r="BA83" s="33">
        <f t="shared" si="17"/>
        <v>0.82756237614328665</v>
      </c>
      <c r="BB83" s="33">
        <f t="shared" si="17"/>
        <v>0.83718139098211586</v>
      </c>
      <c r="BC83" s="33">
        <f t="shared" si="17"/>
        <v>0.78029718283393334</v>
      </c>
      <c r="BD83" s="33" t="e">
        <f t="shared" si="17"/>
        <v>#DIV/0!</v>
      </c>
      <c r="BE83" s="33" t="e">
        <f t="shared" si="17"/>
        <v>#DIV/0!</v>
      </c>
      <c r="BF83" s="33" t="e">
        <f t="shared" si="17"/>
        <v>#DIV/0!</v>
      </c>
      <c r="BG83" s="33" t="e">
        <f t="shared" si="17"/>
        <v>#DIV/0!</v>
      </c>
      <c r="BH83" s="33" t="e">
        <f t="shared" si="17"/>
        <v>#DIV/0!</v>
      </c>
      <c r="BI83" s="33">
        <f t="shared" si="17"/>
        <v>0.80394147279717276</v>
      </c>
      <c r="BJ83" s="33">
        <f t="shared" si="17"/>
        <v>0.81025904931432091</v>
      </c>
      <c r="BK83" s="33">
        <f t="shared" si="17"/>
        <v>0.80997068351171664</v>
      </c>
      <c r="BL83" s="33">
        <f t="shared" si="17"/>
        <v>0.80474259733824105</v>
      </c>
      <c r="BM83" s="33">
        <f t="shared" si="17"/>
        <v>0.7732378519300851</v>
      </c>
      <c r="BN83" s="33">
        <f t="shared" si="17"/>
        <v>0.77038001254670074</v>
      </c>
      <c r="BO83" s="33">
        <f t="shared" si="17"/>
        <v>0.78901446849363943</v>
      </c>
      <c r="BP83" s="33">
        <f t="shared" si="17"/>
        <v>0.7937632990639687</v>
      </c>
      <c r="BQ83" s="33">
        <f t="shared" si="17"/>
        <v>0.77896814586018837</v>
      </c>
      <c r="BR83" s="33">
        <f t="shared" si="17"/>
        <v>0.81251942190839088</v>
      </c>
      <c r="BS83" s="33">
        <f t="shared" si="17"/>
        <v>0.82117529314512039</v>
      </c>
      <c r="BT83" s="33">
        <f t="shared" si="17"/>
        <v>0.84666322113831649</v>
      </c>
    </row>
    <row r="84" spans="1:72" s="12" customFormat="1" x14ac:dyDescent="0.25">
      <c r="A84" s="5"/>
      <c r="B84" s="6" t="s">
        <v>63</v>
      </c>
      <c r="C84" s="6" t="s">
        <v>83</v>
      </c>
      <c r="D84" s="7" t="s">
        <v>84</v>
      </c>
      <c r="E84" s="32" t="e">
        <f t="shared" ref="E84:E98" si="18">E2/(E$60+E$63)</f>
        <v>#DIV/0!</v>
      </c>
      <c r="F84" s="6"/>
      <c r="G84" s="32">
        <f t="shared" ref="G84:AL84" si="19">G2/(G$60+G$63)</f>
        <v>2.7614235797892191E-2</v>
      </c>
      <c r="H84" s="32">
        <f t="shared" si="19"/>
        <v>2.8613165766225336E-2</v>
      </c>
      <c r="I84" s="32">
        <f t="shared" si="19"/>
        <v>2.8224137931034479E-2</v>
      </c>
      <c r="J84" s="32">
        <f t="shared" si="19"/>
        <v>1.5203552285562378E-2</v>
      </c>
      <c r="K84" s="32">
        <f t="shared" si="19"/>
        <v>1.7165014264773105E-2</v>
      </c>
      <c r="L84" s="32">
        <f t="shared" si="19"/>
        <v>1.473515072945387E-2</v>
      </c>
      <c r="M84" s="32">
        <f t="shared" si="19"/>
        <v>1.7709321848310096E-2</v>
      </c>
      <c r="N84" s="32">
        <f t="shared" si="19"/>
        <v>1.3869986084137444E-2</v>
      </c>
      <c r="O84" s="32">
        <f t="shared" si="19"/>
        <v>2.4067538578645076E-2</v>
      </c>
      <c r="P84" s="32">
        <f t="shared" si="19"/>
        <v>2.2891305913707409E-2</v>
      </c>
      <c r="Q84" s="32">
        <f t="shared" si="19"/>
        <v>2.9163850343922708E-2</v>
      </c>
      <c r="R84" s="32">
        <f t="shared" si="19"/>
        <v>2.6110114050830777E-2</v>
      </c>
      <c r="S84" s="32">
        <f t="shared" si="19"/>
        <v>3.2544763266499854E-2</v>
      </c>
      <c r="T84" s="32">
        <f t="shared" si="19"/>
        <v>2.408128552884831E-2</v>
      </c>
      <c r="U84" s="32">
        <f t="shared" si="19"/>
        <v>2.5222855971856965E-2</v>
      </c>
      <c r="V84" s="32">
        <f t="shared" si="19"/>
        <v>2.5534198596183992E-2</v>
      </c>
      <c r="W84" s="32">
        <f t="shared" si="19"/>
        <v>2.511720089949308E-2</v>
      </c>
      <c r="X84" s="32">
        <f t="shared" si="19"/>
        <v>3.5394772824940426E-2</v>
      </c>
      <c r="Y84" s="32">
        <f t="shared" si="19"/>
        <v>3.0331255164125288E-2</v>
      </c>
      <c r="Z84" s="32">
        <f t="shared" si="19"/>
        <v>3.6515598462501117E-2</v>
      </c>
      <c r="AA84" s="32">
        <f t="shared" si="19"/>
        <v>2.1727179291058153E-2</v>
      </c>
      <c r="AB84" s="32">
        <f t="shared" si="19"/>
        <v>1.6538388143247887E-2</v>
      </c>
      <c r="AC84" s="32">
        <f t="shared" si="19"/>
        <v>3.715066515417139E-2</v>
      </c>
      <c r="AD84" s="32">
        <f t="shared" si="19"/>
        <v>0.10960099964054024</v>
      </c>
      <c r="AE84" s="32">
        <f t="shared" si="19"/>
        <v>2.9703460657463019E-2</v>
      </c>
      <c r="AF84" s="32">
        <f t="shared" si="19"/>
        <v>4.435562699567739E-2</v>
      </c>
      <c r="AG84" s="32">
        <f t="shared" si="19"/>
        <v>2.6722256762852156E-2</v>
      </c>
      <c r="AH84" s="32">
        <f t="shared" si="19"/>
        <v>3.2438503380387153E-2</v>
      </c>
      <c r="AI84" s="32">
        <f t="shared" si="19"/>
        <v>2.2644092788119751E-2</v>
      </c>
      <c r="AJ84" s="32">
        <f t="shared" si="19"/>
        <v>2.3095809837304054E-2</v>
      </c>
      <c r="AK84" s="32">
        <f t="shared" si="19"/>
        <v>3.8155930462141038E-2</v>
      </c>
      <c r="AL84" s="32">
        <f t="shared" si="19"/>
        <v>2.4579855950611639E-2</v>
      </c>
      <c r="AM84" s="32" t="e">
        <f t="shared" ref="AM84:BT84" si="20">AM2/(AM$60+AM$63)</f>
        <v>#DIV/0!</v>
      </c>
      <c r="AN84" s="32">
        <f t="shared" si="20"/>
        <v>0.29383792351892213</v>
      </c>
      <c r="AO84" s="32">
        <f t="shared" si="20"/>
        <v>0.11203231292517007</v>
      </c>
      <c r="AP84" s="32">
        <f t="shared" si="20"/>
        <v>4.0505522220528521E-2</v>
      </c>
      <c r="AQ84" s="32">
        <f t="shared" si="20"/>
        <v>2.1951219512195124E-2</v>
      </c>
      <c r="AR84" s="32">
        <f t="shared" si="20"/>
        <v>2.734501260585687E-2</v>
      </c>
      <c r="AS84" s="32">
        <f t="shared" si="20"/>
        <v>3.0190684668041656E-2</v>
      </c>
      <c r="AT84" s="32">
        <f t="shared" si="20"/>
        <v>2.549370267493626E-2</v>
      </c>
      <c r="AU84" s="32">
        <f t="shared" si="20"/>
        <v>1.3955904034311755E-2</v>
      </c>
      <c r="AV84" s="32">
        <f t="shared" si="20"/>
        <v>1.1067933218192287E-2</v>
      </c>
      <c r="AW84" s="32">
        <f t="shared" si="20"/>
        <v>1.0337379734115663E-2</v>
      </c>
      <c r="AX84" s="32">
        <f t="shared" si="20"/>
        <v>1.2068086615394843E-2</v>
      </c>
      <c r="AY84" s="32">
        <f t="shared" si="20"/>
        <v>1.8096864048881302E-2</v>
      </c>
      <c r="AZ84" s="32">
        <f t="shared" si="20"/>
        <v>1.0334804607600386E-2</v>
      </c>
      <c r="BA84" s="32">
        <f t="shared" si="20"/>
        <v>1.2915672105418044E-2</v>
      </c>
      <c r="BB84" s="32">
        <f t="shared" si="20"/>
        <v>9.2822337149860989E-3</v>
      </c>
      <c r="BC84" s="32">
        <f t="shared" si="20"/>
        <v>1.051202530857278E-2</v>
      </c>
      <c r="BD84" s="32" t="e">
        <f t="shared" si="20"/>
        <v>#DIV/0!</v>
      </c>
      <c r="BE84" s="32" t="e">
        <f t="shared" si="20"/>
        <v>#DIV/0!</v>
      </c>
      <c r="BF84" s="32" t="e">
        <f t="shared" si="20"/>
        <v>#DIV/0!</v>
      </c>
      <c r="BG84" s="32" t="e">
        <f t="shared" si="20"/>
        <v>#DIV/0!</v>
      </c>
      <c r="BH84" s="32" t="e">
        <f t="shared" si="20"/>
        <v>#DIV/0!</v>
      </c>
      <c r="BI84" s="32">
        <f t="shared" si="20"/>
        <v>2.0290288333659111E-2</v>
      </c>
      <c r="BJ84" s="32">
        <f t="shared" si="20"/>
        <v>1.9443731470425215E-2</v>
      </c>
      <c r="BK84" s="32">
        <f t="shared" si="20"/>
        <v>2.6367497905048116E-2</v>
      </c>
      <c r="BL84" s="32">
        <f t="shared" si="20"/>
        <v>2.8808588829281563E-2</v>
      </c>
      <c r="BM84" s="32">
        <f t="shared" si="20"/>
        <v>2.6308232717170633E-2</v>
      </c>
      <c r="BN84" s="32">
        <f t="shared" si="20"/>
        <v>4.7929733496743815E-2</v>
      </c>
      <c r="BO84" s="32">
        <f t="shared" si="20"/>
        <v>2.9098808349335079E-2</v>
      </c>
      <c r="BP84" s="32">
        <f t="shared" si="20"/>
        <v>9.4536149975877046E-2</v>
      </c>
      <c r="BQ84" s="32">
        <f t="shared" si="20"/>
        <v>2.8440019613806627E-2</v>
      </c>
      <c r="BR84" s="32">
        <f t="shared" si="20"/>
        <v>1.2178840079455537E-2</v>
      </c>
      <c r="BS84" s="32">
        <f t="shared" si="20"/>
        <v>1.1122597795787259E-2</v>
      </c>
      <c r="BT84" s="32">
        <f t="shared" si="20"/>
        <v>1.7698286356400413E-2</v>
      </c>
    </row>
    <row r="85" spans="1:72" s="12" customFormat="1" x14ac:dyDescent="0.25">
      <c r="A85" s="5"/>
      <c r="B85" s="6" t="s">
        <v>63</v>
      </c>
      <c r="C85" s="6" t="s">
        <v>85</v>
      </c>
      <c r="D85" s="7" t="s">
        <v>86</v>
      </c>
      <c r="E85" s="32" t="e">
        <f t="shared" si="18"/>
        <v>#DIV/0!</v>
      </c>
      <c r="F85" s="6"/>
      <c r="G85" s="32">
        <f t="shared" ref="G85:AL85" si="21">G3/(G$60+G$63)</f>
        <v>7.8567226575015393E-3</v>
      </c>
      <c r="H85" s="32">
        <f t="shared" si="21"/>
        <v>1.3425464326292115E-2</v>
      </c>
      <c r="I85" s="32">
        <f t="shared" si="21"/>
        <v>9.8793103448275854E-3</v>
      </c>
      <c r="J85" s="32">
        <f t="shared" si="21"/>
        <v>1.2573826323125783E-2</v>
      </c>
      <c r="K85" s="32">
        <f t="shared" si="21"/>
        <v>6.5413047932790062E-3</v>
      </c>
      <c r="L85" s="32">
        <f t="shared" si="21"/>
        <v>1.3657859660014244E-2</v>
      </c>
      <c r="M85" s="32">
        <f t="shared" si="21"/>
        <v>7.2706036937002705E-3</v>
      </c>
      <c r="N85" s="32">
        <f t="shared" si="21"/>
        <v>7.7837077363020497E-3</v>
      </c>
      <c r="O85" s="32">
        <f t="shared" si="21"/>
        <v>5.4113902152100194E-3</v>
      </c>
      <c r="P85" s="32">
        <f t="shared" si="21"/>
        <v>9.78174746092343E-3</v>
      </c>
      <c r="Q85" s="32">
        <f t="shared" si="21"/>
        <v>1.9701005924217724E-2</v>
      </c>
      <c r="R85" s="32">
        <f t="shared" si="21"/>
        <v>1.7223412261911655E-3</v>
      </c>
      <c r="S85" s="32">
        <f t="shared" si="21"/>
        <v>7.5390764631332648E-3</v>
      </c>
      <c r="T85" s="32">
        <f t="shared" si="21"/>
        <v>4.4909956283663817E-3</v>
      </c>
      <c r="U85" s="32">
        <f t="shared" si="21"/>
        <v>9.1362409918371527E-3</v>
      </c>
      <c r="V85" s="32">
        <f t="shared" si="21"/>
        <v>1.2512887143926447E-2</v>
      </c>
      <c r="W85" s="32">
        <f t="shared" si="21"/>
        <v>9.4141860731028707E-3</v>
      </c>
      <c r="X85" s="32">
        <f t="shared" si="21"/>
        <v>7.0450964305712911E-3</v>
      </c>
      <c r="Y85" s="32">
        <f t="shared" si="21"/>
        <v>9.0437917824682627E-3</v>
      </c>
      <c r="Z85" s="32">
        <f t="shared" si="21"/>
        <v>0</v>
      </c>
      <c r="AA85" s="32">
        <f t="shared" si="21"/>
        <v>3.3224179553983314E-3</v>
      </c>
      <c r="AB85" s="32">
        <f t="shared" si="21"/>
        <v>8.2055848864576054E-3</v>
      </c>
      <c r="AC85" s="32">
        <f t="shared" si="21"/>
        <v>3.0808497473445396E-3</v>
      </c>
      <c r="AD85" s="32">
        <f t="shared" si="21"/>
        <v>7.6342411119289305E-3</v>
      </c>
      <c r="AE85" s="32">
        <f t="shared" si="21"/>
        <v>1.6578963660001243E-2</v>
      </c>
      <c r="AF85" s="32">
        <f t="shared" si="21"/>
        <v>5.7671003757846949E-3</v>
      </c>
      <c r="AG85" s="32">
        <f t="shared" si="21"/>
        <v>8.0215533530824459E-3</v>
      </c>
      <c r="AH85" s="32">
        <f t="shared" si="21"/>
        <v>7.6086238410887708E-3</v>
      </c>
      <c r="AI85" s="32">
        <f t="shared" si="21"/>
        <v>6.9643750493693889E-3</v>
      </c>
      <c r="AJ85" s="32">
        <f t="shared" si="21"/>
        <v>2.6036748239484115E-3</v>
      </c>
      <c r="AK85" s="32">
        <f t="shared" si="21"/>
        <v>3.2104274684174195E-3</v>
      </c>
      <c r="AL85" s="32">
        <f t="shared" si="21"/>
        <v>0</v>
      </c>
      <c r="AM85" s="32" t="e">
        <f t="shared" ref="AM85:BT85" si="22">AM3/(AM$60+AM$63)</f>
        <v>#DIV/0!</v>
      </c>
      <c r="AN85" s="32">
        <f t="shared" si="22"/>
        <v>0</v>
      </c>
      <c r="AO85" s="32">
        <f t="shared" si="22"/>
        <v>0</v>
      </c>
      <c r="AP85" s="32">
        <f t="shared" si="22"/>
        <v>7.9819297978188271E-3</v>
      </c>
      <c r="AQ85" s="32">
        <f t="shared" si="22"/>
        <v>8.8550567034332769E-3</v>
      </c>
      <c r="AR85" s="32">
        <f t="shared" si="22"/>
        <v>1.8333441075699786E-2</v>
      </c>
      <c r="AS85" s="32">
        <f t="shared" si="22"/>
        <v>1.1172830914451291E-2</v>
      </c>
      <c r="AT85" s="32">
        <f t="shared" si="22"/>
        <v>7.381758684981545E-3</v>
      </c>
      <c r="AU85" s="32">
        <f t="shared" si="22"/>
        <v>9.8847339498726716E-3</v>
      </c>
      <c r="AV85" s="32">
        <f t="shared" si="22"/>
        <v>1.2492803684513529E-2</v>
      </c>
      <c r="AW85" s="32">
        <f t="shared" si="22"/>
        <v>3.4303930514327954E-3</v>
      </c>
      <c r="AX85" s="32">
        <f t="shared" si="22"/>
        <v>2.1941975664354265E-3</v>
      </c>
      <c r="AY85" s="32">
        <f t="shared" si="22"/>
        <v>5.4272621080061105E-3</v>
      </c>
      <c r="AZ85" s="32">
        <f t="shared" si="22"/>
        <v>2.5956627313070413E-3</v>
      </c>
      <c r="BA85" s="32">
        <f t="shared" si="22"/>
        <v>1.3591428789414597E-2</v>
      </c>
      <c r="BB85" s="32">
        <f t="shared" si="22"/>
        <v>1.7473319183283015E-2</v>
      </c>
      <c r="BC85" s="32">
        <f t="shared" si="22"/>
        <v>4.9820025159112702E-5</v>
      </c>
      <c r="BD85" s="32" t="e">
        <f t="shared" si="22"/>
        <v>#DIV/0!</v>
      </c>
      <c r="BE85" s="32" t="e">
        <f t="shared" si="22"/>
        <v>#DIV/0!</v>
      </c>
      <c r="BF85" s="32" t="e">
        <f t="shared" si="22"/>
        <v>#DIV/0!</v>
      </c>
      <c r="BG85" s="32" t="e">
        <f t="shared" si="22"/>
        <v>#DIV/0!</v>
      </c>
      <c r="BH85" s="32" t="e">
        <f t="shared" si="22"/>
        <v>#DIV/0!</v>
      </c>
      <c r="BI85" s="32">
        <f t="shared" si="22"/>
        <v>1.1751043451265365E-2</v>
      </c>
      <c r="BJ85" s="32">
        <f t="shared" si="22"/>
        <v>7.5810837453083191E-3</v>
      </c>
      <c r="BK85" s="32">
        <f t="shared" si="22"/>
        <v>7.3612274973271314E-3</v>
      </c>
      <c r="BL85" s="32">
        <f t="shared" si="22"/>
        <v>9.785380044274393E-3</v>
      </c>
      <c r="BM85" s="32">
        <f t="shared" si="22"/>
        <v>4.2238754140399614E-3</v>
      </c>
      <c r="BN85" s="32">
        <f t="shared" si="22"/>
        <v>9.4141253935068388E-3</v>
      </c>
      <c r="BO85" s="32">
        <f t="shared" si="22"/>
        <v>5.0199334617622975E-3</v>
      </c>
      <c r="BP85" s="32">
        <f t="shared" si="22"/>
        <v>4.9624371080019313E-3</v>
      </c>
      <c r="BQ85" s="32">
        <f t="shared" si="22"/>
        <v>1.0716214287044336E-2</v>
      </c>
      <c r="BR85" s="32">
        <f t="shared" si="22"/>
        <v>6.6755674232309749E-3</v>
      </c>
      <c r="BS85" s="32">
        <f t="shared" si="22"/>
        <v>8.1134966493751053E-3</v>
      </c>
      <c r="BT85" s="32">
        <f t="shared" si="22"/>
        <v>0</v>
      </c>
    </row>
    <row r="86" spans="1:72" s="12" customFormat="1" x14ac:dyDescent="0.25">
      <c r="A86" s="5"/>
      <c r="B86" s="6" t="s">
        <v>63</v>
      </c>
      <c r="C86" s="6" t="s">
        <v>85</v>
      </c>
      <c r="D86" s="7" t="s">
        <v>87</v>
      </c>
      <c r="E86" s="32" t="e">
        <f t="shared" si="18"/>
        <v>#DIV/0!</v>
      </c>
      <c r="F86" s="6"/>
      <c r="G86" s="32">
        <f t="shared" ref="G86:AL86" si="23">G4/(G$60+G$63)</f>
        <v>9.6813009183259937E-3</v>
      </c>
      <c r="H86" s="32">
        <f t="shared" si="23"/>
        <v>1.0712546664502517E-2</v>
      </c>
      <c r="I86" s="32">
        <f t="shared" si="23"/>
        <v>1.3810344827586203E-2</v>
      </c>
      <c r="J86" s="32">
        <f t="shared" si="23"/>
        <v>1.245886562531435E-2</v>
      </c>
      <c r="K86" s="32">
        <f t="shared" si="23"/>
        <v>1.2467884557792035E-2</v>
      </c>
      <c r="L86" s="32">
        <f t="shared" si="23"/>
        <v>1.4077820585389011E-2</v>
      </c>
      <c r="M86" s="32">
        <f t="shared" si="23"/>
        <v>1.877509307248704E-2</v>
      </c>
      <c r="N86" s="32">
        <f t="shared" si="23"/>
        <v>1.3564142951080388E-2</v>
      </c>
      <c r="O86" s="32">
        <f t="shared" si="23"/>
        <v>1.1099577883883466E-2</v>
      </c>
      <c r="P86" s="32">
        <f t="shared" si="23"/>
        <v>1.1539292660087875E-2</v>
      </c>
      <c r="Q86" s="32">
        <f t="shared" si="23"/>
        <v>5.1489006401335925E-3</v>
      </c>
      <c r="R86" s="32">
        <f t="shared" si="23"/>
        <v>9.1038036241533043E-3</v>
      </c>
      <c r="S86" s="32">
        <f t="shared" si="23"/>
        <v>7.8965326747473443E-3</v>
      </c>
      <c r="T86" s="32">
        <f t="shared" si="23"/>
        <v>3.8792653268281043E-3</v>
      </c>
      <c r="U86" s="32">
        <f t="shared" si="23"/>
        <v>6.1477509477782704E-3</v>
      </c>
      <c r="V86" s="32">
        <f t="shared" si="23"/>
        <v>1.2216306297399976E-2</v>
      </c>
      <c r="W86" s="32">
        <f t="shared" si="23"/>
        <v>1.1510462324198651E-2</v>
      </c>
      <c r="X86" s="32">
        <f t="shared" si="23"/>
        <v>1.1511765701709836E-2</v>
      </c>
      <c r="Y86" s="32">
        <f t="shared" si="23"/>
        <v>7.3161571396379455E-3</v>
      </c>
      <c r="Z86" s="32">
        <f t="shared" si="23"/>
        <v>1.541968356127648E-2</v>
      </c>
      <c r="AA86" s="32">
        <f t="shared" si="23"/>
        <v>1.1198221669813803E-2</v>
      </c>
      <c r="AB86" s="32">
        <f t="shared" si="23"/>
        <v>1.0304687996946761E-2</v>
      </c>
      <c r="AC86" s="32">
        <f t="shared" si="23"/>
        <v>8.4175518201505626E-3</v>
      </c>
      <c r="AD86" s="32">
        <f t="shared" si="23"/>
        <v>1.0989199089368551E-2</v>
      </c>
      <c r="AE86" s="32">
        <f t="shared" si="23"/>
        <v>8.4194886398811387E-3</v>
      </c>
      <c r="AF86" s="32">
        <f t="shared" si="23"/>
        <v>1.1230097530247408E-2</v>
      </c>
      <c r="AG86" s="32">
        <f t="shared" si="23"/>
        <v>1.2812541905911325E-2</v>
      </c>
      <c r="AH86" s="32">
        <f t="shared" si="23"/>
        <v>7.9940099980180136E-3</v>
      </c>
      <c r="AI86" s="32">
        <f t="shared" si="23"/>
        <v>8.7416730298322774E-3</v>
      </c>
      <c r="AJ86" s="32">
        <f t="shared" si="23"/>
        <v>6.7722526508917236E-3</v>
      </c>
      <c r="AK86" s="32">
        <f t="shared" si="23"/>
        <v>1.2263832929354542E-2</v>
      </c>
      <c r="AL86" s="32">
        <f t="shared" si="23"/>
        <v>2.1836058077054993E-2</v>
      </c>
      <c r="AM86" s="32" t="e">
        <f t="shared" ref="AM86:BT86" si="24">AM4/(AM$60+AM$63)</f>
        <v>#DIV/0!</v>
      </c>
      <c r="AN86" s="32">
        <f t="shared" si="24"/>
        <v>0</v>
      </c>
      <c r="AO86" s="32">
        <f t="shared" si="24"/>
        <v>1.3640873015873015E-3</v>
      </c>
      <c r="AP86" s="32">
        <f t="shared" si="24"/>
        <v>4.5729806133337023E-3</v>
      </c>
      <c r="AQ86" s="32">
        <f t="shared" si="24"/>
        <v>7.0840453627466216E-3</v>
      </c>
      <c r="AR86" s="32">
        <f t="shared" si="24"/>
        <v>8.9210679423362849E-3</v>
      </c>
      <c r="AS86" s="32">
        <f t="shared" si="24"/>
        <v>8.8952436385722044E-3</v>
      </c>
      <c r="AT86" s="32">
        <f t="shared" si="24"/>
        <v>4.2235835774894403E-3</v>
      </c>
      <c r="AU86" s="32">
        <f t="shared" si="24"/>
        <v>4.2554617343519632E-3</v>
      </c>
      <c r="AV86" s="32">
        <f t="shared" si="24"/>
        <v>5.4548071387449633E-3</v>
      </c>
      <c r="AW86" s="32">
        <f t="shared" si="24"/>
        <v>4.3082040679610538E-3</v>
      </c>
      <c r="AX86" s="32">
        <f t="shared" si="24"/>
        <v>1.1170460338216715E-2</v>
      </c>
      <c r="AY86" s="32">
        <f t="shared" si="24"/>
        <v>9.1472728906460601E-3</v>
      </c>
      <c r="AZ86" s="32">
        <f t="shared" si="24"/>
        <v>1.4306048970706092E-2</v>
      </c>
      <c r="BA86" s="32">
        <f t="shared" si="24"/>
        <v>4.4905121581706609E-3</v>
      </c>
      <c r="BB86" s="32">
        <f t="shared" si="24"/>
        <v>2.0597291560790407E-2</v>
      </c>
      <c r="BC86" s="32">
        <f t="shared" si="24"/>
        <v>1.1296690704828805E-2</v>
      </c>
      <c r="BD86" s="32" t="e">
        <f t="shared" si="24"/>
        <v>#DIV/0!</v>
      </c>
      <c r="BE86" s="32" t="e">
        <f t="shared" si="24"/>
        <v>#DIV/0!</v>
      </c>
      <c r="BF86" s="32" t="e">
        <f t="shared" si="24"/>
        <v>#DIV/0!</v>
      </c>
      <c r="BG86" s="32" t="e">
        <f t="shared" si="24"/>
        <v>#DIV/0!</v>
      </c>
      <c r="BH86" s="32" t="e">
        <f t="shared" si="24"/>
        <v>#DIV/0!</v>
      </c>
      <c r="BI86" s="32">
        <f t="shared" si="24"/>
        <v>1.2713049943851015E-2</v>
      </c>
      <c r="BJ86" s="32">
        <f t="shared" si="24"/>
        <v>1.4276839751959437E-2</v>
      </c>
      <c r="BK86" s="32">
        <f t="shared" si="24"/>
        <v>7.0180888259600673E-3</v>
      </c>
      <c r="BL86" s="32">
        <f t="shared" si="24"/>
        <v>1.0141456352099001E-2</v>
      </c>
      <c r="BM86" s="32">
        <f t="shared" si="24"/>
        <v>1.0197403568757344E-2</v>
      </c>
      <c r="BN86" s="32">
        <f t="shared" si="24"/>
        <v>1.1306562852954607E-2</v>
      </c>
      <c r="BO86" s="32">
        <f t="shared" si="24"/>
        <v>8.8728024175352225E-3</v>
      </c>
      <c r="BP86" s="32">
        <f t="shared" si="24"/>
        <v>2.4898338962023579E-3</v>
      </c>
      <c r="BQ86" s="32">
        <f t="shared" si="24"/>
        <v>7.137935957197211E-3</v>
      </c>
      <c r="BR86" s="32">
        <f t="shared" si="24"/>
        <v>6.8620688634365408E-3</v>
      </c>
      <c r="BS86" s="32">
        <f t="shared" si="24"/>
        <v>1.2177936950408291E-2</v>
      </c>
      <c r="BT86" s="32">
        <f t="shared" si="24"/>
        <v>6.5549208727408931E-3</v>
      </c>
    </row>
    <row r="87" spans="1:72" s="12" customFormat="1" x14ac:dyDescent="0.25">
      <c r="A87" s="5"/>
      <c r="B87" s="6" t="s">
        <v>63</v>
      </c>
      <c r="C87" s="6" t="s">
        <v>85</v>
      </c>
      <c r="D87" s="7" t="s">
        <v>88</v>
      </c>
      <c r="E87" s="32" t="e">
        <f t="shared" si="18"/>
        <v>#DIV/0!</v>
      </c>
      <c r="F87" s="6"/>
      <c r="G87" s="32">
        <f t="shared" ref="G87:AL87" si="25">G5/(G$60+G$63)</f>
        <v>1.121849945652533E-2</v>
      </c>
      <c r="H87" s="32">
        <f t="shared" si="25"/>
        <v>5.7968326106615344E-3</v>
      </c>
      <c r="I87" s="32">
        <f t="shared" si="25"/>
        <v>1.5293103448275858E-2</v>
      </c>
      <c r="J87" s="32">
        <f t="shared" si="25"/>
        <v>7.6305163172340467E-3</v>
      </c>
      <c r="K87" s="32">
        <f t="shared" si="25"/>
        <v>1.1459105023406838E-2</v>
      </c>
      <c r="L87" s="32">
        <f t="shared" si="25"/>
        <v>7.7053700220935965E-3</v>
      </c>
      <c r="M87" s="32">
        <f t="shared" si="25"/>
        <v>1.0394919337177896E-2</v>
      </c>
      <c r="N87" s="32">
        <f t="shared" si="25"/>
        <v>8.8082822320431839E-3</v>
      </c>
      <c r="O87" s="32">
        <f t="shared" si="25"/>
        <v>4.1796415472977648E-3</v>
      </c>
      <c r="P87" s="32">
        <f t="shared" si="25"/>
        <v>7.9953900453792401E-3</v>
      </c>
      <c r="Q87" s="32">
        <f t="shared" si="25"/>
        <v>1.0576120233787921E-2</v>
      </c>
      <c r="R87" s="32">
        <f t="shared" si="25"/>
        <v>1.0464308458287502E-2</v>
      </c>
      <c r="S87" s="32">
        <f t="shared" si="25"/>
        <v>1.5793065349494689E-2</v>
      </c>
      <c r="T87" s="32">
        <f t="shared" si="25"/>
        <v>2.879608492607016E-3</v>
      </c>
      <c r="U87" s="32">
        <f t="shared" si="25"/>
        <v>4.3717340073089915E-3</v>
      </c>
      <c r="V87" s="32">
        <f t="shared" si="25"/>
        <v>1.7032214329091758E-2</v>
      </c>
      <c r="W87" s="32">
        <f t="shared" si="25"/>
        <v>6.1617817077663862E-3</v>
      </c>
      <c r="X87" s="32">
        <f t="shared" si="25"/>
        <v>5.7949499290281415E-3</v>
      </c>
      <c r="Y87" s="32">
        <f t="shared" si="25"/>
        <v>8.9686772327799893E-3</v>
      </c>
      <c r="Z87" s="32">
        <f t="shared" si="25"/>
        <v>6.6818628765531419E-3</v>
      </c>
      <c r="AA87" s="32">
        <f t="shared" si="25"/>
        <v>1.1281879675884982E-2</v>
      </c>
      <c r="AB87" s="32">
        <f t="shared" si="25"/>
        <v>1.2976273773932958E-2</v>
      </c>
      <c r="AC87" s="32">
        <f t="shared" si="25"/>
        <v>8.1210683716613392E-3</v>
      </c>
      <c r="AD87" s="32">
        <f t="shared" si="25"/>
        <v>1.2255866897177387E-2</v>
      </c>
      <c r="AE87" s="32">
        <f t="shared" si="25"/>
        <v>2.0776326379000804E-2</v>
      </c>
      <c r="AF87" s="32">
        <f t="shared" si="25"/>
        <v>9.8181897169667878E-3</v>
      </c>
      <c r="AG87" s="32">
        <f t="shared" si="25"/>
        <v>7.5095393092686714E-3</v>
      </c>
      <c r="AH87" s="32">
        <f t="shared" si="25"/>
        <v>1.5349380078838995E-2</v>
      </c>
      <c r="AI87" s="32">
        <f t="shared" si="25"/>
        <v>1.0913926117064696E-2</v>
      </c>
      <c r="AJ87" s="32">
        <f t="shared" si="25"/>
        <v>1.0077435717561988E-2</v>
      </c>
      <c r="AK87" s="32">
        <f t="shared" si="25"/>
        <v>1.0995714079329661E-2</v>
      </c>
      <c r="AL87" s="32">
        <f t="shared" si="25"/>
        <v>1.4404938836172403E-2</v>
      </c>
      <c r="AM87" s="32" t="e">
        <f t="shared" ref="AM87:BT87" si="26">AM5/(AM$60+AM$63)</f>
        <v>#DIV/0!</v>
      </c>
      <c r="AN87" s="32">
        <f t="shared" si="26"/>
        <v>7.2320190212007132E-3</v>
      </c>
      <c r="AO87" s="32">
        <f t="shared" si="26"/>
        <v>1.7325680272108842E-2</v>
      </c>
      <c r="AP87" s="32">
        <f t="shared" si="26"/>
        <v>5.7231545251721794E-3</v>
      </c>
      <c r="AQ87" s="32">
        <f t="shared" si="26"/>
        <v>9.7716327481746183E-3</v>
      </c>
      <c r="AR87" s="32">
        <f t="shared" si="26"/>
        <v>1.0666494278880341E-2</v>
      </c>
      <c r="AS87" s="32">
        <f t="shared" si="26"/>
        <v>1.4665131404132553E-2</v>
      </c>
      <c r="AT87" s="32">
        <f t="shared" si="26"/>
        <v>1.4091295359131437E-2</v>
      </c>
      <c r="AU87" s="32">
        <f t="shared" si="26"/>
        <v>1.3386275298217397E-2</v>
      </c>
      <c r="AV87" s="32">
        <f t="shared" si="26"/>
        <v>9.2256764536557297E-3</v>
      </c>
      <c r="AW87" s="32">
        <f t="shared" si="26"/>
        <v>2.3273542082953135E-2</v>
      </c>
      <c r="AX87" s="32">
        <f t="shared" si="26"/>
        <v>1.381901194618675E-2</v>
      </c>
      <c r="AY87" s="32">
        <f t="shared" si="26"/>
        <v>1.0746697816515412E-2</v>
      </c>
      <c r="AZ87" s="32">
        <f t="shared" si="26"/>
        <v>1.985622181552852E-2</v>
      </c>
      <c r="BA87" s="32">
        <f t="shared" si="26"/>
        <v>9.3624998637587328E-3</v>
      </c>
      <c r="BB87" s="32">
        <f t="shared" si="26"/>
        <v>1.2824728707661954E-2</v>
      </c>
      <c r="BC87" s="32">
        <f t="shared" si="26"/>
        <v>1.3202306667164865E-2</v>
      </c>
      <c r="BD87" s="32" t="e">
        <f t="shared" si="26"/>
        <v>#DIV/0!</v>
      </c>
      <c r="BE87" s="32" t="e">
        <f t="shared" si="26"/>
        <v>#DIV/0!</v>
      </c>
      <c r="BF87" s="32" t="e">
        <f t="shared" si="26"/>
        <v>#DIV/0!</v>
      </c>
      <c r="BG87" s="32" t="e">
        <f t="shared" si="26"/>
        <v>#DIV/0!</v>
      </c>
      <c r="BH87" s="32" t="e">
        <f t="shared" si="26"/>
        <v>#DIV/0!</v>
      </c>
      <c r="BI87" s="32">
        <f t="shared" si="26"/>
        <v>9.5089167653585691E-3</v>
      </c>
      <c r="BJ87" s="32">
        <f t="shared" si="26"/>
        <v>8.5780074174097078E-3</v>
      </c>
      <c r="BK87" s="32">
        <f t="shared" si="26"/>
        <v>9.3080879590834251E-3</v>
      </c>
      <c r="BL87" s="32">
        <f t="shared" si="26"/>
        <v>8.3812300756830119E-3</v>
      </c>
      <c r="BM87" s="32">
        <f t="shared" si="26"/>
        <v>9.6197510417779658E-3</v>
      </c>
      <c r="BN87" s="32">
        <f t="shared" si="26"/>
        <v>1.2511114315238029E-2</v>
      </c>
      <c r="BO87" s="32">
        <f t="shared" si="26"/>
        <v>1.1981862261490917E-2</v>
      </c>
      <c r="BP87" s="32">
        <f t="shared" si="26"/>
        <v>1.114825280860156E-2</v>
      </c>
      <c r="BQ87" s="32">
        <f t="shared" si="26"/>
        <v>1.2084835920576497E-2</v>
      </c>
      <c r="BR87" s="32">
        <f t="shared" si="26"/>
        <v>1.5603953830532358E-2</v>
      </c>
      <c r="BS87" s="32">
        <f t="shared" si="26"/>
        <v>1.3144049179419966E-2</v>
      </c>
      <c r="BT87" s="32">
        <f t="shared" si="26"/>
        <v>9.0832474950838099E-3</v>
      </c>
    </row>
    <row r="88" spans="1:72" s="12" customFormat="1" x14ac:dyDescent="0.25">
      <c r="A88" s="5"/>
      <c r="B88" s="6" t="s">
        <v>63</v>
      </c>
      <c r="C88" s="6" t="s">
        <v>85</v>
      </c>
      <c r="D88" s="7" t="s">
        <v>89</v>
      </c>
      <c r="E88" s="32" t="e">
        <f t="shared" si="18"/>
        <v>#DIV/0!</v>
      </c>
      <c r="F88" s="6"/>
      <c r="G88" s="32">
        <f t="shared" ref="G88:AL88" si="27">G6/(G$60+G$63)</f>
        <v>2.9342287171576695E-2</v>
      </c>
      <c r="H88" s="32">
        <f t="shared" si="27"/>
        <v>3.3088320541656037E-2</v>
      </c>
      <c r="I88" s="32">
        <f t="shared" si="27"/>
        <v>2.705172413793103E-2</v>
      </c>
      <c r="J88" s="32">
        <f t="shared" si="27"/>
        <v>2.3135840434551445E-2</v>
      </c>
      <c r="K88" s="32">
        <f t="shared" si="27"/>
        <v>2.7962107718739655E-2</v>
      </c>
      <c r="L88" s="32">
        <f t="shared" si="27"/>
        <v>3.4418536710062626E-2</v>
      </c>
      <c r="M88" s="32">
        <f t="shared" si="27"/>
        <v>2.6542083363749181E-2</v>
      </c>
      <c r="N88" s="32">
        <f t="shared" si="27"/>
        <v>2.1317266374076729E-2</v>
      </c>
      <c r="O88" s="32">
        <f t="shared" si="27"/>
        <v>3.0018683828108784E-2</v>
      </c>
      <c r="P88" s="32">
        <f t="shared" si="27"/>
        <v>2.1493913419289776E-2</v>
      </c>
      <c r="Q88" s="32">
        <f t="shared" si="27"/>
        <v>1.8627489960637747E-2</v>
      </c>
      <c r="R88" s="32">
        <f t="shared" si="27"/>
        <v>2.3982516065535808E-2</v>
      </c>
      <c r="S88" s="32">
        <f t="shared" si="27"/>
        <v>2.2048549052741038E-2</v>
      </c>
      <c r="T88" s="32">
        <f t="shared" si="27"/>
        <v>2.7035495277740483E-2</v>
      </c>
      <c r="U88" s="32">
        <f t="shared" si="27"/>
        <v>3.5776495098876322E-2</v>
      </c>
      <c r="V88" s="32">
        <f t="shared" si="27"/>
        <v>2.8274040702190462E-2</v>
      </c>
      <c r="W88" s="32">
        <f t="shared" si="27"/>
        <v>1.3632147984398622E-2</v>
      </c>
      <c r="X88" s="32">
        <f t="shared" si="27"/>
        <v>6.4330455391907902E-3</v>
      </c>
      <c r="Y88" s="32">
        <f t="shared" si="27"/>
        <v>1.9019003981071134E-2</v>
      </c>
      <c r="Z88" s="32">
        <f t="shared" si="27"/>
        <v>1.6335925627961028E-2</v>
      </c>
      <c r="AA88" s="32">
        <f t="shared" si="27"/>
        <v>1.8870855940913544E-2</v>
      </c>
      <c r="AB88" s="32">
        <f t="shared" si="27"/>
        <v>3.7736149099930033E-2</v>
      </c>
      <c r="AC88" s="32">
        <f t="shared" si="27"/>
        <v>4.0308858409817475E-2</v>
      </c>
      <c r="AD88" s="32">
        <f t="shared" si="27"/>
        <v>3.6305438113007314E-2</v>
      </c>
      <c r="AE88" s="32">
        <f t="shared" si="27"/>
        <v>3.3442704141645525E-2</v>
      </c>
      <c r="AF88" s="32">
        <f t="shared" si="27"/>
        <v>2.4621500097747464E-2</v>
      </c>
      <c r="AG88" s="32">
        <f t="shared" si="27"/>
        <v>3.3671018786039085E-2</v>
      </c>
      <c r="AH88" s="32">
        <f t="shared" si="27"/>
        <v>3.2978044000088087E-2</v>
      </c>
      <c r="AI88" s="32">
        <f t="shared" si="27"/>
        <v>3.1398930988177684E-2</v>
      </c>
      <c r="AJ88" s="32">
        <f t="shared" si="27"/>
        <v>4.4923508620457062E-2</v>
      </c>
      <c r="AK88" s="32">
        <f t="shared" si="27"/>
        <v>5.1013692473152794E-2</v>
      </c>
      <c r="AL88" s="32">
        <f t="shared" si="27"/>
        <v>2.2864982279638735E-2</v>
      </c>
      <c r="AM88" s="32" t="e">
        <f t="shared" ref="AM88:BT88" si="28">AM6/(AM$60+AM$63)</f>
        <v>#DIV/0!</v>
      </c>
      <c r="AN88" s="32">
        <f t="shared" si="28"/>
        <v>2.73429760253616E-2</v>
      </c>
      <c r="AO88" s="32">
        <f t="shared" si="28"/>
        <v>3.704294217687075E-2</v>
      </c>
      <c r="AP88" s="32">
        <f t="shared" si="28"/>
        <v>3.9507780995801177E-2</v>
      </c>
      <c r="AQ88" s="32">
        <f t="shared" si="28"/>
        <v>3.138107814199162E-2</v>
      </c>
      <c r="AR88" s="32">
        <f t="shared" si="28"/>
        <v>3.1986553752666624E-2</v>
      </c>
      <c r="AS88" s="32">
        <f t="shared" si="28"/>
        <v>2.2257088990396166E-2</v>
      </c>
      <c r="AT88" s="32">
        <f t="shared" si="28"/>
        <v>3.0123156145758022E-2</v>
      </c>
      <c r="AU88" s="32">
        <f t="shared" si="28"/>
        <v>3.6841576196220346E-2</v>
      </c>
      <c r="AV88" s="32">
        <f t="shared" si="28"/>
        <v>3.2066781807714453E-2</v>
      </c>
      <c r="AW88" s="32">
        <f t="shared" si="28"/>
        <v>4.0402407050208484E-2</v>
      </c>
      <c r="AX88" s="32">
        <f t="shared" si="28"/>
        <v>2.8291850439947697E-2</v>
      </c>
      <c r="AY88" s="32">
        <f t="shared" si="28"/>
        <v>3.3785605175667172E-2</v>
      </c>
      <c r="AZ88" s="32">
        <f t="shared" si="28"/>
        <v>1.5741438499539476E-2</v>
      </c>
      <c r="BA88" s="32">
        <f t="shared" si="28"/>
        <v>4.1962310215915156E-2</v>
      </c>
      <c r="BB88" s="32">
        <f t="shared" si="28"/>
        <v>1.4992077964784311E-2</v>
      </c>
      <c r="BC88" s="32">
        <f t="shared" si="28"/>
        <v>4.1960916190262668E-2</v>
      </c>
      <c r="BD88" s="32" t="e">
        <f t="shared" si="28"/>
        <v>#DIV/0!</v>
      </c>
      <c r="BE88" s="32" t="e">
        <f t="shared" si="28"/>
        <v>#DIV/0!</v>
      </c>
      <c r="BF88" s="32" t="e">
        <f t="shared" si="28"/>
        <v>#DIV/0!</v>
      </c>
      <c r="BG88" s="32" t="e">
        <f t="shared" si="28"/>
        <v>#DIV/0!</v>
      </c>
      <c r="BH88" s="32" t="e">
        <f t="shared" si="28"/>
        <v>#DIV/0!</v>
      </c>
      <c r="BI88" s="32">
        <f t="shared" si="28"/>
        <v>2.8963677547688312E-2</v>
      </c>
      <c r="BJ88" s="32">
        <f t="shared" si="28"/>
        <v>2.5079326109356568E-2</v>
      </c>
      <c r="BK88" s="32">
        <f t="shared" si="28"/>
        <v>2.297223105152137E-2</v>
      </c>
      <c r="BL88" s="32">
        <f t="shared" si="28"/>
        <v>1.9940273238178097E-2</v>
      </c>
      <c r="BM88" s="32">
        <f t="shared" si="28"/>
        <v>2.8037851266160912E-2</v>
      </c>
      <c r="BN88" s="32">
        <f t="shared" si="28"/>
        <v>3.1540624324129483E-2</v>
      </c>
      <c r="BO88" s="32">
        <f t="shared" si="28"/>
        <v>3.7619935329065504E-2</v>
      </c>
      <c r="BP88" s="32">
        <f t="shared" si="28"/>
        <v>4.4119167413329663E-2</v>
      </c>
      <c r="BQ88" s="32">
        <f t="shared" si="28"/>
        <v>2.7077604881106818E-2</v>
      </c>
      <c r="BR88" s="32">
        <f t="shared" si="28"/>
        <v>3.5604013037338775E-2</v>
      </c>
      <c r="BS88" s="32">
        <f t="shared" si="28"/>
        <v>2.8764914742134183E-2</v>
      </c>
      <c r="BT88" s="32">
        <f t="shared" si="28"/>
        <v>2.2005805787058717E-2</v>
      </c>
    </row>
    <row r="89" spans="1:72" s="12" customFormat="1" x14ac:dyDescent="0.25">
      <c r="A89" s="5"/>
      <c r="B89" s="6" t="s">
        <v>63</v>
      </c>
      <c r="C89" s="6" t="s">
        <v>85</v>
      </c>
      <c r="D89" s="7" t="s">
        <v>90</v>
      </c>
      <c r="E89" s="32" t="e">
        <f t="shared" si="18"/>
        <v>#DIV/0!</v>
      </c>
      <c r="F89" s="6"/>
      <c r="G89" s="32">
        <f t="shared" ref="G89:AL89" si="29">G7/(G$60+G$63)</f>
        <v>4.2820836350453599E-3</v>
      </c>
      <c r="H89" s="32">
        <f t="shared" si="29"/>
        <v>0</v>
      </c>
      <c r="I89" s="32">
        <f t="shared" si="29"/>
        <v>7.551724137931033E-3</v>
      </c>
      <c r="J89" s="32">
        <f t="shared" si="29"/>
        <v>8.62205233585768E-3</v>
      </c>
      <c r="K89" s="32">
        <f t="shared" si="29"/>
        <v>7.0772189209211429E-3</v>
      </c>
      <c r="L89" s="32">
        <f t="shared" si="29"/>
        <v>1.8624354081837604E-3</v>
      </c>
      <c r="M89" s="32">
        <f t="shared" si="29"/>
        <v>0</v>
      </c>
      <c r="N89" s="32">
        <f t="shared" si="29"/>
        <v>5.8110195280840454E-4</v>
      </c>
      <c r="O89" s="32">
        <f t="shared" si="29"/>
        <v>5.9234655041173617E-3</v>
      </c>
      <c r="P89" s="32">
        <f t="shared" si="29"/>
        <v>2.2617589858099831E-3</v>
      </c>
      <c r="Q89" s="32">
        <f t="shared" si="29"/>
        <v>6.6001351834917088E-3</v>
      </c>
      <c r="R89" s="32">
        <f t="shared" si="29"/>
        <v>3.6473108319342328E-3</v>
      </c>
      <c r="S89" s="32">
        <f t="shared" si="29"/>
        <v>2.8921457121502616E-3</v>
      </c>
      <c r="T89" s="32">
        <f t="shared" si="29"/>
        <v>1.5039613267087422E-2</v>
      </c>
      <c r="U89" s="32">
        <f t="shared" si="29"/>
        <v>5.2597424775436318E-3</v>
      </c>
      <c r="V89" s="32">
        <f t="shared" si="29"/>
        <v>1.5252729249932919E-3</v>
      </c>
      <c r="W89" s="32">
        <f t="shared" si="29"/>
        <v>9.1473872775088615E-4</v>
      </c>
      <c r="X89" s="32">
        <f t="shared" si="29"/>
        <v>7.2925212590017072E-4</v>
      </c>
      <c r="Y89" s="32">
        <f t="shared" si="29"/>
        <v>2.1482761210846542E-3</v>
      </c>
      <c r="Z89" s="32">
        <f t="shared" si="29"/>
        <v>1.9889157057298651E-3</v>
      </c>
      <c r="AA89" s="32">
        <f t="shared" si="29"/>
        <v>6.8121519229390247E-4</v>
      </c>
      <c r="AB89" s="32">
        <f t="shared" si="29"/>
        <v>8.4282170345397888E-4</v>
      </c>
      <c r="AC89" s="32">
        <f t="shared" si="29"/>
        <v>6.8062287305352175E-3</v>
      </c>
      <c r="AD89" s="32">
        <f t="shared" si="29"/>
        <v>5.6486537375258911E-3</v>
      </c>
      <c r="AE89" s="32">
        <f t="shared" si="29"/>
        <v>0</v>
      </c>
      <c r="AF89" s="32">
        <f t="shared" si="29"/>
        <v>4.1596976345113709E-3</v>
      </c>
      <c r="AG89" s="32">
        <f t="shared" si="29"/>
        <v>2.1090102280900656E-3</v>
      </c>
      <c r="AH89" s="32">
        <f t="shared" si="29"/>
        <v>0</v>
      </c>
      <c r="AI89" s="32">
        <f t="shared" si="29"/>
        <v>1.9747755338476529E-3</v>
      </c>
      <c r="AJ89" s="32">
        <f t="shared" si="29"/>
        <v>1.7942422361924289E-2</v>
      </c>
      <c r="AK89" s="32">
        <f t="shared" si="29"/>
        <v>3.7080437260221199E-3</v>
      </c>
      <c r="AL89" s="32">
        <f t="shared" si="29"/>
        <v>0</v>
      </c>
      <c r="AM89" s="32" t="e">
        <f t="shared" ref="AM89:BT89" si="30">AM7/(AM$60+AM$63)</f>
        <v>#DIV/0!</v>
      </c>
      <c r="AN89" s="32">
        <f t="shared" si="30"/>
        <v>0</v>
      </c>
      <c r="AO89" s="32">
        <f t="shared" si="30"/>
        <v>1.1904761904761906E-2</v>
      </c>
      <c r="AP89" s="32">
        <f t="shared" si="30"/>
        <v>1.0393137757576598E-3</v>
      </c>
      <c r="AQ89" s="32">
        <f t="shared" si="30"/>
        <v>2.1749262078608051E-4</v>
      </c>
      <c r="AR89" s="32">
        <f t="shared" si="30"/>
        <v>9.515805805158704E-3</v>
      </c>
      <c r="AS89" s="32">
        <f t="shared" si="30"/>
        <v>1.4918196657008007E-2</v>
      </c>
      <c r="AT89" s="32">
        <f t="shared" si="30"/>
        <v>6.0753649658181448E-3</v>
      </c>
      <c r="AU89" s="32">
        <f t="shared" si="30"/>
        <v>1.4743331993030426E-3</v>
      </c>
      <c r="AV89" s="32">
        <f t="shared" si="30"/>
        <v>6.6206102475532529E-3</v>
      </c>
      <c r="AW89" s="32">
        <f t="shared" si="30"/>
        <v>8.7665600203282561E-3</v>
      </c>
      <c r="AX89" s="32">
        <f t="shared" si="30"/>
        <v>2.892351337573971E-3</v>
      </c>
      <c r="AY89" s="32">
        <f t="shared" si="30"/>
        <v>7.0087159672926598E-4</v>
      </c>
      <c r="AZ89" s="32">
        <f t="shared" si="30"/>
        <v>2.8109711606320495E-3</v>
      </c>
      <c r="BA89" s="32">
        <f t="shared" si="30"/>
        <v>6.7684661413203399E-3</v>
      </c>
      <c r="BB89" s="32">
        <f t="shared" si="30"/>
        <v>0</v>
      </c>
      <c r="BC89" s="32">
        <f t="shared" si="30"/>
        <v>9.9640050318225404E-5</v>
      </c>
      <c r="BD89" s="32" t="e">
        <f t="shared" si="30"/>
        <v>#DIV/0!</v>
      </c>
      <c r="BE89" s="32" t="e">
        <f t="shared" si="30"/>
        <v>#DIV/0!</v>
      </c>
      <c r="BF89" s="32" t="e">
        <f t="shared" si="30"/>
        <v>#DIV/0!</v>
      </c>
      <c r="BG89" s="32" t="e">
        <f t="shared" si="30"/>
        <v>#DIV/0!</v>
      </c>
      <c r="BH89" s="32" t="e">
        <f t="shared" si="30"/>
        <v>#DIV/0!</v>
      </c>
      <c r="BI89" s="32">
        <f t="shared" si="30"/>
        <v>5.6992177469118053E-3</v>
      </c>
      <c r="BJ89" s="32">
        <f t="shared" si="30"/>
        <v>2.1128830065432415E-3</v>
      </c>
      <c r="BK89" s="32">
        <f t="shared" si="30"/>
        <v>6.9602970497298243E-3</v>
      </c>
      <c r="BL89" s="32">
        <f t="shared" si="30"/>
        <v>1.8274104854395022E-3</v>
      </c>
      <c r="BM89" s="32">
        <f t="shared" si="30"/>
        <v>2.317288171813228E-3</v>
      </c>
      <c r="BN89" s="32">
        <f t="shared" si="30"/>
        <v>3.1901088602119538E-3</v>
      </c>
      <c r="BO89" s="32">
        <f t="shared" si="30"/>
        <v>5.3249263193275208E-3</v>
      </c>
      <c r="BP89" s="32">
        <f t="shared" si="30"/>
        <v>6.4356606244400042E-3</v>
      </c>
      <c r="BQ89" s="32">
        <f t="shared" si="30"/>
        <v>7.4731086021438634E-3</v>
      </c>
      <c r="BR89" s="32">
        <f t="shared" si="30"/>
        <v>4.7187824712328933E-3</v>
      </c>
      <c r="BS89" s="32">
        <f t="shared" si="30"/>
        <v>2.6737309777424977E-3</v>
      </c>
      <c r="BT89" s="32">
        <f t="shared" si="30"/>
        <v>3.7456690701376537E-4</v>
      </c>
    </row>
    <row r="90" spans="1:72" s="12" customFormat="1" x14ac:dyDescent="0.25">
      <c r="A90" s="5"/>
      <c r="B90" s="6" t="s">
        <v>63</v>
      </c>
      <c r="C90" s="6" t="s">
        <v>83</v>
      </c>
      <c r="D90" s="7" t="s">
        <v>91</v>
      </c>
      <c r="E90" s="32" t="e">
        <f t="shared" si="18"/>
        <v>#DIV/0!</v>
      </c>
      <c r="F90" s="6"/>
      <c r="G90" s="32">
        <f t="shared" ref="G90:AL90" si="31">G8/(G$60+G$63)</f>
        <v>4.1839846487663262E-3</v>
      </c>
      <c r="H90" s="32">
        <f t="shared" si="31"/>
        <v>1.0735733994945162E-2</v>
      </c>
      <c r="I90" s="32">
        <f t="shared" si="31"/>
        <v>1.6379310344827583E-3</v>
      </c>
      <c r="J90" s="32">
        <f t="shared" si="31"/>
        <v>1.155355013004929E-2</v>
      </c>
      <c r="K90" s="32">
        <f t="shared" si="31"/>
        <v>6.0526772063111776E-3</v>
      </c>
      <c r="L90" s="32">
        <f t="shared" si="31"/>
        <v>1.6981028721675462E-3</v>
      </c>
      <c r="M90" s="32">
        <f t="shared" si="31"/>
        <v>1.430761369443025E-3</v>
      </c>
      <c r="N90" s="32">
        <f t="shared" si="31"/>
        <v>8.257764592540486E-4</v>
      </c>
      <c r="O90" s="32">
        <f t="shared" si="31"/>
        <v>3.8198048577953074E-3</v>
      </c>
      <c r="P90" s="32">
        <f t="shared" si="31"/>
        <v>3.7599942375567234E-3</v>
      </c>
      <c r="Q90" s="32">
        <f t="shared" si="31"/>
        <v>0</v>
      </c>
      <c r="R90" s="32">
        <f t="shared" si="31"/>
        <v>2.4025936432582645E-3</v>
      </c>
      <c r="S90" s="32">
        <f t="shared" si="31"/>
        <v>2.6809215871055792E-3</v>
      </c>
      <c r="T90" s="32">
        <f t="shared" si="31"/>
        <v>1.1786998493054626E-3</v>
      </c>
      <c r="U90" s="32">
        <f t="shared" si="31"/>
        <v>3.5349567949725059E-3</v>
      </c>
      <c r="V90" s="32">
        <f t="shared" si="31"/>
        <v>2.1890491053144466E-3</v>
      </c>
      <c r="W90" s="32">
        <f t="shared" si="31"/>
        <v>6.6064463670897336E-4</v>
      </c>
      <c r="X90" s="32">
        <f t="shared" si="31"/>
        <v>6.8106939615319509E-3</v>
      </c>
      <c r="Y90" s="32">
        <f t="shared" si="31"/>
        <v>3.0496507173439495E-3</v>
      </c>
      <c r="Z90" s="32">
        <f t="shared" si="31"/>
        <v>0</v>
      </c>
      <c r="AA90" s="32">
        <f t="shared" si="31"/>
        <v>4.3502163157014126E-3</v>
      </c>
      <c r="AB90" s="32">
        <f t="shared" si="31"/>
        <v>1.9559824438648943E-3</v>
      </c>
      <c r="AC90" s="32">
        <f t="shared" si="31"/>
        <v>8.804269361658245E-3</v>
      </c>
      <c r="AD90" s="32">
        <f t="shared" si="31"/>
        <v>7.9252323650742043E-3</v>
      </c>
      <c r="AE90" s="32">
        <f t="shared" si="31"/>
        <v>1.4771249922614997E-2</v>
      </c>
      <c r="AF90" s="32">
        <f t="shared" si="31"/>
        <v>8.960184199665485E-3</v>
      </c>
      <c r="AG90" s="32">
        <f t="shared" si="31"/>
        <v>1.4750880786063463E-3</v>
      </c>
      <c r="AH90" s="32">
        <f t="shared" si="31"/>
        <v>3.8538615692924302E-4</v>
      </c>
      <c r="AI90" s="32">
        <f t="shared" si="31"/>
        <v>4.8974433239421791E-3</v>
      </c>
      <c r="AJ90" s="32">
        <f t="shared" si="31"/>
        <v>0</v>
      </c>
      <c r="AK90" s="32">
        <f t="shared" si="31"/>
        <v>2.4238727386551519E-3</v>
      </c>
      <c r="AL90" s="32">
        <f t="shared" si="31"/>
        <v>1.120384131702298E-2</v>
      </c>
      <c r="AM90" s="32" t="e">
        <f t="shared" ref="AM90:BT90" si="32">AM8/(AM$60+AM$63)</f>
        <v>#DIV/0!</v>
      </c>
      <c r="AN90" s="32">
        <f t="shared" si="32"/>
        <v>0</v>
      </c>
      <c r="AO90" s="32">
        <f t="shared" si="32"/>
        <v>5.2260487528344671E-3</v>
      </c>
      <c r="AP90" s="32">
        <f t="shared" si="32"/>
        <v>1.6629020412122558E-3</v>
      </c>
      <c r="AQ90" s="32">
        <f t="shared" si="32"/>
        <v>0</v>
      </c>
      <c r="AR90" s="32">
        <f t="shared" si="32"/>
        <v>1.6471652983386126E-2</v>
      </c>
      <c r="AS90" s="32">
        <f t="shared" si="32"/>
        <v>1.3285925775961328E-3</v>
      </c>
      <c r="AT90" s="32">
        <f t="shared" si="32"/>
        <v>1.0146747333307966E-4</v>
      </c>
      <c r="AU90" s="32">
        <f t="shared" si="32"/>
        <v>4.0879238707947994E-3</v>
      </c>
      <c r="AV90" s="32">
        <f t="shared" si="32"/>
        <v>2.5906735751295336E-4</v>
      </c>
      <c r="AW90" s="32">
        <f t="shared" si="32"/>
        <v>1.2936162348837479E-3</v>
      </c>
      <c r="AX90" s="32">
        <f t="shared" si="32"/>
        <v>1.1469669097276092E-2</v>
      </c>
      <c r="AY90" s="32">
        <f t="shared" si="32"/>
        <v>4.5826219786144311E-3</v>
      </c>
      <c r="AZ90" s="32">
        <f t="shared" si="32"/>
        <v>4.4257843805696099E-4</v>
      </c>
      <c r="BA90" s="32">
        <f t="shared" si="32"/>
        <v>2.2888532845044634E-3</v>
      </c>
      <c r="BB90" s="32">
        <f t="shared" si="32"/>
        <v>7.8472990344085388E-3</v>
      </c>
      <c r="BC90" s="32">
        <f t="shared" si="32"/>
        <v>7.0121685411451131E-3</v>
      </c>
      <c r="BD90" s="32" t="e">
        <f t="shared" si="32"/>
        <v>#DIV/0!</v>
      </c>
      <c r="BE90" s="32" t="e">
        <f t="shared" si="32"/>
        <v>#DIV/0!</v>
      </c>
      <c r="BF90" s="32" t="e">
        <f t="shared" si="32"/>
        <v>#DIV/0!</v>
      </c>
      <c r="BG90" s="32" t="e">
        <f t="shared" si="32"/>
        <v>#DIV/0!</v>
      </c>
      <c r="BH90" s="32" t="e">
        <f t="shared" si="32"/>
        <v>#DIV/0!</v>
      </c>
      <c r="BI90" s="32">
        <f t="shared" si="32"/>
        <v>6.8681897797350077E-3</v>
      </c>
      <c r="BJ90" s="32">
        <f t="shared" si="32"/>
        <v>1.9826877508583585E-3</v>
      </c>
      <c r="BK90" s="32">
        <f t="shared" si="32"/>
        <v>2.188863524720433E-3</v>
      </c>
      <c r="BL90" s="32">
        <f t="shared" si="32"/>
        <v>3.221482822677358E-3</v>
      </c>
      <c r="BM90" s="32">
        <f t="shared" si="32"/>
        <v>4.18380703066567E-3</v>
      </c>
      <c r="BN90" s="32">
        <f t="shared" si="32"/>
        <v>8.0593804820608943E-3</v>
      </c>
      <c r="BO90" s="32">
        <f t="shared" si="32"/>
        <v>2.0944917667489312E-3</v>
      </c>
      <c r="BP90" s="32">
        <f t="shared" si="32"/>
        <v>3.1101385347025992E-3</v>
      </c>
      <c r="BQ90" s="32">
        <f t="shared" si="32"/>
        <v>4.4720720497048623E-3</v>
      </c>
      <c r="BR90" s="32">
        <f t="shared" si="32"/>
        <v>4.8964028904762893E-3</v>
      </c>
      <c r="BS90" s="32">
        <f t="shared" si="32"/>
        <v>4.1382832739512761E-3</v>
      </c>
      <c r="BT90" s="32">
        <f t="shared" si="32"/>
        <v>0</v>
      </c>
    </row>
    <row r="91" spans="1:72" s="12" customFormat="1" x14ac:dyDescent="0.25">
      <c r="A91" s="5"/>
      <c r="B91" s="6" t="s">
        <v>63</v>
      </c>
      <c r="C91" s="6" t="s">
        <v>83</v>
      </c>
      <c r="D91" s="7" t="s">
        <v>92</v>
      </c>
      <c r="E91" s="32" t="e">
        <f t="shared" si="18"/>
        <v>#DIV/0!</v>
      </c>
      <c r="F91" s="6"/>
      <c r="G91" s="32">
        <f t="shared" ref="G91:AL91" si="33">G9/(G$60+G$63)</f>
        <v>1.1315026343665274E-2</v>
      </c>
      <c r="H91" s="32">
        <f t="shared" si="33"/>
        <v>5.3098986713659658E-3</v>
      </c>
      <c r="I91" s="32">
        <f t="shared" si="33"/>
        <v>1.4568965517241374E-2</v>
      </c>
      <c r="J91" s="32">
        <f t="shared" si="33"/>
        <v>4.0236244234002509E-4</v>
      </c>
      <c r="K91" s="32">
        <f t="shared" si="33"/>
        <v>8.6219125829484732E-3</v>
      </c>
      <c r="L91" s="32">
        <f t="shared" si="33"/>
        <v>1.3858710537367395E-2</v>
      </c>
      <c r="M91" s="32">
        <f t="shared" si="33"/>
        <v>1.3986422366596099E-2</v>
      </c>
      <c r="N91" s="32">
        <f t="shared" si="33"/>
        <v>8.8847430153074468E-3</v>
      </c>
      <c r="O91" s="32">
        <f t="shared" si="33"/>
        <v>2.0593730537679052E-2</v>
      </c>
      <c r="P91" s="32">
        <f t="shared" si="33"/>
        <v>5.243823381113592E-3</v>
      </c>
      <c r="Q91" s="32">
        <f t="shared" si="33"/>
        <v>1.2603872609438989E-2</v>
      </c>
      <c r="R91" s="32">
        <f t="shared" si="33"/>
        <v>2.9250853933885258E-2</v>
      </c>
      <c r="S91" s="32">
        <f t="shared" si="33"/>
        <v>2.3543365937672634E-2</v>
      </c>
      <c r="T91" s="32">
        <f t="shared" si="33"/>
        <v>1.250317055339212E-2</v>
      </c>
      <c r="U91" s="32">
        <f t="shared" si="33"/>
        <v>1.743570477133782E-2</v>
      </c>
      <c r="V91" s="32">
        <f t="shared" si="33"/>
        <v>1.3925176889290607E-2</v>
      </c>
      <c r="W91" s="32">
        <f t="shared" si="33"/>
        <v>2.2982810534741015E-2</v>
      </c>
      <c r="X91" s="32">
        <f t="shared" si="33"/>
        <v>1.6043546769803754E-2</v>
      </c>
      <c r="Y91" s="32">
        <f t="shared" si="33"/>
        <v>2.1377600841282953E-2</v>
      </c>
      <c r="Z91" s="32">
        <f t="shared" si="33"/>
        <v>1.8101367658889787E-2</v>
      </c>
      <c r="AA91" s="32">
        <f t="shared" si="33"/>
        <v>1.7914764442957191E-2</v>
      </c>
      <c r="AB91" s="32">
        <f t="shared" si="33"/>
        <v>1.1656383181731443E-2</v>
      </c>
      <c r="AC91" s="32">
        <f t="shared" si="33"/>
        <v>4.0347530163968234E-3</v>
      </c>
      <c r="AD91" s="32">
        <f t="shared" si="33"/>
        <v>5.0324369661594297E-3</v>
      </c>
      <c r="AE91" s="32">
        <f t="shared" si="33"/>
        <v>5.1507459914566962E-3</v>
      </c>
      <c r="AF91" s="32">
        <f t="shared" si="33"/>
        <v>7.6568846797141418E-3</v>
      </c>
      <c r="AG91" s="32">
        <f t="shared" si="33"/>
        <v>6.0222604200953307E-3</v>
      </c>
      <c r="AH91" s="32">
        <f t="shared" si="33"/>
        <v>2.4114162390715494E-3</v>
      </c>
      <c r="AI91" s="32">
        <f t="shared" si="33"/>
        <v>1.2743884778430185E-2</v>
      </c>
      <c r="AJ91" s="32">
        <f t="shared" si="33"/>
        <v>3.1298060059898013E-3</v>
      </c>
      <c r="AK91" s="32">
        <f t="shared" si="33"/>
        <v>4.7193283785736066E-3</v>
      </c>
      <c r="AL91" s="32">
        <f t="shared" si="33"/>
        <v>0</v>
      </c>
      <c r="AM91" s="32" t="e">
        <f t="shared" ref="AM91:BT91" si="34">AM9/(AM$60+AM$63)</f>
        <v>#DIV/0!</v>
      </c>
      <c r="AN91" s="32">
        <f t="shared" si="34"/>
        <v>0</v>
      </c>
      <c r="AO91" s="32">
        <f t="shared" si="34"/>
        <v>1.0150935374149661E-2</v>
      </c>
      <c r="AP91" s="32">
        <f t="shared" si="34"/>
        <v>3.0486537422224689E-3</v>
      </c>
      <c r="AQ91" s="32">
        <f t="shared" si="34"/>
        <v>8.3890010874631052E-4</v>
      </c>
      <c r="AR91" s="32">
        <f t="shared" si="34"/>
        <v>1.0045898248109121E-2</v>
      </c>
      <c r="AS91" s="32">
        <f t="shared" si="34"/>
        <v>1.6348015335754321E-2</v>
      </c>
      <c r="AT91" s="32">
        <f t="shared" si="34"/>
        <v>3.6908793424907725E-3</v>
      </c>
      <c r="AU91" s="32">
        <f t="shared" si="34"/>
        <v>1.100723763570567E-2</v>
      </c>
      <c r="AV91" s="32">
        <f t="shared" si="34"/>
        <v>4.1306850892343129E-3</v>
      </c>
      <c r="AW91" s="32">
        <f t="shared" si="34"/>
        <v>1.0845586112105707E-2</v>
      </c>
      <c r="AX91" s="32">
        <f t="shared" si="34"/>
        <v>1.0040116137325738E-2</v>
      </c>
      <c r="AY91" s="32">
        <f t="shared" si="34"/>
        <v>2.6597178542546503E-3</v>
      </c>
      <c r="AZ91" s="32">
        <f t="shared" si="34"/>
        <v>1.3564431047475506E-2</v>
      </c>
      <c r="BA91" s="32">
        <f t="shared" si="34"/>
        <v>2.3204612584333342E-2</v>
      </c>
      <c r="BB91" s="32">
        <f t="shared" si="34"/>
        <v>1.8265522704851874E-2</v>
      </c>
      <c r="BC91" s="32">
        <f t="shared" si="34"/>
        <v>1.4559902352750686E-2</v>
      </c>
      <c r="BD91" s="32" t="e">
        <f t="shared" si="34"/>
        <v>#DIV/0!</v>
      </c>
      <c r="BE91" s="32" t="e">
        <f t="shared" si="34"/>
        <v>#DIV/0!</v>
      </c>
      <c r="BF91" s="32" t="e">
        <f t="shared" si="34"/>
        <v>#DIV/0!</v>
      </c>
      <c r="BG91" s="32" t="e">
        <f t="shared" si="34"/>
        <v>#DIV/0!</v>
      </c>
      <c r="BH91" s="32" t="e">
        <f t="shared" si="34"/>
        <v>#DIV/0!</v>
      </c>
      <c r="BI91" s="32">
        <f t="shared" si="34"/>
        <v>6.4734221752078261E-3</v>
      </c>
      <c r="BJ91" s="32">
        <f t="shared" si="34"/>
        <v>1.5325841526334776E-2</v>
      </c>
      <c r="BK91" s="32">
        <f t="shared" si="34"/>
        <v>1.8388620799260267E-2</v>
      </c>
      <c r="BL91" s="32">
        <f t="shared" si="34"/>
        <v>1.8435346956051448E-2</v>
      </c>
      <c r="BM91" s="32">
        <f t="shared" si="34"/>
        <v>1.618428785126616E-2</v>
      </c>
      <c r="BN91" s="32">
        <f t="shared" si="34"/>
        <v>7.8791483430658699E-3</v>
      </c>
      <c r="BO91" s="32">
        <f t="shared" si="34"/>
        <v>7.6621675033222442E-3</v>
      </c>
      <c r="BP91" s="32">
        <f t="shared" si="34"/>
        <v>1.3732855469019234E-2</v>
      </c>
      <c r="BQ91" s="32">
        <f t="shared" si="34"/>
        <v>8.4320747807412281E-3</v>
      </c>
      <c r="BR91" s="32">
        <f t="shared" si="34"/>
        <v>9.1888963555250315E-3</v>
      </c>
      <c r="BS91" s="32">
        <f t="shared" si="34"/>
        <v>1.5445488502033759E-2</v>
      </c>
      <c r="BT91" s="32">
        <f t="shared" si="34"/>
        <v>7.7254424571589105E-3</v>
      </c>
    </row>
    <row r="92" spans="1:72" s="12" customFormat="1" x14ac:dyDescent="0.25">
      <c r="A92" s="5"/>
      <c r="B92" s="6" t="s">
        <v>63</v>
      </c>
      <c r="C92" s="6" t="s">
        <v>83</v>
      </c>
      <c r="D92" s="7" t="s">
        <v>93</v>
      </c>
      <c r="E92" s="32" t="e">
        <f t="shared" si="18"/>
        <v>#DIV/0!</v>
      </c>
      <c r="F92" s="6"/>
      <c r="G92" s="32">
        <f t="shared" ref="G92:AL92" si="35">G10/(G$60+G$63)</f>
        <v>8.3409291923403541E-3</v>
      </c>
      <c r="H92" s="32">
        <f t="shared" si="35"/>
        <v>8.3474389593526097E-4</v>
      </c>
      <c r="I92" s="32">
        <f t="shared" si="35"/>
        <v>1.7344827586206892E-2</v>
      </c>
      <c r="J92" s="32">
        <f t="shared" si="35"/>
        <v>7.7167368405926251E-3</v>
      </c>
      <c r="K92" s="32">
        <f t="shared" si="35"/>
        <v>1.2625506360039722E-2</v>
      </c>
      <c r="L92" s="32">
        <f t="shared" si="35"/>
        <v>6.8837073420125261E-3</v>
      </c>
      <c r="M92" s="32">
        <f t="shared" si="35"/>
        <v>1.6205562449813854E-3</v>
      </c>
      <c r="N92" s="32">
        <f t="shared" si="35"/>
        <v>7.2943587234107626E-3</v>
      </c>
      <c r="O92" s="32">
        <f t="shared" si="35"/>
        <v>2.2558992457269392E-3</v>
      </c>
      <c r="P92" s="32">
        <f t="shared" si="35"/>
        <v>6.8429013901894391E-3</v>
      </c>
      <c r="Q92" s="32">
        <f t="shared" si="35"/>
        <v>1.3518349171007114E-2</v>
      </c>
      <c r="R92" s="32">
        <f t="shared" si="35"/>
        <v>1.4603716783419211E-2</v>
      </c>
      <c r="S92" s="32">
        <f t="shared" si="35"/>
        <v>6.2392356936275305E-3</v>
      </c>
      <c r="T92" s="32">
        <f t="shared" si="35"/>
        <v>5.505572713844502E-3</v>
      </c>
      <c r="U92" s="32">
        <f t="shared" si="35"/>
        <v>4.7645069845281595E-3</v>
      </c>
      <c r="V92" s="32">
        <f t="shared" si="35"/>
        <v>9.9990113971782455E-3</v>
      </c>
      <c r="W92" s="32">
        <f t="shared" si="35"/>
        <v>8.9059978910190438E-3</v>
      </c>
      <c r="X92" s="32">
        <f t="shared" si="35"/>
        <v>7.2794988996106313E-3</v>
      </c>
      <c r="Y92" s="32">
        <f t="shared" si="35"/>
        <v>2.3255464583489819E-2</v>
      </c>
      <c r="Z92" s="32">
        <f t="shared" si="35"/>
        <v>4.8046840082238322E-3</v>
      </c>
      <c r="AA92" s="32">
        <f t="shared" si="35"/>
        <v>1.8285249898415277E-3</v>
      </c>
      <c r="AB92" s="32">
        <f t="shared" si="35"/>
        <v>1.3357928884930986E-2</v>
      </c>
      <c r="AC92" s="32">
        <f t="shared" si="35"/>
        <v>7.8890378467567288E-3</v>
      </c>
      <c r="AD92" s="32">
        <f t="shared" si="35"/>
        <v>1.8657674466373397E-2</v>
      </c>
      <c r="AE92" s="32">
        <f t="shared" si="35"/>
        <v>1.3260694607812793E-2</v>
      </c>
      <c r="AF92" s="32">
        <f t="shared" si="35"/>
        <v>6.9292091144079748E-3</v>
      </c>
      <c r="AG92" s="32">
        <f t="shared" si="35"/>
        <v>5.9978787989613423E-3</v>
      </c>
      <c r="AH92" s="32">
        <f t="shared" si="35"/>
        <v>4.9439538417494332E-3</v>
      </c>
      <c r="AI92" s="32">
        <f t="shared" si="35"/>
        <v>7.7016245820058452E-3</v>
      </c>
      <c r="AJ92" s="32">
        <f t="shared" si="35"/>
        <v>2.4336939805196554E-2</v>
      </c>
      <c r="AK92" s="32">
        <f t="shared" si="35"/>
        <v>1.4061672311668298E-2</v>
      </c>
      <c r="AL92" s="32">
        <f t="shared" si="35"/>
        <v>0</v>
      </c>
      <c r="AM92" s="32" t="e">
        <f t="shared" ref="AM92:BT92" si="36">AM10/(AM$60+AM$63)</f>
        <v>#DIV/0!</v>
      </c>
      <c r="AN92" s="32">
        <f t="shared" si="36"/>
        <v>0</v>
      </c>
      <c r="AO92" s="32">
        <f t="shared" si="36"/>
        <v>2.7458900226757367E-3</v>
      </c>
      <c r="AP92" s="32">
        <f t="shared" si="36"/>
        <v>9.4369690838795508E-3</v>
      </c>
      <c r="AQ92" s="32">
        <f t="shared" si="36"/>
        <v>1.3903992543110148E-2</v>
      </c>
      <c r="AR92" s="32">
        <f t="shared" si="36"/>
        <v>1.4584006723123667E-2</v>
      </c>
      <c r="AS92" s="32">
        <f t="shared" si="36"/>
        <v>8.5789120724778876E-3</v>
      </c>
      <c r="AT92" s="32">
        <f t="shared" si="36"/>
        <v>4.6928706416549343E-4</v>
      </c>
      <c r="AU92" s="32">
        <f t="shared" si="36"/>
        <v>1.1727650449001475E-4</v>
      </c>
      <c r="AV92" s="32">
        <f t="shared" si="36"/>
        <v>1.6119746689694878E-3</v>
      </c>
      <c r="AW92" s="32">
        <f t="shared" si="36"/>
        <v>5.809722912022545E-3</v>
      </c>
      <c r="AX92" s="32">
        <f t="shared" si="36"/>
        <v>5.4633303043063897E-3</v>
      </c>
      <c r="AY92" s="32">
        <f t="shared" si="36"/>
        <v>1.6713091922005573E-3</v>
      </c>
      <c r="AZ92" s="32">
        <f t="shared" si="36"/>
        <v>3.8277054102223654E-3</v>
      </c>
      <c r="BA92" s="32">
        <f t="shared" si="36"/>
        <v>1.2261714024131053E-2</v>
      </c>
      <c r="BB92" s="32">
        <f t="shared" si="36"/>
        <v>2.4363995097306506E-3</v>
      </c>
      <c r="BC92" s="32">
        <f t="shared" si="36"/>
        <v>1.3613321874727545E-2</v>
      </c>
      <c r="BD92" s="32" t="e">
        <f t="shared" si="36"/>
        <v>#DIV/0!</v>
      </c>
      <c r="BE92" s="32" t="e">
        <f t="shared" si="36"/>
        <v>#DIV/0!</v>
      </c>
      <c r="BF92" s="32" t="e">
        <f t="shared" si="36"/>
        <v>#DIV/0!</v>
      </c>
      <c r="BG92" s="32" t="e">
        <f t="shared" si="36"/>
        <v>#DIV/0!</v>
      </c>
      <c r="BH92" s="32" t="e">
        <f t="shared" si="36"/>
        <v>#DIV/0!</v>
      </c>
      <c r="BI92" s="32">
        <f t="shared" si="36"/>
        <v>9.7848708190086345E-3</v>
      </c>
      <c r="BJ92" s="32">
        <f t="shared" si="36"/>
        <v>5.2487287363248468E-3</v>
      </c>
      <c r="BK92" s="32">
        <f t="shared" si="36"/>
        <v>8.8890975814141654E-3</v>
      </c>
      <c r="BL92" s="32">
        <f t="shared" si="36"/>
        <v>7.5481458837914723E-3</v>
      </c>
      <c r="BM92" s="32">
        <f t="shared" si="36"/>
        <v>1.0541323859386685E-2</v>
      </c>
      <c r="BN92" s="32">
        <f t="shared" si="36"/>
        <v>1.0519549179342995E-2</v>
      </c>
      <c r="BO92" s="32">
        <f t="shared" si="36"/>
        <v>1.1558606867318768E-2</v>
      </c>
      <c r="BP92" s="32">
        <f t="shared" si="36"/>
        <v>6.8578123923082246E-3</v>
      </c>
      <c r="BQ92" s="32">
        <f t="shared" si="36"/>
        <v>8.6213852561277619E-3</v>
      </c>
      <c r="BR92" s="32">
        <f t="shared" si="36"/>
        <v>3.4043913688317617E-3</v>
      </c>
      <c r="BS92" s="32">
        <f t="shared" si="36"/>
        <v>8.411945331585716E-3</v>
      </c>
      <c r="BT92" s="32">
        <f t="shared" si="36"/>
        <v>1.1705215844180167E-3</v>
      </c>
    </row>
    <row r="93" spans="1:72" s="12" customFormat="1" x14ac:dyDescent="0.25">
      <c r="A93" s="5"/>
      <c r="B93" s="6" t="s">
        <v>63</v>
      </c>
      <c r="C93" s="6" t="s">
        <v>83</v>
      </c>
      <c r="D93" s="7" t="s">
        <v>94</v>
      </c>
      <c r="E93" s="32" t="e">
        <f t="shared" si="18"/>
        <v>#DIV/0!</v>
      </c>
      <c r="F93" s="6"/>
      <c r="G93" s="32">
        <f t="shared" ref="G93:AL93" si="37">G11/(G$60+G$63)</f>
        <v>8.5811459407928586E-3</v>
      </c>
      <c r="H93" s="32">
        <f t="shared" si="37"/>
        <v>1.9732418206691863E-2</v>
      </c>
      <c r="I93" s="32">
        <f t="shared" si="37"/>
        <v>6.1551724137931009E-3</v>
      </c>
      <c r="J93" s="32">
        <f t="shared" si="37"/>
        <v>1.2315164753050053E-2</v>
      </c>
      <c r="K93" s="32">
        <f t="shared" si="37"/>
        <v>1.8284129060731681E-3</v>
      </c>
      <c r="L93" s="32">
        <f t="shared" si="37"/>
        <v>9.1295853342341195E-4</v>
      </c>
      <c r="M93" s="32">
        <f t="shared" si="37"/>
        <v>5.0514636104825169E-3</v>
      </c>
      <c r="N93" s="32">
        <f t="shared" si="37"/>
        <v>9.6493508479500861E-3</v>
      </c>
      <c r="O93" s="32">
        <f t="shared" si="37"/>
        <v>7.1275344266832743E-3</v>
      </c>
      <c r="P93" s="32">
        <f t="shared" si="37"/>
        <v>9.2775336742778915E-3</v>
      </c>
      <c r="Q93" s="32">
        <f t="shared" si="37"/>
        <v>1.7275655043537036E-2</v>
      </c>
      <c r="R93" s="32">
        <f t="shared" si="37"/>
        <v>1.0999826318531813E-3</v>
      </c>
      <c r="S93" s="32">
        <f t="shared" si="37"/>
        <v>1.2657199493062097E-2</v>
      </c>
      <c r="T93" s="32">
        <f t="shared" si="37"/>
        <v>5.5801739701296579E-3</v>
      </c>
      <c r="U93" s="32">
        <f t="shared" si="37"/>
        <v>8.5726971549574781E-3</v>
      </c>
      <c r="V93" s="32">
        <f t="shared" si="37"/>
        <v>1.0210854858982871E-2</v>
      </c>
      <c r="W93" s="32">
        <f t="shared" si="37"/>
        <v>1.7481673463683602E-2</v>
      </c>
      <c r="X93" s="32">
        <f t="shared" si="37"/>
        <v>7.4748342904767482E-3</v>
      </c>
      <c r="Y93" s="32">
        <f t="shared" si="37"/>
        <v>6.0993014346878973E-3</v>
      </c>
      <c r="Z93" s="32">
        <f t="shared" si="37"/>
        <v>2.9051577724144096E-3</v>
      </c>
      <c r="AA93" s="32">
        <f t="shared" si="37"/>
        <v>1.8285249898415275E-3</v>
      </c>
      <c r="AB93" s="32">
        <f t="shared" si="37"/>
        <v>2.6397811844030279E-3</v>
      </c>
      <c r="AC93" s="32">
        <f t="shared" si="37"/>
        <v>6.226152418273693E-3</v>
      </c>
      <c r="AD93" s="32">
        <f t="shared" si="37"/>
        <v>2.44603823967409E-2</v>
      </c>
      <c r="AE93" s="32">
        <f t="shared" si="37"/>
        <v>1.0932953630904478E-2</v>
      </c>
      <c r="AF93" s="32">
        <f t="shared" si="37"/>
        <v>5.8539870104481178E-3</v>
      </c>
      <c r="AG93" s="32">
        <f t="shared" si="37"/>
        <v>3.79134208633532E-3</v>
      </c>
      <c r="AH93" s="32">
        <f t="shared" si="37"/>
        <v>7.2012156180492858E-3</v>
      </c>
      <c r="AI93" s="32">
        <f t="shared" si="37"/>
        <v>3.6072566418283796E-3</v>
      </c>
      <c r="AJ93" s="32">
        <f t="shared" si="37"/>
        <v>6.7452715646331915E-3</v>
      </c>
      <c r="AK93" s="32">
        <f t="shared" si="37"/>
        <v>4.9601104387049129E-3</v>
      </c>
      <c r="AL93" s="32">
        <f t="shared" si="37"/>
        <v>0</v>
      </c>
      <c r="AM93" s="32" t="e">
        <f t="shared" ref="AM93:BT93" si="38">AM11/(AM$60+AM$63)</f>
        <v>#DIV/0!</v>
      </c>
      <c r="AN93" s="32">
        <f t="shared" si="38"/>
        <v>1.0303150386368139E-2</v>
      </c>
      <c r="AO93" s="32">
        <f t="shared" si="38"/>
        <v>2.2516298185941041E-2</v>
      </c>
      <c r="AP93" s="32">
        <f t="shared" si="38"/>
        <v>7.7324944916369884E-3</v>
      </c>
      <c r="AQ93" s="32">
        <f t="shared" si="38"/>
        <v>9.0725493242193572E-3</v>
      </c>
      <c r="AR93" s="32">
        <f t="shared" si="38"/>
        <v>6.3223220634818023E-3</v>
      </c>
      <c r="AS93" s="32">
        <f t="shared" si="38"/>
        <v>5.8964203919980767E-3</v>
      </c>
      <c r="AT93" s="32">
        <f t="shared" si="38"/>
        <v>1.1123371764138856E-2</v>
      </c>
      <c r="AU93" s="32">
        <f t="shared" si="38"/>
        <v>4.7580753250234548E-3</v>
      </c>
      <c r="AV93" s="32">
        <f t="shared" si="38"/>
        <v>5.2101324122049517E-3</v>
      </c>
      <c r="AW93" s="32">
        <f t="shared" si="38"/>
        <v>5.9598747964286942E-3</v>
      </c>
      <c r="AX93" s="32">
        <f t="shared" si="38"/>
        <v>9.3419623661871939E-3</v>
      </c>
      <c r="AY93" s="32">
        <f t="shared" si="38"/>
        <v>2.4081229220954269E-3</v>
      </c>
      <c r="AZ93" s="32">
        <f t="shared" si="38"/>
        <v>1.2296503630339347E-2</v>
      </c>
      <c r="BA93" s="32">
        <f t="shared" si="38"/>
        <v>2.123183903911759E-2</v>
      </c>
      <c r="BB93" s="32">
        <f t="shared" si="38"/>
        <v>2.0851394577142687E-2</v>
      </c>
      <c r="BC93" s="32">
        <f t="shared" si="38"/>
        <v>6.9249834971166647E-3</v>
      </c>
      <c r="BD93" s="32" t="e">
        <f t="shared" si="38"/>
        <v>#DIV/0!</v>
      </c>
      <c r="BE93" s="32" t="e">
        <f t="shared" si="38"/>
        <v>#DIV/0!</v>
      </c>
      <c r="BF93" s="32" t="e">
        <f t="shared" si="38"/>
        <v>#DIV/0!</v>
      </c>
      <c r="BG93" s="32" t="e">
        <f t="shared" si="38"/>
        <v>#DIV/0!</v>
      </c>
      <c r="BH93" s="32" t="e">
        <f t="shared" si="38"/>
        <v>#DIV/0!</v>
      </c>
      <c r="BI93" s="32">
        <f t="shared" si="38"/>
        <v>8.4970852353083211E-3</v>
      </c>
      <c r="BJ93" s="32">
        <f t="shared" si="38"/>
        <v>7.27977472500902E-3</v>
      </c>
      <c r="BK93" s="32">
        <f t="shared" si="38"/>
        <v>7.5887826162337104E-3</v>
      </c>
      <c r="BL93" s="32">
        <f t="shared" si="38"/>
        <v>1.0306057664206605E-2</v>
      </c>
      <c r="BM93" s="32">
        <f t="shared" si="38"/>
        <v>3.442541938241265E-3</v>
      </c>
      <c r="BN93" s="32">
        <f t="shared" si="38"/>
        <v>7.1041501453872596E-3</v>
      </c>
      <c r="BO93" s="32">
        <f t="shared" si="38"/>
        <v>9.0035136422060309E-3</v>
      </c>
      <c r="BP93" s="32">
        <f t="shared" si="38"/>
        <v>1.0450410090288789E-2</v>
      </c>
      <c r="BQ93" s="32">
        <f t="shared" si="38"/>
        <v>8.0751779828813659E-3</v>
      </c>
      <c r="BR93" s="32">
        <f t="shared" si="38"/>
        <v>9.3250720102783027E-3</v>
      </c>
      <c r="BS93" s="32">
        <f t="shared" si="38"/>
        <v>1.1224131883549631E-2</v>
      </c>
      <c r="BT93" s="32">
        <f t="shared" si="38"/>
        <v>1.685551081561944E-3</v>
      </c>
    </row>
    <row r="94" spans="1:72" s="12" customFormat="1" x14ac:dyDescent="0.25">
      <c r="A94" s="5"/>
      <c r="B94" s="6" t="s">
        <v>63</v>
      </c>
      <c r="C94" s="6" t="s">
        <v>83</v>
      </c>
      <c r="D94" s="7" t="s">
        <v>95</v>
      </c>
      <c r="E94" s="32" t="e">
        <f t="shared" si="18"/>
        <v>#DIV/0!</v>
      </c>
      <c r="F94" s="6"/>
      <c r="G94" s="32">
        <f t="shared" ref="G94:AL94" si="39">G12/(G$60+G$63)</f>
        <v>2.031152087700494E-2</v>
      </c>
      <c r="H94" s="32">
        <f t="shared" si="39"/>
        <v>5.2635240104806722E-3</v>
      </c>
      <c r="I94" s="32">
        <f t="shared" si="39"/>
        <v>2.1620689655172411E-2</v>
      </c>
      <c r="J94" s="32">
        <f t="shared" si="39"/>
        <v>1.0504533762519941E-2</v>
      </c>
      <c r="K94" s="32">
        <f t="shared" si="39"/>
        <v>8.5115773213750943E-3</v>
      </c>
      <c r="L94" s="32">
        <f t="shared" si="39"/>
        <v>2.0176383588657403E-2</v>
      </c>
      <c r="M94" s="32">
        <f t="shared" si="39"/>
        <v>2.4979925542010364E-2</v>
      </c>
      <c r="N94" s="32">
        <f t="shared" si="39"/>
        <v>1.0719801813649779E-2</v>
      </c>
      <c r="O94" s="32">
        <f t="shared" si="39"/>
        <v>1.4338108089405575E-2</v>
      </c>
      <c r="P94" s="32">
        <f t="shared" si="39"/>
        <v>1.172657206655622E-2</v>
      </c>
      <c r="Q94" s="32">
        <f t="shared" si="39"/>
        <v>9.5026042702079441E-3</v>
      </c>
      <c r="R94" s="32">
        <f t="shared" si="39"/>
        <v>1.0594569559428011E-2</v>
      </c>
      <c r="S94" s="32">
        <f t="shared" si="39"/>
        <v>1.6134273551489942E-2</v>
      </c>
      <c r="T94" s="32">
        <f t="shared" si="39"/>
        <v>3.0168748041717031E-2</v>
      </c>
      <c r="U94" s="32">
        <f t="shared" si="39"/>
        <v>8.2311554356364631E-3</v>
      </c>
      <c r="V94" s="32">
        <f t="shared" si="39"/>
        <v>3.7581030124140269E-2</v>
      </c>
      <c r="W94" s="32">
        <f t="shared" si="39"/>
        <v>3.0834317947936125E-2</v>
      </c>
      <c r="X94" s="32">
        <f t="shared" si="39"/>
        <v>2.8571056504017402E-2</v>
      </c>
      <c r="Y94" s="32">
        <f t="shared" si="39"/>
        <v>2.3360624953053404E-2</v>
      </c>
      <c r="Z94" s="32">
        <f t="shared" si="39"/>
        <v>1.7497988736926789E-2</v>
      </c>
      <c r="AA94" s="32">
        <f t="shared" si="39"/>
        <v>1.0134569878337357E-2</v>
      </c>
      <c r="AB94" s="32">
        <f t="shared" si="39"/>
        <v>1.7079066217161765E-2</v>
      </c>
      <c r="AC94" s="32">
        <f t="shared" si="39"/>
        <v>1.5030421779931939E-2</v>
      </c>
      <c r="AD94" s="32">
        <f t="shared" si="39"/>
        <v>1.6774789887198101E-2</v>
      </c>
      <c r="AE94" s="32">
        <f t="shared" si="39"/>
        <v>2.7462390887141717E-2</v>
      </c>
      <c r="AF94" s="32">
        <f t="shared" si="39"/>
        <v>1.4043052327475724E-2</v>
      </c>
      <c r="AG94" s="32">
        <f t="shared" si="39"/>
        <v>1.1008301941996123E-2</v>
      </c>
      <c r="AH94" s="32">
        <f t="shared" si="39"/>
        <v>1.9786826400052849E-2</v>
      </c>
      <c r="AI94" s="32">
        <f t="shared" si="39"/>
        <v>2.7383554069354117E-2</v>
      </c>
      <c r="AJ94" s="32">
        <f t="shared" si="39"/>
        <v>2.0316757952675176E-2</v>
      </c>
      <c r="AK94" s="32">
        <f t="shared" si="39"/>
        <v>7.9137037096489397E-3</v>
      </c>
      <c r="AL94" s="32">
        <f t="shared" si="39"/>
        <v>6.2535726534811931E-2</v>
      </c>
      <c r="AM94" s="32" t="e">
        <f t="shared" ref="AM94:BT94" si="40">AM12/(AM$60+AM$63)</f>
        <v>#DIV/0!</v>
      </c>
      <c r="AN94" s="32">
        <f t="shared" si="40"/>
        <v>3.2395482464830594E-2</v>
      </c>
      <c r="AO94" s="32">
        <f t="shared" si="40"/>
        <v>4.5085742630385485E-2</v>
      </c>
      <c r="AP94" s="32">
        <f t="shared" si="40"/>
        <v>1.6781453099233679E-2</v>
      </c>
      <c r="AQ94" s="32">
        <f t="shared" si="40"/>
        <v>1.6063383563771946E-2</v>
      </c>
      <c r="AR94" s="32">
        <f t="shared" si="40"/>
        <v>2.9930829400736953E-2</v>
      </c>
      <c r="AS94" s="32">
        <f t="shared" si="40"/>
        <v>3.1481317457706465E-2</v>
      </c>
      <c r="AT94" s="32">
        <f t="shared" si="40"/>
        <v>2.2766764329109748E-2</v>
      </c>
      <c r="AU94" s="32">
        <f t="shared" si="40"/>
        <v>2.600187642407184E-2</v>
      </c>
      <c r="AV94" s="32">
        <f t="shared" si="40"/>
        <v>3.0886586067933226E-2</v>
      </c>
      <c r="AW94" s="32">
        <f t="shared" si="40"/>
        <v>2.67385855692489E-2</v>
      </c>
      <c r="AX94" s="32">
        <f t="shared" si="40"/>
        <v>2.0900285910591992E-2</v>
      </c>
      <c r="AY94" s="32">
        <f t="shared" si="40"/>
        <v>4.6922454847695215E-2</v>
      </c>
      <c r="AZ94" s="32">
        <f t="shared" si="40"/>
        <v>2.6375282592313486E-2</v>
      </c>
      <c r="BA94" s="32">
        <f t="shared" si="40"/>
        <v>1.0910200656137941E-2</v>
      </c>
      <c r="BB94" s="32">
        <f t="shared" si="40"/>
        <v>9.3719171325221968E-3</v>
      </c>
      <c r="BC94" s="32">
        <f t="shared" si="40"/>
        <v>1.4833912491125808E-2</v>
      </c>
      <c r="BD94" s="32" t="e">
        <f t="shared" si="40"/>
        <v>#DIV/0!</v>
      </c>
      <c r="BE94" s="32" t="e">
        <f t="shared" si="40"/>
        <v>#DIV/0!</v>
      </c>
      <c r="BF94" s="32" t="e">
        <f t="shared" si="40"/>
        <v>#DIV/0!</v>
      </c>
      <c r="BG94" s="32" t="e">
        <f t="shared" si="40"/>
        <v>#DIV/0!</v>
      </c>
      <c r="BH94" s="32" t="e">
        <f t="shared" si="40"/>
        <v>#DIV/0!</v>
      </c>
      <c r="BI94" s="32">
        <f t="shared" si="40"/>
        <v>1.3153809890653206E-2</v>
      </c>
      <c r="BJ94" s="32">
        <f t="shared" si="40"/>
        <v>1.5738746480078263E-2</v>
      </c>
      <c r="BK94" s="32">
        <f t="shared" si="40"/>
        <v>1.5473748085647413E-2</v>
      </c>
      <c r="BL94" s="32">
        <f t="shared" si="40"/>
        <v>2.4555828398093314E-2</v>
      </c>
      <c r="BM94" s="32">
        <f t="shared" si="40"/>
        <v>1.5493108238059619E-2</v>
      </c>
      <c r="BN94" s="32">
        <f t="shared" si="40"/>
        <v>1.3652584528873189E-2</v>
      </c>
      <c r="BO94" s="32">
        <f t="shared" si="40"/>
        <v>1.607748063450963E-2</v>
      </c>
      <c r="BP94" s="32">
        <f t="shared" si="40"/>
        <v>3.2798607760700267E-2</v>
      </c>
      <c r="BQ94" s="32">
        <f t="shared" si="40"/>
        <v>2.2782429505123793E-2</v>
      </c>
      <c r="BR94" s="32">
        <f t="shared" si="40"/>
        <v>2.2898232380794498E-2</v>
      </c>
      <c r="BS94" s="32">
        <f t="shared" si="40"/>
        <v>1.3593260598005011E-2</v>
      </c>
      <c r="BT94" s="32">
        <f t="shared" si="40"/>
        <v>1.535724318756438E-2</v>
      </c>
    </row>
    <row r="95" spans="1:72" s="12" customFormat="1" x14ac:dyDescent="0.25">
      <c r="A95" s="5"/>
      <c r="B95" s="6" t="s">
        <v>63</v>
      </c>
      <c r="C95" s="6" t="s">
        <v>83</v>
      </c>
      <c r="D95" s="7" t="s">
        <v>96</v>
      </c>
      <c r="E95" s="32" t="e">
        <f t="shared" si="18"/>
        <v>#DIV/0!</v>
      </c>
      <c r="F95" s="6"/>
      <c r="G95" s="32">
        <f t="shared" ref="G95:AL95" si="41">G13/(G$60+G$63)</f>
        <v>1.4011805206855231E-2</v>
      </c>
      <c r="H95" s="32">
        <f t="shared" si="41"/>
        <v>1.0364736707862823E-2</v>
      </c>
      <c r="I95" s="32">
        <f t="shared" si="41"/>
        <v>1.641379310344827E-2</v>
      </c>
      <c r="J95" s="32">
        <f t="shared" si="41"/>
        <v>1.1941542485162885E-2</v>
      </c>
      <c r="K95" s="32">
        <f t="shared" si="41"/>
        <v>8.6376747631732431E-3</v>
      </c>
      <c r="L95" s="32">
        <f t="shared" si="41"/>
        <v>9.1478445049025872E-3</v>
      </c>
      <c r="M95" s="32">
        <f t="shared" si="41"/>
        <v>5.8398423242572448E-3</v>
      </c>
      <c r="N95" s="32">
        <f t="shared" si="41"/>
        <v>9.725811631214349E-3</v>
      </c>
      <c r="O95" s="32">
        <f t="shared" si="41"/>
        <v>1.6109611791571516E-2</v>
      </c>
      <c r="P95" s="32">
        <f t="shared" si="41"/>
        <v>4.7828279190376714E-3</v>
      </c>
      <c r="Q95" s="32">
        <f t="shared" si="41"/>
        <v>4.8904616118643392E-3</v>
      </c>
      <c r="R95" s="32">
        <f t="shared" si="41"/>
        <v>2.1189139118856021E-2</v>
      </c>
      <c r="S95" s="32">
        <f t="shared" si="41"/>
        <v>2.4648230591752508E-2</v>
      </c>
      <c r="T95" s="32">
        <f t="shared" si="41"/>
        <v>1.1145427689002285E-2</v>
      </c>
      <c r="U95" s="32">
        <f t="shared" si="41"/>
        <v>7.1211448478431631E-3</v>
      </c>
      <c r="V95" s="32">
        <f t="shared" si="41"/>
        <v>1.1270072168005992E-2</v>
      </c>
      <c r="W95" s="32">
        <f t="shared" si="41"/>
        <v>1.4292792621107598E-2</v>
      </c>
      <c r="X95" s="32">
        <f t="shared" si="41"/>
        <v>8.8812491047127913E-3</v>
      </c>
      <c r="Y95" s="32">
        <f t="shared" si="41"/>
        <v>1.135731991286712E-2</v>
      </c>
      <c r="Z95" s="32">
        <f t="shared" si="41"/>
        <v>1.2670957361222845E-2</v>
      </c>
      <c r="AA95" s="32">
        <f t="shared" si="41"/>
        <v>2.1500107560293517E-2</v>
      </c>
      <c r="AB95" s="32">
        <f t="shared" si="41"/>
        <v>1.3039882959099294E-2</v>
      </c>
      <c r="AC95" s="32">
        <f t="shared" si="41"/>
        <v>2.5020624935547072E-2</v>
      </c>
      <c r="AD95" s="32">
        <f t="shared" si="41"/>
        <v>2.1704524058129785E-2</v>
      </c>
      <c r="AE95" s="32">
        <f t="shared" si="41"/>
        <v>1.6554200458119235E-2</v>
      </c>
      <c r="AF95" s="32">
        <f t="shared" si="41"/>
        <v>2.0418359145904379E-2</v>
      </c>
      <c r="AG95" s="32">
        <f t="shared" si="41"/>
        <v>1.4226675931682694E-2</v>
      </c>
      <c r="AH95" s="32">
        <f t="shared" si="41"/>
        <v>1.6802836442114999E-2</v>
      </c>
      <c r="AI95" s="32">
        <f t="shared" si="41"/>
        <v>1.0545301350746467E-2</v>
      </c>
      <c r="AJ95" s="32">
        <f t="shared" si="41"/>
        <v>1.2802525429673797E-2</v>
      </c>
      <c r="AK95" s="32">
        <f t="shared" si="41"/>
        <v>1.5121113376246047E-2</v>
      </c>
      <c r="AL95" s="32">
        <f t="shared" si="41"/>
        <v>6.8594946838916203E-3</v>
      </c>
      <c r="AM95" s="32" t="e">
        <f t="shared" ref="AM95:BT95" si="42">AM13/(AM$60+AM$63)</f>
        <v>#DIV/0!</v>
      </c>
      <c r="AN95" s="32">
        <f t="shared" si="42"/>
        <v>0</v>
      </c>
      <c r="AO95" s="32">
        <f t="shared" si="42"/>
        <v>2.7848639455782316E-2</v>
      </c>
      <c r="AP95" s="32">
        <f t="shared" si="42"/>
        <v>9.5616867369704706E-3</v>
      </c>
      <c r="AQ95" s="32">
        <f t="shared" si="42"/>
        <v>1.4307907410284296E-2</v>
      </c>
      <c r="AR95" s="32">
        <f t="shared" si="42"/>
        <v>1.5127028250048484E-2</v>
      </c>
      <c r="AS95" s="32">
        <f t="shared" si="42"/>
        <v>2.1333400817400764E-2</v>
      </c>
      <c r="AT95" s="32">
        <f t="shared" si="42"/>
        <v>1.4205446266631151E-2</v>
      </c>
      <c r="AU95" s="32">
        <f t="shared" si="42"/>
        <v>9.4323817182683286E-3</v>
      </c>
      <c r="AV95" s="32">
        <f t="shared" si="42"/>
        <v>1.5256188831318369E-2</v>
      </c>
      <c r="AW95" s="32">
        <f t="shared" si="42"/>
        <v>2.0293604684738793E-2</v>
      </c>
      <c r="AX95" s="32">
        <f t="shared" si="42"/>
        <v>6.4828564462864873E-3</v>
      </c>
      <c r="AY95" s="32">
        <f t="shared" si="42"/>
        <v>1.0171623685865758E-2</v>
      </c>
      <c r="AZ95" s="32">
        <f t="shared" si="42"/>
        <v>1.0932883577947632E-2</v>
      </c>
      <c r="BA95" s="32">
        <f t="shared" si="42"/>
        <v>1.0790308341235327E-2</v>
      </c>
      <c r="BB95" s="32">
        <f t="shared" si="42"/>
        <v>1.2839675943917966E-2</v>
      </c>
      <c r="BC95" s="32">
        <f t="shared" si="42"/>
        <v>1.8570414378059258E-2</v>
      </c>
      <c r="BD95" s="32" t="e">
        <f t="shared" si="42"/>
        <v>#DIV/0!</v>
      </c>
      <c r="BE95" s="32" t="e">
        <f t="shared" si="42"/>
        <v>#DIV/0!</v>
      </c>
      <c r="BF95" s="32" t="e">
        <f t="shared" si="42"/>
        <v>#DIV/0!</v>
      </c>
      <c r="BG95" s="32" t="e">
        <f t="shared" si="42"/>
        <v>#DIV/0!</v>
      </c>
      <c r="BH95" s="32" t="e">
        <f t="shared" si="42"/>
        <v>#DIV/0!</v>
      </c>
      <c r="BI95" s="32">
        <f t="shared" si="42"/>
        <v>1.1452093226477791E-2</v>
      </c>
      <c r="BJ95" s="32">
        <f t="shared" si="42"/>
        <v>1.0062233332217372E-2</v>
      </c>
      <c r="BK95" s="32">
        <f t="shared" si="42"/>
        <v>1.4650215274366461E-2</v>
      </c>
      <c r="BL95" s="32">
        <f t="shared" si="42"/>
        <v>1.0863686599101745E-2</v>
      </c>
      <c r="BM95" s="32">
        <f t="shared" si="42"/>
        <v>1.6224356234640452E-2</v>
      </c>
      <c r="BN95" s="32">
        <f t="shared" si="42"/>
        <v>1.9326893038233244E-2</v>
      </c>
      <c r="BO95" s="32">
        <f t="shared" si="42"/>
        <v>1.3519275237380919E-2</v>
      </c>
      <c r="BP95" s="32">
        <f t="shared" si="42"/>
        <v>1.7144530980770564E-2</v>
      </c>
      <c r="BQ95" s="32">
        <f t="shared" si="42"/>
        <v>1.6041735201196689E-2</v>
      </c>
      <c r="BR95" s="32">
        <f t="shared" si="42"/>
        <v>1.3061021495031071E-2</v>
      </c>
      <c r="BS95" s="32">
        <f t="shared" si="42"/>
        <v>1.2633301950069844E-2</v>
      </c>
      <c r="BT95" s="32">
        <f t="shared" si="42"/>
        <v>1.2501170521584419E-2</v>
      </c>
    </row>
    <row r="96" spans="1:72" s="12" customFormat="1" x14ac:dyDescent="0.25">
      <c r="A96" s="5"/>
      <c r="B96" s="6" t="s">
        <v>63</v>
      </c>
      <c r="C96" s="6" t="s">
        <v>83</v>
      </c>
      <c r="D96" s="7" t="s">
        <v>97</v>
      </c>
      <c r="E96" s="32" t="e">
        <f t="shared" si="18"/>
        <v>#DIV/0!</v>
      </c>
      <c r="F96" s="6"/>
      <c r="G96" s="32">
        <f t="shared" ref="G96:AL96" si="43">G14/(G$60+G$63)</f>
        <v>1.1765589956927629E-3</v>
      </c>
      <c r="H96" s="32">
        <f t="shared" si="43"/>
        <v>2.1332344007234448E-3</v>
      </c>
      <c r="I96" s="32">
        <f t="shared" si="43"/>
        <v>5.3448275862068957E-4</v>
      </c>
      <c r="J96" s="32">
        <f t="shared" si="43"/>
        <v>0</v>
      </c>
      <c r="K96" s="32">
        <f t="shared" si="43"/>
        <v>1.3713096795548762E-3</v>
      </c>
      <c r="L96" s="32">
        <f t="shared" si="43"/>
        <v>2.5562838935855537E-4</v>
      </c>
      <c r="M96" s="32">
        <f t="shared" si="43"/>
        <v>1.021972406745018E-4</v>
      </c>
      <c r="N96" s="32">
        <f t="shared" si="43"/>
        <v>8.1048430260119582E-4</v>
      </c>
      <c r="O96" s="32">
        <f t="shared" si="43"/>
        <v>4.7055567088782782E-4</v>
      </c>
      <c r="P96" s="32">
        <f t="shared" si="43"/>
        <v>0</v>
      </c>
      <c r="Q96" s="32">
        <f t="shared" si="43"/>
        <v>0</v>
      </c>
      <c r="R96" s="32">
        <f t="shared" si="43"/>
        <v>5.3551786024431198E-4</v>
      </c>
      <c r="S96" s="32">
        <f t="shared" si="43"/>
        <v>1.6248009618821695E-4</v>
      </c>
      <c r="T96" s="32">
        <f t="shared" si="43"/>
        <v>0</v>
      </c>
      <c r="U96" s="32">
        <f t="shared" si="43"/>
        <v>0</v>
      </c>
      <c r="V96" s="32">
        <f t="shared" si="43"/>
        <v>1.5252729249932919E-3</v>
      </c>
      <c r="W96" s="32">
        <f t="shared" si="43"/>
        <v>1.2069469324490858E-3</v>
      </c>
      <c r="X96" s="32">
        <f t="shared" si="43"/>
        <v>4.3755127554010237E-3</v>
      </c>
      <c r="Y96" s="32">
        <f t="shared" si="43"/>
        <v>1.8778637422068652E-3</v>
      </c>
      <c r="Z96" s="32">
        <f t="shared" si="43"/>
        <v>0</v>
      </c>
      <c r="AA96" s="32">
        <f t="shared" si="43"/>
        <v>1.4699906781078949E-3</v>
      </c>
      <c r="AB96" s="32">
        <f t="shared" si="43"/>
        <v>1.7810571846574648E-3</v>
      </c>
      <c r="AC96" s="32">
        <f t="shared" si="43"/>
        <v>1.6757760131999588E-4</v>
      </c>
      <c r="AD96" s="32">
        <f t="shared" si="43"/>
        <v>1.6603618561818526E-3</v>
      </c>
      <c r="AE96" s="32">
        <f t="shared" si="43"/>
        <v>5.3240884046307192E-4</v>
      </c>
      <c r="AF96" s="32">
        <f t="shared" si="43"/>
        <v>1.325021178617199E-3</v>
      </c>
      <c r="AG96" s="32">
        <f t="shared" si="43"/>
        <v>2.2187275231930169E-3</v>
      </c>
      <c r="AH96" s="32">
        <f t="shared" si="43"/>
        <v>1.0680702063467593E-3</v>
      </c>
      <c r="AI96" s="32">
        <f t="shared" si="43"/>
        <v>0</v>
      </c>
      <c r="AJ96" s="32">
        <f t="shared" si="43"/>
        <v>2.1180152712948217E-3</v>
      </c>
      <c r="AK96" s="32">
        <f t="shared" si="43"/>
        <v>0</v>
      </c>
      <c r="AL96" s="32">
        <f t="shared" si="43"/>
        <v>0</v>
      </c>
      <c r="AM96" s="32" t="e">
        <f t="shared" ref="AM96:BT96" si="44">AM14/(AM$60+AM$63)</f>
        <v>#DIV/0!</v>
      </c>
      <c r="AN96" s="32">
        <f t="shared" si="44"/>
        <v>0</v>
      </c>
      <c r="AO96" s="32">
        <f t="shared" si="44"/>
        <v>1.4526643990929707E-3</v>
      </c>
      <c r="AP96" s="32">
        <f t="shared" si="44"/>
        <v>1.6629020412122555E-4</v>
      </c>
      <c r="AQ96" s="32">
        <f t="shared" si="44"/>
        <v>5.08000621407488E-3</v>
      </c>
      <c r="AR96" s="32">
        <f t="shared" si="44"/>
        <v>9.5675221410563053E-4</v>
      </c>
      <c r="AS96" s="32">
        <f t="shared" si="44"/>
        <v>1.1387936379395427E-3</v>
      </c>
      <c r="AT96" s="32">
        <f t="shared" si="44"/>
        <v>4.0079651966566463E-3</v>
      </c>
      <c r="AU96" s="32">
        <f t="shared" si="44"/>
        <v>2.4963141670017422E-3</v>
      </c>
      <c r="AV96" s="32">
        <f t="shared" si="44"/>
        <v>4.4617156016119752E-4</v>
      </c>
      <c r="AW96" s="32">
        <f t="shared" si="44"/>
        <v>4.7933101560424587E-3</v>
      </c>
      <c r="AX96" s="32">
        <f t="shared" si="44"/>
        <v>0</v>
      </c>
      <c r="AY96" s="32">
        <f t="shared" si="44"/>
        <v>1.2579746607961186E-4</v>
      </c>
      <c r="AZ96" s="32">
        <f t="shared" si="44"/>
        <v>1.1961579406944892E-4</v>
      </c>
      <c r="BA96" s="32">
        <f t="shared" si="44"/>
        <v>4.6866995825567577E-4</v>
      </c>
      <c r="BB96" s="32">
        <f t="shared" si="44"/>
        <v>6.5767839526471568E-4</v>
      </c>
      <c r="BC96" s="32">
        <f t="shared" si="44"/>
        <v>2.0799860503929552E-3</v>
      </c>
      <c r="BD96" s="32" t="e">
        <f t="shared" si="44"/>
        <v>#DIV/0!</v>
      </c>
      <c r="BE96" s="32" t="e">
        <f t="shared" si="44"/>
        <v>#DIV/0!</v>
      </c>
      <c r="BF96" s="32" t="e">
        <f t="shared" si="44"/>
        <v>#DIV/0!</v>
      </c>
      <c r="BG96" s="32" t="e">
        <f t="shared" si="44"/>
        <v>#DIV/0!</v>
      </c>
      <c r="BH96" s="32" t="e">
        <f t="shared" si="44"/>
        <v>#DIV/0!</v>
      </c>
      <c r="BI96" s="32">
        <f t="shared" si="44"/>
        <v>8.048659898126962E-4</v>
      </c>
      <c r="BJ96" s="32">
        <f t="shared" si="44"/>
        <v>4.0174536039906705E-4</v>
      </c>
      <c r="BK96" s="32">
        <f t="shared" si="44"/>
        <v>1.6976334267633717E-4</v>
      </c>
      <c r="BL96" s="32">
        <f t="shared" si="44"/>
        <v>2.1364578469476531E-3</v>
      </c>
      <c r="BM96" s="32">
        <f t="shared" si="44"/>
        <v>8.7816540228656905E-4</v>
      </c>
      <c r="BN96" s="32">
        <f t="shared" si="44"/>
        <v>1.3727681253454449E-3</v>
      </c>
      <c r="BO96" s="32">
        <f t="shared" si="44"/>
        <v>7.9049169205680308E-4</v>
      </c>
      <c r="BP96" s="32">
        <f t="shared" si="44"/>
        <v>8.0984216693087067E-4</v>
      </c>
      <c r="BQ96" s="32">
        <f t="shared" si="44"/>
        <v>2.5044844858513695E-3</v>
      </c>
      <c r="BR96" s="32">
        <f t="shared" si="44"/>
        <v>1.782124873075409E-3</v>
      </c>
      <c r="BS96" s="32">
        <f t="shared" si="44"/>
        <v>7.9996553994597164E-4</v>
      </c>
      <c r="BT96" s="32">
        <f t="shared" si="44"/>
        <v>1.8728345350688268E-4</v>
      </c>
    </row>
    <row r="97" spans="1:72" s="12" customFormat="1" x14ac:dyDescent="0.25">
      <c r="A97" s="5"/>
      <c r="B97" s="6" t="s">
        <v>63</v>
      </c>
      <c r="C97" s="6" t="s">
        <v>98</v>
      </c>
      <c r="D97" s="7" t="s">
        <v>99</v>
      </c>
      <c r="E97" s="32" t="e">
        <f t="shared" si="18"/>
        <v>#DIV/0!</v>
      </c>
      <c r="F97" s="6"/>
      <c r="G97" s="32">
        <f t="shared" ref="G97:AL97" si="45">G15/(G$60+G$63)</f>
        <v>1.2238162958137202E-2</v>
      </c>
      <c r="H97" s="32">
        <f t="shared" si="45"/>
        <v>4.79977740162775E-3</v>
      </c>
      <c r="I97" s="32">
        <f t="shared" si="45"/>
        <v>4.7758620689655152E-3</v>
      </c>
      <c r="J97" s="32">
        <f t="shared" si="45"/>
        <v>5.5324835821753456E-3</v>
      </c>
      <c r="K97" s="32">
        <f t="shared" si="45"/>
        <v>7.4870356067651281E-3</v>
      </c>
      <c r="L97" s="32">
        <f t="shared" si="45"/>
        <v>2.2750926652911427E-2</v>
      </c>
      <c r="M97" s="32">
        <f t="shared" si="45"/>
        <v>1.0935104752171691E-2</v>
      </c>
      <c r="N97" s="32">
        <f t="shared" si="45"/>
        <v>1.5659168412521216E-2</v>
      </c>
      <c r="O97" s="32">
        <f t="shared" si="45"/>
        <v>1.0712061449034669E-2</v>
      </c>
      <c r="P97" s="32">
        <f t="shared" si="45"/>
        <v>1.0430022329467692E-2</v>
      </c>
      <c r="Q97" s="32">
        <f t="shared" si="45"/>
        <v>2.5446304321895749E-3</v>
      </c>
      <c r="R97" s="32">
        <f t="shared" si="45"/>
        <v>3.6690210154576512E-2</v>
      </c>
      <c r="S97" s="32">
        <f t="shared" si="45"/>
        <v>1.998505183115068E-2</v>
      </c>
      <c r="T97" s="32">
        <f t="shared" si="45"/>
        <v>4.2015427539799789E-2</v>
      </c>
      <c r="U97" s="32">
        <f t="shared" si="45"/>
        <v>1.0485330783155162E-2</v>
      </c>
      <c r="V97" s="32">
        <f t="shared" si="45"/>
        <v>1.4151143248548876E-2</v>
      </c>
      <c r="W97" s="32">
        <f t="shared" si="45"/>
        <v>1.7507082872787794E-2</v>
      </c>
      <c r="X97" s="32">
        <f t="shared" si="45"/>
        <v>8.9593832610592398E-3</v>
      </c>
      <c r="Y97" s="32">
        <f t="shared" si="45"/>
        <v>1.7276346428303161E-3</v>
      </c>
      <c r="Z97" s="32">
        <f t="shared" si="45"/>
        <v>1.6537051935282022E-3</v>
      </c>
      <c r="AA97" s="32">
        <f t="shared" si="45"/>
        <v>9.1187226617587287E-3</v>
      </c>
      <c r="AB97" s="32">
        <f t="shared" si="45"/>
        <v>6.9493034794224293E-3</v>
      </c>
      <c r="AC97" s="32">
        <f t="shared" si="45"/>
        <v>2.2558523254614829E-3</v>
      </c>
      <c r="AD97" s="32">
        <f t="shared" si="45"/>
        <v>2.2765786275483137E-3</v>
      </c>
      <c r="AE97" s="32">
        <f t="shared" si="45"/>
        <v>8.4194886398811387E-3</v>
      </c>
      <c r="AF97" s="32">
        <f t="shared" si="45"/>
        <v>1.0382952842279034E-2</v>
      </c>
      <c r="AG97" s="32">
        <f t="shared" si="45"/>
        <v>1.5080032671372319E-2</v>
      </c>
      <c r="AH97" s="32">
        <f t="shared" si="45"/>
        <v>6.0340461142064346E-3</v>
      </c>
      <c r="AI97" s="32">
        <f t="shared" si="45"/>
        <v>2.0919455488559471E-2</v>
      </c>
      <c r="AJ97" s="32">
        <f t="shared" si="45"/>
        <v>6.1516876669454714E-3</v>
      </c>
      <c r="AK97" s="32">
        <f t="shared" si="45"/>
        <v>6.4529592115190144E-3</v>
      </c>
      <c r="AL97" s="32">
        <f t="shared" si="45"/>
        <v>0</v>
      </c>
      <c r="AM97" s="32" t="e">
        <f t="shared" ref="AM97:BT97" si="46">AM15/(AM$60+AM$63)</f>
        <v>#DIV/0!</v>
      </c>
      <c r="AN97" s="32">
        <f t="shared" si="46"/>
        <v>0</v>
      </c>
      <c r="AO97" s="32">
        <f t="shared" si="46"/>
        <v>1.8105158730158732E-2</v>
      </c>
      <c r="AP97" s="32">
        <f t="shared" si="46"/>
        <v>6.0557349334146296E-3</v>
      </c>
      <c r="AQ97" s="32">
        <f t="shared" si="46"/>
        <v>1.0408575423333852E-2</v>
      </c>
      <c r="AR97" s="32">
        <f t="shared" si="46"/>
        <v>1.4338354127610057E-2</v>
      </c>
      <c r="AS97" s="32">
        <f t="shared" si="46"/>
        <v>4.2768027735951711E-3</v>
      </c>
      <c r="AT97" s="32">
        <f t="shared" si="46"/>
        <v>1.0007229557474982E-2</v>
      </c>
      <c r="AU97" s="32">
        <f t="shared" si="46"/>
        <v>9.717196086315506E-3</v>
      </c>
      <c r="AV97" s="32">
        <f t="shared" si="46"/>
        <v>1.7040875071963155E-2</v>
      </c>
      <c r="AW97" s="32">
        <f t="shared" si="46"/>
        <v>1.83069797525959E-2</v>
      </c>
      <c r="AX97" s="32">
        <f t="shared" si="46"/>
        <v>1.8650679314701123E-2</v>
      </c>
      <c r="AY97" s="32">
        <f t="shared" si="46"/>
        <v>3.5367059034953727E-2</v>
      </c>
      <c r="AZ97" s="32">
        <f t="shared" si="46"/>
        <v>4.7367854451501766E-3</v>
      </c>
      <c r="BA97" s="32">
        <f t="shared" si="46"/>
        <v>1.9498850123707074E-2</v>
      </c>
      <c r="BB97" s="32">
        <f t="shared" si="46"/>
        <v>1.7712474963379271E-2</v>
      </c>
      <c r="BC97" s="32">
        <f t="shared" si="46"/>
        <v>4.6208073335077034E-3</v>
      </c>
      <c r="BD97" s="32" t="e">
        <f t="shared" si="46"/>
        <v>#DIV/0!</v>
      </c>
      <c r="BE97" s="32" t="e">
        <f t="shared" si="46"/>
        <v>#DIV/0!</v>
      </c>
      <c r="BF97" s="32" t="e">
        <f t="shared" si="46"/>
        <v>#DIV/0!</v>
      </c>
      <c r="BG97" s="32" t="e">
        <f t="shared" si="46"/>
        <v>#DIV/0!</v>
      </c>
      <c r="BH97" s="32" t="e">
        <f t="shared" si="46"/>
        <v>#DIV/0!</v>
      </c>
      <c r="BI97" s="32">
        <f t="shared" si="46"/>
        <v>8.8151989360438152E-3</v>
      </c>
      <c r="BJ97" s="32">
        <f t="shared" si="46"/>
        <v>1.0977319986459693E-2</v>
      </c>
      <c r="BK97" s="32">
        <f t="shared" si="46"/>
        <v>2.6436125639321528E-2</v>
      </c>
      <c r="BL97" s="32">
        <f t="shared" si="46"/>
        <v>1.2368612881228395E-2</v>
      </c>
      <c r="BM97" s="32">
        <f t="shared" si="46"/>
        <v>4.951784378672934E-3</v>
      </c>
      <c r="BN97" s="32">
        <f t="shared" si="46"/>
        <v>9.2729435512940682E-3</v>
      </c>
      <c r="BO97" s="32">
        <f t="shared" si="46"/>
        <v>9.3209551878351421E-3</v>
      </c>
      <c r="BP97" s="32">
        <f t="shared" si="46"/>
        <v>9.0374939692604607E-3</v>
      </c>
      <c r="BQ97" s="32">
        <f t="shared" si="46"/>
        <v>1.0291041580028673E-2</v>
      </c>
      <c r="BR97" s="32">
        <f t="shared" si="46"/>
        <v>2.0722382245062895E-2</v>
      </c>
      <c r="BS97" s="32">
        <f t="shared" si="46"/>
        <v>1.1205671140320112E-2</v>
      </c>
      <c r="BT97" s="32">
        <f t="shared" si="46"/>
        <v>4.6352654742953464E-3</v>
      </c>
    </row>
    <row r="98" spans="1:72" s="12" customFormat="1" x14ac:dyDescent="0.25">
      <c r="A98" s="5"/>
      <c r="B98" s="6" t="s">
        <v>63</v>
      </c>
      <c r="C98" s="6" t="s">
        <v>98</v>
      </c>
      <c r="D98" s="7" t="s">
        <v>100</v>
      </c>
      <c r="E98" s="32" t="e">
        <f t="shared" si="18"/>
        <v>#DIV/0!</v>
      </c>
      <c r="F98" s="6"/>
      <c r="G98" s="32">
        <f t="shared" ref="G98:AL98" si="47">G16/(G$60+G$63)</f>
        <v>1.6834037581344337E-3</v>
      </c>
      <c r="H98" s="32">
        <f t="shared" si="47"/>
        <v>1.2521158439028916E-3</v>
      </c>
      <c r="I98" s="32">
        <f t="shared" si="47"/>
        <v>1.2068965517241378E-4</v>
      </c>
      <c r="J98" s="32">
        <f t="shared" si="47"/>
        <v>0</v>
      </c>
      <c r="K98" s="32">
        <f t="shared" si="47"/>
        <v>4.1769777595637029E-3</v>
      </c>
      <c r="L98" s="32">
        <f t="shared" si="47"/>
        <v>3.3596874029981562E-3</v>
      </c>
      <c r="M98" s="32">
        <f t="shared" si="47"/>
        <v>5.8252427184466021E-3</v>
      </c>
      <c r="N98" s="32">
        <f t="shared" si="47"/>
        <v>2.1714862447050906E-3</v>
      </c>
      <c r="O98" s="32">
        <f t="shared" si="47"/>
        <v>0</v>
      </c>
      <c r="P98" s="32">
        <f t="shared" si="47"/>
        <v>5.0421378664553766E-4</v>
      </c>
      <c r="Q98" s="32">
        <f t="shared" si="47"/>
        <v>1.095383881356606E-2</v>
      </c>
      <c r="R98" s="32">
        <f t="shared" si="47"/>
        <v>6.6577896138482028E-4</v>
      </c>
      <c r="S98" s="32">
        <f t="shared" si="47"/>
        <v>0</v>
      </c>
      <c r="T98" s="32">
        <f t="shared" si="47"/>
        <v>0</v>
      </c>
      <c r="U98" s="32">
        <f t="shared" si="47"/>
        <v>5.5671300249325447E-3</v>
      </c>
      <c r="V98" s="32">
        <f t="shared" si="47"/>
        <v>0</v>
      </c>
      <c r="W98" s="32">
        <f t="shared" si="47"/>
        <v>3.887639592941266E-3</v>
      </c>
      <c r="X98" s="32">
        <f t="shared" si="47"/>
        <v>1.041788751285958E-4</v>
      </c>
      <c r="Y98" s="32">
        <f t="shared" si="47"/>
        <v>0</v>
      </c>
      <c r="Z98" s="32">
        <f t="shared" si="47"/>
        <v>0</v>
      </c>
      <c r="AA98" s="32">
        <f t="shared" si="47"/>
        <v>0</v>
      </c>
      <c r="AB98" s="32">
        <f t="shared" si="47"/>
        <v>0</v>
      </c>
      <c r="AC98" s="32">
        <f t="shared" si="47"/>
        <v>0</v>
      </c>
      <c r="AD98" s="32">
        <f t="shared" si="47"/>
        <v>0</v>
      </c>
      <c r="AE98" s="32">
        <f t="shared" si="47"/>
        <v>0</v>
      </c>
      <c r="AF98" s="32">
        <f t="shared" si="47"/>
        <v>0</v>
      </c>
      <c r="AG98" s="32">
        <f t="shared" si="47"/>
        <v>1.5238513208743248E-3</v>
      </c>
      <c r="AH98" s="32">
        <f t="shared" si="47"/>
        <v>0</v>
      </c>
      <c r="AI98" s="32">
        <f t="shared" si="47"/>
        <v>1.8431238315911428E-4</v>
      </c>
      <c r="AJ98" s="32">
        <f t="shared" si="47"/>
        <v>1.0657529072120443E-3</v>
      </c>
      <c r="AK98" s="32">
        <f t="shared" si="47"/>
        <v>0</v>
      </c>
      <c r="AL98" s="32">
        <f t="shared" si="47"/>
        <v>0</v>
      </c>
      <c r="AM98" s="32" t="e">
        <f t="shared" ref="AM98:BT98" si="48">AM16/(AM$60+AM$63)</f>
        <v>#DIV/0!</v>
      </c>
      <c r="AN98" s="32">
        <f t="shared" si="48"/>
        <v>2.9720626114523481E-3</v>
      </c>
      <c r="AO98" s="32">
        <f t="shared" si="48"/>
        <v>9.9560657596371883E-3</v>
      </c>
      <c r="AP98" s="32">
        <f t="shared" si="48"/>
        <v>0</v>
      </c>
      <c r="AQ98" s="32">
        <f t="shared" si="48"/>
        <v>3.9304023613484541E-3</v>
      </c>
      <c r="AR98" s="32">
        <f t="shared" si="48"/>
        <v>0</v>
      </c>
      <c r="AS98" s="32">
        <f t="shared" si="48"/>
        <v>0</v>
      </c>
      <c r="AT98" s="32">
        <f t="shared" si="48"/>
        <v>4.0079651966566463E-3</v>
      </c>
      <c r="AU98" s="32">
        <f t="shared" si="48"/>
        <v>1.976946789974534E-3</v>
      </c>
      <c r="AV98" s="32">
        <f t="shared" si="48"/>
        <v>4.0011514104778354E-3</v>
      </c>
      <c r="AW98" s="32">
        <f t="shared" si="48"/>
        <v>1.0857136257060028E-2</v>
      </c>
      <c r="AX98" s="32">
        <f t="shared" si="48"/>
        <v>2.4379972960393627E-4</v>
      </c>
      <c r="AY98" s="32">
        <f t="shared" si="48"/>
        <v>4.7443615778596472E-3</v>
      </c>
      <c r="AZ98" s="32">
        <f t="shared" si="48"/>
        <v>1.1961579406944892E-4</v>
      </c>
      <c r="BA98" s="32">
        <f t="shared" si="48"/>
        <v>0</v>
      </c>
      <c r="BB98" s="32">
        <f t="shared" si="48"/>
        <v>0</v>
      </c>
      <c r="BC98" s="32">
        <f t="shared" si="48"/>
        <v>2.4910012579556351E-4</v>
      </c>
      <c r="BD98" s="32" t="e">
        <f t="shared" si="48"/>
        <v>#DIV/0!</v>
      </c>
      <c r="BE98" s="32" t="e">
        <f t="shared" si="48"/>
        <v>#DIV/0!</v>
      </c>
      <c r="BF98" s="32" t="e">
        <f t="shared" si="48"/>
        <v>#DIV/0!</v>
      </c>
      <c r="BG98" s="32" t="e">
        <f t="shared" si="48"/>
        <v>#DIV/0!</v>
      </c>
      <c r="BH98" s="32" t="e">
        <f t="shared" si="48"/>
        <v>#DIV/0!</v>
      </c>
      <c r="BI98" s="32">
        <f t="shared" si="48"/>
        <v>1.9546745466879761E-3</v>
      </c>
      <c r="BJ98" s="32">
        <f t="shared" si="48"/>
        <v>2.0794042265099857E-3</v>
      </c>
      <c r="BK98" s="32">
        <f t="shared" si="48"/>
        <v>2.2177594128355536E-3</v>
      </c>
      <c r="BL98" s="32">
        <f t="shared" si="48"/>
        <v>2.1498946887523553E-3</v>
      </c>
      <c r="BM98" s="32">
        <f t="shared" si="48"/>
        <v>0</v>
      </c>
      <c r="BN98" s="32">
        <f t="shared" si="48"/>
        <v>3.7548362290630338E-4</v>
      </c>
      <c r="BO98" s="32">
        <f t="shared" si="48"/>
        <v>2.8943199748536496E-4</v>
      </c>
      <c r="BP98" s="32">
        <f t="shared" si="48"/>
        <v>5.1002825832242062E-3</v>
      </c>
      <c r="BQ98" s="32">
        <f t="shared" si="48"/>
        <v>1.7658632868022665E-3</v>
      </c>
      <c r="BR98" s="32">
        <f t="shared" si="48"/>
        <v>4.8016720002131454E-3</v>
      </c>
      <c r="BS98" s="32">
        <f t="shared" si="48"/>
        <v>9.2303716147612119E-5</v>
      </c>
      <c r="BT98" s="32">
        <f t="shared" si="48"/>
        <v>0</v>
      </c>
    </row>
    <row r="99" spans="1:72" s="12" customFormat="1" x14ac:dyDescent="0.25">
      <c r="A99" s="5"/>
      <c r="B99" s="6" t="s">
        <v>63</v>
      </c>
      <c r="C99" s="6" t="s">
        <v>83</v>
      </c>
      <c r="D99" s="7" t="s">
        <v>117</v>
      </c>
      <c r="E99" s="32" t="e">
        <f>E17/(E$60+E$63)</f>
        <v>#DIV/0!</v>
      </c>
      <c r="F99" s="6"/>
      <c r="G99" s="32">
        <f t="shared" ref="G99:BR99" si="49">G17/(G$60+G$63)</f>
        <v>4.6031062792469392E-4</v>
      </c>
      <c r="H99" s="32">
        <f t="shared" si="49"/>
        <v>0</v>
      </c>
      <c r="I99" s="32">
        <f t="shared" si="49"/>
        <v>0</v>
      </c>
      <c r="J99" s="32">
        <f t="shared" si="49"/>
        <v>0</v>
      </c>
      <c r="K99" s="32">
        <f t="shared" si="49"/>
        <v>0</v>
      </c>
      <c r="L99" s="32">
        <f t="shared" si="49"/>
        <v>0</v>
      </c>
      <c r="M99" s="32">
        <f t="shared" si="49"/>
        <v>0</v>
      </c>
      <c r="N99" s="32">
        <f t="shared" si="49"/>
        <v>0</v>
      </c>
      <c r="O99" s="32">
        <f t="shared" si="49"/>
        <v>0</v>
      </c>
      <c r="P99" s="32">
        <f t="shared" si="49"/>
        <v>0</v>
      </c>
      <c r="Q99" s="32">
        <f t="shared" si="49"/>
        <v>0</v>
      </c>
      <c r="R99" s="32">
        <f t="shared" si="49"/>
        <v>0</v>
      </c>
      <c r="S99" s="32">
        <f t="shared" si="49"/>
        <v>0</v>
      </c>
      <c r="T99" s="32">
        <f t="shared" si="49"/>
        <v>0</v>
      </c>
      <c r="U99" s="32">
        <f t="shared" si="49"/>
        <v>0</v>
      </c>
      <c r="V99" s="32">
        <f t="shared" si="49"/>
        <v>0</v>
      </c>
      <c r="W99" s="32">
        <f t="shared" si="49"/>
        <v>0</v>
      </c>
      <c r="X99" s="32">
        <f t="shared" si="49"/>
        <v>0</v>
      </c>
      <c r="Y99" s="32">
        <f t="shared" si="49"/>
        <v>0</v>
      </c>
      <c r="Z99" s="32">
        <f t="shared" si="49"/>
        <v>0</v>
      </c>
      <c r="AA99" s="32">
        <f t="shared" si="49"/>
        <v>0</v>
      </c>
      <c r="AB99" s="32">
        <f t="shared" si="49"/>
        <v>0</v>
      </c>
      <c r="AC99" s="32">
        <f t="shared" si="49"/>
        <v>0</v>
      </c>
      <c r="AD99" s="32">
        <f t="shared" si="49"/>
        <v>0</v>
      </c>
      <c r="AE99" s="32">
        <f t="shared" si="49"/>
        <v>0</v>
      </c>
      <c r="AF99" s="32">
        <f t="shared" si="49"/>
        <v>0</v>
      </c>
      <c r="AG99" s="32">
        <f t="shared" si="49"/>
        <v>0</v>
      </c>
      <c r="AH99" s="32">
        <f t="shared" si="49"/>
        <v>0</v>
      </c>
      <c r="AI99" s="32">
        <f t="shared" si="49"/>
        <v>0</v>
      </c>
      <c r="AJ99" s="32">
        <f t="shared" si="49"/>
        <v>0</v>
      </c>
      <c r="AK99" s="32">
        <f t="shared" si="49"/>
        <v>0</v>
      </c>
      <c r="AL99" s="32">
        <f t="shared" si="49"/>
        <v>0</v>
      </c>
      <c r="AM99" s="32" t="e">
        <f t="shared" si="49"/>
        <v>#DIV/0!</v>
      </c>
      <c r="AN99" s="32">
        <f t="shared" si="49"/>
        <v>0</v>
      </c>
      <c r="AO99" s="32">
        <f t="shared" si="49"/>
        <v>0</v>
      </c>
      <c r="AP99" s="32">
        <f t="shared" si="49"/>
        <v>0</v>
      </c>
      <c r="AQ99" s="32">
        <f t="shared" si="49"/>
        <v>0</v>
      </c>
      <c r="AR99" s="32">
        <f t="shared" si="49"/>
        <v>0</v>
      </c>
      <c r="AS99" s="32">
        <f t="shared" si="49"/>
        <v>0</v>
      </c>
      <c r="AT99" s="32">
        <f t="shared" si="49"/>
        <v>0</v>
      </c>
      <c r="AU99" s="32">
        <f t="shared" si="49"/>
        <v>0</v>
      </c>
      <c r="AV99" s="32">
        <f t="shared" si="49"/>
        <v>0</v>
      </c>
      <c r="AW99" s="32">
        <f t="shared" si="49"/>
        <v>0</v>
      </c>
      <c r="AX99" s="32">
        <f t="shared" si="49"/>
        <v>0</v>
      </c>
      <c r="AY99" s="32">
        <f t="shared" si="49"/>
        <v>0</v>
      </c>
      <c r="AZ99" s="32">
        <f t="shared" si="49"/>
        <v>8.2893745290128114E-3</v>
      </c>
      <c r="BA99" s="32">
        <f t="shared" si="49"/>
        <v>0</v>
      </c>
      <c r="BB99" s="32">
        <f t="shared" si="49"/>
        <v>0</v>
      </c>
      <c r="BC99" s="32">
        <f t="shared" si="49"/>
        <v>9.602809849418973E-3</v>
      </c>
      <c r="BD99" s="32" t="e">
        <f t="shared" si="49"/>
        <v>#DIV/0!</v>
      </c>
      <c r="BE99" s="32" t="e">
        <f t="shared" si="49"/>
        <v>#DIV/0!</v>
      </c>
      <c r="BF99" s="32" t="e">
        <f t="shared" si="49"/>
        <v>#DIV/0!</v>
      </c>
      <c r="BG99" s="32" t="e">
        <f t="shared" si="49"/>
        <v>#DIV/0!</v>
      </c>
      <c r="BH99" s="32" t="e">
        <f t="shared" si="49"/>
        <v>#DIV/0!</v>
      </c>
      <c r="BI99" s="32">
        <f t="shared" si="49"/>
        <v>0</v>
      </c>
      <c r="BJ99" s="32">
        <f t="shared" si="49"/>
        <v>0</v>
      </c>
      <c r="BK99" s="32">
        <f t="shared" si="49"/>
        <v>0</v>
      </c>
      <c r="BL99" s="32">
        <f t="shared" si="49"/>
        <v>0</v>
      </c>
      <c r="BM99" s="32">
        <f t="shared" si="49"/>
        <v>0</v>
      </c>
      <c r="BN99" s="32">
        <f t="shared" si="49"/>
        <v>0</v>
      </c>
      <c r="BO99" s="32">
        <f t="shared" si="49"/>
        <v>0</v>
      </c>
      <c r="BP99" s="32">
        <f t="shared" si="49"/>
        <v>0</v>
      </c>
      <c r="BQ99" s="32">
        <f t="shared" si="49"/>
        <v>0</v>
      </c>
      <c r="BR99" s="32">
        <f t="shared" si="49"/>
        <v>0</v>
      </c>
      <c r="BS99" s="32">
        <f>BS17/(BS$60+BS$63)</f>
        <v>0</v>
      </c>
      <c r="BT99" s="32">
        <f>BT17/(BT$60+BT$63)</f>
        <v>0</v>
      </c>
    </row>
    <row r="100" spans="1:72" s="12" customFormat="1" x14ac:dyDescent="0.25">
      <c r="A100" s="5"/>
      <c r="B100" s="6" t="s">
        <v>63</v>
      </c>
      <c r="C100" s="6" t="s">
        <v>83</v>
      </c>
      <c r="D100" s="7" t="s">
        <v>118</v>
      </c>
      <c r="E100" s="32" t="e">
        <f>E18/(E$60+E$63)</f>
        <v>#DIV/0!</v>
      </c>
      <c r="F100" s="6"/>
      <c r="G100" s="32">
        <f t="shared" ref="G100:BR100" si="50">G18/(G$60+G$63)</f>
        <v>3.1127562953923971E-5</v>
      </c>
      <c r="H100" s="32">
        <f t="shared" si="50"/>
        <v>0</v>
      </c>
      <c r="I100" s="32">
        <f t="shared" si="50"/>
        <v>0</v>
      </c>
      <c r="J100" s="32">
        <f t="shared" si="50"/>
        <v>0</v>
      </c>
      <c r="K100" s="32">
        <f t="shared" si="50"/>
        <v>0</v>
      </c>
      <c r="L100" s="32">
        <f t="shared" si="50"/>
        <v>0</v>
      </c>
      <c r="M100" s="32">
        <f t="shared" si="50"/>
        <v>0</v>
      </c>
      <c r="N100" s="32">
        <f t="shared" si="50"/>
        <v>0</v>
      </c>
      <c r="O100" s="32">
        <f t="shared" si="50"/>
        <v>0</v>
      </c>
      <c r="P100" s="32">
        <f t="shared" si="50"/>
        <v>0</v>
      </c>
      <c r="Q100" s="32">
        <f t="shared" si="50"/>
        <v>0</v>
      </c>
      <c r="R100" s="32">
        <f t="shared" si="50"/>
        <v>0</v>
      </c>
      <c r="S100" s="32">
        <f t="shared" si="50"/>
        <v>0</v>
      </c>
      <c r="T100" s="32">
        <f t="shared" si="50"/>
        <v>0</v>
      </c>
      <c r="U100" s="32">
        <f t="shared" si="50"/>
        <v>0</v>
      </c>
      <c r="V100" s="32">
        <f t="shared" si="50"/>
        <v>0</v>
      </c>
      <c r="W100" s="32">
        <f t="shared" si="50"/>
        <v>0</v>
      </c>
      <c r="X100" s="32">
        <f t="shared" si="50"/>
        <v>0</v>
      </c>
      <c r="Y100" s="32">
        <f t="shared" si="50"/>
        <v>0</v>
      </c>
      <c r="Z100" s="32">
        <f t="shared" si="50"/>
        <v>0</v>
      </c>
      <c r="AA100" s="32">
        <f t="shared" si="50"/>
        <v>0</v>
      </c>
      <c r="AB100" s="32">
        <f t="shared" si="50"/>
        <v>0</v>
      </c>
      <c r="AC100" s="32">
        <f t="shared" si="50"/>
        <v>0</v>
      </c>
      <c r="AD100" s="32">
        <f t="shared" si="50"/>
        <v>0</v>
      </c>
      <c r="AE100" s="32">
        <f t="shared" si="50"/>
        <v>0</v>
      </c>
      <c r="AF100" s="32">
        <f t="shared" si="50"/>
        <v>0</v>
      </c>
      <c r="AG100" s="32">
        <f t="shared" si="50"/>
        <v>0</v>
      </c>
      <c r="AH100" s="32">
        <f t="shared" si="50"/>
        <v>0</v>
      </c>
      <c r="AI100" s="32">
        <f t="shared" si="50"/>
        <v>0</v>
      </c>
      <c r="AJ100" s="32">
        <f t="shared" si="50"/>
        <v>0</v>
      </c>
      <c r="AK100" s="32">
        <f t="shared" si="50"/>
        <v>0</v>
      </c>
      <c r="AL100" s="32">
        <f t="shared" si="50"/>
        <v>0</v>
      </c>
      <c r="AM100" s="32" t="e">
        <f t="shared" si="50"/>
        <v>#DIV/0!</v>
      </c>
      <c r="AN100" s="32">
        <f t="shared" si="50"/>
        <v>0</v>
      </c>
      <c r="AO100" s="32">
        <f t="shared" si="50"/>
        <v>0</v>
      </c>
      <c r="AP100" s="32">
        <f t="shared" si="50"/>
        <v>0</v>
      </c>
      <c r="AQ100" s="32">
        <f t="shared" si="50"/>
        <v>0</v>
      </c>
      <c r="AR100" s="32">
        <f t="shared" si="50"/>
        <v>0</v>
      </c>
      <c r="AS100" s="32">
        <f t="shared" si="50"/>
        <v>0</v>
      </c>
      <c r="AT100" s="32">
        <f t="shared" si="50"/>
        <v>0</v>
      </c>
      <c r="AU100" s="32">
        <f t="shared" si="50"/>
        <v>0</v>
      </c>
      <c r="AV100" s="32">
        <f t="shared" si="50"/>
        <v>0</v>
      </c>
      <c r="AW100" s="32">
        <f t="shared" si="50"/>
        <v>0</v>
      </c>
      <c r="AX100" s="32">
        <f t="shared" si="50"/>
        <v>0</v>
      </c>
      <c r="AY100" s="32">
        <f t="shared" si="50"/>
        <v>0</v>
      </c>
      <c r="AZ100" s="32">
        <f t="shared" si="50"/>
        <v>8.9711845552086682E-4</v>
      </c>
      <c r="BA100" s="32">
        <f t="shared" si="50"/>
        <v>0</v>
      </c>
      <c r="BB100" s="32">
        <f t="shared" si="50"/>
        <v>0</v>
      </c>
      <c r="BC100" s="32">
        <f t="shared" si="50"/>
        <v>2.9892015095467616E-4</v>
      </c>
      <c r="BD100" s="32" t="e">
        <f t="shared" si="50"/>
        <v>#DIV/0!</v>
      </c>
      <c r="BE100" s="32" t="e">
        <f t="shared" si="50"/>
        <v>#DIV/0!</v>
      </c>
      <c r="BF100" s="32" t="e">
        <f t="shared" si="50"/>
        <v>#DIV/0!</v>
      </c>
      <c r="BG100" s="32" t="e">
        <f t="shared" si="50"/>
        <v>#DIV/0!</v>
      </c>
      <c r="BH100" s="32" t="e">
        <f t="shared" si="50"/>
        <v>#DIV/0!</v>
      </c>
      <c r="BI100" s="32">
        <f t="shared" si="50"/>
        <v>0</v>
      </c>
      <c r="BJ100" s="32">
        <f t="shared" si="50"/>
        <v>0</v>
      </c>
      <c r="BK100" s="32">
        <f t="shared" si="50"/>
        <v>0</v>
      </c>
      <c r="BL100" s="32">
        <f t="shared" si="50"/>
        <v>0</v>
      </c>
      <c r="BM100" s="32">
        <f t="shared" si="50"/>
        <v>0</v>
      </c>
      <c r="BN100" s="32">
        <f t="shared" si="50"/>
        <v>0</v>
      </c>
      <c r="BO100" s="32">
        <f t="shared" si="50"/>
        <v>0</v>
      </c>
      <c r="BP100" s="32">
        <f t="shared" si="50"/>
        <v>0</v>
      </c>
      <c r="BQ100" s="32">
        <f t="shared" si="50"/>
        <v>0</v>
      </c>
      <c r="BR100" s="32">
        <f t="shared" si="50"/>
        <v>0</v>
      </c>
      <c r="BS100" s="32">
        <f>BS18/(BS$60+BS$63)</f>
        <v>0</v>
      </c>
      <c r="BT100" s="32">
        <f>BT18/(BT$60+BT$63)</f>
        <v>0</v>
      </c>
    </row>
    <row r="101" spans="1:72" s="12" customFormat="1" x14ac:dyDescent="0.25">
      <c r="A101" s="5"/>
      <c r="B101" s="6" t="s">
        <v>63</v>
      </c>
      <c r="C101" s="6" t="s">
        <v>12</v>
      </c>
      <c r="D101" s="61" t="s">
        <v>103</v>
      </c>
      <c r="E101" s="32" t="e">
        <f>E51/(E$60+E$63)</f>
        <v>#DIV/0!</v>
      </c>
      <c r="F101" s="6"/>
      <c r="G101" s="32">
        <f t="shared" ref="G101:AL101" si="51">G51/(G$60+G$63)</f>
        <v>6.2380893838974917E-2</v>
      </c>
      <c r="H101" s="32">
        <f t="shared" si="51"/>
        <v>6.3023164143112209E-2</v>
      </c>
      <c r="I101" s="32">
        <f t="shared" si="51"/>
        <v>7.3586206896551709E-2</v>
      </c>
      <c r="J101" s="32">
        <f t="shared" si="51"/>
        <v>6.4421101036083298E-2</v>
      </c>
      <c r="K101" s="32">
        <f t="shared" si="51"/>
        <v>6.5507621014138678E-2</v>
      </c>
      <c r="L101" s="32">
        <f t="shared" si="51"/>
        <v>7.1722022385743253E-2</v>
      </c>
      <c r="M101" s="32">
        <f t="shared" si="51"/>
        <v>6.2982699467114378E-2</v>
      </c>
      <c r="N101" s="32">
        <f t="shared" si="51"/>
        <v>5.2054501246310753E-2</v>
      </c>
      <c r="O101" s="32">
        <f t="shared" si="51"/>
        <v>5.6632758978617394E-2</v>
      </c>
      <c r="P101" s="32">
        <f t="shared" si="51"/>
        <v>5.3072102571490309E-2</v>
      </c>
      <c r="Q101" s="32">
        <f t="shared" si="51"/>
        <v>6.0653651942268696E-2</v>
      </c>
      <c r="R101" s="32">
        <f t="shared" si="51"/>
        <v>4.8920280206102007E-2</v>
      </c>
      <c r="S101" s="32">
        <f t="shared" si="51"/>
        <v>5.6169369252266593E-2</v>
      </c>
      <c r="T101" s="32">
        <f t="shared" si="51"/>
        <v>5.3324977992629405E-2</v>
      </c>
      <c r="U101" s="32">
        <f t="shared" si="51"/>
        <v>6.0691963523344369E-2</v>
      </c>
      <c r="V101" s="32">
        <f t="shared" si="51"/>
        <v>7.1560721397601945E-2</v>
      </c>
      <c r="W101" s="32">
        <f t="shared" si="51"/>
        <v>4.1633316817217422E-2</v>
      </c>
      <c r="X101" s="32">
        <f t="shared" si="51"/>
        <v>3.151410972640023E-2</v>
      </c>
      <c r="Y101" s="32">
        <f t="shared" si="51"/>
        <v>4.6495906257041988E-2</v>
      </c>
      <c r="Z101" s="32">
        <f t="shared" si="51"/>
        <v>4.0426387771520515E-2</v>
      </c>
      <c r="AA101" s="32">
        <f t="shared" si="51"/>
        <v>4.5354590434304565E-2</v>
      </c>
      <c r="AB101" s="32">
        <f t="shared" si="51"/>
        <v>7.0065517460721344E-2</v>
      </c>
      <c r="AC101" s="32">
        <f t="shared" si="51"/>
        <v>6.6734557079509135E-2</v>
      </c>
      <c r="AD101" s="32">
        <f t="shared" si="51"/>
        <v>7.283339894900806E-2</v>
      </c>
      <c r="AE101" s="32">
        <f t="shared" si="51"/>
        <v>7.9217482820528706E-2</v>
      </c>
      <c r="AF101" s="32">
        <f t="shared" si="51"/>
        <v>5.5596585355257723E-2</v>
      </c>
      <c r="AG101" s="32">
        <f t="shared" si="51"/>
        <v>6.4123663582391591E-2</v>
      </c>
      <c r="AH101" s="32">
        <f t="shared" si="51"/>
        <v>6.393005791803387E-2</v>
      </c>
      <c r="AI101" s="32">
        <f t="shared" si="51"/>
        <v>5.9993680718291691E-2</v>
      </c>
      <c r="AJ101" s="32">
        <f t="shared" si="51"/>
        <v>8.2319294174783467E-2</v>
      </c>
      <c r="AK101" s="32">
        <f t="shared" si="51"/>
        <v>8.1191710676276535E-2</v>
      </c>
      <c r="AL101" s="32">
        <f t="shared" si="51"/>
        <v>5.9105979192866129E-2</v>
      </c>
      <c r="AM101" s="32" t="e">
        <f t="shared" ref="AM101:BT101" si="52">AM51/(AM$60+AM$63)</f>
        <v>#DIV/0!</v>
      </c>
      <c r="AN101" s="32">
        <f t="shared" si="52"/>
        <v>3.4574995046562314E-2</v>
      </c>
      <c r="AO101" s="32">
        <f t="shared" si="52"/>
        <v>6.763747165532881E-2</v>
      </c>
      <c r="AP101" s="32">
        <f t="shared" si="52"/>
        <v>5.8825159707883545E-2</v>
      </c>
      <c r="AQ101" s="32">
        <f t="shared" si="52"/>
        <v>5.7309305577132208E-2</v>
      </c>
      <c r="AR101" s="32">
        <f t="shared" si="52"/>
        <v>7.9423362854741733E-2</v>
      </c>
      <c r="AS101" s="32">
        <f t="shared" si="52"/>
        <v>7.1908491604560226E-2</v>
      </c>
      <c r="AT101" s="32">
        <f t="shared" si="52"/>
        <v>6.1895158733178586E-2</v>
      </c>
      <c r="AU101" s="32">
        <f t="shared" si="52"/>
        <v>6.5842380377965415E-2</v>
      </c>
      <c r="AV101" s="32">
        <f t="shared" si="52"/>
        <v>6.5860679332181926E-2</v>
      </c>
      <c r="AW101" s="32">
        <f t="shared" si="52"/>
        <v>8.0181106272883718E-2</v>
      </c>
      <c r="AX101" s="32">
        <f t="shared" si="52"/>
        <v>5.836787162836056E-2</v>
      </c>
      <c r="AY101" s="32">
        <f t="shared" si="52"/>
        <v>5.9807709587564033E-2</v>
      </c>
      <c r="AZ101" s="32">
        <f t="shared" si="52"/>
        <v>5.5310343177713175E-2</v>
      </c>
      <c r="BA101" s="32">
        <f t="shared" si="52"/>
        <v>7.6175217168579487E-2</v>
      </c>
      <c r="BB101" s="32">
        <f t="shared" si="52"/>
        <v>6.5887417416519684E-2</v>
      </c>
      <c r="BC101" s="32">
        <f t="shared" si="52"/>
        <v>6.6609373637733685E-2</v>
      </c>
      <c r="BD101" s="32" t="e">
        <f t="shared" si="52"/>
        <v>#DIV/0!</v>
      </c>
      <c r="BE101" s="32" t="e">
        <f t="shared" si="52"/>
        <v>#DIV/0!</v>
      </c>
      <c r="BF101" s="32" t="e">
        <f t="shared" si="52"/>
        <v>#DIV/0!</v>
      </c>
      <c r="BG101" s="32" t="e">
        <f t="shared" si="52"/>
        <v>#DIV/0!</v>
      </c>
      <c r="BH101" s="32" t="e">
        <f t="shared" si="52"/>
        <v>#DIV/0!</v>
      </c>
      <c r="BI101" s="32">
        <f t="shared" si="52"/>
        <v>6.8635905455075072E-2</v>
      </c>
      <c r="BJ101" s="32">
        <f t="shared" si="52"/>
        <v>5.7628140030577271E-2</v>
      </c>
      <c r="BK101" s="32">
        <f t="shared" si="52"/>
        <v>5.3619932383621824E-2</v>
      </c>
      <c r="BL101" s="32">
        <f t="shared" si="52"/>
        <v>5.0075750195674E-2</v>
      </c>
      <c r="BM101" s="32">
        <f t="shared" si="52"/>
        <v>5.4396169462549417E-2</v>
      </c>
      <c r="BN101" s="32">
        <f t="shared" si="52"/>
        <v>6.7962535746040914E-2</v>
      </c>
      <c r="BO101" s="32">
        <f t="shared" si="52"/>
        <v>6.881945978918147E-2</v>
      </c>
      <c r="BP101" s="32">
        <f t="shared" si="52"/>
        <v>6.9155351850575517E-2</v>
      </c>
      <c r="BQ101" s="32">
        <f t="shared" si="52"/>
        <v>6.4489699648068707E-2</v>
      </c>
      <c r="BR101" s="32">
        <f t="shared" si="52"/>
        <v>6.9464385625771535E-2</v>
      </c>
      <c r="BS101" s="32">
        <f t="shared" si="52"/>
        <v>6.4874128499080044E-2</v>
      </c>
      <c r="BT101" s="32">
        <f t="shared" si="52"/>
        <v>3.8018541061897192E-2</v>
      </c>
    </row>
    <row r="102" spans="1:72" s="12" customFormat="1" x14ac:dyDescent="0.25">
      <c r="A102" s="5"/>
      <c r="B102" s="6" t="s">
        <v>63</v>
      </c>
      <c r="C102" s="6" t="s">
        <v>12</v>
      </c>
      <c r="D102" s="7" t="s">
        <v>14</v>
      </c>
      <c r="E102" s="32" t="e">
        <f>E52/(E$60+E$63)</f>
        <v>#DIV/0!</v>
      </c>
      <c r="F102" s="6"/>
      <c r="G102" s="32">
        <f t="shared" ref="G102:AL102" si="53">G52/(G$60+G$63)</f>
        <v>5.3151099793394732E-2</v>
      </c>
      <c r="H102" s="32">
        <f t="shared" si="53"/>
        <v>4.1876318779418935E-2</v>
      </c>
      <c r="I102" s="32">
        <f t="shared" si="53"/>
        <v>6.1327586206896538E-2</v>
      </c>
      <c r="J102" s="32">
        <f t="shared" si="53"/>
        <v>4.2492347928551936E-2</v>
      </c>
      <c r="K102" s="32">
        <f t="shared" si="53"/>
        <v>3.7640086376747636E-2</v>
      </c>
      <c r="L102" s="32">
        <f t="shared" si="53"/>
        <v>4.352986287362829E-2</v>
      </c>
      <c r="M102" s="32">
        <f t="shared" si="53"/>
        <v>4.7069129133513382E-2</v>
      </c>
      <c r="N102" s="32">
        <f t="shared" si="53"/>
        <v>3.7374030859572131E-2</v>
      </c>
      <c r="O102" s="32">
        <f t="shared" si="53"/>
        <v>4.8135077157290151E-2</v>
      </c>
      <c r="P102" s="32">
        <f t="shared" si="53"/>
        <v>3.6850824749693867E-2</v>
      </c>
      <c r="Q102" s="32">
        <f t="shared" si="53"/>
        <v>5.2900481094191078E-2</v>
      </c>
      <c r="R102" s="32">
        <f t="shared" si="53"/>
        <v>5.7951716551843932E-2</v>
      </c>
      <c r="S102" s="32">
        <f t="shared" si="53"/>
        <v>6.1254996262957787E-2</v>
      </c>
      <c r="T102" s="32">
        <f t="shared" si="53"/>
        <v>5.4936365128388773E-2</v>
      </c>
      <c r="U102" s="32">
        <f t="shared" si="53"/>
        <v>4.2539021141432425E-2</v>
      </c>
      <c r="V102" s="32">
        <f t="shared" si="53"/>
        <v>7.3905122374906443E-2</v>
      </c>
      <c r="W102" s="32">
        <f t="shared" si="53"/>
        <v>8.0865444474088763E-2</v>
      </c>
      <c r="X102" s="32">
        <f t="shared" si="53"/>
        <v>6.6179630425440492E-2</v>
      </c>
      <c r="Y102" s="32">
        <f t="shared" si="53"/>
        <v>7.714264252985803E-2</v>
      </c>
      <c r="Z102" s="32">
        <f t="shared" si="53"/>
        <v>4.3309198176454809E-2</v>
      </c>
      <c r="AA102" s="32">
        <f t="shared" si="53"/>
        <v>3.6056600616679015E-2</v>
      </c>
      <c r="AB102" s="32">
        <f t="shared" si="53"/>
        <v>4.6689141912092114E-2</v>
      </c>
      <c r="AC102" s="32">
        <f t="shared" si="53"/>
        <v>4.1984634423017426E-2</v>
      </c>
      <c r="AD102" s="32">
        <f t="shared" si="53"/>
        <v>7.2850516081546024E-2</v>
      </c>
      <c r="AE102" s="32">
        <f t="shared" si="53"/>
        <v>7.1578035039930682E-2</v>
      </c>
      <c r="AF102" s="32">
        <f t="shared" si="53"/>
        <v>4.3443317331711445E-2</v>
      </c>
      <c r="AG102" s="32">
        <f t="shared" si="53"/>
        <v>2.8294871325994463E-2</v>
      </c>
      <c r="AH102" s="32">
        <f t="shared" si="53"/>
        <v>3.4728798255852358E-2</v>
      </c>
      <c r="AI102" s="32">
        <f t="shared" si="53"/>
        <v>5.6333763395560711E-2</v>
      </c>
      <c r="AJ102" s="32">
        <f t="shared" si="53"/>
        <v>5.4528775328494719E-2</v>
      </c>
      <c r="AK102" s="32">
        <f t="shared" si="53"/>
        <v>3.407868757725091E-2</v>
      </c>
      <c r="AL102" s="32">
        <f t="shared" si="53"/>
        <v>7.3739567851834914E-2</v>
      </c>
      <c r="AM102" s="32" t="e">
        <f t="shared" ref="AM102:BT102" si="54">AM52/(AM$60+AM$63)</f>
        <v>#DIV/0!</v>
      </c>
      <c r="AN102" s="32">
        <f t="shared" si="54"/>
        <v>4.2698632851198737E-2</v>
      </c>
      <c r="AO102" s="32">
        <f t="shared" si="54"/>
        <v>8.5724914965986387E-2</v>
      </c>
      <c r="AP102" s="32">
        <f t="shared" si="54"/>
        <v>3.8662472458184938E-2</v>
      </c>
      <c r="AQ102" s="32">
        <f t="shared" si="54"/>
        <v>3.9878825539847763E-2</v>
      </c>
      <c r="AR102" s="32">
        <f t="shared" si="54"/>
        <v>7.7354709418837667E-2</v>
      </c>
      <c r="AS102" s="32">
        <f t="shared" si="54"/>
        <v>6.3633257835532891E-2</v>
      </c>
      <c r="AT102" s="32">
        <f t="shared" si="54"/>
        <v>3.8151769973237951E-2</v>
      </c>
      <c r="AU102" s="32">
        <f t="shared" si="54"/>
        <v>4.5972389760085781E-2</v>
      </c>
      <c r="AV102" s="32">
        <f t="shared" si="54"/>
        <v>4.2098445595854933E-2</v>
      </c>
      <c r="AW102" s="32">
        <f t="shared" si="54"/>
        <v>5.0647385624689595E-2</v>
      </c>
      <c r="AX102" s="32">
        <f t="shared" si="54"/>
        <v>5.7215363815687398E-2</v>
      </c>
      <c r="AY102" s="32">
        <f t="shared" si="54"/>
        <v>5.8244226794860292E-2</v>
      </c>
      <c r="AZ102" s="32">
        <f t="shared" si="54"/>
        <v>6.4472913003432969E-2</v>
      </c>
      <c r="BA102" s="32">
        <f t="shared" si="54"/>
        <v>6.9897219588224382E-2</v>
      </c>
      <c r="BB102" s="32">
        <f t="shared" si="54"/>
        <v>5.8772532958655956E-2</v>
      </c>
      <c r="BC102" s="32">
        <f t="shared" si="54"/>
        <v>6.5226867939568306E-2</v>
      </c>
      <c r="BD102" s="32" t="e">
        <f t="shared" si="54"/>
        <v>#DIV/0!</v>
      </c>
      <c r="BE102" s="32" t="e">
        <f t="shared" si="54"/>
        <v>#DIV/0!</v>
      </c>
      <c r="BF102" s="32" t="e">
        <f t="shared" si="54"/>
        <v>#DIV/0!</v>
      </c>
      <c r="BG102" s="32" t="e">
        <f t="shared" si="54"/>
        <v>#DIV/0!</v>
      </c>
      <c r="BH102" s="32" t="e">
        <f t="shared" si="54"/>
        <v>#DIV/0!</v>
      </c>
      <c r="BI102" s="32">
        <f t="shared" si="54"/>
        <v>4.4777377899912998E-2</v>
      </c>
      <c r="BJ102" s="32">
        <f t="shared" si="54"/>
        <v>4.5575779218605263E-2</v>
      </c>
      <c r="BK102" s="32">
        <f t="shared" si="54"/>
        <v>5.2529112607275996E-2</v>
      </c>
      <c r="BL102" s="32">
        <f t="shared" si="54"/>
        <v>6.4066861724820207E-2</v>
      </c>
      <c r="BM102" s="32">
        <f t="shared" si="54"/>
        <v>4.9845068917619403E-2</v>
      </c>
      <c r="BN102" s="32">
        <f t="shared" si="54"/>
        <v>4.7214812678730206E-2</v>
      </c>
      <c r="BO102" s="32">
        <f t="shared" si="54"/>
        <v>4.6396260414105606E-2</v>
      </c>
      <c r="BP102" s="32">
        <f t="shared" si="54"/>
        <v>6.6949824247019105E-2</v>
      </c>
      <c r="BQ102" s="32">
        <f t="shared" si="54"/>
        <v>5.2383139574579005E-2</v>
      </c>
      <c r="BR102" s="32">
        <f t="shared" si="54"/>
        <v>4.9712995005905883E-2</v>
      </c>
      <c r="BS102" s="32">
        <f t="shared" si="54"/>
        <v>5.2813109589125398E-2</v>
      </c>
      <c r="BT102" s="32">
        <f t="shared" si="54"/>
        <v>2.5938758310703247E-2</v>
      </c>
    </row>
    <row r="103" spans="1:72" s="12" customFormat="1" x14ac:dyDescent="0.25">
      <c r="A103" s="5"/>
      <c r="B103" s="6" t="s">
        <v>63</v>
      </c>
      <c r="C103" s="6" t="s">
        <v>12</v>
      </c>
      <c r="D103" s="61" t="s">
        <v>104</v>
      </c>
      <c r="E103" s="32" t="e">
        <f>E53/(E$60+E$63)</f>
        <v>#DIV/0!</v>
      </c>
      <c r="F103" s="6"/>
      <c r="G103" s="32">
        <f t="shared" ref="G103:AL103" si="55">G53/(G$60+G$63)</f>
        <v>9.6026645193888566E-2</v>
      </c>
      <c r="H103" s="32">
        <f t="shared" si="55"/>
        <v>8.2987455654230532E-2</v>
      </c>
      <c r="I103" s="32">
        <f t="shared" si="55"/>
        <v>0.10649999999999997</v>
      </c>
      <c r="J103" s="32">
        <f t="shared" si="55"/>
        <v>6.9637442699277199E-2</v>
      </c>
      <c r="K103" s="32">
        <f t="shared" si="55"/>
        <v>6.4814085084248851E-2</v>
      </c>
      <c r="L103" s="32">
        <f t="shared" si="55"/>
        <v>6.7668486497343305E-2</v>
      </c>
      <c r="M103" s="32">
        <f t="shared" si="55"/>
        <v>7.0720490546755235E-2</v>
      </c>
      <c r="N103" s="32">
        <f t="shared" si="55"/>
        <v>6.1780312877525119E-2</v>
      </c>
      <c r="O103" s="32">
        <f t="shared" si="55"/>
        <v>8.8782783198394569E-2</v>
      </c>
      <c r="P103" s="32">
        <f t="shared" si="55"/>
        <v>6.4524958582438938E-2</v>
      </c>
      <c r="Q103" s="32">
        <f t="shared" si="55"/>
        <v>8.6954793049978135E-2</v>
      </c>
      <c r="R103" s="32">
        <f t="shared" si="55"/>
        <v>0.10578648758177502</v>
      </c>
      <c r="S103" s="32">
        <f t="shared" si="55"/>
        <v>0.11861047021739836</v>
      </c>
      <c r="T103" s="32">
        <f t="shared" si="55"/>
        <v>9.0163078346239364E-2</v>
      </c>
      <c r="U103" s="32">
        <f t="shared" si="55"/>
        <v>7.4883021961132543E-2</v>
      </c>
      <c r="V103" s="32">
        <f t="shared" si="55"/>
        <v>0.11223466606408972</v>
      </c>
      <c r="W103" s="32">
        <f t="shared" si="55"/>
        <v>0.1214823849271385</v>
      </c>
      <c r="X103" s="32">
        <f t="shared" si="55"/>
        <v>0.11483116511049474</v>
      </c>
      <c r="Y103" s="32">
        <f t="shared" si="55"/>
        <v>0.12070908134905729</v>
      </c>
      <c r="Z103" s="32">
        <f t="shared" si="55"/>
        <v>9.2495754000178773E-2</v>
      </c>
      <c r="AA103" s="32">
        <f t="shared" si="55"/>
        <v>8.0753878146138575E-2</v>
      </c>
      <c r="AB103" s="32">
        <f t="shared" si="55"/>
        <v>7.8048470199096762E-2</v>
      </c>
      <c r="AC103" s="32">
        <f t="shared" si="55"/>
        <v>0.1043235021140559</v>
      </c>
      <c r="AD103" s="32">
        <f t="shared" si="55"/>
        <v>0.20581640163639789</v>
      </c>
      <c r="AE103" s="32">
        <f t="shared" si="55"/>
        <v>0.118368104995976</v>
      </c>
      <c r="AF103" s="32">
        <f t="shared" si="55"/>
        <v>0.10954232465191041</v>
      </c>
      <c r="AG103" s="32">
        <f t="shared" si="55"/>
        <v>7.1462531543722341E-2</v>
      </c>
      <c r="AH103" s="32">
        <f t="shared" si="55"/>
        <v>8.5038208284701267E-2</v>
      </c>
      <c r="AI103" s="32">
        <f t="shared" si="55"/>
        <v>8.9523157534426925E-2</v>
      </c>
      <c r="AJ103" s="32">
        <f t="shared" si="55"/>
        <v>9.25451258667674E-2</v>
      </c>
      <c r="AK103" s="32">
        <f t="shared" si="55"/>
        <v>8.7355731415637988E-2</v>
      </c>
      <c r="AL103" s="32">
        <f t="shared" si="55"/>
        <v>0.10517891848633816</v>
      </c>
      <c r="AM103" s="32" t="e">
        <f t="shared" ref="AM103:BT103" si="56">AM53/(AM$60+AM$63)</f>
        <v>#DIV/0!</v>
      </c>
      <c r="AN103" s="32">
        <f t="shared" si="56"/>
        <v>0.33653655637012087</v>
      </c>
      <c r="AO103" s="32">
        <f t="shared" si="56"/>
        <v>0.22705853174603177</v>
      </c>
      <c r="AP103" s="32">
        <f t="shared" si="56"/>
        <v>8.889597161980517E-2</v>
      </c>
      <c r="AQ103" s="32">
        <f t="shared" si="56"/>
        <v>8.1217958676402066E-2</v>
      </c>
      <c r="AR103" s="32">
        <f t="shared" si="56"/>
        <v>0.12078350248884868</v>
      </c>
      <c r="AS103" s="32">
        <f t="shared" si="56"/>
        <v>0.11629613695891483</v>
      </c>
      <c r="AT103" s="32">
        <f t="shared" si="56"/>
        <v>8.1858884111461999E-2</v>
      </c>
      <c r="AU103" s="32">
        <f t="shared" si="56"/>
        <v>7.1856989679667624E-2</v>
      </c>
      <c r="AV103" s="32">
        <f t="shared" si="56"/>
        <v>6.8868739205526774E-2</v>
      </c>
      <c r="AW103" s="32">
        <f t="shared" si="56"/>
        <v>8.6071680199586525E-2</v>
      </c>
      <c r="AX103" s="32">
        <f t="shared" si="56"/>
        <v>7.5766306877368739E-2</v>
      </c>
      <c r="AY103" s="32">
        <f t="shared" si="56"/>
        <v>8.6638511995686951E-2</v>
      </c>
      <c r="AZ103" s="32">
        <f t="shared" si="56"/>
        <v>8.7080298082558821E-2</v>
      </c>
      <c r="BA103" s="32">
        <f t="shared" si="56"/>
        <v>9.4071869993133439E-2</v>
      </c>
      <c r="BB103" s="32">
        <f t="shared" si="56"/>
        <v>8.1552121012824733E-2</v>
      </c>
      <c r="BC103" s="32">
        <f t="shared" si="56"/>
        <v>9.8008444494264449E-2</v>
      </c>
      <c r="BD103" s="32" t="e">
        <f t="shared" si="56"/>
        <v>#DIV/0!</v>
      </c>
      <c r="BE103" s="32" t="e">
        <f t="shared" si="56"/>
        <v>#DIV/0!</v>
      </c>
      <c r="BF103" s="32" t="e">
        <f t="shared" si="56"/>
        <v>#DIV/0!</v>
      </c>
      <c r="BG103" s="32" t="e">
        <f t="shared" si="56"/>
        <v>#DIV/0!</v>
      </c>
      <c r="BH103" s="32" t="e">
        <f t="shared" si="56"/>
        <v>#DIV/0!</v>
      </c>
      <c r="BI103" s="32">
        <f t="shared" si="56"/>
        <v>7.7324625449862586E-2</v>
      </c>
      <c r="BJ103" s="32">
        <f t="shared" si="56"/>
        <v>7.5483489381646909E-2</v>
      </c>
      <c r="BK103" s="32">
        <f t="shared" si="56"/>
        <v>9.3716589129366895E-2</v>
      </c>
      <c r="BL103" s="32">
        <f t="shared" si="56"/>
        <v>0.10587559500015116</v>
      </c>
      <c r="BM103" s="32">
        <f t="shared" si="56"/>
        <v>9.3255823271717053E-2</v>
      </c>
      <c r="BN103" s="32">
        <f t="shared" si="56"/>
        <v>0.11584420733905271</v>
      </c>
      <c r="BO103" s="32">
        <f t="shared" si="56"/>
        <v>8.9804835692878421E-2</v>
      </c>
      <c r="BP103" s="32">
        <f t="shared" si="56"/>
        <v>0.17944034737059758</v>
      </c>
      <c r="BQ103" s="32">
        <f t="shared" si="56"/>
        <v>9.9369378875433692E-2</v>
      </c>
      <c r="BR103" s="32">
        <f t="shared" si="56"/>
        <v>7.673498145346791E-2</v>
      </c>
      <c r="BS103" s="32">
        <f t="shared" si="56"/>
        <v>7.736897487492847E-2</v>
      </c>
      <c r="BT103" s="32">
        <f t="shared" si="56"/>
        <v>5.6325498642194965E-2</v>
      </c>
    </row>
    <row r="104" spans="1:72" s="53" customFormat="1" x14ac:dyDescent="0.25">
      <c r="A104" s="51"/>
      <c r="B104" s="32" t="s">
        <v>63</v>
      </c>
      <c r="C104" s="32" t="s">
        <v>12</v>
      </c>
      <c r="D104" s="52" t="s">
        <v>15</v>
      </c>
      <c r="E104" s="32" t="e">
        <f>(E63-E64)/(E$60+E$63)-E105</f>
        <v>#DIV/0!</v>
      </c>
      <c r="F104" s="32"/>
      <c r="G104" s="32">
        <f t="shared" ref="G104:AL104" si="57">(G63-G64)/(G$60+G$63)-G105</f>
        <v>3.0423281475517743E-2</v>
      </c>
      <c r="H104" s="32">
        <f t="shared" si="57"/>
        <v>2.1984976173063931E-2</v>
      </c>
      <c r="I104" s="32">
        <f t="shared" si="57"/>
        <v>3.7687013391676974E-2</v>
      </c>
      <c r="J104" s="32">
        <f t="shared" si="57"/>
        <v>1.6126775335403087E-2</v>
      </c>
      <c r="K104" s="32">
        <f t="shared" si="57"/>
        <v>3.4575335720661272E-2</v>
      </c>
      <c r="L104" s="32">
        <f t="shared" si="57"/>
        <v>2.3238406195123181E-2</v>
      </c>
      <c r="M104" s="32">
        <f t="shared" si="57"/>
        <v>5.4928004288983638E-2</v>
      </c>
      <c r="N104" s="32">
        <f t="shared" si="57"/>
        <v>6.1401765159917888E-2</v>
      </c>
      <c r="O104" s="32">
        <f t="shared" si="57"/>
        <v>4.076221661377985E-2</v>
      </c>
      <c r="P104" s="32">
        <f t="shared" si="57"/>
        <v>4.2367681631031585E-2</v>
      </c>
      <c r="Q104" s="32">
        <f t="shared" si="57"/>
        <v>2.8601087063426088E-2</v>
      </c>
      <c r="R104" s="32">
        <f t="shared" si="57"/>
        <v>1.1457746932674553E-2</v>
      </c>
      <c r="S104" s="32">
        <f t="shared" si="57"/>
        <v>4.9647229245925642E-2</v>
      </c>
      <c r="T104" s="32">
        <f t="shared" si="57"/>
        <v>2.3332331741270158E-2</v>
      </c>
      <c r="U104" s="32">
        <f t="shared" si="57"/>
        <v>2.1488379422214446E-2</v>
      </c>
      <c r="V104" s="32">
        <f t="shared" si="57"/>
        <v>1.5453166813552181E-2</v>
      </c>
      <c r="W104" s="32">
        <f t="shared" si="57"/>
        <v>6.2590973729468494E-2</v>
      </c>
      <c r="X104" s="32">
        <f t="shared" si="57"/>
        <v>8.4921759430360635E-2</v>
      </c>
      <c r="Y104" s="32">
        <f t="shared" si="57"/>
        <v>2.7711975171195342E-2</v>
      </c>
      <c r="Z104" s="32">
        <f t="shared" si="57"/>
        <v>4.6860646134926492E-2</v>
      </c>
      <c r="AA104" s="32">
        <f t="shared" si="57"/>
        <v>6.6491434073350536E-2</v>
      </c>
      <c r="AB104" s="32">
        <f t="shared" si="57"/>
        <v>5.7710715452167168E-2</v>
      </c>
      <c r="AC104" s="32">
        <f t="shared" si="57"/>
        <v>4.1687156813990225E-2</v>
      </c>
      <c r="AD104" s="32">
        <f t="shared" si="57"/>
        <v>-6.4580010924757791E-2</v>
      </c>
      <c r="AE104" s="32">
        <f t="shared" si="57"/>
        <v>4.153047388910279E-2</v>
      </c>
      <c r="AF104" s="32">
        <f t="shared" si="57"/>
        <v>5.9037846530568081E-2</v>
      </c>
      <c r="AG104" s="32">
        <f t="shared" si="57"/>
        <v>6.1656393044948445E-2</v>
      </c>
      <c r="AH104" s="32">
        <f t="shared" si="57"/>
        <v>1.3726901684587709E-2</v>
      </c>
      <c r="AI104" s="32">
        <f t="shared" si="57"/>
        <v>3.0364106710132562E-2</v>
      </c>
      <c r="AJ104" s="32">
        <f t="shared" si="57"/>
        <v>-5.7798132865491021E-3</v>
      </c>
      <c r="AK104" s="32">
        <f t="shared" si="57"/>
        <v>3.8725506277002053E-2</v>
      </c>
      <c r="AL104" s="32">
        <f t="shared" si="57"/>
        <v>3.2749416253443527E-2</v>
      </c>
      <c r="AM104" s="32" t="e">
        <f t="shared" ref="AM104:BR104" si="58">(AM63-AM64)/(AM$60+AM$63)-AM105</f>
        <v>#DIV/0!</v>
      </c>
      <c r="AN104" s="32">
        <f t="shared" si="58"/>
        <v>-4.0867556000213252E-3</v>
      </c>
      <c r="AO104" s="32">
        <f t="shared" si="58"/>
        <v>-4.2454441480435368E-2</v>
      </c>
      <c r="AP104" s="32">
        <f t="shared" si="58"/>
        <v>4.6142388308268154E-2</v>
      </c>
      <c r="AQ104" s="32">
        <f t="shared" si="58"/>
        <v>2.8636725499416343E-2</v>
      </c>
      <c r="AR104" s="32">
        <f t="shared" si="58"/>
        <v>3.4260653224107041E-2</v>
      </c>
      <c r="AS104" s="32">
        <f t="shared" si="58"/>
        <v>2.3906570130070776E-2</v>
      </c>
      <c r="AT104" s="32">
        <f t="shared" si="58"/>
        <v>3.1041951461006426E-2</v>
      </c>
      <c r="AU104" s="32">
        <f t="shared" si="58"/>
        <v>3.6441162350652465E-2</v>
      </c>
      <c r="AV104" s="32">
        <f t="shared" si="58"/>
        <v>3.6245280526001025E-2</v>
      </c>
      <c r="AW104" s="32">
        <f t="shared" si="58"/>
        <v>1.6272666104434744E-2</v>
      </c>
      <c r="AX104" s="32">
        <f t="shared" si="58"/>
        <v>1.4071003730252073E-2</v>
      </c>
      <c r="AY104" s="32">
        <f t="shared" si="58"/>
        <v>1.8261034625174723E-2</v>
      </c>
      <c r="AZ104" s="32">
        <f t="shared" si="58"/>
        <v>1.2370871535298776E-3</v>
      </c>
      <c r="BA104" s="32">
        <f t="shared" si="58"/>
        <v>1.3738275032350589E-3</v>
      </c>
      <c r="BB104" s="32">
        <f t="shared" si="58"/>
        <v>3.0104440786820313E-2</v>
      </c>
      <c r="BC104" s="32">
        <f t="shared" si="58"/>
        <v>2.3462516728608482E-2</v>
      </c>
      <c r="BD104" s="32" t="e">
        <f t="shared" si="58"/>
        <v>#DIV/0!</v>
      </c>
      <c r="BE104" s="32" t="e">
        <f t="shared" si="58"/>
        <v>#DIV/0!</v>
      </c>
      <c r="BF104" s="32" t="e">
        <f t="shared" si="58"/>
        <v>#DIV/0!</v>
      </c>
      <c r="BG104" s="32" t="e">
        <f t="shared" si="58"/>
        <v>#DIV/0!</v>
      </c>
      <c r="BH104" s="32" t="e">
        <f t="shared" si="58"/>
        <v>#DIV/0!</v>
      </c>
      <c r="BI104" s="32">
        <f t="shared" si="58"/>
        <v>2.3761834169290268E-2</v>
      </c>
      <c r="BJ104" s="32">
        <f t="shared" si="58"/>
        <v>5.0751563929438845E-2</v>
      </c>
      <c r="BK104" s="32">
        <f t="shared" si="58"/>
        <v>2.9581601927615116E-2</v>
      </c>
      <c r="BL104" s="32">
        <f t="shared" si="58"/>
        <v>4.8763883970341683E-2</v>
      </c>
      <c r="BM104" s="32">
        <f t="shared" si="58"/>
        <v>4.5459709896066569E-2</v>
      </c>
      <c r="BN104" s="32">
        <f t="shared" si="58"/>
        <v>3.4938062203002496E-2</v>
      </c>
      <c r="BO104" s="32">
        <f t="shared" si="58"/>
        <v>2.0517763513382189E-2</v>
      </c>
      <c r="BP104" s="32">
        <f t="shared" si="58"/>
        <v>-1.3353394070804176E-2</v>
      </c>
      <c r="BQ104" s="32">
        <f t="shared" si="58"/>
        <v>3.4936502470829377E-2</v>
      </c>
      <c r="BR104" s="32">
        <f t="shared" si="58"/>
        <v>2.3037648675536655E-2</v>
      </c>
      <c r="BS104" s="32">
        <f>(BS63-BS64)/(BS$60+BS$63)-BS105</f>
        <v>1.344554263858223E-2</v>
      </c>
      <c r="BT104" s="32">
        <f>(BT63-BT64)/(BT$60+BT$63)-BT105</f>
        <v>1.9412617234716795E-2</v>
      </c>
    </row>
    <row r="105" spans="1:72" s="12" customFormat="1" x14ac:dyDescent="0.25">
      <c r="A105" s="5"/>
      <c r="B105" s="6" t="s">
        <v>63</v>
      </c>
      <c r="C105" s="6" t="s">
        <v>12</v>
      </c>
      <c r="D105" s="7" t="s">
        <v>16</v>
      </c>
      <c r="E105" s="32" t="e">
        <f>E75/(E$60+E$63)</f>
        <v>#DIV/0!</v>
      </c>
      <c r="F105" s="6"/>
      <c r="G105" s="32">
        <f t="shared" ref="G105:AL105" si="59">G75/(G$60+G$63)</f>
        <v>2.9342897075327449E-2</v>
      </c>
      <c r="H105" s="32">
        <f t="shared" si="59"/>
        <v>2.0679711841404911E-2</v>
      </c>
      <c r="I105" s="32">
        <f t="shared" si="59"/>
        <v>2.383022798763347E-2</v>
      </c>
      <c r="J105" s="32">
        <f t="shared" si="59"/>
        <v>2.2801790960994221E-2</v>
      </c>
      <c r="K105" s="32">
        <f t="shared" si="59"/>
        <v>2.0308575821983213E-2</v>
      </c>
      <c r="L105" s="32">
        <f t="shared" si="59"/>
        <v>2.810638172460941E-2</v>
      </c>
      <c r="M105" s="32">
        <f t="shared" si="59"/>
        <v>2.5807815843872699E-2</v>
      </c>
      <c r="N105" s="32">
        <f t="shared" si="59"/>
        <v>2.1527600368502604E-2</v>
      </c>
      <c r="O105" s="32">
        <f t="shared" si="59"/>
        <v>3.2464549699970174E-2</v>
      </c>
      <c r="P105" s="32">
        <f t="shared" si="59"/>
        <v>2.3309765606597206E-2</v>
      </c>
      <c r="Q105" s="32">
        <f t="shared" si="59"/>
        <v>2.1516204495557717E-2</v>
      </c>
      <c r="R105" s="32">
        <f t="shared" si="59"/>
        <v>2.54640385128184E-2</v>
      </c>
      <c r="S105" s="32">
        <f t="shared" si="59"/>
        <v>2.9366841530404239E-2</v>
      </c>
      <c r="T105" s="32">
        <f t="shared" si="59"/>
        <v>1.9250065346296748E-2</v>
      </c>
      <c r="U105" s="32">
        <f t="shared" si="59"/>
        <v>3.8622963178284279E-2</v>
      </c>
      <c r="V105" s="32">
        <f t="shared" si="59"/>
        <v>4.1645707591520698E-2</v>
      </c>
      <c r="W105" s="32">
        <f t="shared" si="59"/>
        <v>2.968329543240214E-2</v>
      </c>
      <c r="X105" s="32">
        <f t="shared" si="59"/>
        <v>3.265712351165076E-2</v>
      </c>
      <c r="Y105" s="32">
        <f t="shared" si="59"/>
        <v>3.1748702362042899E-2</v>
      </c>
      <c r="Z105" s="32">
        <f t="shared" si="59"/>
        <v>2.1589340456653002E-2</v>
      </c>
      <c r="AA105" s="32">
        <f t="shared" si="59"/>
        <v>2.2030687493683497E-2</v>
      </c>
      <c r="AB105" s="32">
        <f t="shared" si="59"/>
        <v>2.3756748449620106E-2</v>
      </c>
      <c r="AC105" s="32">
        <f t="shared" si="59"/>
        <v>3.0487227016060173E-2</v>
      </c>
      <c r="AD105" s="32">
        <f t="shared" si="59"/>
        <v>3.6473679297431873E-2</v>
      </c>
      <c r="AE105" s="32">
        <f t="shared" si="59"/>
        <v>2.6543568084524294E-2</v>
      </c>
      <c r="AF105" s="32">
        <f t="shared" si="59"/>
        <v>2.2429234295723924E-2</v>
      </c>
      <c r="AG105" s="32">
        <f t="shared" si="59"/>
        <v>2.1375217726851782E-2</v>
      </c>
      <c r="AH105" s="32">
        <f t="shared" si="59"/>
        <v>2.9480392023708012E-2</v>
      </c>
      <c r="AI105" s="32">
        <f t="shared" si="59"/>
        <v>2.4047541832483154E-2</v>
      </c>
      <c r="AJ105" s="32">
        <f t="shared" si="59"/>
        <v>2.0997145936361698E-2</v>
      </c>
      <c r="AK105" s="32">
        <f t="shared" si="59"/>
        <v>2.5739877288819765E-2</v>
      </c>
      <c r="AL105" s="32">
        <f t="shared" si="59"/>
        <v>5.5280765523165472E-2</v>
      </c>
      <c r="AM105" s="32" t="e">
        <f t="shared" ref="AM105:BT105" si="60">AM75/(AM$60+AM$63)</f>
        <v>#DIV/0!</v>
      </c>
      <c r="AN105" s="32">
        <f t="shared" si="60"/>
        <v>2.8853944028790962E-2</v>
      </c>
      <c r="AO105" s="32">
        <f t="shared" si="60"/>
        <v>3.6289475494040678E-2</v>
      </c>
      <c r="AP105" s="32">
        <f t="shared" si="60"/>
        <v>3.2180297832829066E-2</v>
      </c>
      <c r="AQ105" s="32">
        <f t="shared" si="60"/>
        <v>3.650231442601469E-2</v>
      </c>
      <c r="AR105" s="32">
        <f t="shared" si="60"/>
        <v>3.4858229703037619E-2</v>
      </c>
      <c r="AS105" s="32">
        <f t="shared" si="60"/>
        <v>3.18437050783918E-2</v>
      </c>
      <c r="AT105" s="32">
        <f t="shared" si="60"/>
        <v>3.8298383127986835E-2</v>
      </c>
      <c r="AU105" s="32">
        <f t="shared" si="60"/>
        <v>3.3840971411577783E-2</v>
      </c>
      <c r="AV105" s="32">
        <f t="shared" si="60"/>
        <v>4.249680352696375E-2</v>
      </c>
      <c r="AW105" s="32">
        <f t="shared" si="60"/>
        <v>3.5160129377148387E-2</v>
      </c>
      <c r="AX105" s="32">
        <f t="shared" si="60"/>
        <v>4.063987195404957E-2</v>
      </c>
      <c r="AY105" s="32">
        <f t="shared" si="60"/>
        <v>2.8948957287845186E-2</v>
      </c>
      <c r="AZ105" s="32">
        <f t="shared" si="60"/>
        <v>2.864293820501862E-2</v>
      </c>
      <c r="BA105" s="32">
        <f t="shared" si="60"/>
        <v>2.8490258208870769E-2</v>
      </c>
      <c r="BB105" s="32">
        <f t="shared" si="60"/>
        <v>3.7038544475204854E-2</v>
      </c>
      <c r="BC105" s="32">
        <f t="shared" si="60"/>
        <v>3.3307401940200487E-2</v>
      </c>
      <c r="BD105" s="32" t="e">
        <f t="shared" si="60"/>
        <v>#DIV/0!</v>
      </c>
      <c r="BE105" s="32" t="e">
        <f t="shared" si="60"/>
        <v>#DIV/0!</v>
      </c>
      <c r="BF105" s="32" t="e">
        <f t="shared" si="60"/>
        <v>#DIV/0!</v>
      </c>
      <c r="BG105" s="32" t="e">
        <f t="shared" si="60"/>
        <v>#DIV/0!</v>
      </c>
      <c r="BH105" s="32" t="e">
        <f t="shared" si="60"/>
        <v>#DIV/0!</v>
      </c>
      <c r="BI105" s="32">
        <f t="shared" si="60"/>
        <v>2.3046872181102605E-2</v>
      </c>
      <c r="BJ105" s="32">
        <f t="shared" si="60"/>
        <v>2.5899962888924034E-2</v>
      </c>
      <c r="BK105" s="32">
        <f t="shared" si="60"/>
        <v>2.4060002372092798E-2</v>
      </c>
      <c r="BL105" s="32">
        <f t="shared" si="60"/>
        <v>3.5112241785060928E-2</v>
      </c>
      <c r="BM105" s="32">
        <f t="shared" si="60"/>
        <v>2.5845317350434192E-2</v>
      </c>
      <c r="BN105" s="32">
        <f t="shared" si="60"/>
        <v>2.5707048699840335E-2</v>
      </c>
      <c r="BO105" s="32">
        <f t="shared" si="60"/>
        <v>2.605277853361793E-2</v>
      </c>
      <c r="BP105" s="32">
        <f t="shared" si="60"/>
        <v>3.5916975296250403E-2</v>
      </c>
      <c r="BQ105" s="32">
        <f t="shared" si="60"/>
        <v>3.4416303979382036E-2</v>
      </c>
      <c r="BR105" s="32">
        <f t="shared" si="60"/>
        <v>3.8303563110170247E-2</v>
      </c>
      <c r="BS105" s="32">
        <f t="shared" si="60"/>
        <v>3.0740246281279585E-2</v>
      </c>
      <c r="BT105" s="32">
        <f t="shared" si="60"/>
        <v>2.2211130307187819E-2</v>
      </c>
    </row>
    <row r="106" spans="1:72" s="12" customFormat="1" x14ac:dyDescent="0.25">
      <c r="A106" s="5"/>
      <c r="B106" s="6" t="s">
        <v>64</v>
      </c>
      <c r="C106" s="6" t="s">
        <v>83</v>
      </c>
      <c r="D106" s="7" t="s">
        <v>84</v>
      </c>
      <c r="E106" s="32" t="e">
        <f t="shared" ref="E106:E120" si="61">E19/(E$65+E$68)</f>
        <v>#DIV/0!</v>
      </c>
      <c r="F106" s="6"/>
      <c r="G106" s="32">
        <f t="shared" ref="G106:AL106" si="62">G19/(G$65+G$68)</f>
        <v>2.2072974154934276E-2</v>
      </c>
      <c r="H106" s="32">
        <f t="shared" si="62"/>
        <v>1.7312646019289526E-2</v>
      </c>
      <c r="I106" s="32">
        <f t="shared" si="62"/>
        <v>2.6932565789473679E-2</v>
      </c>
      <c r="J106" s="32">
        <f t="shared" si="62"/>
        <v>1.1758739818072328E-2</v>
      </c>
      <c r="K106" s="32">
        <f t="shared" si="62"/>
        <v>1.4703506220714174E-2</v>
      </c>
      <c r="L106" s="32">
        <f t="shared" si="62"/>
        <v>9.6869746217276443E-3</v>
      </c>
      <c r="M106" s="32">
        <f t="shared" si="62"/>
        <v>1.0993889382148641E-2</v>
      </c>
      <c r="N106" s="32">
        <f t="shared" si="62"/>
        <v>1.592212067888971E-2</v>
      </c>
      <c r="O106" s="32">
        <f t="shared" si="62"/>
        <v>1.6583528789930958E-2</v>
      </c>
      <c r="P106" s="32">
        <f t="shared" si="62"/>
        <v>9.8667828685258998E-3</v>
      </c>
      <c r="Q106" s="32">
        <f t="shared" si="62"/>
        <v>1.7214915580702442E-2</v>
      </c>
      <c r="R106" s="32">
        <f t="shared" si="62"/>
        <v>1.8750909884990535E-2</v>
      </c>
      <c r="S106" s="32">
        <f t="shared" si="62"/>
        <v>1.2088633765475637E-2</v>
      </c>
      <c r="T106" s="32">
        <f t="shared" si="62"/>
        <v>1.5620944335637932E-2</v>
      </c>
      <c r="U106" s="32">
        <f t="shared" si="62"/>
        <v>1.2943866764464771E-2</v>
      </c>
      <c r="V106" s="32">
        <f t="shared" si="62"/>
        <v>1.7462377342166976E-2</v>
      </c>
      <c r="W106" s="32">
        <f t="shared" si="62"/>
        <v>2.6026604973973397E-2</v>
      </c>
      <c r="X106" s="32">
        <f t="shared" si="62"/>
        <v>1.4907844594108764E-2</v>
      </c>
      <c r="Y106" s="32">
        <f t="shared" si="62"/>
        <v>2.0803407796324735E-2</v>
      </c>
      <c r="Z106" s="32">
        <f t="shared" si="62"/>
        <v>3.3630267240516466E-2</v>
      </c>
      <c r="AA106" s="32">
        <f t="shared" si="62"/>
        <v>3.4751480104639951E-2</v>
      </c>
      <c r="AB106" s="32">
        <f t="shared" si="62"/>
        <v>2.9549505997522429E-2</v>
      </c>
      <c r="AC106" s="32">
        <f t="shared" si="62"/>
        <v>2.2387169856316697E-2</v>
      </c>
      <c r="AD106" s="32">
        <f t="shared" si="62"/>
        <v>7.5636616073964227E-2</v>
      </c>
      <c r="AE106" s="32">
        <f t="shared" si="62"/>
        <v>1.7652324735634755E-2</v>
      </c>
      <c r="AF106" s="32">
        <f t="shared" si="62"/>
        <v>3.521843055484921E-2</v>
      </c>
      <c r="AG106" s="32">
        <f t="shared" si="62"/>
        <v>2.6445519465560931E-2</v>
      </c>
      <c r="AH106" s="32">
        <f t="shared" si="62"/>
        <v>2.1439060205580032E-2</v>
      </c>
      <c r="AI106" s="32">
        <f t="shared" si="62"/>
        <v>3.3890680062982688E-2</v>
      </c>
      <c r="AJ106" s="32">
        <f t="shared" si="62"/>
        <v>3.7427719551861222E-2</v>
      </c>
      <c r="AK106" s="32">
        <f t="shared" si="62"/>
        <v>4.3406495360456814E-2</v>
      </c>
      <c r="AL106" s="32">
        <f t="shared" si="62"/>
        <v>4.1325871717606544E-2</v>
      </c>
      <c r="AM106" s="32" t="e">
        <f t="shared" ref="AM106:BT106" si="63">AM19/(AM$65+AM$68)</f>
        <v>#DIV/0!</v>
      </c>
      <c r="AN106" s="32">
        <f t="shared" si="63"/>
        <v>3.6535859269282815E-2</v>
      </c>
      <c r="AO106" s="32">
        <f t="shared" si="63"/>
        <v>3.9499395180050245E-2</v>
      </c>
      <c r="AP106" s="32">
        <f t="shared" si="63"/>
        <v>3.7534887538991958E-2</v>
      </c>
      <c r="AQ106" s="32">
        <f t="shared" si="63"/>
        <v>3.3772864604070543E-2</v>
      </c>
      <c r="AR106" s="32">
        <f t="shared" si="63"/>
        <v>2.2985531113986591E-2</v>
      </c>
      <c r="AS106" s="32">
        <f t="shared" si="63"/>
        <v>2.1012688248547372E-2</v>
      </c>
      <c r="AT106" s="32">
        <f t="shared" si="63"/>
        <v>1.3857775462359992E-2</v>
      </c>
      <c r="AU106" s="32">
        <f t="shared" si="63"/>
        <v>1.1920597564719125E-2</v>
      </c>
      <c r="AV106" s="32">
        <f t="shared" si="63"/>
        <v>7.0147159786275032E-3</v>
      </c>
      <c r="AW106" s="32">
        <f t="shared" si="63"/>
        <v>2.487974788522143E-3</v>
      </c>
      <c r="AX106" s="32">
        <f t="shared" si="63"/>
        <v>6.7387261112159353E-3</v>
      </c>
      <c r="AY106" s="32">
        <f t="shared" si="63"/>
        <v>8.2825822168087707E-3</v>
      </c>
      <c r="AZ106" s="32">
        <f t="shared" si="63"/>
        <v>1.5019556714471968E-2</v>
      </c>
      <c r="BA106" s="32">
        <f t="shared" si="63"/>
        <v>2.2335492548936322E-2</v>
      </c>
      <c r="BB106" s="32">
        <f t="shared" si="63"/>
        <v>7.5494954163777828E-3</v>
      </c>
      <c r="BC106" s="32">
        <f t="shared" si="63"/>
        <v>6.717908370150699E-3</v>
      </c>
      <c r="BD106" s="32" t="e">
        <f t="shared" si="63"/>
        <v>#DIV/0!</v>
      </c>
      <c r="BE106" s="32" t="e">
        <f t="shared" si="63"/>
        <v>#DIV/0!</v>
      </c>
      <c r="BF106" s="32" t="e">
        <f t="shared" si="63"/>
        <v>#DIV/0!</v>
      </c>
      <c r="BG106" s="32" t="e">
        <f t="shared" si="63"/>
        <v>#DIV/0!</v>
      </c>
      <c r="BH106" s="32" t="e">
        <f t="shared" si="63"/>
        <v>#DIV/0!</v>
      </c>
      <c r="BI106" s="32">
        <f t="shared" si="63"/>
        <v>1.8063487846991629E-2</v>
      </c>
      <c r="BJ106" s="32">
        <f t="shared" si="63"/>
        <v>1.2216305896866871E-2</v>
      </c>
      <c r="BK106" s="32">
        <f t="shared" si="63"/>
        <v>1.5400654231278246E-2</v>
      </c>
      <c r="BL106" s="32">
        <f t="shared" si="63"/>
        <v>1.7491749174917491E-2</v>
      </c>
      <c r="BM106" s="32">
        <f t="shared" si="63"/>
        <v>2.9812108559498965E-2</v>
      </c>
      <c r="BN106" s="32">
        <f t="shared" si="63"/>
        <v>3.5847609307082584E-2</v>
      </c>
      <c r="BO106" s="32">
        <f t="shared" si="63"/>
        <v>3.4550899197945323E-2</v>
      </c>
      <c r="BP106" s="32">
        <f t="shared" si="63"/>
        <v>3.6556229035485201E-2</v>
      </c>
      <c r="BQ106" s="32">
        <f t="shared" si="63"/>
        <v>2.5169818452678738E-2</v>
      </c>
      <c r="BR106" s="32">
        <f t="shared" si="63"/>
        <v>6.1603838831808689E-3</v>
      </c>
      <c r="BS106" s="32">
        <f t="shared" si="63"/>
        <v>1.2960531145241145E-2</v>
      </c>
      <c r="BT106" s="32">
        <f t="shared" si="63"/>
        <v>1.5625000000000003E-2</v>
      </c>
    </row>
    <row r="107" spans="1:72" s="12" customFormat="1" x14ac:dyDescent="0.25">
      <c r="A107" s="5"/>
      <c r="B107" s="6" t="s">
        <v>64</v>
      </c>
      <c r="C107" s="6" t="s">
        <v>85</v>
      </c>
      <c r="D107" s="7" t="s">
        <v>86</v>
      </c>
      <c r="E107" s="32" t="e">
        <f t="shared" si="61"/>
        <v>#DIV/0!</v>
      </c>
      <c r="F107" s="6"/>
      <c r="G107" s="32">
        <f t="shared" ref="G107:AL107" si="64">G20/(G$65+G$68)</f>
        <v>8.1856781509819648E-3</v>
      </c>
      <c r="H107" s="32">
        <f t="shared" si="64"/>
        <v>0</v>
      </c>
      <c r="I107" s="32">
        <f t="shared" si="64"/>
        <v>1.6293174342105261E-2</v>
      </c>
      <c r="J107" s="32">
        <f t="shared" si="64"/>
        <v>5.3881018034293683E-3</v>
      </c>
      <c r="K107" s="32">
        <f t="shared" si="64"/>
        <v>9.3983950018850654E-3</v>
      </c>
      <c r="L107" s="32">
        <f t="shared" si="64"/>
        <v>4.5632855656072375E-3</v>
      </c>
      <c r="M107" s="32">
        <f t="shared" si="64"/>
        <v>1.3422468271791927E-2</v>
      </c>
      <c r="N107" s="32">
        <f t="shared" si="64"/>
        <v>1.1097235624680705E-2</v>
      </c>
      <c r="O107" s="32">
        <f t="shared" si="64"/>
        <v>7.399821611443297E-3</v>
      </c>
      <c r="P107" s="32">
        <f t="shared" si="64"/>
        <v>7.6879980079681302E-3</v>
      </c>
      <c r="Q107" s="32">
        <f t="shared" si="64"/>
        <v>1.4446083004785263E-2</v>
      </c>
      <c r="R107" s="32">
        <f t="shared" si="64"/>
        <v>0</v>
      </c>
      <c r="S107" s="32">
        <f t="shared" si="64"/>
        <v>9.145525746114368E-3</v>
      </c>
      <c r="T107" s="32">
        <f t="shared" si="64"/>
        <v>9.6746029873286277E-3</v>
      </c>
      <c r="U107" s="32">
        <f t="shared" si="64"/>
        <v>0</v>
      </c>
      <c r="V107" s="32">
        <f t="shared" si="64"/>
        <v>9.9264622179723611E-3</v>
      </c>
      <c r="W107" s="32">
        <f t="shared" si="64"/>
        <v>7.7623207817113628E-3</v>
      </c>
      <c r="X107" s="32">
        <f t="shared" si="64"/>
        <v>0</v>
      </c>
      <c r="Y107" s="32">
        <f t="shared" si="64"/>
        <v>1.2482044677794841E-2</v>
      </c>
      <c r="Z107" s="32">
        <f t="shared" si="64"/>
        <v>0</v>
      </c>
      <c r="AA107" s="32">
        <f t="shared" si="64"/>
        <v>5.3972187801184079E-3</v>
      </c>
      <c r="AB107" s="32">
        <f t="shared" si="64"/>
        <v>4.1393479771580505E-3</v>
      </c>
      <c r="AC107" s="32">
        <f t="shared" si="64"/>
        <v>0</v>
      </c>
      <c r="AD107" s="32">
        <f t="shared" si="64"/>
        <v>0</v>
      </c>
      <c r="AE107" s="32">
        <f t="shared" si="64"/>
        <v>6.7140379343143281E-3</v>
      </c>
      <c r="AF107" s="32">
        <f t="shared" si="64"/>
        <v>1.3375375069928291E-2</v>
      </c>
      <c r="AG107" s="32">
        <f t="shared" si="64"/>
        <v>9.7673347155033396E-3</v>
      </c>
      <c r="AH107" s="32">
        <f t="shared" si="64"/>
        <v>0</v>
      </c>
      <c r="AI107" s="32">
        <f t="shared" si="64"/>
        <v>8.8975531728774596E-3</v>
      </c>
      <c r="AJ107" s="32">
        <f t="shared" si="64"/>
        <v>1.2987893024936754E-2</v>
      </c>
      <c r="AK107" s="32">
        <f t="shared" si="64"/>
        <v>1.2044967880085654E-2</v>
      </c>
      <c r="AL107" s="32">
        <f t="shared" si="64"/>
        <v>0</v>
      </c>
      <c r="AM107" s="32" t="e">
        <f t="shared" ref="AM107:BT107" si="65">AM20/(AM$65+AM$68)</f>
        <v>#DIV/0!</v>
      </c>
      <c r="AN107" s="32">
        <f t="shared" si="65"/>
        <v>0</v>
      </c>
      <c r="AO107" s="32">
        <f t="shared" si="65"/>
        <v>0</v>
      </c>
      <c r="AP107" s="32">
        <f t="shared" si="65"/>
        <v>2.2984731571170581E-2</v>
      </c>
      <c r="AQ107" s="32">
        <f t="shared" si="65"/>
        <v>5.0589034358385831E-3</v>
      </c>
      <c r="AR107" s="32">
        <f t="shared" si="65"/>
        <v>2.6585107634395952E-3</v>
      </c>
      <c r="AS107" s="32">
        <f t="shared" si="65"/>
        <v>0</v>
      </c>
      <c r="AT107" s="32">
        <f t="shared" si="65"/>
        <v>8.3355040375097684E-3</v>
      </c>
      <c r="AU107" s="32">
        <f t="shared" si="65"/>
        <v>1.0539240765373992E-2</v>
      </c>
      <c r="AV107" s="32">
        <f t="shared" si="65"/>
        <v>0</v>
      </c>
      <c r="AW107" s="32">
        <f t="shared" si="65"/>
        <v>4.2019129761707305E-3</v>
      </c>
      <c r="AX107" s="32">
        <f t="shared" si="65"/>
        <v>1.425914445133292E-2</v>
      </c>
      <c r="AY107" s="32">
        <f t="shared" si="65"/>
        <v>0</v>
      </c>
      <c r="AZ107" s="32">
        <f t="shared" si="65"/>
        <v>1.2229465449804432E-2</v>
      </c>
      <c r="BA107" s="32">
        <f t="shared" si="65"/>
        <v>0</v>
      </c>
      <c r="BB107" s="32">
        <f t="shared" si="65"/>
        <v>4.953393421153994E-2</v>
      </c>
      <c r="BC107" s="32">
        <f t="shared" si="65"/>
        <v>2.0456333595594022E-2</v>
      </c>
      <c r="BD107" s="32" t="e">
        <f t="shared" si="65"/>
        <v>#DIV/0!</v>
      </c>
      <c r="BE107" s="32" t="e">
        <f t="shared" si="65"/>
        <v>#DIV/0!</v>
      </c>
      <c r="BF107" s="32" t="e">
        <f t="shared" si="65"/>
        <v>#DIV/0!</v>
      </c>
      <c r="BG107" s="32" t="e">
        <f t="shared" si="65"/>
        <v>#DIV/0!</v>
      </c>
      <c r="BH107" s="32" t="e">
        <f t="shared" si="65"/>
        <v>#DIV/0!</v>
      </c>
      <c r="BI107" s="32">
        <f t="shared" si="65"/>
        <v>9.255440367421406E-3</v>
      </c>
      <c r="BJ107" s="32">
        <f t="shared" si="65"/>
        <v>9.670946745981665E-3</v>
      </c>
      <c r="BK107" s="32">
        <f t="shared" si="65"/>
        <v>7.9781257022997973E-3</v>
      </c>
      <c r="BL107" s="32">
        <f t="shared" si="65"/>
        <v>4.654138883276082E-3</v>
      </c>
      <c r="BM107" s="32">
        <f t="shared" si="65"/>
        <v>4.8851774530271411E-3</v>
      </c>
      <c r="BN107" s="32">
        <f t="shared" si="65"/>
        <v>7.6067501917668106E-3</v>
      </c>
      <c r="BO107" s="32">
        <f t="shared" si="65"/>
        <v>8.1423218071415525E-3</v>
      </c>
      <c r="BP107" s="32">
        <f t="shared" si="65"/>
        <v>1.3181898428764785E-2</v>
      </c>
      <c r="BQ107" s="32">
        <f t="shared" si="65"/>
        <v>3.6075998621441035E-3</v>
      </c>
      <c r="BR107" s="32">
        <f t="shared" si="65"/>
        <v>6.3243755837748047E-3</v>
      </c>
      <c r="BS107" s="32">
        <f t="shared" si="65"/>
        <v>1.9828226062983775E-2</v>
      </c>
      <c r="BT107" s="32">
        <f t="shared" si="65"/>
        <v>0</v>
      </c>
    </row>
    <row r="108" spans="1:72" s="12" customFormat="1" x14ac:dyDescent="0.25">
      <c r="A108" s="5"/>
      <c r="B108" s="6" t="s">
        <v>64</v>
      </c>
      <c r="C108" s="6" t="s">
        <v>85</v>
      </c>
      <c r="D108" s="7" t="s">
        <v>87</v>
      </c>
      <c r="E108" s="32" t="e">
        <f t="shared" si="61"/>
        <v>#DIV/0!</v>
      </c>
      <c r="F108" s="6"/>
      <c r="G108" s="32">
        <f t="shared" ref="G108:AL108" si="66">G21/(G$65+G$68)</f>
        <v>1.252805753038279E-2</v>
      </c>
      <c r="H108" s="32">
        <f t="shared" si="66"/>
        <v>3.4745102737674476E-3</v>
      </c>
      <c r="I108" s="32">
        <f t="shared" si="66"/>
        <v>1.6395970394736843E-2</v>
      </c>
      <c r="J108" s="32">
        <f t="shared" si="66"/>
        <v>1.4009064688916358E-2</v>
      </c>
      <c r="K108" s="32">
        <f t="shared" si="66"/>
        <v>1.2495287337749773E-2</v>
      </c>
      <c r="L108" s="32">
        <f t="shared" si="66"/>
        <v>1.54511248098631E-2</v>
      </c>
      <c r="M108" s="32">
        <f t="shared" si="66"/>
        <v>1.8880242335613938E-2</v>
      </c>
      <c r="N108" s="32">
        <f t="shared" si="66"/>
        <v>1.8476471589941531E-2</v>
      </c>
      <c r="O108" s="32">
        <f t="shared" si="66"/>
        <v>1.152918634997192E-2</v>
      </c>
      <c r="P108" s="32">
        <f t="shared" si="66"/>
        <v>1.4846862549800803E-2</v>
      </c>
      <c r="Q108" s="32">
        <f t="shared" si="66"/>
        <v>9.5705299906702363E-3</v>
      </c>
      <c r="R108" s="32">
        <f t="shared" si="66"/>
        <v>2.0032027951666906E-2</v>
      </c>
      <c r="S108" s="32">
        <f t="shared" si="66"/>
        <v>2.4858317320555538E-2</v>
      </c>
      <c r="T108" s="32">
        <f t="shared" si="66"/>
        <v>1.9939120790957783E-2</v>
      </c>
      <c r="U108" s="32">
        <f t="shared" si="66"/>
        <v>1.4238253440911246E-2</v>
      </c>
      <c r="V108" s="32">
        <f t="shared" si="66"/>
        <v>1.7849418300207181E-2</v>
      </c>
      <c r="W108" s="32">
        <f t="shared" si="66"/>
        <v>8.8277373595933156E-3</v>
      </c>
      <c r="X108" s="32">
        <f t="shared" si="66"/>
        <v>1.6681446684083116E-2</v>
      </c>
      <c r="Y108" s="32">
        <f t="shared" si="66"/>
        <v>2.46173658923176E-2</v>
      </c>
      <c r="Z108" s="32">
        <f t="shared" si="66"/>
        <v>2.8025222700430391E-3</v>
      </c>
      <c r="AA108" s="32">
        <f t="shared" si="66"/>
        <v>1.2088668594244803E-2</v>
      </c>
      <c r="AB108" s="32">
        <f t="shared" si="66"/>
        <v>1.217633018098317E-2</v>
      </c>
      <c r="AC108" s="32">
        <f t="shared" si="66"/>
        <v>9.3304715912478388E-3</v>
      </c>
      <c r="AD108" s="32">
        <f t="shared" si="66"/>
        <v>1.1896121927361081E-2</v>
      </c>
      <c r="AE108" s="32">
        <f t="shared" si="66"/>
        <v>5.6230067699882492E-3</v>
      </c>
      <c r="AF108" s="32">
        <f t="shared" si="66"/>
        <v>1.800335655800234E-2</v>
      </c>
      <c r="AG108" s="32">
        <f t="shared" si="66"/>
        <v>1.8912692927896796E-2</v>
      </c>
      <c r="AH108" s="32">
        <f t="shared" si="66"/>
        <v>1.6286210118809236E-2</v>
      </c>
      <c r="AI108" s="32">
        <f t="shared" si="66"/>
        <v>8.3227112544050404E-3</v>
      </c>
      <c r="AJ108" s="32">
        <f t="shared" si="66"/>
        <v>1.1451933501987713E-2</v>
      </c>
      <c r="AK108" s="32">
        <f t="shared" si="66"/>
        <v>3.4127408993576019E-3</v>
      </c>
      <c r="AL108" s="32">
        <f t="shared" si="66"/>
        <v>3.8312526904864391E-2</v>
      </c>
      <c r="AM108" s="32" t="e">
        <f t="shared" ref="AM108:BT108" si="67">AM21/(AM$65+AM$68)</f>
        <v>#DIV/0!</v>
      </c>
      <c r="AN108" s="32">
        <f t="shared" si="67"/>
        <v>1.8944519621109608E-2</v>
      </c>
      <c r="AO108" s="32">
        <f t="shared" si="67"/>
        <v>1.3259514283055737E-2</v>
      </c>
      <c r="AP108" s="32">
        <f t="shared" si="67"/>
        <v>2.6678706287965853E-3</v>
      </c>
      <c r="AQ108" s="32">
        <f t="shared" si="67"/>
        <v>3.5131273859990162E-3</v>
      </c>
      <c r="AR108" s="32">
        <f t="shared" si="67"/>
        <v>9.4106575696976842E-3</v>
      </c>
      <c r="AS108" s="32">
        <f t="shared" si="67"/>
        <v>7.0911893750741136E-3</v>
      </c>
      <c r="AT108" s="32">
        <f t="shared" si="67"/>
        <v>7.2935660328210484E-4</v>
      </c>
      <c r="AU108" s="32">
        <f t="shared" si="67"/>
        <v>0</v>
      </c>
      <c r="AV108" s="32">
        <f t="shared" si="67"/>
        <v>3.7610817587534701E-3</v>
      </c>
      <c r="AW108" s="32">
        <f t="shared" si="67"/>
        <v>1.6227124454027755E-2</v>
      </c>
      <c r="AX108" s="32">
        <f t="shared" si="67"/>
        <v>8.922073371249898E-3</v>
      </c>
      <c r="AY108" s="32">
        <f t="shared" si="67"/>
        <v>1.8270401948842874E-2</v>
      </c>
      <c r="AZ108" s="32">
        <f t="shared" si="67"/>
        <v>1.7470664928292044E-2</v>
      </c>
      <c r="BA108" s="32">
        <f t="shared" si="67"/>
        <v>8.2474956638703065E-3</v>
      </c>
      <c r="BB108" s="32">
        <f t="shared" si="67"/>
        <v>1.3173099144904089E-2</v>
      </c>
      <c r="BC108" s="32">
        <f t="shared" si="67"/>
        <v>1.2104339405676935E-2</v>
      </c>
      <c r="BD108" s="32" t="e">
        <f t="shared" si="67"/>
        <v>#DIV/0!</v>
      </c>
      <c r="BE108" s="32" t="e">
        <f t="shared" si="67"/>
        <v>#DIV/0!</v>
      </c>
      <c r="BF108" s="32" t="e">
        <f t="shared" si="67"/>
        <v>#DIV/0!</v>
      </c>
      <c r="BG108" s="32" t="e">
        <f t="shared" si="67"/>
        <v>#DIV/0!</v>
      </c>
      <c r="BH108" s="32" t="e">
        <f t="shared" si="67"/>
        <v>#DIV/0!</v>
      </c>
      <c r="BI108" s="32">
        <f t="shared" si="67"/>
        <v>1.3722378732060591E-2</v>
      </c>
      <c r="BJ108" s="32">
        <f t="shared" si="67"/>
        <v>1.6697272424330518E-2</v>
      </c>
      <c r="BK108" s="32">
        <f t="shared" si="67"/>
        <v>1.8328464054735687E-2</v>
      </c>
      <c r="BL108" s="32">
        <f t="shared" si="67"/>
        <v>1.49861924968007E-2</v>
      </c>
      <c r="BM108" s="32">
        <f t="shared" si="67"/>
        <v>1.1949895615866389E-2</v>
      </c>
      <c r="BN108" s="32">
        <f t="shared" si="67"/>
        <v>1.3270263359754536E-2</v>
      </c>
      <c r="BO108" s="32">
        <f t="shared" si="67"/>
        <v>1.1701474031473312E-2</v>
      </c>
      <c r="BP108" s="32">
        <f t="shared" si="67"/>
        <v>9.5686459130230102E-3</v>
      </c>
      <c r="BQ108" s="32">
        <f t="shared" si="67"/>
        <v>5.0250697617538814E-3</v>
      </c>
      <c r="BR108" s="32">
        <f t="shared" si="67"/>
        <v>9.2120555290158349E-3</v>
      </c>
      <c r="BS108" s="32">
        <f t="shared" si="67"/>
        <v>1.4029020497051459E-2</v>
      </c>
      <c r="BT108" s="32">
        <f t="shared" si="67"/>
        <v>5.4166666666666677E-3</v>
      </c>
    </row>
    <row r="109" spans="1:72" s="12" customFormat="1" x14ac:dyDescent="0.25">
      <c r="A109" s="5"/>
      <c r="B109" s="6" t="s">
        <v>64</v>
      </c>
      <c r="C109" s="6" t="s">
        <v>85</v>
      </c>
      <c r="D109" s="7" t="s">
        <v>88</v>
      </c>
      <c r="E109" s="32" t="e">
        <f t="shared" si="61"/>
        <v>#DIV/0!</v>
      </c>
      <c r="F109" s="6"/>
      <c r="G109" s="32">
        <f t="shared" ref="G109:AL109" si="68">G22/(G$65+G$68)</f>
        <v>1.6245325845443809E-3</v>
      </c>
      <c r="H109" s="32">
        <f t="shared" si="68"/>
        <v>3.7141316719583061E-3</v>
      </c>
      <c r="I109" s="32">
        <f t="shared" si="68"/>
        <v>0</v>
      </c>
      <c r="J109" s="32">
        <f t="shared" si="68"/>
        <v>0</v>
      </c>
      <c r="K109" s="32">
        <f t="shared" si="68"/>
        <v>0</v>
      </c>
      <c r="L109" s="32">
        <f t="shared" si="68"/>
        <v>0</v>
      </c>
      <c r="M109" s="32">
        <f t="shared" si="68"/>
        <v>0</v>
      </c>
      <c r="N109" s="32">
        <f t="shared" si="68"/>
        <v>0</v>
      </c>
      <c r="O109" s="32">
        <f t="shared" si="68"/>
        <v>0</v>
      </c>
      <c r="P109" s="32">
        <f t="shared" si="68"/>
        <v>0</v>
      </c>
      <c r="Q109" s="32">
        <f t="shared" si="68"/>
        <v>0</v>
      </c>
      <c r="R109" s="32">
        <f t="shared" si="68"/>
        <v>0</v>
      </c>
      <c r="S109" s="32">
        <f t="shared" si="68"/>
        <v>1.2623744314450418E-2</v>
      </c>
      <c r="T109" s="32">
        <f t="shared" si="68"/>
        <v>0</v>
      </c>
      <c r="U109" s="32">
        <f t="shared" si="68"/>
        <v>0</v>
      </c>
      <c r="V109" s="32">
        <f t="shared" si="68"/>
        <v>0</v>
      </c>
      <c r="W109" s="32">
        <f t="shared" si="68"/>
        <v>5.2357614684484495E-3</v>
      </c>
      <c r="X109" s="32">
        <f t="shared" si="68"/>
        <v>4.2422644584521729E-3</v>
      </c>
      <c r="Y109" s="32">
        <f t="shared" si="68"/>
        <v>1.2036257367873596E-2</v>
      </c>
      <c r="Z109" s="32">
        <f t="shared" si="68"/>
        <v>0</v>
      </c>
      <c r="AA109" s="32">
        <f t="shared" si="68"/>
        <v>4.5160402037725447E-3</v>
      </c>
      <c r="AB109" s="32">
        <f t="shared" si="68"/>
        <v>4.8342750098196206E-4</v>
      </c>
      <c r="AC109" s="32">
        <f t="shared" si="68"/>
        <v>6.1408215584570439E-3</v>
      </c>
      <c r="AD109" s="32">
        <f t="shared" si="68"/>
        <v>0</v>
      </c>
      <c r="AE109" s="32">
        <f t="shared" si="68"/>
        <v>0</v>
      </c>
      <c r="AF109" s="32">
        <f t="shared" si="68"/>
        <v>2.9751309566190304E-3</v>
      </c>
      <c r="AG109" s="32">
        <f t="shared" si="68"/>
        <v>0</v>
      </c>
      <c r="AH109" s="32">
        <f t="shared" si="68"/>
        <v>0</v>
      </c>
      <c r="AI109" s="32">
        <f t="shared" si="68"/>
        <v>2.3493539276698912E-3</v>
      </c>
      <c r="AJ109" s="32">
        <f t="shared" si="68"/>
        <v>0</v>
      </c>
      <c r="AK109" s="32">
        <f t="shared" si="68"/>
        <v>0</v>
      </c>
      <c r="AL109" s="32">
        <f t="shared" si="68"/>
        <v>0</v>
      </c>
      <c r="AM109" s="32" t="e">
        <f t="shared" ref="AM109:BT109" si="69">AM22/(AM$65+AM$68)</f>
        <v>#DIV/0!</v>
      </c>
      <c r="AN109" s="32">
        <f t="shared" si="69"/>
        <v>0</v>
      </c>
      <c r="AO109" s="32">
        <f t="shared" si="69"/>
        <v>5.2107564901833076E-3</v>
      </c>
      <c r="AP109" s="32">
        <f t="shared" si="69"/>
        <v>0</v>
      </c>
      <c r="AQ109" s="32">
        <f t="shared" si="69"/>
        <v>1.4989343513595803E-3</v>
      </c>
      <c r="AR109" s="32">
        <f t="shared" si="69"/>
        <v>7.5285260557581468E-4</v>
      </c>
      <c r="AS109" s="32">
        <f t="shared" si="69"/>
        <v>4.8381358946993957E-3</v>
      </c>
      <c r="AT109" s="32">
        <f t="shared" si="69"/>
        <v>0</v>
      </c>
      <c r="AU109" s="32">
        <f t="shared" si="69"/>
        <v>0</v>
      </c>
      <c r="AV109" s="32">
        <f t="shared" si="69"/>
        <v>3.2834840751022362E-3</v>
      </c>
      <c r="AW109" s="32">
        <f t="shared" si="69"/>
        <v>1.9903798308177141E-3</v>
      </c>
      <c r="AX109" s="32">
        <f t="shared" si="69"/>
        <v>0</v>
      </c>
      <c r="AY109" s="32">
        <f t="shared" si="69"/>
        <v>0</v>
      </c>
      <c r="AZ109" s="32">
        <f t="shared" si="69"/>
        <v>2.6597131681877443E-3</v>
      </c>
      <c r="BA109" s="32">
        <f t="shared" si="69"/>
        <v>0</v>
      </c>
      <c r="BB109" s="32">
        <f t="shared" si="69"/>
        <v>0</v>
      </c>
      <c r="BC109" s="32">
        <f t="shared" si="69"/>
        <v>0</v>
      </c>
      <c r="BD109" s="32" t="e">
        <f t="shared" si="69"/>
        <v>#DIV/0!</v>
      </c>
      <c r="BE109" s="32" t="e">
        <f t="shared" si="69"/>
        <v>#DIV/0!</v>
      </c>
      <c r="BF109" s="32" t="e">
        <f t="shared" si="69"/>
        <v>#DIV/0!</v>
      </c>
      <c r="BG109" s="32" t="e">
        <f t="shared" si="69"/>
        <v>#DIV/0!</v>
      </c>
      <c r="BH109" s="32" t="e">
        <f t="shared" si="69"/>
        <v>#DIV/0!</v>
      </c>
      <c r="BI109" s="32">
        <f t="shared" si="69"/>
        <v>4.334118601058363E-4</v>
      </c>
      <c r="BJ109" s="32">
        <f t="shared" si="69"/>
        <v>0</v>
      </c>
      <c r="BK109" s="32">
        <f t="shared" si="69"/>
        <v>3.2399430668963972E-3</v>
      </c>
      <c r="BL109" s="32">
        <f t="shared" si="69"/>
        <v>2.3506432275880651E-3</v>
      </c>
      <c r="BM109" s="32">
        <f t="shared" si="69"/>
        <v>3.5323590814196251E-3</v>
      </c>
      <c r="BN109" s="32">
        <f t="shared" si="69"/>
        <v>2.0646893377652773E-3</v>
      </c>
      <c r="BO109" s="32">
        <f t="shared" si="69"/>
        <v>5.2031152268613588E-4</v>
      </c>
      <c r="BP109" s="32">
        <f t="shared" si="69"/>
        <v>2.6363796857529573E-3</v>
      </c>
      <c r="BQ109" s="32">
        <f t="shared" si="69"/>
        <v>1.6676116465997393E-3</v>
      </c>
      <c r="BR109" s="32">
        <f t="shared" si="69"/>
        <v>1.2976734568737479E-3</v>
      </c>
      <c r="BS109" s="32">
        <f t="shared" si="69"/>
        <v>8.3195354110421446E-4</v>
      </c>
      <c r="BT109" s="32">
        <f t="shared" si="69"/>
        <v>0</v>
      </c>
    </row>
    <row r="110" spans="1:72" s="12" customFormat="1" x14ac:dyDescent="0.25">
      <c r="A110" s="5"/>
      <c r="B110" s="6" t="s">
        <v>64</v>
      </c>
      <c r="C110" s="6" t="s">
        <v>85</v>
      </c>
      <c r="D110" s="7" t="s">
        <v>89</v>
      </c>
      <c r="E110" s="32" t="e">
        <f t="shared" si="61"/>
        <v>#DIV/0!</v>
      </c>
      <c r="F110" s="6"/>
      <c r="G110" s="32">
        <f t="shared" ref="G110:AL110" si="70">G23/(G$65+G$68)</f>
        <v>5.3942295695177687E-2</v>
      </c>
      <c r="H110" s="32">
        <f t="shared" si="70"/>
        <v>8.7401904990115631E-2</v>
      </c>
      <c r="I110" s="32">
        <f t="shared" si="70"/>
        <v>5.8876439144736829E-2</v>
      </c>
      <c r="J110" s="32">
        <f t="shared" si="70"/>
        <v>6.1677918291020893E-2</v>
      </c>
      <c r="K110" s="32">
        <f t="shared" si="70"/>
        <v>4.567242957936124E-2</v>
      </c>
      <c r="L110" s="32">
        <f t="shared" si="70"/>
        <v>4.2350492354495242E-2</v>
      </c>
      <c r="M110" s="32">
        <f t="shared" si="70"/>
        <v>5.9513239672011289E-2</v>
      </c>
      <c r="N110" s="32">
        <f t="shared" si="70"/>
        <v>3.6640744735198953E-2</v>
      </c>
      <c r="O110" s="32">
        <f t="shared" si="70"/>
        <v>4.3209672623963531E-2</v>
      </c>
      <c r="P110" s="32">
        <f t="shared" si="70"/>
        <v>4.9925298804780888E-2</v>
      </c>
      <c r="Q110" s="32">
        <f t="shared" si="70"/>
        <v>4.9598218316429403E-2</v>
      </c>
      <c r="R110" s="32">
        <f t="shared" si="70"/>
        <v>5.072062891250545E-2</v>
      </c>
      <c r="S110" s="32">
        <f t="shared" si="70"/>
        <v>6.1099895410210874E-2</v>
      </c>
      <c r="T110" s="32">
        <f t="shared" si="70"/>
        <v>5.7670072441539433E-2</v>
      </c>
      <c r="U110" s="32">
        <f t="shared" si="70"/>
        <v>3.136730379255296E-2</v>
      </c>
      <c r="V110" s="32">
        <f t="shared" si="70"/>
        <v>4.246066980852857E-2</v>
      </c>
      <c r="W110" s="32">
        <f t="shared" si="70"/>
        <v>2.9892545128002192E-2</v>
      </c>
      <c r="X110" s="32">
        <f t="shared" si="70"/>
        <v>5.3232030295041102E-2</v>
      </c>
      <c r="Y110" s="32">
        <f t="shared" si="70"/>
        <v>3.3334984397444152E-2</v>
      </c>
      <c r="Z110" s="32">
        <f t="shared" si="70"/>
        <v>8.2574316885196675E-2</v>
      </c>
      <c r="AA110" s="32">
        <f t="shared" si="70"/>
        <v>7.0191380972050119E-2</v>
      </c>
      <c r="AB110" s="32">
        <f t="shared" si="70"/>
        <v>6.8676919358249988E-2</v>
      </c>
      <c r="AC110" s="32">
        <f t="shared" si="70"/>
        <v>5.0825731830918736E-2</v>
      </c>
      <c r="AD110" s="32">
        <f t="shared" si="70"/>
        <v>8.2736423590293776E-2</v>
      </c>
      <c r="AE110" s="32">
        <f t="shared" si="70"/>
        <v>6.6301124601353983E-2</v>
      </c>
      <c r="AF110" s="32">
        <f t="shared" si="70"/>
        <v>6.1104612724406253E-2</v>
      </c>
      <c r="AG110" s="32">
        <f t="shared" si="70"/>
        <v>6.6966136834830686E-2</v>
      </c>
      <c r="AH110" s="32">
        <f t="shared" si="70"/>
        <v>6.5545321051928979E-2</v>
      </c>
      <c r="AI110" s="32">
        <f t="shared" si="70"/>
        <v>4.508760090974983E-2</v>
      </c>
      <c r="AJ110" s="32">
        <f t="shared" si="70"/>
        <v>5.3735995663173108E-2</v>
      </c>
      <c r="AK110" s="32">
        <f t="shared" si="70"/>
        <v>5.8574232690935049E-2</v>
      </c>
      <c r="AL110" s="32">
        <f t="shared" si="70"/>
        <v>4.5092552733534227E-2</v>
      </c>
      <c r="AM110" s="32" t="e">
        <f t="shared" ref="AM110:BT110" si="71">AM23/(AM$65+AM$68)</f>
        <v>#DIV/0!</v>
      </c>
      <c r="AN110" s="32">
        <f t="shared" si="71"/>
        <v>1.7320703653585925E-2</v>
      </c>
      <c r="AO110" s="32">
        <f t="shared" si="71"/>
        <v>3.828975528054341E-2</v>
      </c>
      <c r="AP110" s="32">
        <f t="shared" si="71"/>
        <v>3.4846494828435402E-2</v>
      </c>
      <c r="AQ110" s="32">
        <f t="shared" si="71"/>
        <v>5.955921961730333E-2</v>
      </c>
      <c r="AR110" s="32">
        <f t="shared" si="71"/>
        <v>5.6205152335019409E-2</v>
      </c>
      <c r="AS110" s="32">
        <f t="shared" si="71"/>
        <v>4.2499703545594694E-2</v>
      </c>
      <c r="AT110" s="32">
        <f t="shared" si="71"/>
        <v>4.0088564730398547E-2</v>
      </c>
      <c r="AU110" s="32">
        <f t="shared" si="71"/>
        <v>5.1161362938708696E-2</v>
      </c>
      <c r="AV110" s="32">
        <f t="shared" si="71"/>
        <v>5.3073042595743414E-2</v>
      </c>
      <c r="AW110" s="32">
        <f t="shared" si="71"/>
        <v>5.5979432741748214E-2</v>
      </c>
      <c r="AX110" s="32">
        <f t="shared" si="71"/>
        <v>7.1376586969999184E-2</v>
      </c>
      <c r="AY110" s="32">
        <f t="shared" si="71"/>
        <v>5.4616321559074303E-2</v>
      </c>
      <c r="AZ110" s="32">
        <f t="shared" si="71"/>
        <v>5.6740547588005216E-2</v>
      </c>
      <c r="BA110" s="32">
        <f t="shared" si="71"/>
        <v>7.734239495947047E-2</v>
      </c>
      <c r="BB110" s="32">
        <f t="shared" si="71"/>
        <v>4.668361451351976E-2</v>
      </c>
      <c r="BC110" s="32">
        <f t="shared" si="71"/>
        <v>6.385039036494583E-2</v>
      </c>
      <c r="BD110" s="32" t="e">
        <f t="shared" si="71"/>
        <v>#DIV/0!</v>
      </c>
      <c r="BE110" s="32" t="e">
        <f t="shared" si="71"/>
        <v>#DIV/0!</v>
      </c>
      <c r="BF110" s="32" t="e">
        <f t="shared" si="71"/>
        <v>#DIV/0!</v>
      </c>
      <c r="BG110" s="32" t="e">
        <f t="shared" si="71"/>
        <v>#DIV/0!</v>
      </c>
      <c r="BH110" s="32" t="e">
        <f t="shared" si="71"/>
        <v>#DIV/0!</v>
      </c>
      <c r="BI110" s="32">
        <f t="shared" si="71"/>
        <v>5.8021265143200669E-2</v>
      </c>
      <c r="BJ110" s="32">
        <f t="shared" si="71"/>
        <v>4.486638636992081E-2</v>
      </c>
      <c r="BK110" s="32">
        <f t="shared" si="71"/>
        <v>5.7301420830524141E-2</v>
      </c>
      <c r="BL110" s="32">
        <f t="shared" si="71"/>
        <v>3.9031454165824743E-2</v>
      </c>
      <c r="BM110" s="32">
        <f t="shared" si="71"/>
        <v>6.3056367432150318E-2</v>
      </c>
      <c r="BN110" s="32">
        <f t="shared" si="71"/>
        <v>6.694579391459983E-2</v>
      </c>
      <c r="BO110" s="32">
        <f t="shared" si="71"/>
        <v>5.5274796441954814E-2</v>
      </c>
      <c r="BP110" s="32">
        <f t="shared" si="71"/>
        <v>3.623845112693462E-2</v>
      </c>
      <c r="BQ110" s="32">
        <f t="shared" si="71"/>
        <v>4.8116154709891154E-2</v>
      </c>
      <c r="BR110" s="32">
        <f t="shared" si="71"/>
        <v>5.9265174579860386E-2</v>
      </c>
      <c r="BS110" s="32">
        <f t="shared" si="71"/>
        <v>6.2894056426025483E-2</v>
      </c>
      <c r="BT110" s="32">
        <f t="shared" si="71"/>
        <v>2.4166666666666673E-2</v>
      </c>
    </row>
    <row r="111" spans="1:72" s="12" customFormat="1" x14ac:dyDescent="0.25">
      <c r="A111" s="5"/>
      <c r="B111" s="6" t="s">
        <v>64</v>
      </c>
      <c r="C111" s="6" t="s">
        <v>85</v>
      </c>
      <c r="D111" s="7" t="s">
        <v>90</v>
      </c>
      <c r="E111" s="32" t="e">
        <f t="shared" si="61"/>
        <v>#DIV/0!</v>
      </c>
      <c r="F111" s="6"/>
      <c r="G111" s="32">
        <f t="shared" ref="G111:AL111" si="72">G24/(G$65+G$68)</f>
        <v>1.1035856925184542E-2</v>
      </c>
      <c r="H111" s="32">
        <f t="shared" si="72"/>
        <v>1.2280596657281496E-2</v>
      </c>
      <c r="I111" s="32">
        <f t="shared" si="72"/>
        <v>1.6216077302631578E-2</v>
      </c>
      <c r="J111" s="32">
        <f t="shared" si="72"/>
        <v>3.1155906310418053E-2</v>
      </c>
      <c r="K111" s="32">
        <f t="shared" si="72"/>
        <v>1.7611892066569722E-2</v>
      </c>
      <c r="L111" s="32">
        <f t="shared" si="72"/>
        <v>1.2702479118298509E-2</v>
      </c>
      <c r="M111" s="32">
        <f t="shared" si="72"/>
        <v>8.8786755105238445E-3</v>
      </c>
      <c r="N111" s="32">
        <f t="shared" si="72"/>
        <v>1.2800136232048587E-2</v>
      </c>
      <c r="O111" s="32">
        <f t="shared" si="72"/>
        <v>1.8301344521158863E-2</v>
      </c>
      <c r="P111" s="32">
        <f t="shared" si="72"/>
        <v>7.625747011952194E-3</v>
      </c>
      <c r="Q111" s="32">
        <f t="shared" si="72"/>
        <v>1.6372227405423295E-2</v>
      </c>
      <c r="R111" s="32">
        <f t="shared" si="72"/>
        <v>1.2403552191003055E-2</v>
      </c>
      <c r="S111" s="32">
        <f t="shared" si="72"/>
        <v>6.5186194147836456E-3</v>
      </c>
      <c r="T111" s="32">
        <f t="shared" si="72"/>
        <v>1.2907336180655515E-2</v>
      </c>
      <c r="U111" s="32">
        <f t="shared" si="72"/>
        <v>4.8323769254001812E-3</v>
      </c>
      <c r="V111" s="32">
        <f t="shared" si="72"/>
        <v>5.7373130250665946E-3</v>
      </c>
      <c r="W111" s="32">
        <f t="shared" si="72"/>
        <v>1.0045356305744118E-2</v>
      </c>
      <c r="X111" s="32">
        <f t="shared" si="72"/>
        <v>1.3230112887376268E-2</v>
      </c>
      <c r="Y111" s="32">
        <f t="shared" si="72"/>
        <v>8.3213631185298943E-3</v>
      </c>
      <c r="Z111" s="32">
        <f t="shared" si="72"/>
        <v>1.9017115403863478E-2</v>
      </c>
      <c r="AA111" s="32">
        <f t="shared" si="72"/>
        <v>1.4374225526641884E-2</v>
      </c>
      <c r="AB111" s="32">
        <f t="shared" si="72"/>
        <v>8.7621234552980615E-3</v>
      </c>
      <c r="AC111" s="32">
        <f t="shared" si="72"/>
        <v>1.0701723007213974E-2</v>
      </c>
      <c r="AD111" s="32">
        <f t="shared" si="72"/>
        <v>2.3981572055157617E-3</v>
      </c>
      <c r="AE111" s="32">
        <f t="shared" si="72"/>
        <v>1.1413864488334358E-2</v>
      </c>
      <c r="AF111" s="32">
        <f t="shared" si="72"/>
        <v>1.2510807099628745E-2</v>
      </c>
      <c r="AG111" s="32">
        <f t="shared" si="72"/>
        <v>8.0165860400829309E-3</v>
      </c>
      <c r="AH111" s="32">
        <f t="shared" si="72"/>
        <v>6.7013749833133096E-3</v>
      </c>
      <c r="AI111" s="32">
        <f t="shared" si="72"/>
        <v>1.1446852115668194E-2</v>
      </c>
      <c r="AJ111" s="32">
        <f t="shared" si="72"/>
        <v>1.2265088543548968E-2</v>
      </c>
      <c r="AK111" s="32">
        <f t="shared" si="72"/>
        <v>8.4314775160599584E-3</v>
      </c>
      <c r="AL111" s="32">
        <f t="shared" si="72"/>
        <v>7.5333620318553587E-3</v>
      </c>
      <c r="AM111" s="32" t="e">
        <f t="shared" ref="AM111:BT111" si="73">AM24/(AM$65+AM$68)</f>
        <v>#DIV/0!</v>
      </c>
      <c r="AN111" s="32">
        <f t="shared" si="73"/>
        <v>4.0595399188092015E-3</v>
      </c>
      <c r="AO111" s="32">
        <f t="shared" si="73"/>
        <v>2.0866288266492977E-2</v>
      </c>
      <c r="AP111" s="32">
        <f t="shared" si="73"/>
        <v>7.8804793958299132E-3</v>
      </c>
      <c r="AQ111" s="32">
        <f t="shared" si="73"/>
        <v>6.3704709932782154E-3</v>
      </c>
      <c r="AR111" s="32">
        <f t="shared" si="73"/>
        <v>1.0869309493000825E-2</v>
      </c>
      <c r="AS111" s="32">
        <f t="shared" si="73"/>
        <v>7.2334874896240959E-3</v>
      </c>
      <c r="AT111" s="32">
        <f t="shared" si="73"/>
        <v>4.8710601719197709E-3</v>
      </c>
      <c r="AU111" s="32">
        <f t="shared" si="73"/>
        <v>1.4734472526348106E-2</v>
      </c>
      <c r="AV111" s="32">
        <f t="shared" si="73"/>
        <v>4.2386794424047044E-3</v>
      </c>
      <c r="AW111" s="32">
        <f t="shared" si="73"/>
        <v>1.0449494111793E-2</v>
      </c>
      <c r="AX111" s="32">
        <f t="shared" si="73"/>
        <v>9.1107577023639471E-3</v>
      </c>
      <c r="AY111" s="32">
        <f t="shared" si="73"/>
        <v>7.7953714981729601E-4</v>
      </c>
      <c r="AZ111" s="32">
        <f t="shared" si="73"/>
        <v>1.1160365058670144E-2</v>
      </c>
      <c r="BA111" s="32">
        <f t="shared" si="73"/>
        <v>4.4246221372694775E-3</v>
      </c>
      <c r="BB111" s="32">
        <f t="shared" si="73"/>
        <v>2.7732840305061245E-2</v>
      </c>
      <c r="BC111" s="32">
        <f t="shared" si="73"/>
        <v>1.2649034678932396E-2</v>
      </c>
      <c r="BD111" s="32" t="e">
        <f t="shared" si="73"/>
        <v>#DIV/0!</v>
      </c>
      <c r="BE111" s="32" t="e">
        <f t="shared" si="73"/>
        <v>#DIV/0!</v>
      </c>
      <c r="BF111" s="32" t="e">
        <f t="shared" si="73"/>
        <v>#DIV/0!</v>
      </c>
      <c r="BG111" s="32" t="e">
        <f t="shared" si="73"/>
        <v>#DIV/0!</v>
      </c>
      <c r="BH111" s="32" t="e">
        <f t="shared" si="73"/>
        <v>#DIV/0!</v>
      </c>
      <c r="BI111" s="32">
        <f t="shared" si="73"/>
        <v>1.8126402471845708E-2</v>
      </c>
      <c r="BJ111" s="32">
        <f t="shared" si="73"/>
        <v>1.2925319587921247E-2</v>
      </c>
      <c r="BK111" s="32">
        <f t="shared" si="73"/>
        <v>1.1911004569630684E-2</v>
      </c>
      <c r="BL111" s="32">
        <f t="shared" si="73"/>
        <v>8.3922677982083919E-3</v>
      </c>
      <c r="BM111" s="32">
        <f t="shared" si="73"/>
        <v>1.2576200417536538E-2</v>
      </c>
      <c r="BN111" s="32">
        <f t="shared" si="73"/>
        <v>8.6103298389158776E-3</v>
      </c>
      <c r="BO111" s="32">
        <f t="shared" si="73"/>
        <v>9.4098892400684159E-3</v>
      </c>
      <c r="BP111" s="32">
        <f t="shared" si="73"/>
        <v>1.5429882892955923E-2</v>
      </c>
      <c r="BQ111" s="32">
        <f t="shared" si="73"/>
        <v>6.8149729291042682E-3</v>
      </c>
      <c r="BR111" s="32">
        <f t="shared" si="73"/>
        <v>8.1710647339412919E-3</v>
      </c>
      <c r="BS111" s="32">
        <f t="shared" si="73"/>
        <v>1.3188910548681518E-2</v>
      </c>
      <c r="BT111" s="32">
        <f t="shared" si="73"/>
        <v>9.3750000000000014E-3</v>
      </c>
    </row>
    <row r="112" spans="1:72" s="12" customFormat="1" x14ac:dyDescent="0.25">
      <c r="A112" s="5"/>
      <c r="B112" s="6" t="s">
        <v>64</v>
      </c>
      <c r="C112" s="6" t="s">
        <v>83</v>
      </c>
      <c r="D112" s="7" t="s">
        <v>91</v>
      </c>
      <c r="E112" s="32" t="e">
        <f t="shared" si="61"/>
        <v>#DIV/0!</v>
      </c>
      <c r="F112" s="6"/>
      <c r="G112" s="32">
        <f t="shared" ref="G112:AL112" si="74">G25/(G$65+G$68)</f>
        <v>5.2239624227590825E-3</v>
      </c>
      <c r="H112" s="32">
        <f t="shared" si="74"/>
        <v>1.8570658359791531E-3</v>
      </c>
      <c r="I112" s="32">
        <f t="shared" si="74"/>
        <v>3.8548519736842106E-4</v>
      </c>
      <c r="J112" s="32">
        <f t="shared" si="74"/>
        <v>2.7891350511869673E-3</v>
      </c>
      <c r="K112" s="32">
        <f t="shared" si="74"/>
        <v>1.1714331879140409E-2</v>
      </c>
      <c r="L112" s="32">
        <f t="shared" si="74"/>
        <v>1.1581672137272171E-2</v>
      </c>
      <c r="M112" s="32">
        <f t="shared" si="74"/>
        <v>5.6927978273358763E-3</v>
      </c>
      <c r="N112" s="32">
        <f t="shared" si="74"/>
        <v>1.8930578418572968E-2</v>
      </c>
      <c r="O112" s="32">
        <f t="shared" si="74"/>
        <v>3.9641901489874797E-3</v>
      </c>
      <c r="P112" s="32">
        <f t="shared" si="74"/>
        <v>0</v>
      </c>
      <c r="Q112" s="32">
        <f t="shared" si="74"/>
        <v>3.0998886447768377E-3</v>
      </c>
      <c r="R112" s="32">
        <f t="shared" si="74"/>
        <v>1.3684670257679426E-3</v>
      </c>
      <c r="S112" s="32">
        <f t="shared" si="74"/>
        <v>4.3052075985697954E-3</v>
      </c>
      <c r="T112" s="32">
        <f t="shared" si="74"/>
        <v>1.7886217230231954E-2</v>
      </c>
      <c r="U112" s="32">
        <f t="shared" si="74"/>
        <v>0</v>
      </c>
      <c r="V112" s="32">
        <f t="shared" si="74"/>
        <v>6.0560526375702944E-3</v>
      </c>
      <c r="W112" s="32">
        <f t="shared" si="74"/>
        <v>1.5524641563422728E-3</v>
      </c>
      <c r="X112" s="32">
        <f t="shared" si="74"/>
        <v>5.5125470364067778E-4</v>
      </c>
      <c r="Y112" s="32">
        <f t="shared" si="74"/>
        <v>1.6246470850463123E-2</v>
      </c>
      <c r="Z112" s="32">
        <f t="shared" si="74"/>
        <v>0</v>
      </c>
      <c r="AA112" s="32">
        <f t="shared" si="74"/>
        <v>8.9770067465234742E-3</v>
      </c>
      <c r="AB112" s="32">
        <f t="shared" si="74"/>
        <v>5.2270598543674648E-3</v>
      </c>
      <c r="AC112" s="32">
        <f t="shared" si="74"/>
        <v>1.0105526739402609E-2</v>
      </c>
      <c r="AD112" s="32">
        <f t="shared" si="74"/>
        <v>3.9758922091445523E-3</v>
      </c>
      <c r="AE112" s="32">
        <f t="shared" si="74"/>
        <v>2.8814412801432326E-3</v>
      </c>
      <c r="AF112" s="32">
        <f t="shared" si="74"/>
        <v>5.8485480343792905E-3</v>
      </c>
      <c r="AG112" s="32">
        <f t="shared" si="74"/>
        <v>0</v>
      </c>
      <c r="AH112" s="32">
        <f t="shared" si="74"/>
        <v>8.1698037645174196E-3</v>
      </c>
      <c r="AI112" s="32">
        <f t="shared" si="74"/>
        <v>6.3732473569768329E-3</v>
      </c>
      <c r="AJ112" s="32">
        <f t="shared" si="74"/>
        <v>1.7844235634260929E-3</v>
      </c>
      <c r="AK112" s="32">
        <f t="shared" si="74"/>
        <v>0</v>
      </c>
      <c r="AL112" s="32">
        <f t="shared" si="74"/>
        <v>0</v>
      </c>
      <c r="AM112" s="32" t="e">
        <f t="shared" ref="AM112:BT112" si="75">AM25/(AM$65+AM$68)</f>
        <v>#DIV/0!</v>
      </c>
      <c r="AN112" s="32">
        <f t="shared" si="75"/>
        <v>0</v>
      </c>
      <c r="AO112" s="32">
        <f t="shared" si="75"/>
        <v>0</v>
      </c>
      <c r="AP112" s="32">
        <f t="shared" si="75"/>
        <v>1.4550155967821376E-2</v>
      </c>
      <c r="AQ112" s="32">
        <f t="shared" si="75"/>
        <v>1.5059606061315782E-2</v>
      </c>
      <c r="AR112" s="32">
        <f t="shared" si="75"/>
        <v>3.5289965886366311E-3</v>
      </c>
      <c r="AS112" s="32">
        <f t="shared" si="75"/>
        <v>0</v>
      </c>
      <c r="AT112" s="32">
        <f t="shared" si="75"/>
        <v>1.1070591299817661E-2</v>
      </c>
      <c r="AU112" s="32">
        <f t="shared" si="75"/>
        <v>1.3813567993451348E-3</v>
      </c>
      <c r="AV112" s="32">
        <f t="shared" si="75"/>
        <v>0</v>
      </c>
      <c r="AW112" s="32">
        <f t="shared" si="75"/>
        <v>1.2992757228948968E-3</v>
      </c>
      <c r="AX112" s="32">
        <f t="shared" si="75"/>
        <v>7.3317340090029385E-3</v>
      </c>
      <c r="AY112" s="32">
        <f t="shared" si="75"/>
        <v>2.4847746650426311E-3</v>
      </c>
      <c r="AZ112" s="32">
        <f t="shared" si="75"/>
        <v>1.4341590612777055E-3</v>
      </c>
      <c r="BA112" s="32">
        <f t="shared" si="75"/>
        <v>5.3095465647233725E-4</v>
      </c>
      <c r="BB112" s="32">
        <f t="shared" si="75"/>
        <v>1.8488560203374161E-3</v>
      </c>
      <c r="BC112" s="32">
        <f t="shared" si="75"/>
        <v>4.5391272771288507E-3</v>
      </c>
      <c r="BD112" s="32" t="e">
        <f t="shared" si="75"/>
        <v>#DIV/0!</v>
      </c>
      <c r="BE112" s="32" t="e">
        <f t="shared" si="75"/>
        <v>#DIV/0!</v>
      </c>
      <c r="BF112" s="32" t="e">
        <f t="shared" si="75"/>
        <v>#DIV/0!</v>
      </c>
      <c r="BG112" s="32" t="e">
        <f t="shared" si="75"/>
        <v>#DIV/0!</v>
      </c>
      <c r="BH112" s="32" t="e">
        <f t="shared" si="75"/>
        <v>#DIV/0!</v>
      </c>
      <c r="BI112" s="32">
        <f t="shared" si="75"/>
        <v>7.0114854142928045E-3</v>
      </c>
      <c r="BJ112" s="32">
        <f t="shared" si="75"/>
        <v>7.1255875950964626E-3</v>
      </c>
      <c r="BK112" s="32">
        <f t="shared" si="75"/>
        <v>6.7732913826254165E-3</v>
      </c>
      <c r="BL112" s="32">
        <f t="shared" si="75"/>
        <v>2.2900249208594329E-3</v>
      </c>
      <c r="BM112" s="32">
        <f t="shared" si="75"/>
        <v>9.427974947807935E-3</v>
      </c>
      <c r="BN112" s="32">
        <f t="shared" si="75"/>
        <v>3.1705446177448227E-3</v>
      </c>
      <c r="BO112" s="32">
        <f t="shared" si="75"/>
        <v>3.5425465374375209E-3</v>
      </c>
      <c r="BP112" s="32">
        <f t="shared" si="75"/>
        <v>1.3534984993820985E-3</v>
      </c>
      <c r="BQ112" s="32">
        <f t="shared" si="75"/>
        <v>1.0072374345462426E-2</v>
      </c>
      <c r="BR112" s="32">
        <f t="shared" si="75"/>
        <v>2.8306393537300988E-3</v>
      </c>
      <c r="BS112" s="32">
        <f t="shared" si="75"/>
        <v>1.3458071988450527E-3</v>
      </c>
      <c r="BT112" s="32">
        <f t="shared" si="75"/>
        <v>1.0729166666666668E-2</v>
      </c>
    </row>
    <row r="113" spans="1:72" s="12" customFormat="1" x14ac:dyDescent="0.25">
      <c r="A113" s="5"/>
      <c r="B113" s="6" t="s">
        <v>64</v>
      </c>
      <c r="C113" s="6" t="s">
        <v>83</v>
      </c>
      <c r="D113" s="7" t="s">
        <v>92</v>
      </c>
      <c r="E113" s="32" t="e">
        <f t="shared" si="61"/>
        <v>#DIV/0!</v>
      </c>
      <c r="F113" s="6"/>
      <c r="G113" s="32">
        <f t="shared" ref="G113:AL113" si="76">G26/(G$65+G$68)</f>
        <v>1.0474391241387394E-2</v>
      </c>
      <c r="H113" s="32">
        <f t="shared" si="76"/>
        <v>3.03121068711436E-2</v>
      </c>
      <c r="I113" s="32">
        <f t="shared" si="76"/>
        <v>5.7565789473684216E-3</v>
      </c>
      <c r="J113" s="32">
        <f t="shared" si="76"/>
        <v>2.4373236981395201E-2</v>
      </c>
      <c r="K113" s="32">
        <f t="shared" si="76"/>
        <v>1.0179350460494428E-2</v>
      </c>
      <c r="L113" s="32">
        <f t="shared" si="76"/>
        <v>9.580231099725136E-3</v>
      </c>
      <c r="M113" s="32">
        <f t="shared" si="76"/>
        <v>1.0445500600616286E-3</v>
      </c>
      <c r="N113" s="32">
        <f t="shared" si="76"/>
        <v>7.5495260259976155E-3</v>
      </c>
      <c r="O113" s="32">
        <f t="shared" si="76"/>
        <v>1.5196062237785341E-3</v>
      </c>
      <c r="P113" s="32">
        <f t="shared" si="76"/>
        <v>1.4628984063745022E-3</v>
      </c>
      <c r="Q113" s="32">
        <f t="shared" si="76"/>
        <v>1.7756643693381886E-2</v>
      </c>
      <c r="R113" s="32">
        <f t="shared" si="76"/>
        <v>2.0381423788033191E-4</v>
      </c>
      <c r="S113" s="32">
        <f t="shared" si="76"/>
        <v>1.0215746844063922E-3</v>
      </c>
      <c r="T113" s="32">
        <f t="shared" si="76"/>
        <v>5.9463413483093041E-3</v>
      </c>
      <c r="U113" s="32">
        <f t="shared" si="76"/>
        <v>7.6368813910342144E-3</v>
      </c>
      <c r="V113" s="32">
        <f t="shared" si="76"/>
        <v>6.4203264804316646E-3</v>
      </c>
      <c r="W113" s="32">
        <f t="shared" si="76"/>
        <v>1.2663237039968342E-2</v>
      </c>
      <c r="X113" s="32">
        <f t="shared" si="76"/>
        <v>3.9546533087266014E-3</v>
      </c>
      <c r="Y113" s="32">
        <f t="shared" si="76"/>
        <v>2.4765961662291349E-4</v>
      </c>
      <c r="Z113" s="32">
        <f t="shared" si="76"/>
        <v>2.6023421078971076E-3</v>
      </c>
      <c r="AA113" s="32">
        <f t="shared" si="76"/>
        <v>1.027123778053146E-2</v>
      </c>
      <c r="AB113" s="32">
        <f t="shared" si="76"/>
        <v>1.1058404084962383E-2</v>
      </c>
      <c r="AC113" s="32">
        <f t="shared" si="76"/>
        <v>1.2043164609789542E-2</v>
      </c>
      <c r="AD113" s="32">
        <f t="shared" si="76"/>
        <v>1.4515162033384877E-3</v>
      </c>
      <c r="AE113" s="32">
        <f t="shared" si="76"/>
        <v>6.1265596150618246E-3</v>
      </c>
      <c r="AF113" s="32">
        <f t="shared" si="76"/>
        <v>1.019681635559172E-2</v>
      </c>
      <c r="AG113" s="32">
        <f t="shared" si="76"/>
        <v>8.9610688781386772E-3</v>
      </c>
      <c r="AH113" s="32">
        <f t="shared" si="76"/>
        <v>1.3856627953544254E-2</v>
      </c>
      <c r="AI113" s="32">
        <f t="shared" si="76"/>
        <v>2.9566869110994484E-2</v>
      </c>
      <c r="AJ113" s="32">
        <f t="shared" si="76"/>
        <v>1.8160462594868084E-2</v>
      </c>
      <c r="AK113" s="32">
        <f t="shared" si="76"/>
        <v>1.7086009992862243E-2</v>
      </c>
      <c r="AL113" s="32">
        <f t="shared" si="76"/>
        <v>6.0266896254842876E-3</v>
      </c>
      <c r="AM113" s="32" t="e">
        <f t="shared" ref="AM113:BT113" si="77">AM26/(AM$65+AM$68)</f>
        <v>#DIV/0!</v>
      </c>
      <c r="AN113" s="32">
        <f t="shared" si="77"/>
        <v>4.0595399188092015E-3</v>
      </c>
      <c r="AO113" s="32">
        <f t="shared" si="77"/>
        <v>4.7873825253559127E-2</v>
      </c>
      <c r="AP113" s="32">
        <f t="shared" si="77"/>
        <v>1.8449351502216386E-2</v>
      </c>
      <c r="AQ113" s="32">
        <f t="shared" si="77"/>
        <v>1.0867274047356957E-2</v>
      </c>
      <c r="AR113" s="32">
        <f t="shared" si="77"/>
        <v>1.1010469356546289E-2</v>
      </c>
      <c r="AS113" s="32">
        <f t="shared" si="77"/>
        <v>8.5616032254239305E-3</v>
      </c>
      <c r="AT113" s="32">
        <f t="shared" si="77"/>
        <v>3.594686116176088E-3</v>
      </c>
      <c r="AU113" s="32">
        <f t="shared" si="77"/>
        <v>3.5812954057096088E-4</v>
      </c>
      <c r="AV113" s="32">
        <f t="shared" si="77"/>
        <v>1.2059341512193667E-2</v>
      </c>
      <c r="AW113" s="32">
        <f t="shared" si="77"/>
        <v>8.5973351025598506E-3</v>
      </c>
      <c r="AX113" s="32">
        <f t="shared" si="77"/>
        <v>9.1646675112536727E-3</v>
      </c>
      <c r="AY113" s="32">
        <f t="shared" si="77"/>
        <v>5.8952496954933009E-3</v>
      </c>
      <c r="AZ113" s="32">
        <f t="shared" si="77"/>
        <v>7.2750977835723601E-3</v>
      </c>
      <c r="BA113" s="32">
        <f t="shared" si="77"/>
        <v>4.5662100456621011E-3</v>
      </c>
      <c r="BB113" s="32">
        <f t="shared" si="77"/>
        <v>1.2210153300978353E-2</v>
      </c>
      <c r="BC113" s="32">
        <f t="shared" si="77"/>
        <v>5.2351267929552758E-3</v>
      </c>
      <c r="BD113" s="32" t="e">
        <f t="shared" si="77"/>
        <v>#DIV/0!</v>
      </c>
      <c r="BE113" s="32" t="e">
        <f t="shared" si="77"/>
        <v>#DIV/0!</v>
      </c>
      <c r="BF113" s="32" t="e">
        <f t="shared" si="77"/>
        <v>#DIV/0!</v>
      </c>
      <c r="BG113" s="32" t="e">
        <f t="shared" si="77"/>
        <v>#DIV/0!</v>
      </c>
      <c r="BH113" s="32" t="e">
        <f t="shared" si="77"/>
        <v>#DIV/0!</v>
      </c>
      <c r="BI113" s="32">
        <f t="shared" si="77"/>
        <v>1.5630789019300807E-2</v>
      </c>
      <c r="BJ113" s="32">
        <f t="shared" si="77"/>
        <v>2.8289646273069536E-3</v>
      </c>
      <c r="BK113" s="32">
        <f t="shared" si="77"/>
        <v>5.4123904412315535E-3</v>
      </c>
      <c r="BL113" s="32">
        <f t="shared" si="77"/>
        <v>7.1664309288071663E-3</v>
      </c>
      <c r="BM113" s="32">
        <f t="shared" si="77"/>
        <v>9.2108559498956175E-3</v>
      </c>
      <c r="BN113" s="32">
        <f t="shared" si="77"/>
        <v>7.1976476604448999E-3</v>
      </c>
      <c r="BO113" s="32">
        <f t="shared" si="77"/>
        <v>1.8421241994675108E-2</v>
      </c>
      <c r="BP113" s="32">
        <f t="shared" si="77"/>
        <v>3.3496145471664802E-2</v>
      </c>
      <c r="BQ113" s="32">
        <f t="shared" si="77"/>
        <v>8.7382850281826352E-3</v>
      </c>
      <c r="BR113" s="32">
        <f t="shared" si="77"/>
        <v>8.43487746967936E-3</v>
      </c>
      <c r="BS113" s="32">
        <f t="shared" si="77"/>
        <v>6.9492589903999086E-3</v>
      </c>
      <c r="BT113" s="32">
        <f t="shared" si="77"/>
        <v>4.7916666666666672E-3</v>
      </c>
    </row>
    <row r="114" spans="1:72" s="12" customFormat="1" x14ac:dyDescent="0.25">
      <c r="A114" s="5"/>
      <c r="B114" s="6" t="s">
        <v>64</v>
      </c>
      <c r="C114" s="6" t="s">
        <v>83</v>
      </c>
      <c r="D114" s="7" t="s">
        <v>93</v>
      </c>
      <c r="E114" s="32" t="e">
        <f t="shared" si="61"/>
        <v>#DIV/0!</v>
      </c>
      <c r="F114" s="6"/>
      <c r="G114" s="32">
        <f t="shared" ref="G114:AL114" si="78">G27/(G$65+G$68)</f>
        <v>7.6261029240326213E-3</v>
      </c>
      <c r="H114" s="32">
        <f t="shared" si="78"/>
        <v>0</v>
      </c>
      <c r="I114" s="32">
        <f t="shared" si="78"/>
        <v>8.4806743421052635E-4</v>
      </c>
      <c r="J114" s="32">
        <f t="shared" si="78"/>
        <v>3.7336376026116454E-2</v>
      </c>
      <c r="K114" s="32">
        <f t="shared" si="78"/>
        <v>8.078849571820974E-4</v>
      </c>
      <c r="L114" s="32">
        <f t="shared" si="78"/>
        <v>6.1377525151442376E-4</v>
      </c>
      <c r="M114" s="32">
        <f t="shared" si="78"/>
        <v>2.4024651381417458E-3</v>
      </c>
      <c r="N114" s="32">
        <f t="shared" si="78"/>
        <v>2.0718624056309245E-3</v>
      </c>
      <c r="O114" s="32">
        <f t="shared" si="78"/>
        <v>1.6847808133196791E-3</v>
      </c>
      <c r="P114" s="32">
        <f t="shared" si="78"/>
        <v>0</v>
      </c>
      <c r="Q114" s="32">
        <f t="shared" si="78"/>
        <v>1.0262738134649532E-2</v>
      </c>
      <c r="R114" s="32">
        <f t="shared" si="78"/>
        <v>6.9879167273256652E-3</v>
      </c>
      <c r="S114" s="32">
        <f t="shared" si="78"/>
        <v>1.2283219419648286E-2</v>
      </c>
      <c r="T114" s="32">
        <f t="shared" si="78"/>
        <v>1.5054626111989428E-2</v>
      </c>
      <c r="U114" s="32">
        <f t="shared" si="78"/>
        <v>8.1977822841610218E-4</v>
      </c>
      <c r="V114" s="32">
        <f t="shared" si="78"/>
        <v>9.4028185688591406E-3</v>
      </c>
      <c r="W114" s="32">
        <f t="shared" si="78"/>
        <v>3.5006544701835559E-3</v>
      </c>
      <c r="X114" s="32">
        <f t="shared" si="78"/>
        <v>4.3141672458835651E-3</v>
      </c>
      <c r="Y114" s="32">
        <f t="shared" si="78"/>
        <v>2.219030164941305E-2</v>
      </c>
      <c r="Z114" s="32">
        <f t="shared" si="78"/>
        <v>1.4813331998798919E-2</v>
      </c>
      <c r="AA114" s="32">
        <f t="shared" si="78"/>
        <v>9.3625223736747902E-4</v>
      </c>
      <c r="AB114" s="32">
        <f t="shared" si="78"/>
        <v>9.9404779889415949E-3</v>
      </c>
      <c r="AC114" s="32">
        <f t="shared" si="78"/>
        <v>1.4010612293567041E-3</v>
      </c>
      <c r="AD114" s="32">
        <f t="shared" si="78"/>
        <v>3.6287905083462182E-3</v>
      </c>
      <c r="AE114" s="32">
        <f t="shared" si="78"/>
        <v>1.0910311643260785E-3</v>
      </c>
      <c r="AF114" s="32">
        <f t="shared" si="78"/>
        <v>4.5516960789299702E-3</v>
      </c>
      <c r="AG114" s="32">
        <f t="shared" si="78"/>
        <v>1.6586040082930199E-3</v>
      </c>
      <c r="AH114" s="32">
        <f t="shared" si="78"/>
        <v>1.121345614737685E-2</v>
      </c>
      <c r="AI114" s="32">
        <f t="shared" si="78"/>
        <v>6.9230961485591477E-3</v>
      </c>
      <c r="AJ114" s="32">
        <f t="shared" si="78"/>
        <v>4.0657752078062884E-3</v>
      </c>
      <c r="AK114" s="32">
        <f t="shared" si="78"/>
        <v>4.1488222698072806E-3</v>
      </c>
      <c r="AL114" s="32">
        <f t="shared" si="78"/>
        <v>0</v>
      </c>
      <c r="AM114" s="32" t="e">
        <f t="shared" ref="AM114:BT114" si="79">AM27/(AM$65+AM$68)</f>
        <v>#DIV/0!</v>
      </c>
      <c r="AN114" s="32">
        <f t="shared" si="79"/>
        <v>0</v>
      </c>
      <c r="AO114" s="32">
        <f t="shared" si="79"/>
        <v>1.5492695635991439E-2</v>
      </c>
      <c r="AP114" s="32">
        <f t="shared" si="79"/>
        <v>5.9924478739123302E-3</v>
      </c>
      <c r="AQ114" s="32">
        <f t="shared" si="79"/>
        <v>1.5949598332435533E-2</v>
      </c>
      <c r="AR114" s="32">
        <f t="shared" si="79"/>
        <v>5.4817080343489005E-3</v>
      </c>
      <c r="AS114" s="32">
        <f t="shared" si="79"/>
        <v>1.4538124036523183E-2</v>
      </c>
      <c r="AT114" s="32">
        <f t="shared" si="79"/>
        <v>5.4441260744985676E-3</v>
      </c>
      <c r="AU114" s="32">
        <f t="shared" si="79"/>
        <v>1.0999693031822369E-2</v>
      </c>
      <c r="AV114" s="32">
        <f t="shared" si="79"/>
        <v>4.6267275603713324E-3</v>
      </c>
      <c r="AW114" s="32">
        <f t="shared" si="79"/>
        <v>7.0216177364958252E-3</v>
      </c>
      <c r="AX114" s="32">
        <f t="shared" si="79"/>
        <v>3.8545513356155157E-3</v>
      </c>
      <c r="AY114" s="32">
        <f t="shared" si="79"/>
        <v>1.559074299634592E-3</v>
      </c>
      <c r="AZ114" s="32">
        <f t="shared" si="79"/>
        <v>3.6636245110821385E-2</v>
      </c>
      <c r="BA114" s="32">
        <f t="shared" si="79"/>
        <v>1.6247212488053522E-2</v>
      </c>
      <c r="BB114" s="32">
        <f t="shared" si="79"/>
        <v>1.2325706802249442E-3</v>
      </c>
      <c r="BC114" s="32">
        <f t="shared" si="79"/>
        <v>9.3203413423712401E-3</v>
      </c>
      <c r="BD114" s="32" t="e">
        <f t="shared" si="79"/>
        <v>#DIV/0!</v>
      </c>
      <c r="BE114" s="32" t="e">
        <f t="shared" si="79"/>
        <v>#DIV/0!</v>
      </c>
      <c r="BF114" s="32" t="e">
        <f t="shared" si="79"/>
        <v>#DIV/0!</v>
      </c>
      <c r="BG114" s="32" t="e">
        <f t="shared" si="79"/>
        <v>#DIV/0!</v>
      </c>
      <c r="BH114" s="32" t="e">
        <f t="shared" si="79"/>
        <v>#DIV/0!</v>
      </c>
      <c r="BI114" s="32">
        <f t="shared" si="79"/>
        <v>8.7661043963341741E-3</v>
      </c>
      <c r="BJ114" s="32">
        <f t="shared" si="79"/>
        <v>1.6023709417828859E-3</v>
      </c>
      <c r="BK114" s="32">
        <f t="shared" si="79"/>
        <v>1.0762354233775317E-2</v>
      </c>
      <c r="BL114" s="32">
        <f t="shared" si="79"/>
        <v>5.3411463595339119E-3</v>
      </c>
      <c r="BM114" s="32">
        <f t="shared" si="79"/>
        <v>7.4572025052192081E-3</v>
      </c>
      <c r="BN114" s="32">
        <f t="shared" si="79"/>
        <v>2.8892866274610068E-3</v>
      </c>
      <c r="BO114" s="32">
        <f t="shared" si="79"/>
        <v>5.8839483895251326E-3</v>
      </c>
      <c r="BP114" s="32">
        <f t="shared" si="79"/>
        <v>1.1051609486259047E-2</v>
      </c>
      <c r="BQ114" s="32">
        <f t="shared" si="79"/>
        <v>9.7555281326084774E-3</v>
      </c>
      <c r="BR114" s="32">
        <f t="shared" si="79"/>
        <v>5.69692907715453E-3</v>
      </c>
      <c r="BS114" s="32">
        <f t="shared" si="79"/>
        <v>1.7976721613663614E-2</v>
      </c>
      <c r="BT114" s="32">
        <f t="shared" si="79"/>
        <v>0</v>
      </c>
    </row>
    <row r="115" spans="1:72" s="12" customFormat="1" x14ac:dyDescent="0.25">
      <c r="A115" s="5"/>
      <c r="B115" s="6" t="s">
        <v>64</v>
      </c>
      <c r="C115" s="6" t="s">
        <v>83</v>
      </c>
      <c r="D115" s="7" t="s">
        <v>94</v>
      </c>
      <c r="E115" s="32" t="e">
        <f t="shared" si="61"/>
        <v>#DIV/0!</v>
      </c>
      <c r="F115" s="6"/>
      <c r="G115" s="32">
        <f t="shared" ref="G115:AL115" si="80">G28/(G$65+G$68)</f>
        <v>1.2810365752987865E-2</v>
      </c>
      <c r="H115" s="32">
        <f t="shared" si="80"/>
        <v>1.6473971125621521E-2</v>
      </c>
      <c r="I115" s="32">
        <f t="shared" si="80"/>
        <v>3.5027754934210523E-2</v>
      </c>
      <c r="J115" s="32">
        <f t="shared" si="80"/>
        <v>8.2723210040886175E-3</v>
      </c>
      <c r="K115" s="32">
        <f t="shared" si="80"/>
        <v>4.6318737545106908E-3</v>
      </c>
      <c r="L115" s="32">
        <f t="shared" si="80"/>
        <v>4.0295679555946949E-3</v>
      </c>
      <c r="M115" s="32">
        <f t="shared" si="80"/>
        <v>3.1989345589387375E-2</v>
      </c>
      <c r="N115" s="32">
        <f t="shared" si="80"/>
        <v>4.7397400238406075E-3</v>
      </c>
      <c r="O115" s="32">
        <f t="shared" si="80"/>
        <v>2.2794093356678009E-3</v>
      </c>
      <c r="P115" s="32">
        <f t="shared" si="80"/>
        <v>3.4549302788844626E-3</v>
      </c>
      <c r="Q115" s="32">
        <f t="shared" si="80"/>
        <v>1.8057603755981578E-3</v>
      </c>
      <c r="R115" s="32">
        <f t="shared" si="80"/>
        <v>1.281118066676372E-3</v>
      </c>
      <c r="S115" s="32">
        <f t="shared" si="80"/>
        <v>1.0507625325322891E-2</v>
      </c>
      <c r="T115" s="32">
        <f t="shared" si="80"/>
        <v>2.6428183770263575E-3</v>
      </c>
      <c r="U115" s="32">
        <f t="shared" si="80"/>
        <v>3.3222591362126247E-3</v>
      </c>
      <c r="V115" s="32">
        <f t="shared" si="80"/>
        <v>9.4483527992168127E-3</v>
      </c>
      <c r="W115" s="32">
        <f t="shared" si="80"/>
        <v>2.0790843505524948E-2</v>
      </c>
      <c r="X115" s="32">
        <f t="shared" si="80"/>
        <v>1.3325983270618125E-2</v>
      </c>
      <c r="Y115" s="32">
        <f t="shared" si="80"/>
        <v>3.4375154787260394E-2</v>
      </c>
      <c r="Z115" s="32">
        <f t="shared" si="80"/>
        <v>0</v>
      </c>
      <c r="AA115" s="32">
        <f t="shared" si="80"/>
        <v>2.1671485612006058E-2</v>
      </c>
      <c r="AB115" s="32">
        <f t="shared" si="80"/>
        <v>1.000090642656434E-2</v>
      </c>
      <c r="AC115" s="32">
        <f t="shared" si="80"/>
        <v>5.5744351040362483E-3</v>
      </c>
      <c r="AD115" s="32">
        <f t="shared" si="80"/>
        <v>9.9712852229339559E-3</v>
      </c>
      <c r="AE115" s="32">
        <f t="shared" si="80"/>
        <v>2.1065294018911204E-2</v>
      </c>
      <c r="AF115" s="32">
        <f t="shared" si="80"/>
        <v>3.6871281086304224E-3</v>
      </c>
      <c r="AG115" s="32">
        <f t="shared" si="80"/>
        <v>1.1702372725178529E-2</v>
      </c>
      <c r="AH115" s="32">
        <f t="shared" si="80"/>
        <v>1.2014417300760913E-3</v>
      </c>
      <c r="AI115" s="32">
        <f t="shared" si="80"/>
        <v>5.8983779460648348E-3</v>
      </c>
      <c r="AJ115" s="32">
        <f t="shared" si="80"/>
        <v>1.3484821105890854E-2</v>
      </c>
      <c r="AK115" s="32">
        <f t="shared" si="80"/>
        <v>2.6721984296930762E-2</v>
      </c>
      <c r="AL115" s="32">
        <f t="shared" si="80"/>
        <v>0</v>
      </c>
      <c r="AM115" s="32" t="e">
        <f t="shared" ref="AM115:BT115" si="81">AM28/(AM$65+AM$68)</f>
        <v>#DIV/0!</v>
      </c>
      <c r="AN115" s="32">
        <f t="shared" si="81"/>
        <v>2.4357239512855207E-3</v>
      </c>
      <c r="AO115" s="32">
        <f t="shared" si="81"/>
        <v>2.7775193077137807E-2</v>
      </c>
      <c r="AP115" s="32">
        <f t="shared" si="81"/>
        <v>3.4641274010835665E-2</v>
      </c>
      <c r="AQ115" s="32">
        <f t="shared" si="81"/>
        <v>4.3375412792467857E-2</v>
      </c>
      <c r="AR115" s="32">
        <f t="shared" si="81"/>
        <v>7.6226326314551233E-3</v>
      </c>
      <c r="AS115" s="32">
        <f t="shared" si="81"/>
        <v>1.5154749199573105E-2</v>
      </c>
      <c r="AT115" s="32">
        <f t="shared" si="81"/>
        <v>4.6105756707475907E-3</v>
      </c>
      <c r="AU115" s="32">
        <f t="shared" si="81"/>
        <v>5.1672976568095776E-3</v>
      </c>
      <c r="AV115" s="32">
        <f t="shared" si="81"/>
        <v>1.4178681233396016E-2</v>
      </c>
      <c r="AW115" s="32">
        <f t="shared" si="81"/>
        <v>3.0961464034942226E-3</v>
      </c>
      <c r="AX115" s="32">
        <f t="shared" si="81"/>
        <v>1.4340009164667511E-2</v>
      </c>
      <c r="AY115" s="32">
        <f t="shared" si="81"/>
        <v>3.41047503045067E-4</v>
      </c>
      <c r="AZ115" s="32">
        <f t="shared" si="81"/>
        <v>1.5645371577574967E-3</v>
      </c>
      <c r="BA115" s="32">
        <f t="shared" si="81"/>
        <v>5.734310289901243E-3</v>
      </c>
      <c r="BB115" s="32">
        <f t="shared" si="81"/>
        <v>6.5480317386950168E-3</v>
      </c>
      <c r="BC115" s="32">
        <f t="shared" si="81"/>
        <v>2.5661199540035099E-2</v>
      </c>
      <c r="BD115" s="32" t="e">
        <f t="shared" si="81"/>
        <v>#DIV/0!</v>
      </c>
      <c r="BE115" s="32" t="e">
        <f t="shared" si="81"/>
        <v>#DIV/0!</v>
      </c>
      <c r="BF115" s="32" t="e">
        <f t="shared" si="81"/>
        <v>#DIV/0!</v>
      </c>
      <c r="BG115" s="32" t="e">
        <f t="shared" si="81"/>
        <v>#DIV/0!</v>
      </c>
      <c r="BH115" s="32" t="e">
        <f t="shared" si="81"/>
        <v>#DIV/0!</v>
      </c>
      <c r="BI115" s="32">
        <f t="shared" si="81"/>
        <v>1.5532921825083359E-2</v>
      </c>
      <c r="BJ115" s="32">
        <f t="shared" si="81"/>
        <v>1.0358690026304409E-2</v>
      </c>
      <c r="BK115" s="32">
        <f t="shared" si="81"/>
        <v>4.7381826354034014E-3</v>
      </c>
      <c r="BL115" s="32">
        <f t="shared" si="81"/>
        <v>1.1658920994140232E-2</v>
      </c>
      <c r="BM115" s="32">
        <f t="shared" si="81"/>
        <v>1.5807933194154491E-2</v>
      </c>
      <c r="BN115" s="32">
        <f t="shared" si="81"/>
        <v>1.1442086422909741E-2</v>
      </c>
      <c r="BO115" s="32">
        <f t="shared" si="81"/>
        <v>1.170147403147331E-2</v>
      </c>
      <c r="BP115" s="32">
        <f t="shared" si="81"/>
        <v>2.9106102512799388E-2</v>
      </c>
      <c r="BQ115" s="32">
        <f t="shared" si="81"/>
        <v>1.9005214065748365E-2</v>
      </c>
      <c r="BR115" s="32">
        <f t="shared" si="81"/>
        <v>8.6986902054174316E-3</v>
      </c>
      <c r="BS115" s="32">
        <f t="shared" si="81"/>
        <v>7.3897049827491993E-3</v>
      </c>
      <c r="BT115" s="32">
        <f t="shared" si="81"/>
        <v>3.5520833333333342E-2</v>
      </c>
    </row>
    <row r="116" spans="1:72" s="12" customFormat="1" x14ac:dyDescent="0.25">
      <c r="A116" s="5"/>
      <c r="B116" s="6" t="s">
        <v>64</v>
      </c>
      <c r="C116" s="6" t="s">
        <v>83</v>
      </c>
      <c r="D116" s="7" t="s">
        <v>95</v>
      </c>
      <c r="E116" s="32" t="e">
        <f t="shared" si="61"/>
        <v>#DIV/0!</v>
      </c>
      <c r="F116" s="6"/>
      <c r="G116" s="32">
        <f t="shared" ref="G116:AL116" si="82">G29/(G$65+G$68)</f>
        <v>7.451550741752252E-3</v>
      </c>
      <c r="H116" s="32">
        <f t="shared" si="82"/>
        <v>0</v>
      </c>
      <c r="I116" s="32">
        <f t="shared" si="82"/>
        <v>8.3264802631578955E-3</v>
      </c>
      <c r="J116" s="32">
        <f t="shared" si="82"/>
        <v>2.4658489429812049E-2</v>
      </c>
      <c r="K116" s="32">
        <f t="shared" si="82"/>
        <v>2.5475305649808804E-2</v>
      </c>
      <c r="L116" s="32">
        <f t="shared" si="82"/>
        <v>0</v>
      </c>
      <c r="M116" s="32">
        <f t="shared" si="82"/>
        <v>0</v>
      </c>
      <c r="N116" s="32">
        <f t="shared" si="82"/>
        <v>5.1938468524720437E-3</v>
      </c>
      <c r="O116" s="32">
        <f t="shared" si="82"/>
        <v>0</v>
      </c>
      <c r="P116" s="32">
        <f t="shared" si="82"/>
        <v>0</v>
      </c>
      <c r="Q116" s="32">
        <f t="shared" si="82"/>
        <v>1.6251843380383423E-3</v>
      </c>
      <c r="R116" s="32">
        <f t="shared" si="82"/>
        <v>2.2710729363808412E-3</v>
      </c>
      <c r="S116" s="32">
        <f t="shared" si="82"/>
        <v>1.0361686084693405E-2</v>
      </c>
      <c r="T116" s="32">
        <f t="shared" si="82"/>
        <v>3.445102527195073E-3</v>
      </c>
      <c r="U116" s="32">
        <f t="shared" si="82"/>
        <v>3.063381800923329E-3</v>
      </c>
      <c r="V116" s="32">
        <f t="shared" si="82"/>
        <v>4.6217243813036447E-3</v>
      </c>
      <c r="W116" s="32">
        <f t="shared" si="82"/>
        <v>6.5447018355605608E-3</v>
      </c>
      <c r="X116" s="32">
        <f t="shared" si="82"/>
        <v>2.4566785705725857E-2</v>
      </c>
      <c r="Y116" s="32">
        <f t="shared" si="82"/>
        <v>6.8849373421169952E-3</v>
      </c>
      <c r="Z116" s="32">
        <f t="shared" si="82"/>
        <v>2.2019817836052449E-3</v>
      </c>
      <c r="AA116" s="32">
        <f t="shared" si="82"/>
        <v>6.8566707971912432E-3</v>
      </c>
      <c r="AB116" s="32">
        <f t="shared" si="82"/>
        <v>3.4111853038039694E-2</v>
      </c>
      <c r="AC116" s="32">
        <f t="shared" si="82"/>
        <v>6.9754963333929516E-3</v>
      </c>
      <c r="AD116" s="32">
        <f t="shared" si="82"/>
        <v>3.1554700072575816E-4</v>
      </c>
      <c r="AE116" s="32">
        <f t="shared" si="82"/>
        <v>2.3778884350696581E-3</v>
      </c>
      <c r="AF116" s="32">
        <f t="shared" si="82"/>
        <v>4.3991252606418148E-3</v>
      </c>
      <c r="AG116" s="32">
        <f t="shared" si="82"/>
        <v>4.7224141902787366E-3</v>
      </c>
      <c r="AH116" s="32">
        <f t="shared" si="82"/>
        <v>3.1237484981978371E-3</v>
      </c>
      <c r="AI116" s="32">
        <f t="shared" si="82"/>
        <v>1.6695408762590291E-2</v>
      </c>
      <c r="AJ116" s="32">
        <f t="shared" si="82"/>
        <v>1.7460245753523673E-2</v>
      </c>
      <c r="AK116" s="32">
        <f t="shared" si="82"/>
        <v>0</v>
      </c>
      <c r="AL116" s="32">
        <f t="shared" si="82"/>
        <v>9.0400344382264314E-3</v>
      </c>
      <c r="AM116" s="32" t="e">
        <f t="shared" ref="AM116:BT116" si="83">AM29/(AM$65+AM$68)</f>
        <v>#DIV/0!</v>
      </c>
      <c r="AN116" s="32">
        <f t="shared" si="83"/>
        <v>0</v>
      </c>
      <c r="AO116" s="32">
        <f t="shared" si="83"/>
        <v>1.5004187215036754E-2</v>
      </c>
      <c r="AP116" s="32">
        <f t="shared" si="83"/>
        <v>5.233130848793302E-3</v>
      </c>
      <c r="AQ116" s="32">
        <f t="shared" si="83"/>
        <v>5.5507412698784456E-3</v>
      </c>
      <c r="AR116" s="32">
        <f t="shared" si="83"/>
        <v>1.3269027173273733E-2</v>
      </c>
      <c r="AS116" s="32">
        <f t="shared" si="83"/>
        <v>1.1692161745523538E-2</v>
      </c>
      <c r="AT116" s="32">
        <f t="shared" si="83"/>
        <v>7.606147434227664E-3</v>
      </c>
      <c r="AU116" s="32">
        <f t="shared" si="83"/>
        <v>3.5812954057096082E-3</v>
      </c>
      <c r="AV116" s="32">
        <f t="shared" si="83"/>
        <v>1.9103907346049373E-3</v>
      </c>
      <c r="AW116" s="32">
        <f t="shared" si="83"/>
        <v>5.0865262343119371E-3</v>
      </c>
      <c r="AX116" s="32">
        <f t="shared" si="83"/>
        <v>1.0215908784603359E-2</v>
      </c>
      <c r="AY116" s="32">
        <f t="shared" si="83"/>
        <v>1.851400730816078E-3</v>
      </c>
      <c r="AZ116" s="32">
        <f t="shared" si="83"/>
        <v>2.6336375488917861E-3</v>
      </c>
      <c r="BA116" s="32">
        <f t="shared" si="83"/>
        <v>0</v>
      </c>
      <c r="BB116" s="32">
        <f t="shared" si="83"/>
        <v>5.4695323934981889E-3</v>
      </c>
      <c r="BC116" s="32">
        <f t="shared" si="83"/>
        <v>7.2626036434061611E-4</v>
      </c>
      <c r="BD116" s="32" t="e">
        <f t="shared" si="83"/>
        <v>#DIV/0!</v>
      </c>
      <c r="BE116" s="32" t="e">
        <f t="shared" si="83"/>
        <v>#DIV/0!</v>
      </c>
      <c r="BF116" s="32" t="e">
        <f t="shared" si="83"/>
        <v>#DIV/0!</v>
      </c>
      <c r="BG116" s="32" t="e">
        <f t="shared" si="83"/>
        <v>#DIV/0!</v>
      </c>
      <c r="BH116" s="32" t="e">
        <f t="shared" si="83"/>
        <v>#DIV/0!</v>
      </c>
      <c r="BI116" s="32">
        <f t="shared" si="83"/>
        <v>1.4316572411237951E-2</v>
      </c>
      <c r="BJ116" s="32">
        <f t="shared" si="83"/>
        <v>1.297495054629505E-3</v>
      </c>
      <c r="BK116" s="32">
        <f t="shared" si="83"/>
        <v>4.3948360676205464E-3</v>
      </c>
      <c r="BL116" s="32">
        <f t="shared" si="83"/>
        <v>1.0197346265238768E-2</v>
      </c>
      <c r="BM116" s="32">
        <f t="shared" si="83"/>
        <v>1.4805845511482257E-2</v>
      </c>
      <c r="BN116" s="32">
        <f t="shared" si="83"/>
        <v>3.0235233955510097E-3</v>
      </c>
      <c r="BO116" s="32">
        <f t="shared" si="83"/>
        <v>9.0888459601131399E-3</v>
      </c>
      <c r="BP116" s="32">
        <f t="shared" si="83"/>
        <v>8.7094686047195918E-3</v>
      </c>
      <c r="BQ116" s="32">
        <f t="shared" si="83"/>
        <v>9.7054997832104854E-3</v>
      </c>
      <c r="BR116" s="32">
        <f t="shared" si="83"/>
        <v>5.2406043450670585E-3</v>
      </c>
      <c r="BS116" s="32">
        <f t="shared" si="83"/>
        <v>2.1777607399492672E-3</v>
      </c>
      <c r="BT116" s="32">
        <f t="shared" si="83"/>
        <v>0</v>
      </c>
    </row>
    <row r="117" spans="1:72" s="12" customFormat="1" x14ac:dyDescent="0.25">
      <c r="A117" s="5"/>
      <c r="B117" s="6" t="s">
        <v>64</v>
      </c>
      <c r="C117" s="6" t="s">
        <v>83</v>
      </c>
      <c r="D117" s="7" t="s">
        <v>96</v>
      </c>
      <c r="E117" s="32" t="e">
        <f t="shared" si="61"/>
        <v>#DIV/0!</v>
      </c>
      <c r="F117" s="6"/>
      <c r="G117" s="32">
        <f t="shared" ref="G117:AL117" si="84">G30/(G$65+G$68)</f>
        <v>1.715589589380169E-2</v>
      </c>
      <c r="H117" s="32">
        <f t="shared" si="84"/>
        <v>6.9490205475348952E-3</v>
      </c>
      <c r="I117" s="32">
        <f t="shared" si="84"/>
        <v>1.0408100328947369E-2</v>
      </c>
      <c r="J117" s="32">
        <f t="shared" si="84"/>
        <v>7.1947006434027452E-3</v>
      </c>
      <c r="K117" s="32">
        <f t="shared" si="84"/>
        <v>8.5366510475574954E-3</v>
      </c>
      <c r="L117" s="32">
        <f t="shared" si="84"/>
        <v>5.1503749366210343E-3</v>
      </c>
      <c r="M117" s="32">
        <f t="shared" si="84"/>
        <v>8.5391967410038145E-3</v>
      </c>
      <c r="N117" s="32">
        <f t="shared" si="84"/>
        <v>7.2940909348924339E-3</v>
      </c>
      <c r="O117" s="32">
        <f t="shared" si="84"/>
        <v>6.904297842819861E-3</v>
      </c>
      <c r="P117" s="32">
        <f t="shared" si="84"/>
        <v>1.0333665338645421E-2</v>
      </c>
      <c r="Q117" s="32">
        <f t="shared" si="84"/>
        <v>1.4867427092424832E-2</v>
      </c>
      <c r="R117" s="32">
        <f t="shared" si="84"/>
        <v>2.6466734604745957E-2</v>
      </c>
      <c r="S117" s="32">
        <f t="shared" si="84"/>
        <v>7.8320725804490073E-3</v>
      </c>
      <c r="T117" s="32">
        <f t="shared" si="84"/>
        <v>1.9915524198305761E-2</v>
      </c>
      <c r="U117" s="32">
        <f t="shared" si="84"/>
        <v>2.2436035725072268E-3</v>
      </c>
      <c r="V117" s="32">
        <f t="shared" si="84"/>
        <v>2.1355554037747877E-2</v>
      </c>
      <c r="W117" s="32">
        <f t="shared" si="84"/>
        <v>2.8553164287236307E-2</v>
      </c>
      <c r="X117" s="32">
        <f t="shared" si="84"/>
        <v>2.6172614625026961E-2</v>
      </c>
      <c r="Y117" s="32">
        <f t="shared" si="84"/>
        <v>2.0803407796324735E-2</v>
      </c>
      <c r="Z117" s="32">
        <f t="shared" si="84"/>
        <v>7.9071164047642886E-3</v>
      </c>
      <c r="AA117" s="32">
        <f t="shared" si="84"/>
        <v>1.8477213272752303E-2</v>
      </c>
      <c r="AB117" s="32">
        <f t="shared" si="84"/>
        <v>2.2147022388736139E-2</v>
      </c>
      <c r="AC117" s="32">
        <f t="shared" si="84"/>
        <v>3.2671555476062722E-2</v>
      </c>
      <c r="AD117" s="32">
        <f t="shared" si="84"/>
        <v>4.1999305796598406E-2</v>
      </c>
      <c r="AE117" s="32">
        <f t="shared" si="84"/>
        <v>2.6072847311587308E-2</v>
      </c>
      <c r="AF117" s="32">
        <f t="shared" si="84"/>
        <v>1.9859634847174897E-2</v>
      </c>
      <c r="AG117" s="32">
        <f t="shared" si="84"/>
        <v>1.3476157567380785E-2</v>
      </c>
      <c r="AH117" s="32">
        <f t="shared" si="84"/>
        <v>1.852890134828461E-2</v>
      </c>
      <c r="AI117" s="32">
        <f t="shared" si="84"/>
        <v>1.3896178550898508E-2</v>
      </c>
      <c r="AJ117" s="32">
        <f t="shared" si="84"/>
        <v>9.9611492591254059E-3</v>
      </c>
      <c r="AK117" s="32">
        <f t="shared" si="84"/>
        <v>1.3450214132762312E-2</v>
      </c>
      <c r="AL117" s="32">
        <f t="shared" si="84"/>
        <v>2.2815325010761948E-2</v>
      </c>
      <c r="AM117" s="32" t="e">
        <f t="shared" ref="AM117:BT117" si="85">AM30/(AM$65+AM$68)</f>
        <v>#DIV/0!</v>
      </c>
      <c r="AN117" s="32">
        <f t="shared" si="85"/>
        <v>1.2855209742895803E-2</v>
      </c>
      <c r="AO117" s="32">
        <f t="shared" si="85"/>
        <v>2.188982971992184E-2</v>
      </c>
      <c r="AP117" s="32">
        <f t="shared" si="85"/>
        <v>9.932687571827286E-3</v>
      </c>
      <c r="AQ117" s="32">
        <f t="shared" si="85"/>
        <v>2.0259034592594326E-2</v>
      </c>
      <c r="AR117" s="32">
        <f t="shared" si="85"/>
        <v>8.022585578167275E-3</v>
      </c>
      <c r="AS117" s="32">
        <f t="shared" si="85"/>
        <v>2.6087987667496742E-2</v>
      </c>
      <c r="AT117" s="32">
        <f t="shared" si="85"/>
        <v>2.2271424850221416E-2</v>
      </c>
      <c r="AU117" s="32">
        <f t="shared" si="85"/>
        <v>1.5553054333367443E-2</v>
      </c>
      <c r="AV117" s="32">
        <f t="shared" si="85"/>
        <v>3.265574161965315E-2</v>
      </c>
      <c r="AW117" s="32">
        <f t="shared" si="85"/>
        <v>2.6206667772433235E-2</v>
      </c>
      <c r="AX117" s="32">
        <f t="shared" si="85"/>
        <v>1.7143319226933337E-2</v>
      </c>
      <c r="AY117" s="32">
        <f t="shared" si="85"/>
        <v>1.7247259439707674E-2</v>
      </c>
      <c r="AZ117" s="32">
        <f t="shared" si="85"/>
        <v>3.0195567144719691E-2</v>
      </c>
      <c r="BA117" s="32">
        <f t="shared" si="85"/>
        <v>5.5573254044104636E-3</v>
      </c>
      <c r="BB117" s="32">
        <f t="shared" si="85"/>
        <v>2.0722594561281872E-2</v>
      </c>
      <c r="BC117" s="32">
        <f t="shared" si="85"/>
        <v>7.5349512800338934E-3</v>
      </c>
      <c r="BD117" s="32" t="e">
        <f t="shared" si="85"/>
        <v>#DIV/0!</v>
      </c>
      <c r="BE117" s="32" t="e">
        <f t="shared" si="85"/>
        <v>#DIV/0!</v>
      </c>
      <c r="BF117" s="32" t="e">
        <f t="shared" si="85"/>
        <v>#DIV/0!</v>
      </c>
      <c r="BG117" s="32" t="e">
        <f t="shared" si="85"/>
        <v>#DIV/0!</v>
      </c>
      <c r="BH117" s="32" t="e">
        <f t="shared" si="85"/>
        <v>#DIV/0!</v>
      </c>
      <c r="BI117" s="32">
        <f t="shared" si="85"/>
        <v>8.6682372021167266E-3</v>
      </c>
      <c r="BJ117" s="32">
        <f t="shared" si="85"/>
        <v>7.3737423869654917E-3</v>
      </c>
      <c r="BK117" s="32">
        <f t="shared" si="85"/>
        <v>1.6536819237396062E-2</v>
      </c>
      <c r="BL117" s="32">
        <f t="shared" si="85"/>
        <v>2.1310702498821311E-2</v>
      </c>
      <c r="BM117" s="32">
        <f t="shared" si="85"/>
        <v>1.984968684759917E-2</v>
      </c>
      <c r="BN117" s="32">
        <f t="shared" si="85"/>
        <v>2.6310406545640503E-2</v>
      </c>
      <c r="BO117" s="32">
        <f t="shared" si="85"/>
        <v>1.394877699116024E-2</v>
      </c>
      <c r="BP117" s="32">
        <f t="shared" si="85"/>
        <v>1.6959924674866123E-2</v>
      </c>
      <c r="BQ117" s="32">
        <f t="shared" si="85"/>
        <v>1.8010205783277188E-2</v>
      </c>
      <c r="BR117" s="32">
        <f t="shared" si="85"/>
        <v>2.3400902667360661E-2</v>
      </c>
      <c r="BS117" s="32">
        <f t="shared" si="85"/>
        <v>1.751996280678287E-2</v>
      </c>
      <c r="BT117" s="32">
        <f t="shared" si="85"/>
        <v>8.333333333333335E-4</v>
      </c>
    </row>
    <row r="118" spans="1:72" s="12" customFormat="1" x14ac:dyDescent="0.25">
      <c r="A118" s="5"/>
      <c r="B118" s="6" t="s">
        <v>64</v>
      </c>
      <c r="C118" s="6" t="s">
        <v>83</v>
      </c>
      <c r="D118" s="7" t="s">
        <v>97</v>
      </c>
      <c r="E118" s="32" t="e">
        <f t="shared" si="61"/>
        <v>#DIV/0!</v>
      </c>
      <c r="F118" s="6"/>
      <c r="G118" s="32">
        <f t="shared" ref="G118:AL118" si="86">G31/(G$65+G$68)</f>
        <v>1.1556992862895245E-3</v>
      </c>
      <c r="H118" s="32">
        <f t="shared" si="86"/>
        <v>0</v>
      </c>
      <c r="I118" s="32">
        <f t="shared" si="86"/>
        <v>2.7754934210526315E-3</v>
      </c>
      <c r="J118" s="32">
        <f t="shared" si="86"/>
        <v>5.3881018034293692E-3</v>
      </c>
      <c r="K118" s="32">
        <f t="shared" si="86"/>
        <v>1.1579684386276729E-3</v>
      </c>
      <c r="L118" s="32">
        <f t="shared" si="86"/>
        <v>2.6685880500627125E-4</v>
      </c>
      <c r="M118" s="32">
        <f t="shared" si="86"/>
        <v>7.8341254504622141E-4</v>
      </c>
      <c r="N118" s="32">
        <f t="shared" si="86"/>
        <v>1.4474655162627008E-3</v>
      </c>
      <c r="O118" s="32">
        <f t="shared" si="86"/>
        <v>0</v>
      </c>
      <c r="P118" s="32">
        <f t="shared" si="86"/>
        <v>9.0263944223107587E-4</v>
      </c>
      <c r="Q118" s="32">
        <f t="shared" si="86"/>
        <v>0</v>
      </c>
      <c r="R118" s="32">
        <f t="shared" si="86"/>
        <v>0</v>
      </c>
      <c r="S118" s="32">
        <f t="shared" si="86"/>
        <v>0</v>
      </c>
      <c r="T118" s="32">
        <f t="shared" si="86"/>
        <v>0</v>
      </c>
      <c r="U118" s="32">
        <f t="shared" si="86"/>
        <v>0</v>
      </c>
      <c r="V118" s="32">
        <f t="shared" si="86"/>
        <v>1.6619994080550055E-3</v>
      </c>
      <c r="W118" s="32">
        <f t="shared" si="86"/>
        <v>3.6528568384524064E-3</v>
      </c>
      <c r="X118" s="32">
        <f t="shared" si="86"/>
        <v>3.3554634134649948E-3</v>
      </c>
      <c r="Y118" s="32">
        <f t="shared" si="86"/>
        <v>7.4297884986874042E-4</v>
      </c>
      <c r="Z118" s="32">
        <f t="shared" si="86"/>
        <v>0</v>
      </c>
      <c r="AA118" s="32">
        <f t="shared" si="86"/>
        <v>9.362522373674788E-4</v>
      </c>
      <c r="AB118" s="32">
        <f t="shared" si="86"/>
        <v>5.1968456355560933E-3</v>
      </c>
      <c r="AC118" s="32">
        <f t="shared" si="86"/>
        <v>2.0866869373397723E-4</v>
      </c>
      <c r="AD118" s="32">
        <f t="shared" si="86"/>
        <v>0</v>
      </c>
      <c r="AE118" s="32">
        <f t="shared" si="86"/>
        <v>8.1127958372964799E-4</v>
      </c>
      <c r="AF118" s="32">
        <f t="shared" si="86"/>
        <v>3.687128108630422E-3</v>
      </c>
      <c r="AG118" s="32">
        <f t="shared" si="86"/>
        <v>3.2250633494586501E-4</v>
      </c>
      <c r="AH118" s="32">
        <f t="shared" si="86"/>
        <v>0</v>
      </c>
      <c r="AI118" s="32">
        <f t="shared" si="86"/>
        <v>1.0247182024943145E-3</v>
      </c>
      <c r="AJ118" s="32">
        <f t="shared" si="86"/>
        <v>0</v>
      </c>
      <c r="AK118" s="32">
        <f t="shared" si="86"/>
        <v>2.2305496074232693E-4</v>
      </c>
      <c r="AL118" s="32">
        <f t="shared" si="86"/>
        <v>0</v>
      </c>
      <c r="AM118" s="32" t="e">
        <f t="shared" ref="AM118:BT118" si="87">AM31/(AM$65+AM$68)</f>
        <v>#DIV/0!</v>
      </c>
      <c r="AN118" s="32">
        <f t="shared" si="87"/>
        <v>0</v>
      </c>
      <c r="AO118" s="32">
        <f t="shared" si="87"/>
        <v>0</v>
      </c>
      <c r="AP118" s="32">
        <f t="shared" si="87"/>
        <v>3.5913643079954032E-3</v>
      </c>
      <c r="AQ118" s="32">
        <f t="shared" si="87"/>
        <v>2.0141930346394359E-3</v>
      </c>
      <c r="AR118" s="32">
        <f t="shared" si="87"/>
        <v>0</v>
      </c>
      <c r="AS118" s="32">
        <f t="shared" si="87"/>
        <v>2.6087987667496742E-4</v>
      </c>
      <c r="AT118" s="32">
        <f t="shared" si="87"/>
        <v>0</v>
      </c>
      <c r="AU118" s="32">
        <f t="shared" si="87"/>
        <v>0</v>
      </c>
      <c r="AV118" s="32">
        <f t="shared" si="87"/>
        <v>1.7909913136921284E-4</v>
      </c>
      <c r="AW118" s="32">
        <f t="shared" si="87"/>
        <v>2.0733123237684525E-3</v>
      </c>
      <c r="AX118" s="32">
        <f t="shared" si="87"/>
        <v>1.994662928919917E-3</v>
      </c>
      <c r="AY118" s="32">
        <f t="shared" si="87"/>
        <v>3.7515225334957369E-3</v>
      </c>
      <c r="AZ118" s="32">
        <f t="shared" si="87"/>
        <v>3.3898305084745765E-4</v>
      </c>
      <c r="BA118" s="32">
        <f t="shared" si="87"/>
        <v>0</v>
      </c>
      <c r="BB118" s="32">
        <f t="shared" si="87"/>
        <v>0</v>
      </c>
      <c r="BC118" s="32">
        <f t="shared" si="87"/>
        <v>2.2998244870786177E-3</v>
      </c>
      <c r="BD118" s="32" t="e">
        <f t="shared" si="87"/>
        <v>#DIV/0!</v>
      </c>
      <c r="BE118" s="32" t="e">
        <f t="shared" si="87"/>
        <v>#DIV/0!</v>
      </c>
      <c r="BF118" s="32" t="e">
        <f t="shared" si="87"/>
        <v>#DIV/0!</v>
      </c>
      <c r="BG118" s="32" t="e">
        <f t="shared" si="87"/>
        <v>#DIV/0!</v>
      </c>
      <c r="BH118" s="32" t="e">
        <f t="shared" si="87"/>
        <v>#DIV/0!</v>
      </c>
      <c r="BI118" s="32">
        <f t="shared" si="87"/>
        <v>2.2439549531286041E-3</v>
      </c>
      <c r="BJ118" s="32">
        <f t="shared" si="87"/>
        <v>8.5081642926524922E-4</v>
      </c>
      <c r="BK118" s="32">
        <f t="shared" si="87"/>
        <v>0</v>
      </c>
      <c r="BL118" s="32">
        <f t="shared" si="87"/>
        <v>2.2428773489593856E-3</v>
      </c>
      <c r="BM118" s="32">
        <f t="shared" si="87"/>
        <v>1.8455114822546975E-3</v>
      </c>
      <c r="BN118" s="32">
        <f t="shared" si="87"/>
        <v>1.2464842751214521E-3</v>
      </c>
      <c r="BO118" s="32">
        <f t="shared" si="87"/>
        <v>2.8229667720205243E-4</v>
      </c>
      <c r="BP118" s="32">
        <f t="shared" si="87"/>
        <v>2.0596716294944977E-3</v>
      </c>
      <c r="BQ118" s="32">
        <f t="shared" si="87"/>
        <v>5.3919443240058246E-4</v>
      </c>
      <c r="BR118" s="32">
        <f t="shared" si="87"/>
        <v>1.6541771538170853E-3</v>
      </c>
      <c r="BS118" s="32">
        <f t="shared" si="87"/>
        <v>7.2592024664975576E-4</v>
      </c>
      <c r="BT118" s="32">
        <f t="shared" si="87"/>
        <v>0</v>
      </c>
    </row>
    <row r="119" spans="1:72" s="12" customFormat="1" x14ac:dyDescent="0.25">
      <c r="A119" s="5"/>
      <c r="B119" s="6" t="s">
        <v>64</v>
      </c>
      <c r="C119" s="6" t="s">
        <v>98</v>
      </c>
      <c r="D119" s="7" t="s">
        <v>99</v>
      </c>
      <c r="E119" s="32" t="e">
        <f t="shared" si="61"/>
        <v>#DIV/0!</v>
      </c>
      <c r="F119" s="6"/>
      <c r="G119" s="32">
        <f t="shared" ref="G119:AL119" si="88">G32/(G$65+G$68)</f>
        <v>9.2550465745552066E-3</v>
      </c>
      <c r="H119" s="32">
        <f t="shared" si="88"/>
        <v>2.1146588390343262E-2</v>
      </c>
      <c r="I119" s="32">
        <f t="shared" si="88"/>
        <v>3.0299136513157892E-2</v>
      </c>
      <c r="J119" s="32">
        <f t="shared" si="88"/>
        <v>1.5150074482583754E-2</v>
      </c>
      <c r="K119" s="32">
        <f t="shared" si="88"/>
        <v>2.3697958744008187E-3</v>
      </c>
      <c r="L119" s="32">
        <f t="shared" si="88"/>
        <v>1.2809222640301017E-2</v>
      </c>
      <c r="M119" s="32">
        <f t="shared" si="88"/>
        <v>1.6321094688462948E-2</v>
      </c>
      <c r="N119" s="32">
        <f t="shared" si="88"/>
        <v>9.6497701084180033E-4</v>
      </c>
      <c r="O119" s="32">
        <f t="shared" si="88"/>
        <v>1.2355059297677645E-2</v>
      </c>
      <c r="P119" s="32">
        <f t="shared" si="88"/>
        <v>3.8906872509960168E-3</v>
      </c>
      <c r="Q119" s="32">
        <f t="shared" si="88"/>
        <v>1.1617058416348148E-2</v>
      </c>
      <c r="R119" s="32">
        <f t="shared" si="88"/>
        <v>4.3412432668510692E-2</v>
      </c>
      <c r="S119" s="32">
        <f t="shared" si="88"/>
        <v>3.5025417751076301E-3</v>
      </c>
      <c r="T119" s="32">
        <f t="shared" si="88"/>
        <v>3.751858231671346E-3</v>
      </c>
      <c r="U119" s="32">
        <f t="shared" si="88"/>
        <v>1.1433748975277215E-2</v>
      </c>
      <c r="V119" s="32">
        <f t="shared" si="88"/>
        <v>1.2066571044782918E-3</v>
      </c>
      <c r="W119" s="32">
        <f t="shared" si="88"/>
        <v>1.3911296459772913E-2</v>
      </c>
      <c r="X119" s="32">
        <f t="shared" si="88"/>
        <v>4.5298756081777435E-3</v>
      </c>
      <c r="Y119" s="32">
        <f t="shared" si="88"/>
        <v>2.4765961662291349E-4</v>
      </c>
      <c r="Z119" s="32">
        <f t="shared" si="88"/>
        <v>6.1054949454509063E-3</v>
      </c>
      <c r="AA119" s="32">
        <f t="shared" si="88"/>
        <v>6.553765661572352E-3</v>
      </c>
      <c r="AB119" s="32">
        <f t="shared" si="88"/>
        <v>0</v>
      </c>
      <c r="AC119" s="32">
        <f t="shared" si="88"/>
        <v>2.6292255410481122E-2</v>
      </c>
      <c r="AD119" s="32">
        <f t="shared" si="88"/>
        <v>0</v>
      </c>
      <c r="AE119" s="32">
        <f t="shared" si="88"/>
        <v>3.8325966541710955E-3</v>
      </c>
      <c r="AF119" s="32">
        <f t="shared" si="88"/>
        <v>8.1371103087016228E-4</v>
      </c>
      <c r="AG119" s="32">
        <f t="shared" si="88"/>
        <v>4.3307993549873292E-3</v>
      </c>
      <c r="AH119" s="32">
        <f t="shared" si="88"/>
        <v>1.6553197169937258E-3</v>
      </c>
      <c r="AI119" s="32">
        <f t="shared" si="88"/>
        <v>4.3238109519882044E-3</v>
      </c>
      <c r="AJ119" s="32">
        <f t="shared" si="88"/>
        <v>3.9754246476328154E-3</v>
      </c>
      <c r="AK119" s="32">
        <f t="shared" si="88"/>
        <v>1.2424161313347608E-2</v>
      </c>
      <c r="AL119" s="32">
        <f t="shared" si="88"/>
        <v>0</v>
      </c>
      <c r="AM119" s="32" t="e">
        <f t="shared" ref="AM119:BT119" si="89">AM32/(AM$65+AM$68)</f>
        <v>#DIV/0!</v>
      </c>
      <c r="AN119" s="32">
        <f t="shared" si="89"/>
        <v>0</v>
      </c>
      <c r="AO119" s="32">
        <f t="shared" si="89"/>
        <v>1.1863775937470923E-3</v>
      </c>
      <c r="AP119" s="32">
        <f t="shared" si="89"/>
        <v>2.1548185847972419E-2</v>
      </c>
      <c r="AQ119" s="32">
        <f t="shared" si="89"/>
        <v>7.9865095908377634E-3</v>
      </c>
      <c r="AR119" s="32">
        <f t="shared" si="89"/>
        <v>8.9401246912127993E-4</v>
      </c>
      <c r="AS119" s="32">
        <f t="shared" si="89"/>
        <v>2.774813233724653E-3</v>
      </c>
      <c r="AT119" s="32">
        <f t="shared" si="89"/>
        <v>9.663974993487888E-3</v>
      </c>
      <c r="AU119" s="32">
        <f t="shared" si="89"/>
        <v>9.6183362324772353E-3</v>
      </c>
      <c r="AV119" s="32">
        <f t="shared" si="89"/>
        <v>1.9909853437210828E-2</v>
      </c>
      <c r="AW119" s="32">
        <f t="shared" si="89"/>
        <v>7.1598385580803883E-3</v>
      </c>
      <c r="AX119" s="32">
        <f t="shared" si="89"/>
        <v>3.800641526725788E-3</v>
      </c>
      <c r="AY119" s="32">
        <f t="shared" si="89"/>
        <v>4.2387332521315471E-3</v>
      </c>
      <c r="AZ119" s="32">
        <f t="shared" si="89"/>
        <v>8.8657105606258155E-3</v>
      </c>
      <c r="BA119" s="32">
        <f t="shared" si="89"/>
        <v>2.3397401861880999E-2</v>
      </c>
      <c r="BB119" s="32">
        <f t="shared" si="89"/>
        <v>2.5460288113396502E-2</v>
      </c>
      <c r="BC119" s="32">
        <f t="shared" si="89"/>
        <v>9.8045149185983175E-3</v>
      </c>
      <c r="BD119" s="32" t="e">
        <f t="shared" si="89"/>
        <v>#DIV/0!</v>
      </c>
      <c r="BE119" s="32" t="e">
        <f t="shared" si="89"/>
        <v>#DIV/0!</v>
      </c>
      <c r="BF119" s="32" t="e">
        <f t="shared" si="89"/>
        <v>#DIV/0!</v>
      </c>
      <c r="BG119" s="32" t="e">
        <f t="shared" si="89"/>
        <v>#DIV/0!</v>
      </c>
      <c r="BH119" s="32" t="e">
        <f t="shared" si="89"/>
        <v>#DIV/0!</v>
      </c>
      <c r="BI119" s="32">
        <f t="shared" si="89"/>
        <v>1.4847851465561231E-2</v>
      </c>
      <c r="BJ119" s="32">
        <f t="shared" si="89"/>
        <v>1.1429300699796512E-2</v>
      </c>
      <c r="BK119" s="32">
        <f t="shared" si="89"/>
        <v>1.3609009413938623E-2</v>
      </c>
      <c r="BL119" s="32">
        <f t="shared" si="89"/>
        <v>6.4928941873779213E-3</v>
      </c>
      <c r="BM119" s="32">
        <f t="shared" si="89"/>
        <v>9.9039665970772454E-3</v>
      </c>
      <c r="BN119" s="32">
        <f t="shared" si="89"/>
        <v>2.2820250575300433E-3</v>
      </c>
      <c r="BO119" s="32">
        <f t="shared" si="89"/>
        <v>5.3581016378742505E-3</v>
      </c>
      <c r="BP119" s="32">
        <f t="shared" si="89"/>
        <v>9.9570411345848309E-3</v>
      </c>
      <c r="BQ119" s="32">
        <f t="shared" si="89"/>
        <v>6.2368675582830267E-3</v>
      </c>
      <c r="BR119" s="32">
        <f t="shared" si="89"/>
        <v>9.4330878211207059E-3</v>
      </c>
      <c r="BS119" s="32">
        <f t="shared" si="89"/>
        <v>1.6353596567783821E-2</v>
      </c>
      <c r="BT119" s="32">
        <f t="shared" si="89"/>
        <v>0</v>
      </c>
    </row>
    <row r="120" spans="1:72" s="12" customFormat="1" x14ac:dyDescent="0.25">
      <c r="A120" s="5"/>
      <c r="B120" s="6" t="s">
        <v>64</v>
      </c>
      <c r="C120" s="6" t="s">
        <v>98</v>
      </c>
      <c r="D120" s="7" t="s">
        <v>100</v>
      </c>
      <c r="E120" s="32" t="e">
        <f t="shared" si="61"/>
        <v>#DIV/0!</v>
      </c>
      <c r="F120" s="6"/>
      <c r="G120" s="32">
        <f t="shared" ref="G120:AL120" si="90">G33/(G$65+G$68)</f>
        <v>7.4736060716432736E-4</v>
      </c>
      <c r="H120" s="32">
        <f t="shared" si="90"/>
        <v>0</v>
      </c>
      <c r="I120" s="32">
        <f t="shared" si="90"/>
        <v>5.2425986842105261E-3</v>
      </c>
      <c r="J120" s="32">
        <f t="shared" si="90"/>
        <v>0</v>
      </c>
      <c r="K120" s="32">
        <f t="shared" si="90"/>
        <v>0</v>
      </c>
      <c r="L120" s="32">
        <f t="shared" si="90"/>
        <v>0</v>
      </c>
      <c r="M120" s="32">
        <f t="shared" si="90"/>
        <v>0</v>
      </c>
      <c r="N120" s="32">
        <f t="shared" si="90"/>
        <v>0</v>
      </c>
      <c r="O120" s="32">
        <f t="shared" si="90"/>
        <v>0</v>
      </c>
      <c r="P120" s="32">
        <f t="shared" si="90"/>
        <v>0</v>
      </c>
      <c r="Q120" s="32">
        <f t="shared" si="90"/>
        <v>0</v>
      </c>
      <c r="R120" s="32">
        <f t="shared" si="90"/>
        <v>4.6877274712476338E-3</v>
      </c>
      <c r="S120" s="32">
        <f t="shared" si="90"/>
        <v>9.7292827086323057E-5</v>
      </c>
      <c r="T120" s="32">
        <f t="shared" si="90"/>
        <v>3.7754548243233677E-4</v>
      </c>
      <c r="U120" s="32">
        <f t="shared" si="90"/>
        <v>0</v>
      </c>
      <c r="V120" s="32">
        <f t="shared" si="90"/>
        <v>0</v>
      </c>
      <c r="W120" s="32">
        <f t="shared" si="90"/>
        <v>7.6101184134425134E-4</v>
      </c>
      <c r="X120" s="32">
        <f t="shared" si="90"/>
        <v>0</v>
      </c>
      <c r="Y120" s="32">
        <f t="shared" si="90"/>
        <v>0</v>
      </c>
      <c r="Z120" s="32">
        <f t="shared" si="90"/>
        <v>0</v>
      </c>
      <c r="AA120" s="32">
        <f t="shared" si="90"/>
        <v>0</v>
      </c>
      <c r="AB120" s="32">
        <f t="shared" si="90"/>
        <v>0</v>
      </c>
      <c r="AC120" s="32">
        <f t="shared" si="90"/>
        <v>2.0866869373397723E-4</v>
      </c>
      <c r="AD120" s="32">
        <f t="shared" si="90"/>
        <v>0</v>
      </c>
      <c r="AE120" s="32">
        <f t="shared" si="90"/>
        <v>0</v>
      </c>
      <c r="AF120" s="32">
        <f t="shared" si="90"/>
        <v>0</v>
      </c>
      <c r="AG120" s="32">
        <f t="shared" si="90"/>
        <v>2.5339783460032253E-3</v>
      </c>
      <c r="AH120" s="32">
        <f t="shared" si="90"/>
        <v>5.339741022560406E-5</v>
      </c>
      <c r="AI120" s="32">
        <f t="shared" si="90"/>
        <v>0</v>
      </c>
      <c r="AJ120" s="32">
        <f t="shared" si="90"/>
        <v>4.201301048066498E-3</v>
      </c>
      <c r="AK120" s="32">
        <f t="shared" si="90"/>
        <v>0</v>
      </c>
      <c r="AL120" s="32">
        <f t="shared" si="90"/>
        <v>0</v>
      </c>
      <c r="AM120" s="32" t="e">
        <f t="shared" ref="AM120:BT120" si="91">AM33/(AM$65+AM$68)</f>
        <v>#DIV/0!</v>
      </c>
      <c r="AN120" s="32">
        <f t="shared" si="91"/>
        <v>0</v>
      </c>
      <c r="AO120" s="32">
        <f t="shared" si="91"/>
        <v>0</v>
      </c>
      <c r="AP120" s="32">
        <f t="shared" si="91"/>
        <v>1.4981119684780826E-3</v>
      </c>
      <c r="AQ120" s="32">
        <f t="shared" si="91"/>
        <v>0</v>
      </c>
      <c r="AR120" s="32">
        <f t="shared" si="91"/>
        <v>5.6463945418186098E-4</v>
      </c>
      <c r="AS120" s="32">
        <f t="shared" si="91"/>
        <v>0</v>
      </c>
      <c r="AT120" s="32">
        <f t="shared" si="91"/>
        <v>3.9072675175827037E-4</v>
      </c>
      <c r="AU120" s="32">
        <f t="shared" si="91"/>
        <v>0</v>
      </c>
      <c r="AV120" s="32">
        <f t="shared" si="91"/>
        <v>0</v>
      </c>
      <c r="AW120" s="32">
        <f t="shared" si="91"/>
        <v>0</v>
      </c>
      <c r="AX120" s="32">
        <f t="shared" si="91"/>
        <v>1.1590608911291409E-3</v>
      </c>
      <c r="AY120" s="32">
        <f t="shared" si="91"/>
        <v>0</v>
      </c>
      <c r="AZ120" s="32">
        <f t="shared" si="91"/>
        <v>1.3559322033898306E-3</v>
      </c>
      <c r="BA120" s="32">
        <f t="shared" si="91"/>
        <v>0</v>
      </c>
      <c r="BB120" s="32">
        <f t="shared" si="91"/>
        <v>0</v>
      </c>
      <c r="BC120" s="32">
        <f t="shared" si="91"/>
        <v>7.9888640077467789E-3</v>
      </c>
      <c r="BD120" s="32" t="e">
        <f t="shared" si="91"/>
        <v>#DIV/0!</v>
      </c>
      <c r="BE120" s="32" t="e">
        <f t="shared" si="91"/>
        <v>#DIV/0!</v>
      </c>
      <c r="BF120" s="32" t="e">
        <f t="shared" si="91"/>
        <v>#DIV/0!</v>
      </c>
      <c r="BG120" s="32" t="e">
        <f t="shared" si="91"/>
        <v>#DIV/0!</v>
      </c>
      <c r="BH120" s="32" t="e">
        <f t="shared" si="91"/>
        <v>#DIV/0!</v>
      </c>
      <c r="BI120" s="32">
        <f t="shared" si="91"/>
        <v>1.4260648300256551E-3</v>
      </c>
      <c r="BJ120" s="32">
        <f t="shared" si="91"/>
        <v>0</v>
      </c>
      <c r="BK120" s="32">
        <f t="shared" si="91"/>
        <v>1.1299223412490325E-3</v>
      </c>
      <c r="BL120" s="32">
        <f t="shared" si="91"/>
        <v>1.6838418535731123E-4</v>
      </c>
      <c r="BM120" s="32">
        <f t="shared" si="91"/>
        <v>5.8455114822546987E-5</v>
      </c>
      <c r="BN120" s="32">
        <f t="shared" si="91"/>
        <v>7.031449757095372E-4</v>
      </c>
      <c r="BO120" s="32">
        <f t="shared" si="91"/>
        <v>1.0406230453722718E-3</v>
      </c>
      <c r="BP120" s="32">
        <f t="shared" si="91"/>
        <v>8.5917730830341907E-4</v>
      </c>
      <c r="BQ120" s="32">
        <f t="shared" si="91"/>
        <v>2.1678951405796617E-4</v>
      </c>
      <c r="BR120" s="32">
        <f t="shared" si="91"/>
        <v>3.0659317937127009E-4</v>
      </c>
      <c r="BS120" s="32">
        <f t="shared" si="91"/>
        <v>2.5774246959699193E-3</v>
      </c>
      <c r="BT120" s="32">
        <f t="shared" si="91"/>
        <v>0</v>
      </c>
    </row>
    <row r="121" spans="1:72" s="12" customFormat="1" x14ac:dyDescent="0.25">
      <c r="A121" s="5"/>
      <c r="B121" s="6" t="s">
        <v>64</v>
      </c>
      <c r="C121" s="6" t="s">
        <v>83</v>
      </c>
      <c r="D121" s="7" t="s">
        <v>117</v>
      </c>
      <c r="E121" s="32" t="e">
        <f>E34/(E$65+E$68)</f>
        <v>#DIV/0!</v>
      </c>
      <c r="F121" s="6"/>
      <c r="G121" s="32">
        <f t="shared" ref="G121:BR121" si="92">G34/(G$65+G$68)</f>
        <v>4.2535279075541388E-4</v>
      </c>
      <c r="H121" s="32">
        <f t="shared" si="92"/>
        <v>0</v>
      </c>
      <c r="I121" s="32">
        <f t="shared" si="92"/>
        <v>0</v>
      </c>
      <c r="J121" s="32">
        <f t="shared" si="92"/>
        <v>0</v>
      </c>
      <c r="K121" s="32">
        <f t="shared" si="92"/>
        <v>0</v>
      </c>
      <c r="L121" s="32">
        <f t="shared" si="92"/>
        <v>0</v>
      </c>
      <c r="M121" s="32">
        <f t="shared" si="92"/>
        <v>0</v>
      </c>
      <c r="N121" s="32">
        <f t="shared" si="92"/>
        <v>0</v>
      </c>
      <c r="O121" s="32">
        <f t="shared" si="92"/>
        <v>0</v>
      </c>
      <c r="P121" s="32">
        <f t="shared" si="92"/>
        <v>0</v>
      </c>
      <c r="Q121" s="32">
        <f t="shared" si="92"/>
        <v>0</v>
      </c>
      <c r="R121" s="32">
        <f t="shared" si="92"/>
        <v>0</v>
      </c>
      <c r="S121" s="32">
        <f t="shared" si="92"/>
        <v>0</v>
      </c>
      <c r="T121" s="32">
        <f t="shared" si="92"/>
        <v>0</v>
      </c>
      <c r="U121" s="32">
        <f t="shared" si="92"/>
        <v>0</v>
      </c>
      <c r="V121" s="32">
        <f t="shared" si="92"/>
        <v>0</v>
      </c>
      <c r="W121" s="32">
        <f t="shared" si="92"/>
        <v>0</v>
      </c>
      <c r="X121" s="32">
        <f t="shared" si="92"/>
        <v>0</v>
      </c>
      <c r="Y121" s="32">
        <f t="shared" si="92"/>
        <v>0</v>
      </c>
      <c r="Z121" s="32">
        <f t="shared" si="92"/>
        <v>0</v>
      </c>
      <c r="AA121" s="32">
        <f t="shared" si="92"/>
        <v>0</v>
      </c>
      <c r="AB121" s="32">
        <f t="shared" si="92"/>
        <v>0</v>
      </c>
      <c r="AC121" s="32">
        <f t="shared" si="92"/>
        <v>0</v>
      </c>
      <c r="AD121" s="32">
        <f t="shared" si="92"/>
        <v>0</v>
      </c>
      <c r="AE121" s="32">
        <f t="shared" si="92"/>
        <v>0</v>
      </c>
      <c r="AF121" s="32">
        <f t="shared" si="92"/>
        <v>0</v>
      </c>
      <c r="AG121" s="32">
        <f t="shared" si="92"/>
        <v>0</v>
      </c>
      <c r="AH121" s="32">
        <f t="shared" si="92"/>
        <v>0</v>
      </c>
      <c r="AI121" s="32">
        <f t="shared" si="92"/>
        <v>0</v>
      </c>
      <c r="AJ121" s="32">
        <f t="shared" si="92"/>
        <v>0</v>
      </c>
      <c r="AK121" s="32">
        <f t="shared" si="92"/>
        <v>0</v>
      </c>
      <c r="AL121" s="32">
        <f t="shared" si="92"/>
        <v>0</v>
      </c>
      <c r="AM121" s="32" t="e">
        <f t="shared" si="92"/>
        <v>#DIV/0!</v>
      </c>
      <c r="AN121" s="32">
        <f t="shared" si="92"/>
        <v>0</v>
      </c>
      <c r="AO121" s="32">
        <f t="shared" si="92"/>
        <v>0</v>
      </c>
      <c r="AP121" s="32">
        <f t="shared" si="92"/>
        <v>0</v>
      </c>
      <c r="AQ121" s="32">
        <f t="shared" si="92"/>
        <v>0</v>
      </c>
      <c r="AR121" s="32">
        <f t="shared" si="92"/>
        <v>0</v>
      </c>
      <c r="AS121" s="32">
        <f t="shared" si="92"/>
        <v>0</v>
      </c>
      <c r="AT121" s="32">
        <f t="shared" si="92"/>
        <v>0</v>
      </c>
      <c r="AU121" s="32">
        <f t="shared" si="92"/>
        <v>0</v>
      </c>
      <c r="AV121" s="32">
        <f t="shared" si="92"/>
        <v>0</v>
      </c>
      <c r="AW121" s="32">
        <f t="shared" si="92"/>
        <v>0</v>
      </c>
      <c r="AX121" s="32">
        <f t="shared" si="92"/>
        <v>0</v>
      </c>
      <c r="AY121" s="32">
        <f t="shared" si="92"/>
        <v>0</v>
      </c>
      <c r="AZ121" s="32">
        <f t="shared" si="92"/>
        <v>1.5384615384615385E-2</v>
      </c>
      <c r="BA121" s="32">
        <f t="shared" si="92"/>
        <v>0</v>
      </c>
      <c r="BB121" s="32">
        <f t="shared" si="92"/>
        <v>0</v>
      </c>
      <c r="BC121" s="32">
        <f t="shared" si="92"/>
        <v>2.5721721237063487E-3</v>
      </c>
      <c r="BD121" s="32" t="e">
        <f t="shared" si="92"/>
        <v>#DIV/0!</v>
      </c>
      <c r="BE121" s="32" t="e">
        <f t="shared" si="92"/>
        <v>#DIV/0!</v>
      </c>
      <c r="BF121" s="32" t="e">
        <f t="shared" si="92"/>
        <v>#DIV/0!</v>
      </c>
      <c r="BG121" s="32" t="e">
        <f t="shared" si="92"/>
        <v>#DIV/0!</v>
      </c>
      <c r="BH121" s="32" t="e">
        <f t="shared" si="92"/>
        <v>#DIV/0!</v>
      </c>
      <c r="BI121" s="32">
        <f t="shared" si="92"/>
        <v>0</v>
      </c>
      <c r="BJ121" s="32">
        <f t="shared" si="92"/>
        <v>0</v>
      </c>
      <c r="BK121" s="32">
        <f t="shared" si="92"/>
        <v>0</v>
      </c>
      <c r="BL121" s="32">
        <f t="shared" si="92"/>
        <v>0</v>
      </c>
      <c r="BM121" s="32">
        <f t="shared" si="92"/>
        <v>0</v>
      </c>
      <c r="BN121" s="32">
        <f t="shared" si="92"/>
        <v>0</v>
      </c>
      <c r="BO121" s="32">
        <f t="shared" si="92"/>
        <v>0</v>
      </c>
      <c r="BP121" s="32">
        <f t="shared" si="92"/>
        <v>0</v>
      </c>
      <c r="BQ121" s="32">
        <f t="shared" si="92"/>
        <v>0</v>
      </c>
      <c r="BR121" s="32">
        <f t="shared" si="92"/>
        <v>0</v>
      </c>
      <c r="BS121" s="32">
        <f>BS34/(BS$65+BS$68)</f>
        <v>0</v>
      </c>
      <c r="BT121" s="32">
        <f>BT34/(BT$65+BT$68)</f>
        <v>0</v>
      </c>
    </row>
    <row r="122" spans="1:72" s="12" customFormat="1" x14ac:dyDescent="0.25">
      <c r="A122" s="5"/>
      <c r="B122" s="6" t="s">
        <v>64</v>
      </c>
      <c r="C122" s="6" t="s">
        <v>83</v>
      </c>
      <c r="D122" s="7" t="s">
        <v>118</v>
      </c>
      <c r="E122" s="32" t="e">
        <f>E35/(E$65+E$68)</f>
        <v>#DIV/0!</v>
      </c>
      <c r="F122" s="6"/>
      <c r="G122" s="32">
        <f t="shared" ref="G122:BR122" si="93">G35/(G$65+G$68)</f>
        <v>1.3800334988953427E-4</v>
      </c>
      <c r="H122" s="32">
        <f t="shared" si="93"/>
        <v>0</v>
      </c>
      <c r="I122" s="32">
        <f t="shared" si="93"/>
        <v>0</v>
      </c>
      <c r="J122" s="32">
        <f t="shared" si="93"/>
        <v>0</v>
      </c>
      <c r="K122" s="32">
        <f t="shared" si="93"/>
        <v>0</v>
      </c>
      <c r="L122" s="32">
        <f t="shared" si="93"/>
        <v>0</v>
      </c>
      <c r="M122" s="32">
        <f t="shared" si="93"/>
        <v>0</v>
      </c>
      <c r="N122" s="32">
        <f t="shared" si="93"/>
        <v>0</v>
      </c>
      <c r="O122" s="32">
        <f t="shared" si="93"/>
        <v>0</v>
      </c>
      <c r="P122" s="32">
        <f t="shared" si="93"/>
        <v>0</v>
      </c>
      <c r="Q122" s="32">
        <f t="shared" si="93"/>
        <v>0</v>
      </c>
      <c r="R122" s="32">
        <f t="shared" si="93"/>
        <v>0</v>
      </c>
      <c r="S122" s="32">
        <f t="shared" si="93"/>
        <v>0</v>
      </c>
      <c r="T122" s="32">
        <f t="shared" si="93"/>
        <v>0</v>
      </c>
      <c r="U122" s="32">
        <f t="shared" si="93"/>
        <v>0</v>
      </c>
      <c r="V122" s="32">
        <f t="shared" si="93"/>
        <v>0</v>
      </c>
      <c r="W122" s="32">
        <f t="shared" si="93"/>
        <v>0</v>
      </c>
      <c r="X122" s="32">
        <f t="shared" si="93"/>
        <v>0</v>
      </c>
      <c r="Y122" s="32">
        <f t="shared" si="93"/>
        <v>0</v>
      </c>
      <c r="Z122" s="32">
        <f t="shared" si="93"/>
        <v>0</v>
      </c>
      <c r="AA122" s="32">
        <f t="shared" si="93"/>
        <v>0</v>
      </c>
      <c r="AB122" s="32">
        <f t="shared" si="93"/>
        <v>0</v>
      </c>
      <c r="AC122" s="32">
        <f t="shared" si="93"/>
        <v>0</v>
      </c>
      <c r="AD122" s="32">
        <f t="shared" si="93"/>
        <v>0</v>
      </c>
      <c r="AE122" s="32">
        <f t="shared" si="93"/>
        <v>0</v>
      </c>
      <c r="AF122" s="32">
        <f t="shared" si="93"/>
        <v>0</v>
      </c>
      <c r="AG122" s="32">
        <f t="shared" si="93"/>
        <v>0</v>
      </c>
      <c r="AH122" s="32">
        <f t="shared" si="93"/>
        <v>0</v>
      </c>
      <c r="AI122" s="32">
        <f t="shared" si="93"/>
        <v>0</v>
      </c>
      <c r="AJ122" s="32">
        <f t="shared" si="93"/>
        <v>0</v>
      </c>
      <c r="AK122" s="32">
        <f t="shared" si="93"/>
        <v>0</v>
      </c>
      <c r="AL122" s="32">
        <f t="shared" si="93"/>
        <v>0</v>
      </c>
      <c r="AM122" s="32" t="e">
        <f t="shared" si="93"/>
        <v>#DIV/0!</v>
      </c>
      <c r="AN122" s="32">
        <f t="shared" si="93"/>
        <v>0</v>
      </c>
      <c r="AO122" s="32">
        <f t="shared" si="93"/>
        <v>0</v>
      </c>
      <c r="AP122" s="32">
        <f t="shared" si="93"/>
        <v>0</v>
      </c>
      <c r="AQ122" s="32">
        <f t="shared" si="93"/>
        <v>0</v>
      </c>
      <c r="AR122" s="32">
        <f t="shared" si="93"/>
        <v>0</v>
      </c>
      <c r="AS122" s="32">
        <f t="shared" si="93"/>
        <v>0</v>
      </c>
      <c r="AT122" s="32">
        <f t="shared" si="93"/>
        <v>0</v>
      </c>
      <c r="AU122" s="32">
        <f t="shared" si="93"/>
        <v>0</v>
      </c>
      <c r="AV122" s="32">
        <f t="shared" si="93"/>
        <v>0</v>
      </c>
      <c r="AW122" s="32">
        <f t="shared" si="93"/>
        <v>0</v>
      </c>
      <c r="AX122" s="32">
        <f t="shared" si="93"/>
        <v>0</v>
      </c>
      <c r="AY122" s="32">
        <f t="shared" si="93"/>
        <v>0</v>
      </c>
      <c r="AZ122" s="32">
        <f t="shared" si="93"/>
        <v>5.6062581486310296E-3</v>
      </c>
      <c r="BA122" s="32">
        <f t="shared" si="93"/>
        <v>0</v>
      </c>
      <c r="BB122" s="32">
        <f t="shared" si="93"/>
        <v>0</v>
      </c>
      <c r="BC122" s="32">
        <f t="shared" si="93"/>
        <v>1.2104339405676937E-4</v>
      </c>
      <c r="BD122" s="32" t="e">
        <f t="shared" si="93"/>
        <v>#DIV/0!</v>
      </c>
      <c r="BE122" s="32" t="e">
        <f t="shared" si="93"/>
        <v>#DIV/0!</v>
      </c>
      <c r="BF122" s="32" t="e">
        <f t="shared" si="93"/>
        <v>#DIV/0!</v>
      </c>
      <c r="BG122" s="32" t="e">
        <f t="shared" si="93"/>
        <v>#DIV/0!</v>
      </c>
      <c r="BH122" s="32" t="e">
        <f t="shared" si="93"/>
        <v>#DIV/0!</v>
      </c>
      <c r="BI122" s="32">
        <f t="shared" si="93"/>
        <v>0</v>
      </c>
      <c r="BJ122" s="32">
        <f t="shared" si="93"/>
        <v>0</v>
      </c>
      <c r="BK122" s="32">
        <f t="shared" si="93"/>
        <v>0</v>
      </c>
      <c r="BL122" s="32">
        <f t="shared" si="93"/>
        <v>0</v>
      </c>
      <c r="BM122" s="32">
        <f t="shared" si="93"/>
        <v>0</v>
      </c>
      <c r="BN122" s="32">
        <f t="shared" si="93"/>
        <v>0</v>
      </c>
      <c r="BO122" s="32">
        <f t="shared" si="93"/>
        <v>0</v>
      </c>
      <c r="BP122" s="32">
        <f t="shared" si="93"/>
        <v>0</v>
      </c>
      <c r="BQ122" s="32">
        <f t="shared" si="93"/>
        <v>0</v>
      </c>
      <c r="BR122" s="32">
        <f t="shared" si="93"/>
        <v>0</v>
      </c>
      <c r="BS122" s="32">
        <f>BS35/(BS$65+BS$68)</f>
        <v>0</v>
      </c>
      <c r="BT122" s="32">
        <f>BT35/(BT$65+BT$68)</f>
        <v>0</v>
      </c>
    </row>
    <row r="123" spans="1:72" s="12" customFormat="1" x14ac:dyDescent="0.25">
      <c r="A123" s="5"/>
      <c r="B123" s="6" t="s">
        <v>64</v>
      </c>
      <c r="C123" s="6" t="s">
        <v>12</v>
      </c>
      <c r="D123" s="61" t="s">
        <v>103</v>
      </c>
      <c r="E123" s="32" t="e">
        <f>E54/(E$65+E$68)</f>
        <v>#DIV/0!</v>
      </c>
      <c r="F123" s="6"/>
      <c r="G123" s="32">
        <f t="shared" ref="G123:AL123" si="94">G54/(G$65+G$68)</f>
        <v>8.7316420886271368E-2</v>
      </c>
      <c r="H123" s="32">
        <f t="shared" si="94"/>
        <v>0.10687114359312287</v>
      </c>
      <c r="I123" s="32">
        <f t="shared" si="94"/>
        <v>0.10778166118421052</v>
      </c>
      <c r="J123" s="32">
        <f t="shared" si="94"/>
        <v>0.11223099109378466</v>
      </c>
      <c r="K123" s="32">
        <f t="shared" si="94"/>
        <v>8.5178003985565784E-2</v>
      </c>
      <c r="L123" s="32">
        <f t="shared" si="94"/>
        <v>7.50673818482641E-2</v>
      </c>
      <c r="M123" s="32">
        <f t="shared" si="94"/>
        <v>0.10069462578994101</v>
      </c>
      <c r="N123" s="32">
        <f t="shared" si="94"/>
        <v>7.901458818186978E-2</v>
      </c>
      <c r="O123" s="32">
        <f t="shared" si="94"/>
        <v>8.044002510653761E-2</v>
      </c>
      <c r="P123" s="32">
        <f t="shared" si="94"/>
        <v>8.0085906374502011E-2</v>
      </c>
      <c r="Q123" s="32">
        <f t="shared" si="94"/>
        <v>8.9987058717308194E-2</v>
      </c>
      <c r="R123" s="32">
        <f t="shared" si="94"/>
        <v>8.3156209055175415E-2</v>
      </c>
      <c r="S123" s="32">
        <f t="shared" si="94"/>
        <v>0.11424610220611485</v>
      </c>
      <c r="T123" s="32">
        <f t="shared" si="94"/>
        <v>0.10019113240048134</v>
      </c>
      <c r="U123" s="32">
        <f t="shared" si="94"/>
        <v>5.0437934158864398E-2</v>
      </c>
      <c r="V123" s="32">
        <f t="shared" si="94"/>
        <v>7.5973863351774709E-2</v>
      </c>
      <c r="W123" s="32">
        <f t="shared" si="94"/>
        <v>6.1763721043499434E-2</v>
      </c>
      <c r="X123" s="32">
        <f t="shared" si="94"/>
        <v>8.7385854324952661E-2</v>
      </c>
      <c r="Y123" s="32">
        <f t="shared" si="94"/>
        <v>9.0792015453960082E-2</v>
      </c>
      <c r="Z123" s="32">
        <f t="shared" si="94"/>
        <v>0.10439395455910319</v>
      </c>
      <c r="AA123" s="32">
        <f t="shared" si="94"/>
        <v>0.10656753407682776</v>
      </c>
      <c r="AB123" s="32">
        <f t="shared" si="94"/>
        <v>9.4238148472671229E-2</v>
      </c>
      <c r="AC123" s="32">
        <f t="shared" si="94"/>
        <v>7.6998747987837582E-2</v>
      </c>
      <c r="AD123" s="32">
        <f t="shared" si="94"/>
        <v>9.7030702723170631E-2</v>
      </c>
      <c r="AE123" s="32">
        <f t="shared" si="94"/>
        <v>9.0052033793990918E-2</v>
      </c>
      <c r="AF123" s="32">
        <f t="shared" si="94"/>
        <v>0.10796928240858465</v>
      </c>
      <c r="AG123" s="32">
        <f t="shared" si="94"/>
        <v>0.10366275051831375</v>
      </c>
      <c r="AH123" s="32">
        <f t="shared" si="94"/>
        <v>8.8532906154051516E-2</v>
      </c>
      <c r="AI123" s="32">
        <f t="shared" si="94"/>
        <v>7.6104071380370425E-2</v>
      </c>
      <c r="AJ123" s="32">
        <f t="shared" si="94"/>
        <v>9.044091073364656E-2</v>
      </c>
      <c r="AK123" s="32">
        <f t="shared" si="94"/>
        <v>8.2463418986438261E-2</v>
      </c>
      <c r="AL123" s="32">
        <f t="shared" si="94"/>
        <v>9.0938441670253972E-2</v>
      </c>
      <c r="AM123" s="32" t="e">
        <f t="shared" ref="AM123:BT123" si="95">AM54/(AM$65+AM$68)</f>
        <v>#DIV/0!</v>
      </c>
      <c r="AN123" s="32">
        <f t="shared" si="95"/>
        <v>4.0324763193504733E-2</v>
      </c>
      <c r="AO123" s="32">
        <f t="shared" si="95"/>
        <v>7.7626314320275419E-2</v>
      </c>
      <c r="AP123" s="32">
        <f t="shared" si="95"/>
        <v>6.837957642423248E-2</v>
      </c>
      <c r="AQ123" s="32">
        <f t="shared" si="95"/>
        <v>7.6000655783778723E-2</v>
      </c>
      <c r="AR123" s="32">
        <f t="shared" si="95"/>
        <v>7.9896482766733321E-2</v>
      </c>
      <c r="AS123" s="32">
        <f t="shared" si="95"/>
        <v>6.1662516304992296E-2</v>
      </c>
      <c r="AT123" s="32">
        <f t="shared" si="95"/>
        <v>5.4024485543110193E-2</v>
      </c>
      <c r="AU123" s="32">
        <f t="shared" si="95"/>
        <v>7.643507623043079E-2</v>
      </c>
      <c r="AV123" s="32">
        <f t="shared" si="95"/>
        <v>6.4356287872003815E-2</v>
      </c>
      <c r="AW123" s="32">
        <f t="shared" si="95"/>
        <v>8.8848344114557415E-2</v>
      </c>
      <c r="AX123" s="32">
        <f t="shared" si="95"/>
        <v>0.10366856249494594</v>
      </c>
      <c r="AY123" s="32">
        <f t="shared" si="95"/>
        <v>7.3666260657734475E-2</v>
      </c>
      <c r="AZ123" s="32">
        <f t="shared" si="95"/>
        <v>0.10026075619295959</v>
      </c>
      <c r="BA123" s="32">
        <f t="shared" si="95"/>
        <v>9.0014512760610246E-2</v>
      </c>
      <c r="BB123" s="32">
        <f t="shared" si="95"/>
        <v>0.13712348817502501</v>
      </c>
      <c r="BC123" s="32">
        <f t="shared" si="95"/>
        <v>0.10906009804514918</v>
      </c>
      <c r="BD123" s="32" t="e">
        <f t="shared" si="95"/>
        <v>#DIV/0!</v>
      </c>
      <c r="BE123" s="32" t="e">
        <f t="shared" si="95"/>
        <v>#DIV/0!</v>
      </c>
      <c r="BF123" s="32" t="e">
        <f t="shared" si="95"/>
        <v>#DIV/0!</v>
      </c>
      <c r="BG123" s="32" t="e">
        <f t="shared" si="95"/>
        <v>#DIV/0!</v>
      </c>
      <c r="BH123" s="32" t="e">
        <f t="shared" si="95"/>
        <v>#DIV/0!</v>
      </c>
      <c r="BI123" s="32">
        <f t="shared" si="95"/>
        <v>9.9558898574634222E-2</v>
      </c>
      <c r="BJ123" s="32">
        <f t="shared" si="95"/>
        <v>8.4159925128154234E-2</v>
      </c>
      <c r="BK123" s="32">
        <f t="shared" si="95"/>
        <v>9.8758958224086701E-2</v>
      </c>
      <c r="BL123" s="32">
        <f t="shared" si="95"/>
        <v>6.9414696571697992E-2</v>
      </c>
      <c r="BM123" s="32">
        <f t="shared" si="95"/>
        <v>9.6000000000000016E-2</v>
      </c>
      <c r="BN123" s="32">
        <f t="shared" si="95"/>
        <v>9.849782664280235E-2</v>
      </c>
      <c r="BO123" s="32">
        <f t="shared" si="95"/>
        <v>8.5048793043324231E-2</v>
      </c>
      <c r="BP123" s="32">
        <f t="shared" si="95"/>
        <v>7.7055258047431296E-2</v>
      </c>
      <c r="BQ123" s="32">
        <f t="shared" si="95"/>
        <v>6.5231408909493152E-2</v>
      </c>
      <c r="BR123" s="32">
        <f t="shared" si="95"/>
        <v>8.4270343883466062E-2</v>
      </c>
      <c r="BS123" s="32">
        <f t="shared" si="95"/>
        <v>0.11077216707584643</v>
      </c>
      <c r="BT123" s="32">
        <f t="shared" si="95"/>
        <v>3.8958333333333338E-2</v>
      </c>
    </row>
    <row r="124" spans="1:72" s="12" customFormat="1" x14ac:dyDescent="0.25">
      <c r="A124" s="5"/>
      <c r="B124" s="6" t="s">
        <v>64</v>
      </c>
      <c r="C124" s="6" t="s">
        <v>12</v>
      </c>
      <c r="D124" s="7" t="s">
        <v>14</v>
      </c>
      <c r="E124" s="32" t="e">
        <f>E55/(E$65+E$68)</f>
        <v>#DIV/0!</v>
      </c>
      <c r="F124" s="6"/>
      <c r="G124" s="32">
        <f t="shared" ref="G124:AL124" si="96">G55/(G$65+G$68)</f>
        <v>4.4149729223564166E-2</v>
      </c>
      <c r="H124" s="32">
        <f t="shared" si="96"/>
        <v>4.8643143832744262E-2</v>
      </c>
      <c r="I124" s="32">
        <f t="shared" si="96"/>
        <v>5.0344366776315777E-2</v>
      </c>
      <c r="J124" s="32">
        <f t="shared" si="96"/>
        <v>9.742955849259928E-2</v>
      </c>
      <c r="K124" s="32">
        <f t="shared" si="96"/>
        <v>5.280874670113643E-2</v>
      </c>
      <c r="L124" s="32">
        <f t="shared" si="96"/>
        <v>2.5805246444106426E-2</v>
      </c>
      <c r="M124" s="32">
        <f t="shared" si="96"/>
        <v>4.1129158614926629E-2</v>
      </c>
      <c r="N124" s="32">
        <f t="shared" si="96"/>
        <v>3.848555372651416E-2</v>
      </c>
      <c r="O124" s="32">
        <f t="shared" si="96"/>
        <v>9.4479865217534931E-3</v>
      </c>
      <c r="P124" s="32">
        <f t="shared" si="96"/>
        <v>4.917828685258965E-3</v>
      </c>
      <c r="Q124" s="32">
        <f t="shared" si="96"/>
        <v>3.4550215186444758E-2</v>
      </c>
      <c r="R124" s="32">
        <f t="shared" si="96"/>
        <v>1.2112388994031153E-2</v>
      </c>
      <c r="S124" s="32">
        <f t="shared" si="96"/>
        <v>3.8479313112640773E-2</v>
      </c>
      <c r="T124" s="32">
        <f t="shared" si="96"/>
        <v>4.497510559475211E-2</v>
      </c>
      <c r="U124" s="32">
        <f t="shared" si="96"/>
        <v>1.4842300556586269E-2</v>
      </c>
      <c r="V124" s="32">
        <f t="shared" si="96"/>
        <v>3.5949274867381566E-2</v>
      </c>
      <c r="W124" s="32">
        <f t="shared" si="96"/>
        <v>4.5051901007579678E-2</v>
      </c>
      <c r="X124" s="32">
        <f t="shared" si="96"/>
        <v>4.6712844234594833E-2</v>
      </c>
      <c r="Y124" s="32">
        <f t="shared" si="96"/>
        <v>7.9944524245876475E-2</v>
      </c>
      <c r="Z124" s="32">
        <f t="shared" si="96"/>
        <v>1.9617655890301271E-2</v>
      </c>
      <c r="AA124" s="32">
        <f t="shared" si="96"/>
        <v>4.8712653173619704E-2</v>
      </c>
      <c r="AB124" s="32">
        <f t="shared" si="96"/>
        <v>7.0338701392875486E-2</v>
      </c>
      <c r="AC124" s="32">
        <f t="shared" si="96"/>
        <v>3.6099684015978052E-2</v>
      </c>
      <c r="AD124" s="32">
        <f t="shared" si="96"/>
        <v>1.9343031144488973E-2</v>
      </c>
      <c r="AE124" s="32">
        <f t="shared" si="96"/>
        <v>3.3542214513511998E-2</v>
      </c>
      <c r="AF124" s="32">
        <f t="shared" si="96"/>
        <v>2.8683313838173217E-2</v>
      </c>
      <c r="AG124" s="32">
        <f t="shared" si="96"/>
        <v>2.7044459801888968E-2</v>
      </c>
      <c r="AH124" s="32">
        <f t="shared" si="96"/>
        <v>3.7565078093712456E-2</v>
      </c>
      <c r="AI124" s="32">
        <f t="shared" si="96"/>
        <v>6.5456999325185589E-2</v>
      </c>
      <c r="AJ124" s="32">
        <f t="shared" si="96"/>
        <v>5.4955728225514991E-2</v>
      </c>
      <c r="AK124" s="32">
        <f t="shared" si="96"/>
        <v>4.7956816559600289E-2</v>
      </c>
      <c r="AL124" s="32">
        <f t="shared" si="96"/>
        <v>1.5066724063710717E-2</v>
      </c>
      <c r="AM124" s="32" t="e">
        <f t="shared" ref="AM124:BT124" si="97">AM55/(AM$65+AM$68)</f>
        <v>#DIV/0!</v>
      </c>
      <c r="AN124" s="32">
        <f t="shared" si="97"/>
        <v>6.4952638700947222E-3</v>
      </c>
      <c r="AO124" s="32">
        <f t="shared" si="97"/>
        <v>0.10614590118172515</v>
      </c>
      <c r="AP124" s="32">
        <f t="shared" si="97"/>
        <v>7.8866360203579053E-2</v>
      </c>
      <c r="AQ124" s="32">
        <f t="shared" si="97"/>
        <v>9.0802632503454578E-2</v>
      </c>
      <c r="AR124" s="32">
        <f t="shared" si="97"/>
        <v>4.091283378426068E-2</v>
      </c>
      <c r="AS124" s="32">
        <f t="shared" si="97"/>
        <v>4.9946638207043759E-2</v>
      </c>
      <c r="AT124" s="32">
        <f t="shared" si="97"/>
        <v>3.2326126595467575E-2</v>
      </c>
      <c r="AU124" s="32">
        <f t="shared" si="97"/>
        <v>2.1487772434257653E-2</v>
      </c>
      <c r="AV124" s="32">
        <f t="shared" si="97"/>
        <v>3.2775141040565954E-2</v>
      </c>
      <c r="AW124" s="32">
        <f t="shared" si="97"/>
        <v>2.510090119975673E-2</v>
      </c>
      <c r="AX124" s="32">
        <f t="shared" si="97"/>
        <v>4.4906870805143002E-2</v>
      </c>
      <c r="AY124" s="32">
        <f t="shared" si="97"/>
        <v>1.213154689403167E-2</v>
      </c>
      <c r="AZ124" s="32">
        <f t="shared" si="97"/>
        <v>7.0534550195567133E-2</v>
      </c>
      <c r="BA124" s="32">
        <f t="shared" si="97"/>
        <v>2.7078687480089202E-2</v>
      </c>
      <c r="BB124" s="32">
        <f t="shared" si="97"/>
        <v>2.7309144133733917E-2</v>
      </c>
      <c r="BC124" s="32">
        <f t="shared" si="97"/>
        <v>4.8175270834594205E-2</v>
      </c>
      <c r="BD124" s="32" t="e">
        <f t="shared" si="97"/>
        <v>#DIV/0!</v>
      </c>
      <c r="BE124" s="32" t="e">
        <f t="shared" si="97"/>
        <v>#DIV/0!</v>
      </c>
      <c r="BF124" s="32" t="e">
        <f t="shared" si="97"/>
        <v>#DIV/0!</v>
      </c>
      <c r="BG124" s="32" t="e">
        <f t="shared" si="97"/>
        <v>#DIV/0!</v>
      </c>
      <c r="BH124" s="32" t="e">
        <f t="shared" si="97"/>
        <v>#DIV/0!</v>
      </c>
      <c r="BI124" s="32">
        <f t="shared" si="97"/>
        <v>6.1257873066249087E-2</v>
      </c>
      <c r="BJ124" s="32">
        <f t="shared" si="97"/>
        <v>2.3213108245120212E-2</v>
      </c>
      <c r="BK124" s="32">
        <f t="shared" si="97"/>
        <v>3.208105476065623E-2</v>
      </c>
      <c r="BL124" s="32">
        <f t="shared" si="97"/>
        <v>3.6653869468579514E-2</v>
      </c>
      <c r="BM124" s="32">
        <f t="shared" si="97"/>
        <v>5.6709812108559507E-2</v>
      </c>
      <c r="BN124" s="32">
        <f t="shared" si="97"/>
        <v>2.7723088724111476E-2</v>
      </c>
      <c r="BO124" s="32">
        <f t="shared" si="97"/>
        <v>4.8638056913224217E-2</v>
      </c>
      <c r="BP124" s="32">
        <f t="shared" si="97"/>
        <v>8.3716824574824919E-2</v>
      </c>
      <c r="BQ124" s="32">
        <f t="shared" si="97"/>
        <v>5.7276901355212392E-2</v>
      </c>
      <c r="BR124" s="32">
        <f t="shared" si="97"/>
        <v>3.090174045104848E-2</v>
      </c>
      <c r="BS124" s="32">
        <f t="shared" si="97"/>
        <v>3.5839253525607039E-2</v>
      </c>
      <c r="BT124" s="32">
        <f t="shared" si="97"/>
        <v>5.1041666666666666E-2</v>
      </c>
    </row>
    <row r="125" spans="1:72" s="12" customFormat="1" x14ac:dyDescent="0.25">
      <c r="A125" s="5"/>
      <c r="B125" s="6" t="s">
        <v>64</v>
      </c>
      <c r="C125" s="6" t="s">
        <v>12</v>
      </c>
      <c r="D125" s="61" t="s">
        <v>104</v>
      </c>
      <c r="E125" s="32" t="e">
        <f>E56/(E$65+E$68)</f>
        <v>#DIV/0!</v>
      </c>
      <c r="F125" s="6"/>
      <c r="G125" s="32">
        <f t="shared" ref="G125:AL125" si="98">G56/(G$65+G$68)</f>
        <v>8.4534298558589654E-2</v>
      </c>
      <c r="H125" s="32">
        <f t="shared" si="98"/>
        <v>7.2904810399568684E-2</v>
      </c>
      <c r="I125" s="32">
        <f t="shared" si="98"/>
        <v>9.0460526315789463E-2</v>
      </c>
      <c r="J125" s="32">
        <f t="shared" si="98"/>
        <v>0.12177110075750373</v>
      </c>
      <c r="K125" s="32">
        <f t="shared" si="98"/>
        <v>7.7206872408035768E-2</v>
      </c>
      <c r="L125" s="32">
        <f t="shared" si="98"/>
        <v>4.0909454807461373E-2</v>
      </c>
      <c r="M125" s="32">
        <f t="shared" si="98"/>
        <v>6.1445657283125295E-2</v>
      </c>
      <c r="N125" s="32">
        <f t="shared" si="98"/>
        <v>6.3149230856559005E-2</v>
      </c>
      <c r="O125" s="32">
        <f t="shared" si="98"/>
        <v>3.2935813154504306E-2</v>
      </c>
      <c r="P125" s="32">
        <f t="shared" si="98"/>
        <v>2.6020916334661359E-2</v>
      </c>
      <c r="Q125" s="32">
        <f t="shared" si="98"/>
        <v>6.6632557859572034E-2</v>
      </c>
      <c r="R125" s="32">
        <f t="shared" si="98"/>
        <v>5.733003348376764E-2</v>
      </c>
      <c r="S125" s="32">
        <f t="shared" si="98"/>
        <v>5.8400019458565419E-2</v>
      </c>
      <c r="T125" s="32">
        <f t="shared" si="98"/>
        <v>8.0511574128695806E-2</v>
      </c>
      <c r="U125" s="32">
        <f t="shared" si="98"/>
        <v>3.0029770893558263E-2</v>
      </c>
      <c r="V125" s="32">
        <f t="shared" si="98"/>
        <v>7.6429205655351412E-2</v>
      </c>
      <c r="W125" s="32">
        <f t="shared" si="98"/>
        <v>0.10328452710724179</v>
      </c>
      <c r="X125" s="32">
        <f t="shared" si="98"/>
        <v>9.1148766867195544E-2</v>
      </c>
      <c r="Y125" s="32">
        <f t="shared" si="98"/>
        <v>0.12229431868839469</v>
      </c>
      <c r="Z125" s="32">
        <f t="shared" si="98"/>
        <v>6.1155039535582018E-2</v>
      </c>
      <c r="AA125" s="32">
        <f t="shared" si="98"/>
        <v>0.10287759878837945</v>
      </c>
      <c r="AB125" s="32">
        <f t="shared" si="98"/>
        <v>0.12723207541469014</v>
      </c>
      <c r="AC125" s="32">
        <f t="shared" si="98"/>
        <v>9.1367078042091432E-2</v>
      </c>
      <c r="AD125" s="32">
        <f t="shared" si="98"/>
        <v>0.13697895301505159</v>
      </c>
      <c r="AE125" s="32">
        <f t="shared" si="98"/>
        <v>7.807866614446371E-2</v>
      </c>
      <c r="AF125" s="32">
        <f t="shared" si="98"/>
        <v>8.7448507348827753E-2</v>
      </c>
      <c r="AG125" s="32">
        <f t="shared" si="98"/>
        <v>6.7288643169776549E-2</v>
      </c>
      <c r="AH125" s="32">
        <f t="shared" si="98"/>
        <v>7.7533039647577087E-2</v>
      </c>
      <c r="AI125" s="32">
        <f t="shared" si="98"/>
        <v>0.11426857614156109</v>
      </c>
      <c r="AJ125" s="32">
        <f t="shared" si="98"/>
        <v>0.10234459703650163</v>
      </c>
      <c r="AK125" s="32">
        <f t="shared" si="98"/>
        <v>0.10503658101356175</v>
      </c>
      <c r="AL125" s="32">
        <f t="shared" si="98"/>
        <v>7.9207920792079209E-2</v>
      </c>
      <c r="AM125" s="32" t="e">
        <f t="shared" ref="AM125:BT125" si="99">AM56/(AM$65+AM$68)</f>
        <v>#DIV/0!</v>
      </c>
      <c r="AN125" s="32">
        <f t="shared" si="99"/>
        <v>5.5886332882273335E-2</v>
      </c>
      <c r="AO125" s="32">
        <f t="shared" si="99"/>
        <v>0.16753512608169724</v>
      </c>
      <c r="AP125" s="32">
        <f t="shared" si="99"/>
        <v>0.12992529962239371</v>
      </c>
      <c r="AQ125" s="32">
        <f t="shared" si="99"/>
        <v>0.14684872473475888</v>
      </c>
      <c r="AR125" s="32">
        <f t="shared" si="99"/>
        <v>7.1920950476414544E-2</v>
      </c>
      <c r="AS125" s="32">
        <f t="shared" si="99"/>
        <v>9.7308193999762843E-2</v>
      </c>
      <c r="AT125" s="32">
        <f t="shared" si="99"/>
        <v>6.845532690804898E-2</v>
      </c>
      <c r="AU125" s="32">
        <f t="shared" si="99"/>
        <v>4.8961424332344218E-2</v>
      </c>
      <c r="AV125" s="32">
        <f t="shared" si="99"/>
        <v>7.262469777021581E-2</v>
      </c>
      <c r="AW125" s="32">
        <f t="shared" si="99"/>
        <v>5.5868856084480556E-2</v>
      </c>
      <c r="AX125" s="32">
        <f t="shared" si="99"/>
        <v>7.0783579072212194E-2</v>
      </c>
      <c r="AY125" s="32">
        <f t="shared" si="99"/>
        <v>4.1412911084043852E-2</v>
      </c>
      <c r="AZ125" s="32">
        <f t="shared" si="99"/>
        <v>0.11608865710560627</v>
      </c>
      <c r="BA125" s="32">
        <f t="shared" si="99"/>
        <v>5.4971505433435992E-2</v>
      </c>
      <c r="BB125" s="32">
        <f t="shared" si="99"/>
        <v>5.5581234111393575E-2</v>
      </c>
      <c r="BC125" s="32">
        <f t="shared" si="99"/>
        <v>6.4727954971857432E-2</v>
      </c>
      <c r="BD125" s="32" t="e">
        <f t="shared" si="99"/>
        <v>#DIV/0!</v>
      </c>
      <c r="BE125" s="32" t="e">
        <f t="shared" si="99"/>
        <v>#DIV/0!</v>
      </c>
      <c r="BF125" s="32" t="e">
        <f t="shared" si="99"/>
        <v>#DIV/0!</v>
      </c>
      <c r="BG125" s="32" t="e">
        <f t="shared" si="99"/>
        <v>#DIV/0!</v>
      </c>
      <c r="BH125" s="32" t="e">
        <f t="shared" si="99"/>
        <v>#DIV/0!</v>
      </c>
      <c r="BI125" s="32">
        <f t="shared" si="99"/>
        <v>9.0233553068486044E-2</v>
      </c>
      <c r="BJ125" s="32">
        <f t="shared" si="99"/>
        <v>4.3653972958217831E-2</v>
      </c>
      <c r="BK125" s="32">
        <f t="shared" si="99"/>
        <v>6.4018528229330546E-2</v>
      </c>
      <c r="BL125" s="32">
        <f t="shared" si="99"/>
        <v>7.7699198491277696E-2</v>
      </c>
      <c r="BM125" s="32">
        <f t="shared" si="99"/>
        <v>0.10821711899791234</v>
      </c>
      <c r="BN125" s="32">
        <f t="shared" si="99"/>
        <v>9.1127588851956015E-2</v>
      </c>
      <c r="BO125" s="32">
        <f t="shared" si="99"/>
        <v>9.7420029779531819E-2</v>
      </c>
      <c r="BP125" s="32">
        <f t="shared" si="99"/>
        <v>0.13929264991467075</v>
      </c>
      <c r="BQ125" s="32">
        <f t="shared" si="99"/>
        <v>0.10099612002356891</v>
      </c>
      <c r="BR125" s="32">
        <f t="shared" si="99"/>
        <v>6.2117204155407092E-2</v>
      </c>
      <c r="BS125" s="32">
        <f t="shared" si="99"/>
        <v>6.7045667724280819E-2</v>
      </c>
      <c r="BT125" s="32">
        <f t="shared" si="99"/>
        <v>6.7500000000000004E-2</v>
      </c>
    </row>
    <row r="126" spans="1:72" s="12" customFormat="1" x14ac:dyDescent="0.25">
      <c r="A126" s="5"/>
      <c r="B126" s="6" t="s">
        <v>64</v>
      </c>
      <c r="C126" s="6" t="s">
        <v>12</v>
      </c>
      <c r="D126" s="7" t="s">
        <v>15</v>
      </c>
      <c r="E126" s="32" t="e">
        <f>(E68-E69)/(E$65+E$68)-E127</f>
        <v>#DIV/0!</v>
      </c>
      <c r="F126" s="6"/>
      <c r="G126" s="32">
        <f t="shared" ref="G126:AL126" si="100">(G68-G69)/(G$65+G$68)-G127</f>
        <v>2.1185075898489482E-2</v>
      </c>
      <c r="H126" s="32">
        <f t="shared" si="100"/>
        <v>2.5491219813938586E-2</v>
      </c>
      <c r="I126" s="32">
        <f t="shared" si="100"/>
        <v>2.3080423983817058E-2</v>
      </c>
      <c r="J126" s="32">
        <f t="shared" si="100"/>
        <v>9.2335638814038806E-3</v>
      </c>
      <c r="K126" s="32">
        <f t="shared" si="100"/>
        <v>2.7669434281686174E-2</v>
      </c>
      <c r="L126" s="32">
        <f t="shared" si="100"/>
        <v>9.8159137440874955E-3</v>
      </c>
      <c r="M126" s="32">
        <f t="shared" si="100"/>
        <v>1.2243369550918863E-2</v>
      </c>
      <c r="N126" s="32">
        <f t="shared" si="100"/>
        <v>2.9825294931951907E-2</v>
      </c>
      <c r="O126" s="32">
        <f t="shared" si="100"/>
        <v>3.5180659982339609E-2</v>
      </c>
      <c r="P126" s="32">
        <f t="shared" si="100"/>
        <v>2.8137858884838704E-2</v>
      </c>
      <c r="Q126" s="32">
        <f t="shared" si="100"/>
        <v>3.8381737092911407E-2</v>
      </c>
      <c r="R126" s="32">
        <f t="shared" si="100"/>
        <v>-3.2391869681512961E-2</v>
      </c>
      <c r="S126" s="32">
        <f t="shared" si="100"/>
        <v>1.7220044783050774E-2</v>
      </c>
      <c r="T126" s="32">
        <f t="shared" si="100"/>
        <v>1.1232645994424306E-2</v>
      </c>
      <c r="U126" s="32">
        <f t="shared" si="100"/>
        <v>4.6494331666254544E-2</v>
      </c>
      <c r="V126" s="32">
        <f t="shared" si="100"/>
        <v>4.4178971054376397E-2</v>
      </c>
      <c r="W126" s="32">
        <f t="shared" si="100"/>
        <v>3.8839013279057824E-2</v>
      </c>
      <c r="X126" s="32">
        <f t="shared" si="100"/>
        <v>1.1946294547462766E-2</v>
      </c>
      <c r="Y126" s="32">
        <f t="shared" si="100"/>
        <v>1.6000339249800957E-2</v>
      </c>
      <c r="Z126" s="32">
        <f t="shared" si="100"/>
        <v>6.5305334998058517E-2</v>
      </c>
      <c r="AA126" s="32">
        <f t="shared" si="100"/>
        <v>2.3591547753621399E-2</v>
      </c>
      <c r="AB126" s="32">
        <f t="shared" si="100"/>
        <v>4.3566188967278083E-2</v>
      </c>
      <c r="AC126" s="32">
        <f t="shared" si="100"/>
        <v>3.0017030436550997E-2</v>
      </c>
      <c r="AD126" s="32">
        <f t="shared" si="100"/>
        <v>-7.8112932390345904E-2</v>
      </c>
      <c r="AE126" s="32">
        <f t="shared" si="100"/>
        <v>5.6639253006431925E-2</v>
      </c>
      <c r="AF126" s="32">
        <f t="shared" si="100"/>
        <v>4.012413269596285E-2</v>
      </c>
      <c r="AG126" s="32">
        <f t="shared" si="100"/>
        <v>3.3317728188093858E-2</v>
      </c>
      <c r="AH126" s="32">
        <f t="shared" si="100"/>
        <v>1.6032459443320234E-2</v>
      </c>
      <c r="AI126" s="32">
        <f t="shared" si="100"/>
        <v>1.3506771217188296E-2</v>
      </c>
      <c r="AJ126" s="32">
        <f t="shared" si="100"/>
        <v>-3.4444250742489482E-3</v>
      </c>
      <c r="AK126" s="32">
        <f t="shared" si="100"/>
        <v>3.176697065455987E-2</v>
      </c>
      <c r="AL126" s="32">
        <f t="shared" si="100"/>
        <v>3.038546117320419E-2</v>
      </c>
      <c r="AM126" s="32" t="e">
        <f t="shared" ref="AM126:BR126" si="101">(AM68-AM69)/(AM$65+AM$68)-AM127</f>
        <v>#DIV/0!</v>
      </c>
      <c r="AN126" s="32">
        <f t="shared" si="101"/>
        <v>2.4016800571985387E-2</v>
      </c>
      <c r="AO126" s="32">
        <f t="shared" si="101"/>
        <v>1.6052460434653415E-2</v>
      </c>
      <c r="AP126" s="32">
        <f t="shared" si="101"/>
        <v>3.0448428209422996E-2</v>
      </c>
      <c r="AQ126" s="32">
        <f t="shared" si="101"/>
        <v>3.7874591823710613E-2</v>
      </c>
      <c r="AR126" s="32">
        <f t="shared" si="101"/>
        <v>3.5148048953627338E-2</v>
      </c>
      <c r="AS126" s="32">
        <f t="shared" si="101"/>
        <v>2.343403661439962E-2</v>
      </c>
      <c r="AT126" s="32">
        <f t="shared" si="101"/>
        <v>2.2885430253364293E-2</v>
      </c>
      <c r="AU126" s="32">
        <f t="shared" si="101"/>
        <v>2.5834973794118143E-2</v>
      </c>
      <c r="AV126" s="32">
        <f t="shared" si="101"/>
        <v>8.9020834550163908E-3</v>
      </c>
      <c r="AW126" s="32">
        <f t="shared" si="101"/>
        <v>1.2039276569450197E-3</v>
      </c>
      <c r="AX126" s="32">
        <f t="shared" si="101"/>
        <v>3.6401778310752031E-3</v>
      </c>
      <c r="AY126" s="32">
        <f t="shared" si="101"/>
        <v>6.9005549632433841E-3</v>
      </c>
      <c r="AZ126" s="32">
        <f t="shared" si="101"/>
        <v>2.418512500769826E-3</v>
      </c>
      <c r="BA126" s="32">
        <f t="shared" si="101"/>
        <v>3.3321408809215004E-2</v>
      </c>
      <c r="BB126" s="32">
        <f t="shared" si="101"/>
        <v>4.3626328563295527E-2</v>
      </c>
      <c r="BC126" s="32">
        <f t="shared" si="101"/>
        <v>1.0016999424578909E-2</v>
      </c>
      <c r="BD126" s="32" t="e">
        <f t="shared" si="101"/>
        <v>#DIV/0!</v>
      </c>
      <c r="BE126" s="32" t="e">
        <f t="shared" si="101"/>
        <v>#DIV/0!</v>
      </c>
      <c r="BF126" s="32" t="e">
        <f t="shared" si="101"/>
        <v>#DIV/0!</v>
      </c>
      <c r="BG126" s="32" t="e">
        <f t="shared" si="101"/>
        <v>#DIV/0!</v>
      </c>
      <c r="BH126" s="32" t="e">
        <f t="shared" si="101"/>
        <v>#DIV/0!</v>
      </c>
      <c r="BI126" s="32">
        <f t="shared" si="101"/>
        <v>2.0849754344674835E-2</v>
      </c>
      <c r="BJ126" s="32">
        <f t="shared" si="101"/>
        <v>2.294062573926902E-2</v>
      </c>
      <c r="BK126" s="32">
        <f t="shared" si="101"/>
        <v>8.591132889333504E-3</v>
      </c>
      <c r="BL126" s="32">
        <f t="shared" si="101"/>
        <v>3.4844079504356057E-2</v>
      </c>
      <c r="BM126" s="32">
        <f t="shared" si="101"/>
        <v>3.4250214458027714E-2</v>
      </c>
      <c r="BN126" s="32">
        <f t="shared" si="101"/>
        <v>1.6174986035777023E-2</v>
      </c>
      <c r="BO126" s="32">
        <f t="shared" si="101"/>
        <v>1.6071198722105481E-2</v>
      </c>
      <c r="BP126" s="32">
        <f t="shared" si="101"/>
        <v>2.5125392392952549E-2</v>
      </c>
      <c r="BQ126" s="32">
        <f t="shared" si="101"/>
        <v>2.8950889360678411E-2</v>
      </c>
      <c r="BR126" s="32">
        <f t="shared" si="101"/>
        <v>8.2473681291856948E-3</v>
      </c>
      <c r="BS126" s="32">
        <f>(BS68-BS69)/(BS$65+BS$68)-BS127</f>
        <v>1.8455091128835609E-2</v>
      </c>
      <c r="BT126" s="32">
        <f>(BT68-BT69)/(BT$65+BT$68)-BT127</f>
        <v>4.1185340596780431E-2</v>
      </c>
    </row>
    <row r="127" spans="1:72" s="12" customFormat="1" x14ac:dyDescent="0.25">
      <c r="A127" s="5"/>
      <c r="B127" s="6" t="s">
        <v>64</v>
      </c>
      <c r="C127" s="6" t="s">
        <v>12</v>
      </c>
      <c r="D127" s="7" t="s">
        <v>16</v>
      </c>
      <c r="E127" s="32" t="e">
        <f>E76/(E$65+E$68)</f>
        <v>#DIV/0!</v>
      </c>
      <c r="F127" s="6"/>
      <c r="G127" s="32">
        <f t="shared" ref="G127:AL127" si="102">G76/(G$65+G$68)</f>
        <v>4.215216017798102E-2</v>
      </c>
      <c r="H127" s="32">
        <f t="shared" si="102"/>
        <v>6.1191820981604382E-2</v>
      </c>
      <c r="I127" s="32">
        <f t="shared" si="102"/>
        <v>3.1684173055656774E-2</v>
      </c>
      <c r="J127" s="32">
        <f t="shared" si="102"/>
        <v>3.1082115494844187E-2</v>
      </c>
      <c r="K127" s="32">
        <f t="shared" si="102"/>
        <v>4.9833662610649622E-2</v>
      </c>
      <c r="L127" s="32">
        <f t="shared" si="102"/>
        <v>2.5943166126752785E-2</v>
      </c>
      <c r="M127" s="32">
        <f t="shared" si="102"/>
        <v>3.6093184478432974E-2</v>
      </c>
      <c r="N127" s="32">
        <f t="shared" si="102"/>
        <v>3.4601111380132971E-2</v>
      </c>
      <c r="O127" s="32">
        <f t="shared" si="102"/>
        <v>4.2517466937814934E-2</v>
      </c>
      <c r="P127" s="32">
        <f t="shared" si="102"/>
        <v>3.9279969800420172E-2</v>
      </c>
      <c r="Q127" s="32">
        <f t="shared" si="102"/>
        <v>4.3900744021844663E-2</v>
      </c>
      <c r="R127" s="32">
        <f t="shared" si="102"/>
        <v>5.9906791795357899E-2</v>
      </c>
      <c r="S127" s="32">
        <f t="shared" si="102"/>
        <v>2.0797127400929954E-2</v>
      </c>
      <c r="T127" s="32">
        <f t="shared" si="102"/>
        <v>5.2147801868904387E-2</v>
      </c>
      <c r="U127" s="32">
        <f t="shared" si="102"/>
        <v>2.6465930662778532E-2</v>
      </c>
      <c r="V127" s="32">
        <f t="shared" si="102"/>
        <v>3.1794892297398313E-2</v>
      </c>
      <c r="W127" s="32">
        <f t="shared" si="102"/>
        <v>6.0062085622040934E-2</v>
      </c>
      <c r="X127" s="32">
        <f t="shared" si="102"/>
        <v>5.3317468844431434E-2</v>
      </c>
      <c r="Y127" s="32">
        <f t="shared" si="102"/>
        <v>3.1005455985227925E-2</v>
      </c>
      <c r="Z127" s="32">
        <f t="shared" si="102"/>
        <v>2.7678350318726657E-2</v>
      </c>
      <c r="AA127" s="32">
        <f t="shared" si="102"/>
        <v>4.4369349947053265E-2</v>
      </c>
      <c r="AB127" s="32">
        <f t="shared" si="102"/>
        <v>5.1699242944979906E-2</v>
      </c>
      <c r="AC127" s="32">
        <f t="shared" si="102"/>
        <v>4.7458674565535715E-2</v>
      </c>
      <c r="AD127" s="32">
        <f t="shared" si="102"/>
        <v>6.8930514669226353E-2</v>
      </c>
      <c r="AE127" s="32">
        <f t="shared" si="102"/>
        <v>4.8043788452752353E-2</v>
      </c>
      <c r="AF127" s="32">
        <f t="shared" si="102"/>
        <v>4.5671524121409762E-2</v>
      </c>
      <c r="AG127" s="32">
        <f t="shared" si="102"/>
        <v>3.1506045136024848E-2</v>
      </c>
      <c r="AH127" s="32">
        <f t="shared" si="102"/>
        <v>4.3051774971310644E-2</v>
      </c>
      <c r="AI127" s="32">
        <f t="shared" si="102"/>
        <v>3.6279537547901072E-2</v>
      </c>
      <c r="AJ127" s="32">
        <f t="shared" si="102"/>
        <v>4.554778611508737E-2</v>
      </c>
      <c r="AK127" s="32">
        <f t="shared" si="102"/>
        <v>3.7536205648081092E-2</v>
      </c>
      <c r="AL127" s="32">
        <f t="shared" si="102"/>
        <v>3.7845274943885662E-2</v>
      </c>
      <c r="AM127" s="32" t="e">
        <f t="shared" ref="AM127:BT127" si="103">AM76/(AM$65+AM$68)</f>
        <v>#DIV/0!</v>
      </c>
      <c r="AN127" s="32">
        <f t="shared" si="103"/>
        <v>1.2654376694591169E-2</v>
      </c>
      <c r="AO127" s="32">
        <f t="shared" si="103"/>
        <v>3.151895484402898E-2</v>
      </c>
      <c r="AP127" s="32">
        <f t="shared" si="103"/>
        <v>3.0461110454178941E-2</v>
      </c>
      <c r="AQ127" s="32">
        <f t="shared" si="103"/>
        <v>3.6861338101108643E-2</v>
      </c>
      <c r="AR127" s="32">
        <f t="shared" si="103"/>
        <v>3.1785253010847413E-2</v>
      </c>
      <c r="AS127" s="32">
        <f t="shared" si="103"/>
        <v>4.0434100466117548E-2</v>
      </c>
      <c r="AT127" s="32">
        <f t="shared" si="103"/>
        <v>4.6950464510897093E-2</v>
      </c>
      <c r="AU127" s="32">
        <f t="shared" si="103"/>
        <v>4.7735066111744939E-2</v>
      </c>
      <c r="AV127" s="32">
        <f t="shared" si="103"/>
        <v>7.005078362357825E-2</v>
      </c>
      <c r="AW127" s="32">
        <f t="shared" si="103"/>
        <v>6.9261047186865321E-2</v>
      </c>
      <c r="AX127" s="32">
        <f t="shared" si="103"/>
        <v>3.4150598200623869E-2</v>
      </c>
      <c r="AY127" s="32">
        <f t="shared" si="103"/>
        <v>4.1625632612883191E-2</v>
      </c>
      <c r="AZ127" s="32">
        <f t="shared" si="103"/>
        <v>7.7607563118526124E-2</v>
      </c>
      <c r="BA127" s="32">
        <f t="shared" si="103"/>
        <v>3.7932706089372638E-2</v>
      </c>
      <c r="BB127" s="32">
        <f t="shared" si="103"/>
        <v>5.0280150136342391E-2</v>
      </c>
      <c r="BC127" s="32">
        <f t="shared" si="103"/>
        <v>2.2816021213319677E-2</v>
      </c>
      <c r="BD127" s="32" t="e">
        <f t="shared" si="103"/>
        <v>#DIV/0!</v>
      </c>
      <c r="BE127" s="32" t="e">
        <f t="shared" si="103"/>
        <v>#DIV/0!</v>
      </c>
      <c r="BF127" s="32" t="e">
        <f t="shared" si="103"/>
        <v>#DIV/0!</v>
      </c>
      <c r="BG127" s="32" t="e">
        <f t="shared" si="103"/>
        <v>#DIV/0!</v>
      </c>
      <c r="BH127" s="32" t="e">
        <f t="shared" si="103"/>
        <v>#DIV/0!</v>
      </c>
      <c r="BI127" s="32">
        <f t="shared" si="103"/>
        <v>4.0471033346428348E-2</v>
      </c>
      <c r="BJ127" s="32">
        <f t="shared" si="103"/>
        <v>3.3028915032563166E-2</v>
      </c>
      <c r="BK127" s="32">
        <f t="shared" si="103"/>
        <v>4.4259267889750986E-2</v>
      </c>
      <c r="BL127" s="32">
        <f t="shared" si="103"/>
        <v>4.3784599690094003E-2</v>
      </c>
      <c r="BM127" s="32">
        <f t="shared" si="103"/>
        <v>4.1733084080594243E-2</v>
      </c>
      <c r="BN127" s="32">
        <f t="shared" si="103"/>
        <v>4.8936238714926195E-2</v>
      </c>
      <c r="BO127" s="32">
        <f t="shared" si="103"/>
        <v>3.978479676114785E-2</v>
      </c>
      <c r="BP127" s="32">
        <f t="shared" si="103"/>
        <v>2.8449609078241456E-2</v>
      </c>
      <c r="BQ127" s="32">
        <f t="shared" si="103"/>
        <v>3.854291268270188E-2</v>
      </c>
      <c r="BR127" s="32">
        <f t="shared" si="103"/>
        <v>5.4440241941330625E-2</v>
      </c>
      <c r="BS127" s="32">
        <f t="shared" si="103"/>
        <v>4.868029707536816E-2</v>
      </c>
      <c r="BT127" s="32">
        <f t="shared" si="103"/>
        <v>2.2564659403219476E-2</v>
      </c>
    </row>
    <row r="128" spans="1:72" s="12" customFormat="1" x14ac:dyDescent="0.25">
      <c r="A128" s="5"/>
      <c r="B128" s="6" t="s">
        <v>65</v>
      </c>
      <c r="C128" s="6" t="s">
        <v>83</v>
      </c>
      <c r="D128" s="7" t="s">
        <v>84</v>
      </c>
      <c r="E128" s="32" t="e">
        <f t="shared" ref="E128:E142" si="104">E36/(E$70+E$73)</f>
        <v>#DIV/0!</v>
      </c>
      <c r="F128" s="6"/>
      <c r="G128" s="32">
        <f t="shared" ref="G128:AL128" si="105">G36/(G$70+G$73)</f>
        <v>2.8170175680097217E-2</v>
      </c>
      <c r="H128" s="32">
        <f t="shared" si="105"/>
        <v>8.7765553869499247E-2</v>
      </c>
      <c r="I128" s="32">
        <f t="shared" si="105"/>
        <v>1.9483644258424072E-2</v>
      </c>
      <c r="J128" s="32">
        <f t="shared" si="105"/>
        <v>1.4157628344179319E-2</v>
      </c>
      <c r="K128" s="32">
        <f t="shared" si="105"/>
        <v>1.1645284082898631E-2</v>
      </c>
      <c r="L128" s="32">
        <f t="shared" si="105"/>
        <v>2.3367429582745892E-2</v>
      </c>
      <c r="M128" s="32">
        <f t="shared" si="105"/>
        <v>1.5846092723327532E-2</v>
      </c>
      <c r="N128" s="32">
        <f t="shared" si="105"/>
        <v>1.872430918450705E-2</v>
      </c>
      <c r="O128" s="32">
        <f t="shared" si="105"/>
        <v>2.0484771868267949E-2</v>
      </c>
      <c r="P128" s="32">
        <f t="shared" si="105"/>
        <v>4.9945798369936165E-2</v>
      </c>
      <c r="Q128" s="32">
        <f t="shared" si="105"/>
        <v>3.4743653558984573E-2</v>
      </c>
      <c r="R128" s="32">
        <f t="shared" si="105"/>
        <v>3.8806730495497516E-2</v>
      </c>
      <c r="S128" s="32">
        <f t="shared" si="105"/>
        <v>3.2722255075891972E-2</v>
      </c>
      <c r="T128" s="32">
        <f t="shared" si="105"/>
        <v>1.9384217477437814E-2</v>
      </c>
      <c r="U128" s="32">
        <f t="shared" si="105"/>
        <v>2.4810074601327767E-2</v>
      </c>
      <c r="V128" s="32">
        <f t="shared" si="105"/>
        <v>2.3383938998420003E-2</v>
      </c>
      <c r="W128" s="32">
        <f t="shared" si="105"/>
        <v>2.908597508326137E-2</v>
      </c>
      <c r="X128" s="32">
        <f t="shared" si="105"/>
        <v>4.0255342904646906E-2</v>
      </c>
      <c r="Y128" s="32">
        <f t="shared" si="105"/>
        <v>3.6251411092094246E-2</v>
      </c>
      <c r="Z128" s="32">
        <f t="shared" si="105"/>
        <v>3.9746984407178568E-2</v>
      </c>
      <c r="AA128" s="32">
        <f t="shared" si="105"/>
        <v>4.4950910789917586E-2</v>
      </c>
      <c r="AB128" s="32">
        <f t="shared" si="105"/>
        <v>4.9156404413835467E-2</v>
      </c>
      <c r="AC128" s="32">
        <f t="shared" si="105"/>
        <v>2.4877153989315406E-2</v>
      </c>
      <c r="AD128" s="32">
        <f t="shared" si="105"/>
        <v>4.8430516377500413E-2</v>
      </c>
      <c r="AE128" s="32">
        <f t="shared" si="105"/>
        <v>2.2439513601604611E-2</v>
      </c>
      <c r="AF128" s="32">
        <f t="shared" si="105"/>
        <v>3.7317087058019699E-2</v>
      </c>
      <c r="AG128" s="32">
        <f t="shared" si="105"/>
        <v>2.667813071436357E-2</v>
      </c>
      <c r="AH128" s="32">
        <f t="shared" si="105"/>
        <v>2.9392305807400151E-2</v>
      </c>
      <c r="AI128" s="32">
        <f t="shared" si="105"/>
        <v>2.3458950393353536E-2</v>
      </c>
      <c r="AJ128" s="32">
        <f t="shared" si="105"/>
        <v>4.8709199228036806E-2</v>
      </c>
      <c r="AK128" s="32">
        <f t="shared" si="105"/>
        <v>3.9161551038035605E-2</v>
      </c>
      <c r="AL128" s="32">
        <f t="shared" si="105"/>
        <v>6.3846641318124217E-2</v>
      </c>
      <c r="AM128" s="32">
        <f t="shared" ref="AM128:BT128" si="106">AM36/(AM$70+AM$73)</f>
        <v>0.20388212623960145</v>
      </c>
      <c r="AN128" s="32">
        <f t="shared" si="106"/>
        <v>1.8361869128472076E-2</v>
      </c>
      <c r="AO128" s="32">
        <f t="shared" si="106"/>
        <v>8.1619775305559784E-3</v>
      </c>
      <c r="AP128" s="32">
        <f t="shared" si="106"/>
        <v>2.596363062423197E-2</v>
      </c>
      <c r="AQ128" s="32">
        <f t="shared" si="106"/>
        <v>3.5739329902421048E-2</v>
      </c>
      <c r="AR128" s="32">
        <f t="shared" si="106"/>
        <v>2.2268969228511324E-2</v>
      </c>
      <c r="AS128" s="32">
        <f t="shared" si="106"/>
        <v>2.7056277056277063E-2</v>
      </c>
      <c r="AT128" s="32">
        <f t="shared" si="106"/>
        <v>2.6300208781278242E-2</v>
      </c>
      <c r="AU128" s="32">
        <f t="shared" si="106"/>
        <v>1.2166966800572563E-2</v>
      </c>
      <c r="AV128" s="32">
        <f t="shared" si="106"/>
        <v>8.0234115157012641E-3</v>
      </c>
      <c r="AW128" s="32">
        <f t="shared" si="106"/>
        <v>1.4265543054372668E-2</v>
      </c>
      <c r="AX128" s="32">
        <f t="shared" si="106"/>
        <v>2.0347984751230001E-2</v>
      </c>
      <c r="AY128" s="32">
        <f t="shared" si="106"/>
        <v>1.0299222537797284E-2</v>
      </c>
      <c r="AZ128" s="32">
        <f t="shared" si="106"/>
        <v>7.4500768049155152E-3</v>
      </c>
      <c r="BA128" s="32">
        <f t="shared" si="106"/>
        <v>1.117693456626445E-2</v>
      </c>
      <c r="BB128" s="32">
        <f t="shared" si="106"/>
        <v>7.3750255531269161E-3</v>
      </c>
      <c r="BC128" s="32">
        <f t="shared" si="106"/>
        <v>1.1167512690355328E-2</v>
      </c>
      <c r="BD128" s="32" t="e">
        <f t="shared" si="106"/>
        <v>#DIV/0!</v>
      </c>
      <c r="BE128" s="32" t="e">
        <f t="shared" si="106"/>
        <v>#DIV/0!</v>
      </c>
      <c r="BF128" s="32" t="e">
        <f t="shared" si="106"/>
        <v>#DIV/0!</v>
      </c>
      <c r="BG128" s="32" t="e">
        <f t="shared" si="106"/>
        <v>#DIV/0!</v>
      </c>
      <c r="BH128" s="32" t="e">
        <f t="shared" si="106"/>
        <v>#DIV/0!</v>
      </c>
      <c r="BI128" s="32">
        <f t="shared" si="106"/>
        <v>2.9581476177450241E-2</v>
      </c>
      <c r="BJ128" s="32">
        <f t="shared" si="106"/>
        <v>2.2506643900692624E-2</v>
      </c>
      <c r="BK128" s="32">
        <f t="shared" si="106"/>
        <v>3.2837388863645879E-2</v>
      </c>
      <c r="BL128" s="32">
        <f t="shared" si="106"/>
        <v>3.0999807235108916E-2</v>
      </c>
      <c r="BM128" s="32">
        <f t="shared" si="106"/>
        <v>4.068267583913128E-2</v>
      </c>
      <c r="BN128" s="32">
        <f t="shared" si="106"/>
        <v>3.1916038751345535E-2</v>
      </c>
      <c r="BO128" s="32">
        <f t="shared" si="106"/>
        <v>3.6840325307995817E-2</v>
      </c>
      <c r="BP128" s="32">
        <f t="shared" si="106"/>
        <v>3.6553991772944265E-2</v>
      </c>
      <c r="BQ128" s="32">
        <f t="shared" si="106"/>
        <v>2.7359982880129103E-2</v>
      </c>
      <c r="BR128" s="32">
        <f t="shared" si="106"/>
        <v>1.2890579253500782E-2</v>
      </c>
      <c r="BS128" s="32">
        <f t="shared" si="106"/>
        <v>8.8165438165438148E-3</v>
      </c>
      <c r="BT128" s="32" t="e">
        <f t="shared" si="106"/>
        <v>#DIV/0!</v>
      </c>
    </row>
    <row r="129" spans="1:72" s="12" customFormat="1" x14ac:dyDescent="0.25">
      <c r="A129" s="5"/>
      <c r="B129" s="6" t="s">
        <v>65</v>
      </c>
      <c r="C129" s="6" t="s">
        <v>85</v>
      </c>
      <c r="D129" s="7" t="s">
        <v>86</v>
      </c>
      <c r="E129" s="32" t="e">
        <f t="shared" si="104"/>
        <v>#DIV/0!</v>
      </c>
      <c r="F129" s="6"/>
      <c r="G129" s="32">
        <f t="shared" ref="G129:AL129" si="107">G37/(G$70+G$73)</f>
        <v>1.0157410014896171E-2</v>
      </c>
      <c r="H129" s="32">
        <f t="shared" si="107"/>
        <v>1.0527314112291349E-2</v>
      </c>
      <c r="I129" s="32">
        <f t="shared" si="107"/>
        <v>1.0709849256353727E-2</v>
      </c>
      <c r="J129" s="32">
        <f t="shared" si="107"/>
        <v>9.660159074475776E-3</v>
      </c>
      <c r="K129" s="32">
        <f t="shared" si="107"/>
        <v>1.6509234456506414E-2</v>
      </c>
      <c r="L129" s="32">
        <f t="shared" si="107"/>
        <v>7.9041305456399782E-3</v>
      </c>
      <c r="M129" s="32">
        <f t="shared" si="107"/>
        <v>1.4180495706121449E-2</v>
      </c>
      <c r="N129" s="32">
        <f t="shared" si="107"/>
        <v>7.8190847910372275E-3</v>
      </c>
      <c r="O129" s="32">
        <f t="shared" si="107"/>
        <v>7.6108409334244911E-3</v>
      </c>
      <c r="P129" s="32">
        <f t="shared" si="107"/>
        <v>1.4882027810120317E-2</v>
      </c>
      <c r="Q129" s="32">
        <f t="shared" si="107"/>
        <v>1.0635473701675793E-2</v>
      </c>
      <c r="R129" s="32">
        <f t="shared" si="107"/>
        <v>1.4129245890831723E-2</v>
      </c>
      <c r="S129" s="32">
        <f t="shared" si="107"/>
        <v>1.0329193770944215E-2</v>
      </c>
      <c r="T129" s="32">
        <f t="shared" si="107"/>
        <v>1.538080563504292E-2</v>
      </c>
      <c r="U129" s="32">
        <f t="shared" si="107"/>
        <v>1.3328998699609884E-2</v>
      </c>
      <c r="V129" s="32">
        <f t="shared" si="107"/>
        <v>7.7213711616404505E-3</v>
      </c>
      <c r="W129" s="32">
        <f t="shared" si="107"/>
        <v>1.1249537436783025E-2</v>
      </c>
      <c r="X129" s="32">
        <f t="shared" si="107"/>
        <v>1.2730737023507566E-2</v>
      </c>
      <c r="Y129" s="32">
        <f t="shared" si="107"/>
        <v>1.099741451513055E-2</v>
      </c>
      <c r="Z129" s="32">
        <f t="shared" si="107"/>
        <v>1.1091497499264491E-2</v>
      </c>
      <c r="AA129" s="32">
        <f t="shared" si="107"/>
        <v>9.7450273661727413E-3</v>
      </c>
      <c r="AB129" s="32">
        <f t="shared" si="107"/>
        <v>9.4856499142323119E-3</v>
      </c>
      <c r="AC129" s="32">
        <f t="shared" si="107"/>
        <v>5.0209541151739921E-3</v>
      </c>
      <c r="AD129" s="32">
        <f t="shared" si="107"/>
        <v>8.6556667568298603E-3</v>
      </c>
      <c r="AE129" s="32">
        <f t="shared" si="107"/>
        <v>6.0172997367431372E-3</v>
      </c>
      <c r="AF129" s="32">
        <f t="shared" si="107"/>
        <v>7.2652735865171101E-3</v>
      </c>
      <c r="AG129" s="32">
        <f t="shared" si="107"/>
        <v>7.0237475326059302E-3</v>
      </c>
      <c r="AH129" s="32">
        <f t="shared" si="107"/>
        <v>1.4861553540798822E-2</v>
      </c>
      <c r="AI129" s="32">
        <f t="shared" si="107"/>
        <v>7.1842146444169395E-3</v>
      </c>
      <c r="AJ129" s="32">
        <f t="shared" si="107"/>
        <v>1.9578776606158925E-3</v>
      </c>
      <c r="AK129" s="32">
        <f t="shared" si="107"/>
        <v>7.5731869081037727E-3</v>
      </c>
      <c r="AL129" s="32">
        <f t="shared" si="107"/>
        <v>0</v>
      </c>
      <c r="AM129" s="32">
        <f t="shared" ref="AM129:BT129" si="108">AM37/(AM$70+AM$73)</f>
        <v>4.8879071297645354E-3</v>
      </c>
      <c r="AN129" s="32">
        <f t="shared" si="108"/>
        <v>1.6003090812965148E-2</v>
      </c>
      <c r="AO129" s="32">
        <f t="shared" si="108"/>
        <v>8.8067051674234221E-3</v>
      </c>
      <c r="AP129" s="32">
        <f t="shared" si="108"/>
        <v>1.1161091757702843E-2</v>
      </c>
      <c r="AQ129" s="32">
        <f t="shared" si="108"/>
        <v>9.5796142006489404E-3</v>
      </c>
      <c r="AR129" s="32">
        <f t="shared" si="108"/>
        <v>1.1809598356244802E-2</v>
      </c>
      <c r="AS129" s="32">
        <f t="shared" si="108"/>
        <v>1.8477457501847747E-2</v>
      </c>
      <c r="AT129" s="32">
        <f t="shared" si="108"/>
        <v>1.1202517839892805E-2</v>
      </c>
      <c r="AU129" s="32">
        <f t="shared" si="108"/>
        <v>6.5914023179572427E-3</v>
      </c>
      <c r="AV129" s="32">
        <f t="shared" si="108"/>
        <v>5.4641268195758279E-3</v>
      </c>
      <c r="AW129" s="32">
        <f t="shared" si="108"/>
        <v>1.5823210363530415E-2</v>
      </c>
      <c r="AX129" s="32">
        <f t="shared" si="108"/>
        <v>7.0867681079143721E-3</v>
      </c>
      <c r="AY129" s="32">
        <f t="shared" si="108"/>
        <v>1.4186533551367012E-2</v>
      </c>
      <c r="AZ129" s="32">
        <f t="shared" si="108"/>
        <v>7.3348694316436244E-3</v>
      </c>
      <c r="BA129" s="32">
        <f t="shared" si="108"/>
        <v>1.1546142614999918E-2</v>
      </c>
      <c r="BB129" s="32">
        <f t="shared" si="108"/>
        <v>6.4787004859025374E-3</v>
      </c>
      <c r="BC129" s="32">
        <f t="shared" si="108"/>
        <v>5.4822335025380704E-2</v>
      </c>
      <c r="BD129" s="32" t="e">
        <f t="shared" si="108"/>
        <v>#DIV/0!</v>
      </c>
      <c r="BE129" s="32" t="e">
        <f t="shared" si="108"/>
        <v>#DIV/0!</v>
      </c>
      <c r="BF129" s="32" t="e">
        <f t="shared" si="108"/>
        <v>#DIV/0!</v>
      </c>
      <c r="BG129" s="32" t="e">
        <f t="shared" si="108"/>
        <v>#DIV/0!</v>
      </c>
      <c r="BH129" s="32" t="e">
        <f t="shared" si="108"/>
        <v>#DIV/0!</v>
      </c>
      <c r="BI129" s="32">
        <f t="shared" si="108"/>
        <v>1.1617616296844579E-2</v>
      </c>
      <c r="BJ129" s="32">
        <f t="shared" si="108"/>
        <v>8.8642716494774388E-3</v>
      </c>
      <c r="BK129" s="32">
        <f t="shared" si="108"/>
        <v>1.4224164322289788E-2</v>
      </c>
      <c r="BL129" s="32">
        <f t="shared" si="108"/>
        <v>1.0608494506200605E-2</v>
      </c>
      <c r="BM129" s="32">
        <f t="shared" si="108"/>
        <v>9.9352573714919252E-3</v>
      </c>
      <c r="BN129" s="32">
        <f t="shared" si="108"/>
        <v>7.008101523992975E-3</v>
      </c>
      <c r="BO129" s="32">
        <f t="shared" si="108"/>
        <v>7.5658265560834201E-3</v>
      </c>
      <c r="BP129" s="32">
        <f t="shared" si="108"/>
        <v>1.1570156974424588E-2</v>
      </c>
      <c r="BQ129" s="32">
        <f t="shared" si="108"/>
        <v>1.1949207193816026E-2</v>
      </c>
      <c r="BR129" s="32">
        <f t="shared" si="108"/>
        <v>1.023885075034715E-2</v>
      </c>
      <c r="BS129" s="32">
        <f t="shared" si="108"/>
        <v>8.2800982800982793E-3</v>
      </c>
      <c r="BT129" s="32" t="e">
        <f t="shared" si="108"/>
        <v>#DIV/0!</v>
      </c>
    </row>
    <row r="130" spans="1:72" s="12" customFormat="1" x14ac:dyDescent="0.25">
      <c r="A130" s="5"/>
      <c r="B130" s="6" t="s">
        <v>65</v>
      </c>
      <c r="C130" s="6" t="s">
        <v>85</v>
      </c>
      <c r="D130" s="7" t="s">
        <v>87</v>
      </c>
      <c r="E130" s="32" t="e">
        <f t="shared" si="104"/>
        <v>#DIV/0!</v>
      </c>
      <c r="F130" s="6"/>
      <c r="G130" s="32">
        <f t="shared" ref="G130:AL130" si="109">G38/(G$70+G$73)</f>
        <v>8.650398136043732E-3</v>
      </c>
      <c r="H130" s="32">
        <f t="shared" si="109"/>
        <v>9.0098634294385419E-3</v>
      </c>
      <c r="I130" s="32">
        <f t="shared" si="109"/>
        <v>1.3059972917622569E-2</v>
      </c>
      <c r="J130" s="32">
        <f t="shared" si="109"/>
        <v>9.7758496023138079E-3</v>
      </c>
      <c r="K130" s="32">
        <f t="shared" si="109"/>
        <v>9.3472437614549563E-3</v>
      </c>
      <c r="L130" s="32">
        <f t="shared" si="109"/>
        <v>8.0391156972732993E-3</v>
      </c>
      <c r="M130" s="32">
        <f t="shared" si="109"/>
        <v>1.0803459551969683E-2</v>
      </c>
      <c r="N130" s="32">
        <f t="shared" si="109"/>
        <v>7.7931508447982977E-3</v>
      </c>
      <c r="O130" s="32">
        <f t="shared" si="109"/>
        <v>8.449323409140749E-3</v>
      </c>
      <c r="P130" s="32">
        <f t="shared" si="109"/>
        <v>8.351065965391256E-3</v>
      </c>
      <c r="Q130" s="32">
        <f t="shared" si="109"/>
        <v>1.903102704496433E-2</v>
      </c>
      <c r="R130" s="32">
        <f t="shared" si="109"/>
        <v>1.099773752266223E-2</v>
      </c>
      <c r="S130" s="32">
        <f t="shared" si="109"/>
        <v>1.0421184046257966E-2</v>
      </c>
      <c r="T130" s="32">
        <f t="shared" si="109"/>
        <v>9.3688091569447494E-3</v>
      </c>
      <c r="U130" s="32">
        <f t="shared" si="109"/>
        <v>9.2225035931832178E-3</v>
      </c>
      <c r="V130" s="32">
        <f t="shared" si="109"/>
        <v>8.8342378237274179E-3</v>
      </c>
      <c r="W130" s="32">
        <f t="shared" si="109"/>
        <v>7.9314172936968044E-3</v>
      </c>
      <c r="X130" s="32">
        <f t="shared" si="109"/>
        <v>9.1020522093714726E-3</v>
      </c>
      <c r="Y130" s="32">
        <f t="shared" si="109"/>
        <v>6.8278649721423123E-3</v>
      </c>
      <c r="Z130" s="32">
        <f t="shared" si="109"/>
        <v>4.7072668431891737E-3</v>
      </c>
      <c r="AA130" s="32">
        <f t="shared" si="109"/>
        <v>7.0023422045848967E-3</v>
      </c>
      <c r="AB130" s="32">
        <f t="shared" si="109"/>
        <v>5.1460610870734001E-3</v>
      </c>
      <c r="AC130" s="32">
        <f t="shared" si="109"/>
        <v>7.2435631368243459E-3</v>
      </c>
      <c r="AD130" s="32">
        <f t="shared" si="109"/>
        <v>7.689632520576529E-3</v>
      </c>
      <c r="AE130" s="32">
        <f t="shared" si="109"/>
        <v>8.5871881659771842E-3</v>
      </c>
      <c r="AF130" s="32">
        <f t="shared" si="109"/>
        <v>1.0419632181290212E-2</v>
      </c>
      <c r="AG130" s="32">
        <f t="shared" si="109"/>
        <v>1.4725649999394503E-2</v>
      </c>
      <c r="AH130" s="32">
        <f t="shared" si="109"/>
        <v>1.1259495221759374E-2</v>
      </c>
      <c r="AI130" s="32">
        <f t="shared" si="109"/>
        <v>1.173658828048312E-2</v>
      </c>
      <c r="AJ130" s="32">
        <f t="shared" si="109"/>
        <v>8.4887981428131924E-3</v>
      </c>
      <c r="AK130" s="32">
        <f t="shared" si="109"/>
        <v>7.0641947126507693E-3</v>
      </c>
      <c r="AL130" s="32">
        <f t="shared" si="109"/>
        <v>2.3130544993662863E-2</v>
      </c>
      <c r="AM130" s="32">
        <f t="shared" ref="AM130:BT130" si="110">AM38/(AM$70+AM$73)</f>
        <v>8.3658410490200699E-3</v>
      </c>
      <c r="AN130" s="32">
        <f t="shared" si="110"/>
        <v>9.9028020659644566E-3</v>
      </c>
      <c r="AO130" s="32">
        <f t="shared" si="110"/>
        <v>4.9932097833989492E-3</v>
      </c>
      <c r="AP130" s="32">
        <f t="shared" si="110"/>
        <v>4.3742460626148517E-3</v>
      </c>
      <c r="AQ130" s="32">
        <f t="shared" si="110"/>
        <v>1.366818403318397E-3</v>
      </c>
      <c r="AR130" s="32">
        <f t="shared" si="110"/>
        <v>3.5223325668998578E-3</v>
      </c>
      <c r="AS130" s="32">
        <f t="shared" si="110"/>
        <v>6.3351282863477977E-3</v>
      </c>
      <c r="AT130" s="32">
        <f t="shared" si="110"/>
        <v>7.5877972017076431E-3</v>
      </c>
      <c r="AU130" s="32">
        <f t="shared" si="110"/>
        <v>1.8123470471441106E-3</v>
      </c>
      <c r="AV130" s="32">
        <f t="shared" si="110"/>
        <v>8.0018141764934565E-3</v>
      </c>
      <c r="AW130" s="32">
        <f t="shared" si="110"/>
        <v>7.3064682415168759E-3</v>
      </c>
      <c r="AX130" s="32">
        <f t="shared" si="110"/>
        <v>1.085008634453097E-2</v>
      </c>
      <c r="AY130" s="32">
        <f t="shared" si="110"/>
        <v>1.133201365579367E-2</v>
      </c>
      <c r="AZ130" s="32">
        <f t="shared" si="110"/>
        <v>1.0419866871479775E-2</v>
      </c>
      <c r="BA130" s="32">
        <f t="shared" si="110"/>
        <v>1.3526440330944666E-2</v>
      </c>
      <c r="BB130" s="32">
        <f t="shared" si="110"/>
        <v>9.2148506911138035E-3</v>
      </c>
      <c r="BC130" s="32">
        <f t="shared" si="110"/>
        <v>1.2182741116751267E-2</v>
      </c>
      <c r="BD130" s="32" t="e">
        <f t="shared" si="110"/>
        <v>#DIV/0!</v>
      </c>
      <c r="BE130" s="32" t="e">
        <f t="shared" si="110"/>
        <v>#DIV/0!</v>
      </c>
      <c r="BF130" s="32" t="e">
        <f t="shared" si="110"/>
        <v>#DIV/0!</v>
      </c>
      <c r="BG130" s="32" t="e">
        <f t="shared" si="110"/>
        <v>#DIV/0!</v>
      </c>
      <c r="BH130" s="32" t="e">
        <f t="shared" si="110"/>
        <v>#DIV/0!</v>
      </c>
      <c r="BI130" s="32">
        <f t="shared" si="110"/>
        <v>1.037861843693179E-2</v>
      </c>
      <c r="BJ130" s="32">
        <f t="shared" si="110"/>
        <v>8.7919805020448081E-3</v>
      </c>
      <c r="BK130" s="32">
        <f t="shared" si="110"/>
        <v>1.1858841120531585E-2</v>
      </c>
      <c r="BL130" s="32">
        <f t="shared" si="110"/>
        <v>8.2728265758529856E-3</v>
      </c>
      <c r="BM130" s="32">
        <f t="shared" si="110"/>
        <v>6.8402612446788113E-3</v>
      </c>
      <c r="BN130" s="32">
        <f t="shared" si="110"/>
        <v>1.0036258568919607E-2</v>
      </c>
      <c r="BO130" s="32">
        <f t="shared" si="110"/>
        <v>9.9267251791609629E-3</v>
      </c>
      <c r="BP130" s="32">
        <f t="shared" si="110"/>
        <v>7.2548507069122858E-3</v>
      </c>
      <c r="BQ130" s="32">
        <f t="shared" si="110"/>
        <v>4.1700766634759703E-3</v>
      </c>
      <c r="BR130" s="32">
        <f t="shared" si="110"/>
        <v>7.7181750754250862E-3</v>
      </c>
      <c r="BS130" s="32">
        <f t="shared" si="110"/>
        <v>1.0106470106470108E-2</v>
      </c>
      <c r="BT130" s="32" t="e">
        <f t="shared" si="110"/>
        <v>#DIV/0!</v>
      </c>
    </row>
    <row r="131" spans="1:72" s="12" customFormat="1" x14ac:dyDescent="0.25">
      <c r="A131" s="5"/>
      <c r="B131" s="6" t="s">
        <v>65</v>
      </c>
      <c r="C131" s="6" t="s">
        <v>85</v>
      </c>
      <c r="D131" s="7" t="s">
        <v>88</v>
      </c>
      <c r="E131" s="32" t="e">
        <f t="shared" si="104"/>
        <v>#DIV/0!</v>
      </c>
      <c r="F131" s="6"/>
      <c r="G131" s="32">
        <f t="shared" ref="G131:AL131" si="111">G39/(G$70+G$73)</f>
        <v>4.4322643895642194E-3</v>
      </c>
      <c r="H131" s="32">
        <f t="shared" si="111"/>
        <v>5.8801213960546278E-4</v>
      </c>
      <c r="I131" s="32">
        <f t="shared" si="111"/>
        <v>1.6786597580491734E-4</v>
      </c>
      <c r="J131" s="32">
        <f t="shared" si="111"/>
        <v>1.9522776572668112E-3</v>
      </c>
      <c r="K131" s="32">
        <f t="shared" si="111"/>
        <v>1.8327928944029327E-4</v>
      </c>
      <c r="L131" s="32">
        <f t="shared" si="111"/>
        <v>6.749257581666016E-4</v>
      </c>
      <c r="M131" s="32">
        <f t="shared" si="111"/>
        <v>1.7878426698450533E-3</v>
      </c>
      <c r="N131" s="32">
        <f t="shared" si="111"/>
        <v>3.5659176078527981E-3</v>
      </c>
      <c r="O131" s="32">
        <f t="shared" si="111"/>
        <v>2.9669379909959883E-4</v>
      </c>
      <c r="P131" s="32">
        <f t="shared" si="111"/>
        <v>1.9807015430735671E-3</v>
      </c>
      <c r="Q131" s="32">
        <f t="shared" si="111"/>
        <v>1.858304297328688E-3</v>
      </c>
      <c r="R131" s="32">
        <f t="shared" si="111"/>
        <v>5.3939857059378798E-3</v>
      </c>
      <c r="S131" s="32">
        <f t="shared" si="111"/>
        <v>3.9030159668835005E-3</v>
      </c>
      <c r="T131" s="32">
        <f t="shared" si="111"/>
        <v>1.9122826326216152E-3</v>
      </c>
      <c r="U131" s="32">
        <f t="shared" si="111"/>
        <v>1.4543836835261103E-3</v>
      </c>
      <c r="V131" s="32">
        <f t="shared" si="111"/>
        <v>8.2571958507934341E-3</v>
      </c>
      <c r="W131" s="32">
        <f t="shared" si="111"/>
        <v>1.2038978660416923E-2</v>
      </c>
      <c r="X131" s="32">
        <f t="shared" si="111"/>
        <v>2.2087646694741443E-3</v>
      </c>
      <c r="Y131" s="32">
        <f t="shared" si="111"/>
        <v>3.0952987873711818E-4</v>
      </c>
      <c r="Z131" s="32">
        <f t="shared" si="111"/>
        <v>5.7958223006766701E-3</v>
      </c>
      <c r="AA131" s="32">
        <f t="shared" si="111"/>
        <v>9.2838679142243433E-3</v>
      </c>
      <c r="AB131" s="32">
        <f t="shared" si="111"/>
        <v>8.3847512737141219E-3</v>
      </c>
      <c r="AC131" s="32">
        <f t="shared" si="111"/>
        <v>8.0067481623307939E-3</v>
      </c>
      <c r="AD131" s="32">
        <f t="shared" si="111"/>
        <v>6.0409340907041737E-3</v>
      </c>
      <c r="AE131" s="32">
        <f t="shared" si="111"/>
        <v>8.9131252350507714E-3</v>
      </c>
      <c r="AF131" s="32">
        <f t="shared" si="111"/>
        <v>1.1239537664408128E-2</v>
      </c>
      <c r="AG131" s="32">
        <f t="shared" si="111"/>
        <v>2.1313440788597311E-3</v>
      </c>
      <c r="AH131" s="32">
        <f t="shared" si="111"/>
        <v>6.5302621906395486E-3</v>
      </c>
      <c r="AI131" s="32">
        <f t="shared" si="111"/>
        <v>3.3716017242115147E-3</v>
      </c>
      <c r="AJ131" s="32">
        <f t="shared" si="111"/>
        <v>4.9925880345705262E-3</v>
      </c>
      <c r="AK131" s="32">
        <f t="shared" si="111"/>
        <v>6.2467223987414016E-3</v>
      </c>
      <c r="AL131" s="32">
        <f t="shared" si="111"/>
        <v>5.0168990283058724E-3</v>
      </c>
      <c r="AM131" s="32">
        <f t="shared" ref="AM131:BT131" si="112">AM39/(AM$70+AM$73)</f>
        <v>0</v>
      </c>
      <c r="AN131" s="32">
        <f t="shared" si="112"/>
        <v>4.4735450811338406E-4</v>
      </c>
      <c r="AO131" s="32">
        <f t="shared" si="112"/>
        <v>1.7421363804716115E-3</v>
      </c>
      <c r="AP131" s="32">
        <f t="shared" si="112"/>
        <v>2.4802426128228538E-3</v>
      </c>
      <c r="AQ131" s="32">
        <f t="shared" si="112"/>
        <v>5.6098981423155095E-3</v>
      </c>
      <c r="AR131" s="32">
        <f t="shared" si="112"/>
        <v>3.649527909593464E-3</v>
      </c>
      <c r="AS131" s="32">
        <f t="shared" si="112"/>
        <v>5.7280118255728018E-3</v>
      </c>
      <c r="AT131" s="32">
        <f t="shared" si="112"/>
        <v>4.3470131812657752E-3</v>
      </c>
      <c r="AU131" s="32">
        <f t="shared" si="112"/>
        <v>5.3331486355450899E-3</v>
      </c>
      <c r="AV131" s="32">
        <f t="shared" si="112"/>
        <v>6.2848257094725926E-3</v>
      </c>
      <c r="AW131" s="32">
        <f t="shared" si="112"/>
        <v>4.2919897799094534E-3</v>
      </c>
      <c r="AX131" s="32">
        <f t="shared" si="112"/>
        <v>6.7935225310351574E-3</v>
      </c>
      <c r="AY131" s="32">
        <f t="shared" si="112"/>
        <v>3.270505206988553E-3</v>
      </c>
      <c r="AZ131" s="32">
        <f t="shared" si="112"/>
        <v>3.2898105478750641E-3</v>
      </c>
      <c r="BA131" s="32">
        <f t="shared" si="112"/>
        <v>2.8026247335828283E-3</v>
      </c>
      <c r="BB131" s="32">
        <f t="shared" si="112"/>
        <v>8.2399006179925474E-3</v>
      </c>
      <c r="BC131" s="32">
        <f t="shared" si="112"/>
        <v>3.8578680203045682E-2</v>
      </c>
      <c r="BD131" s="32" t="e">
        <f t="shared" si="112"/>
        <v>#DIV/0!</v>
      </c>
      <c r="BE131" s="32" t="e">
        <f t="shared" si="112"/>
        <v>#DIV/0!</v>
      </c>
      <c r="BF131" s="32" t="e">
        <f t="shared" si="112"/>
        <v>#DIV/0!</v>
      </c>
      <c r="BG131" s="32" t="e">
        <f t="shared" si="112"/>
        <v>#DIV/0!</v>
      </c>
      <c r="BH131" s="32" t="e">
        <f t="shared" si="112"/>
        <v>#DIV/0!</v>
      </c>
      <c r="BI131" s="32">
        <f t="shared" si="112"/>
        <v>6.2432619434566437E-4</v>
      </c>
      <c r="BJ131" s="32">
        <f t="shared" si="112"/>
        <v>1.9415336739049616E-3</v>
      </c>
      <c r="BK131" s="32">
        <f t="shared" si="112"/>
        <v>3.0678306377027367E-3</v>
      </c>
      <c r="BL131" s="32">
        <f t="shared" si="112"/>
        <v>5.9243076527661755E-3</v>
      </c>
      <c r="BM131" s="32">
        <f t="shared" si="112"/>
        <v>7.5225106779143076E-3</v>
      </c>
      <c r="BN131" s="32">
        <f t="shared" si="112"/>
        <v>6.9089569996034208E-3</v>
      </c>
      <c r="BO131" s="32">
        <f t="shared" si="112"/>
        <v>5.0503261132136242E-3</v>
      </c>
      <c r="BP131" s="32">
        <f t="shared" si="112"/>
        <v>2.0498851238873522E-3</v>
      </c>
      <c r="BQ131" s="32">
        <f t="shared" si="112"/>
        <v>4.5055335934088498E-3</v>
      </c>
      <c r="BR131" s="32">
        <f t="shared" si="112"/>
        <v>5.4986420696308781E-3</v>
      </c>
      <c r="BS131" s="32">
        <f t="shared" si="112"/>
        <v>4.602784602784603E-3</v>
      </c>
      <c r="BT131" s="32" t="e">
        <f t="shared" si="112"/>
        <v>#DIV/0!</v>
      </c>
    </row>
    <row r="132" spans="1:72" s="12" customFormat="1" x14ac:dyDescent="0.25">
      <c r="A132" s="5"/>
      <c r="B132" s="6" t="s">
        <v>65</v>
      </c>
      <c r="C132" s="6" t="s">
        <v>85</v>
      </c>
      <c r="D132" s="7" t="s">
        <v>89</v>
      </c>
      <c r="E132" s="32" t="e">
        <f t="shared" si="104"/>
        <v>#DIV/0!</v>
      </c>
      <c r="F132" s="6"/>
      <c r="G132" s="32">
        <f t="shared" ref="G132:AL132" si="113">G40/(G$70+G$73)</f>
        <v>5.7283245956634643E-2</v>
      </c>
      <c r="H132" s="32">
        <f t="shared" si="113"/>
        <v>5.1062215477996963E-2</v>
      </c>
      <c r="I132" s="32">
        <f t="shared" si="113"/>
        <v>4.4932126190449548E-2</v>
      </c>
      <c r="J132" s="32">
        <f t="shared" si="113"/>
        <v>6.2921185827910342E-2</v>
      </c>
      <c r="K132" s="32">
        <f t="shared" si="113"/>
        <v>5.5759199210489212E-2</v>
      </c>
      <c r="L132" s="32">
        <f t="shared" si="113"/>
        <v>5.6273809880913093E-2</v>
      </c>
      <c r="M132" s="32">
        <f t="shared" si="113"/>
        <v>7.7060603282295775E-2</v>
      </c>
      <c r="N132" s="32">
        <f t="shared" si="113"/>
        <v>5.1063940144452077E-2</v>
      </c>
      <c r="O132" s="32">
        <f t="shared" si="113"/>
        <v>4.9496265528050455E-2</v>
      </c>
      <c r="P132" s="32">
        <f t="shared" si="113"/>
        <v>5.7360046037927756E-2</v>
      </c>
      <c r="Q132" s="32">
        <f t="shared" si="113"/>
        <v>3.9406006304961008E-2</v>
      </c>
      <c r="R132" s="32">
        <f t="shared" si="113"/>
        <v>6.1491437047691812E-2</v>
      </c>
      <c r="S132" s="32">
        <f t="shared" si="113"/>
        <v>4.5995137656876281E-2</v>
      </c>
      <c r="T132" s="32">
        <f t="shared" si="113"/>
        <v>3.9401276689412276E-2</v>
      </c>
      <c r="U132" s="32">
        <f t="shared" si="113"/>
        <v>4.6694271439326522E-2</v>
      </c>
      <c r="V132" s="32">
        <f t="shared" si="113"/>
        <v>6.8310778319708734E-2</v>
      </c>
      <c r="W132" s="32">
        <f t="shared" si="113"/>
        <v>3.286049093376095E-2</v>
      </c>
      <c r="X132" s="32">
        <f t="shared" si="113"/>
        <v>4.7112222235706741E-2</v>
      </c>
      <c r="Y132" s="32">
        <f t="shared" si="113"/>
        <v>5.4058482939441405E-2</v>
      </c>
      <c r="Z132" s="32">
        <f t="shared" si="113"/>
        <v>0.10511915269196823</v>
      </c>
      <c r="AA132" s="32">
        <f t="shared" si="113"/>
        <v>7.3834055411948887E-2</v>
      </c>
      <c r="AB132" s="32">
        <f t="shared" si="113"/>
        <v>4.5738498169435975E-2</v>
      </c>
      <c r="AC132" s="32">
        <f t="shared" si="113"/>
        <v>6.9436448110112861E-2</v>
      </c>
      <c r="AD132" s="32">
        <f t="shared" si="113"/>
        <v>7.438463619150662E-2</v>
      </c>
      <c r="AE132" s="32">
        <f t="shared" si="113"/>
        <v>5.7201955622414438E-2</v>
      </c>
      <c r="AF132" s="32">
        <f t="shared" si="113"/>
        <v>5.8441040824460513E-2</v>
      </c>
      <c r="AG132" s="32">
        <f t="shared" si="113"/>
        <v>6.6289644816353202E-2</v>
      </c>
      <c r="AH132" s="32">
        <f t="shared" si="113"/>
        <v>6.5878461161480023E-2</v>
      </c>
      <c r="AI132" s="32">
        <f t="shared" si="113"/>
        <v>6.3263767373707189E-2</v>
      </c>
      <c r="AJ132" s="32">
        <f t="shared" si="113"/>
        <v>6.0456465191732173E-2</v>
      </c>
      <c r="AK132" s="32">
        <f t="shared" si="113"/>
        <v>6.6014745349662216E-2</v>
      </c>
      <c r="AL132" s="32">
        <f t="shared" si="113"/>
        <v>6.6909590198563573E-2</v>
      </c>
      <c r="AM132" s="32">
        <f t="shared" ref="AM132:BT132" si="114">AM40/(AM$70+AM$73)</f>
        <v>5.6915918597546647E-2</v>
      </c>
      <c r="AN132" s="32">
        <f t="shared" si="114"/>
        <v>8.7823823660986636E-2</v>
      </c>
      <c r="AO132" s="32">
        <f t="shared" si="114"/>
        <v>6.7010521406329293E-2</v>
      </c>
      <c r="AP132" s="32">
        <f t="shared" si="114"/>
        <v>5.4351134710995369E-2</v>
      </c>
      <c r="AQ132" s="32">
        <f t="shared" si="114"/>
        <v>4.3833271925549991E-2</v>
      </c>
      <c r="AR132" s="32">
        <f t="shared" si="114"/>
        <v>5.8666405753143185E-2</v>
      </c>
      <c r="AS132" s="32">
        <f t="shared" si="114"/>
        <v>6.8300601837187211E-2</v>
      </c>
      <c r="AT132" s="32">
        <f t="shared" si="114"/>
        <v>5.4251970957589359E-2</v>
      </c>
      <c r="AU132" s="32">
        <f t="shared" si="114"/>
        <v>5.1923165720090508E-2</v>
      </c>
      <c r="AV132" s="32">
        <f t="shared" si="114"/>
        <v>5.4079737376355234E-2</v>
      </c>
      <c r="AW132" s="32">
        <f t="shared" si="114"/>
        <v>6.3572997444977353E-2</v>
      </c>
      <c r="AX132" s="32">
        <f t="shared" si="114"/>
        <v>5.2686455312632365E-2</v>
      </c>
      <c r="AY132" s="32">
        <f t="shared" si="114"/>
        <v>4.6346501420087782E-2</v>
      </c>
      <c r="AZ132" s="32">
        <f t="shared" si="114"/>
        <v>4.6556579621095745E-2</v>
      </c>
      <c r="BA132" s="32">
        <f t="shared" si="114"/>
        <v>5.7092990081729238E-2</v>
      </c>
      <c r="BB132" s="32">
        <f t="shared" si="114"/>
        <v>5.6672904250467823E-2</v>
      </c>
      <c r="BC132" s="32">
        <f t="shared" si="114"/>
        <v>8.1218274111675121E-2</v>
      </c>
      <c r="BD132" s="32" t="e">
        <f t="shared" si="114"/>
        <v>#DIV/0!</v>
      </c>
      <c r="BE132" s="32" t="e">
        <f t="shared" si="114"/>
        <v>#DIV/0!</v>
      </c>
      <c r="BF132" s="32" t="e">
        <f t="shared" si="114"/>
        <v>#DIV/0!</v>
      </c>
      <c r="BG132" s="32" t="e">
        <f t="shared" si="114"/>
        <v>#DIV/0!</v>
      </c>
      <c r="BH132" s="32" t="e">
        <f t="shared" si="114"/>
        <v>#DIV/0!</v>
      </c>
      <c r="BI132" s="32">
        <f t="shared" si="114"/>
        <v>5.3614816483498813E-2</v>
      </c>
      <c r="BJ132" s="32">
        <f t="shared" si="114"/>
        <v>5.774341462071246E-2</v>
      </c>
      <c r="BK132" s="32">
        <f t="shared" si="114"/>
        <v>4.9033730024458856E-2</v>
      </c>
      <c r="BL132" s="32">
        <f t="shared" si="114"/>
        <v>4.6784039067017932E-2</v>
      </c>
      <c r="BM132" s="32">
        <f t="shared" si="114"/>
        <v>6.5535032797720161E-2</v>
      </c>
      <c r="BN132" s="32">
        <f t="shared" si="114"/>
        <v>6.6545804770267974E-2</v>
      </c>
      <c r="BO132" s="32">
        <f t="shared" si="114"/>
        <v>6.3628311458249459E-2</v>
      </c>
      <c r="BP132" s="32">
        <f t="shared" si="114"/>
        <v>6.8549626022076399E-2</v>
      </c>
      <c r="BQ132" s="32">
        <f t="shared" si="114"/>
        <v>5.4103997432019359E-2</v>
      </c>
      <c r="BR132" s="32">
        <f t="shared" si="114"/>
        <v>5.6899234316880168E-2</v>
      </c>
      <c r="BS132" s="32">
        <f t="shared" si="114"/>
        <v>4.9307944307944308E-2</v>
      </c>
      <c r="BT132" s="32" t="e">
        <f t="shared" si="114"/>
        <v>#DIV/0!</v>
      </c>
    </row>
    <row r="133" spans="1:72" s="12" customFormat="1" x14ac:dyDescent="0.25">
      <c r="A133" s="5"/>
      <c r="B133" s="6" t="s">
        <v>65</v>
      </c>
      <c r="C133" s="6" t="s">
        <v>85</v>
      </c>
      <c r="D133" s="7" t="s">
        <v>90</v>
      </c>
      <c r="E133" s="32" t="e">
        <f t="shared" si="104"/>
        <v>#DIV/0!</v>
      </c>
      <c r="F133" s="6"/>
      <c r="G133" s="32">
        <f t="shared" ref="G133:AL133" si="115">G41/(G$70+G$73)</f>
        <v>6.8410841728364178E-3</v>
      </c>
      <c r="H133" s="32">
        <f t="shared" si="115"/>
        <v>9.3323216995447635E-3</v>
      </c>
      <c r="I133" s="32">
        <f t="shared" si="115"/>
        <v>6.9832245934845615E-3</v>
      </c>
      <c r="J133" s="32">
        <f t="shared" si="115"/>
        <v>9.7758496023138079E-3</v>
      </c>
      <c r="K133" s="32">
        <f t="shared" si="115"/>
        <v>9.3613421683349796E-3</v>
      </c>
      <c r="L133" s="32">
        <f t="shared" si="115"/>
        <v>7.5441701412844574E-3</v>
      </c>
      <c r="M133" s="32">
        <f t="shared" si="115"/>
        <v>6.7693530148834084E-3</v>
      </c>
      <c r="N133" s="32">
        <f t="shared" si="115"/>
        <v>7.4300755974532869E-3</v>
      </c>
      <c r="O133" s="32">
        <f t="shared" si="115"/>
        <v>6.1660711291134018E-3</v>
      </c>
      <c r="P133" s="32">
        <f t="shared" si="115"/>
        <v>1.1870826139907123E-2</v>
      </c>
      <c r="Q133" s="32">
        <f t="shared" si="115"/>
        <v>7.151153144184505E-3</v>
      </c>
      <c r="R133" s="32">
        <f t="shared" si="115"/>
        <v>8.3606778442037125E-3</v>
      </c>
      <c r="S133" s="32">
        <f t="shared" si="115"/>
        <v>1.1695906432748537E-2</v>
      </c>
      <c r="T133" s="32">
        <f t="shared" si="115"/>
        <v>3.1366938146599158E-3</v>
      </c>
      <c r="U133" s="32">
        <f t="shared" si="115"/>
        <v>3.1312025186503323E-3</v>
      </c>
      <c r="V133" s="32">
        <f t="shared" si="115"/>
        <v>9.4112797966614033E-3</v>
      </c>
      <c r="W133" s="32">
        <f t="shared" si="115"/>
        <v>5.2423831256938449E-3</v>
      </c>
      <c r="X133" s="32">
        <f t="shared" si="115"/>
        <v>4.5267539654607466E-3</v>
      </c>
      <c r="Y133" s="32">
        <f t="shared" si="115"/>
        <v>4.0420960635082484E-3</v>
      </c>
      <c r="Z133" s="32">
        <f t="shared" si="115"/>
        <v>3.8246543100912039E-4</v>
      </c>
      <c r="AA133" s="32">
        <f t="shared" si="115"/>
        <v>3.8713122413562948E-3</v>
      </c>
      <c r="AB133" s="32">
        <f t="shared" si="115"/>
        <v>2.4194167797434644E-3</v>
      </c>
      <c r="AC133" s="32">
        <f t="shared" si="115"/>
        <v>2.4636148191787056E-3</v>
      </c>
      <c r="AD133" s="32">
        <f t="shared" si="115"/>
        <v>1.0252843360768706E-2</v>
      </c>
      <c r="AE133" s="32">
        <f t="shared" si="115"/>
        <v>6.3307007646985075E-3</v>
      </c>
      <c r="AF133" s="32">
        <f t="shared" si="115"/>
        <v>5.7962762625975058E-3</v>
      </c>
      <c r="AG133" s="32">
        <f t="shared" si="115"/>
        <v>6.5756808796638274E-3</v>
      </c>
      <c r="AH133" s="32">
        <f t="shared" si="115"/>
        <v>6.9958343543249204E-3</v>
      </c>
      <c r="AI133" s="32">
        <f t="shared" si="115"/>
        <v>3.2577923833098598E-3</v>
      </c>
      <c r="AJ133" s="32">
        <f t="shared" si="115"/>
        <v>7.9433893659273357E-3</v>
      </c>
      <c r="AK133" s="32">
        <f t="shared" si="115"/>
        <v>5.6297621618286702E-3</v>
      </c>
      <c r="AL133" s="32">
        <f t="shared" si="115"/>
        <v>2.5876637093367131E-3</v>
      </c>
      <c r="AM133" s="32">
        <f t="shared" ref="AM133:BT133" si="116">AM41/(AM$70+AM$73)</f>
        <v>0</v>
      </c>
      <c r="AN133" s="32">
        <f t="shared" si="116"/>
        <v>6.6493147342307542E-3</v>
      </c>
      <c r="AO133" s="32">
        <f t="shared" si="116"/>
        <v>4.5816815045473872E-3</v>
      </c>
      <c r="AP133" s="32">
        <f t="shared" si="116"/>
        <v>8.1848006223154187E-3</v>
      </c>
      <c r="AQ133" s="32">
        <f t="shared" si="116"/>
        <v>1.0126341561976299E-2</v>
      </c>
      <c r="AR133" s="32">
        <f t="shared" si="116"/>
        <v>4.9312655936597999E-3</v>
      </c>
      <c r="AS133" s="32">
        <f t="shared" si="116"/>
        <v>1.7223630028508075E-2</v>
      </c>
      <c r="AT133" s="32">
        <f t="shared" si="116"/>
        <v>3.8016889470568077E-3</v>
      </c>
      <c r="AU133" s="32">
        <f t="shared" si="116"/>
        <v>4.7213372119868863E-3</v>
      </c>
      <c r="AV133" s="32">
        <f t="shared" si="116"/>
        <v>5.204958749082114E-3</v>
      </c>
      <c r="AW133" s="32">
        <f t="shared" si="116"/>
        <v>1.072437132995652E-2</v>
      </c>
      <c r="AX133" s="32">
        <f t="shared" si="116"/>
        <v>7.5429278941709305E-3</v>
      </c>
      <c r="AY133" s="32">
        <f t="shared" si="116"/>
        <v>8.6639699343030088E-3</v>
      </c>
      <c r="AZ133" s="32">
        <f t="shared" si="116"/>
        <v>5.5043522785458276E-3</v>
      </c>
      <c r="BA133" s="32">
        <f t="shared" si="116"/>
        <v>6.2597546444694311E-3</v>
      </c>
      <c r="BB133" s="32">
        <f t="shared" si="116"/>
        <v>8.648750648656299E-3</v>
      </c>
      <c r="BC133" s="32">
        <f t="shared" si="116"/>
        <v>3.8578680203045682E-2</v>
      </c>
      <c r="BD133" s="32" t="e">
        <f t="shared" si="116"/>
        <v>#DIV/0!</v>
      </c>
      <c r="BE133" s="32" t="e">
        <f t="shared" si="116"/>
        <v>#DIV/0!</v>
      </c>
      <c r="BF133" s="32" t="e">
        <f t="shared" si="116"/>
        <v>#DIV/0!</v>
      </c>
      <c r="BG133" s="32" t="e">
        <f t="shared" si="116"/>
        <v>#DIV/0!</v>
      </c>
      <c r="BH133" s="32" t="e">
        <f t="shared" si="116"/>
        <v>#DIV/0!</v>
      </c>
      <c r="BI133" s="32">
        <f t="shared" si="116"/>
        <v>8.1870404042029381E-3</v>
      </c>
      <c r="BJ133" s="32">
        <f t="shared" si="116"/>
        <v>6.9192955399804482E-3</v>
      </c>
      <c r="BK133" s="32">
        <f t="shared" si="116"/>
        <v>9.322724826548336E-3</v>
      </c>
      <c r="BL133" s="32">
        <f t="shared" si="116"/>
        <v>5.352438475872261E-3</v>
      </c>
      <c r="BM133" s="32">
        <f t="shared" si="116"/>
        <v>3.1127630391369556E-3</v>
      </c>
      <c r="BN133" s="32">
        <f t="shared" si="116"/>
        <v>6.7871508696391129E-3</v>
      </c>
      <c r="BO133" s="32">
        <f t="shared" si="116"/>
        <v>5.7653595297527992E-3</v>
      </c>
      <c r="BP133" s="32">
        <f t="shared" si="116"/>
        <v>6.2872315544732892E-3</v>
      </c>
      <c r="BQ133" s="32">
        <f t="shared" si="116"/>
        <v>8.4471525201201859E-3</v>
      </c>
      <c r="BR133" s="32">
        <f t="shared" si="116"/>
        <v>7.4588577770094292E-3</v>
      </c>
      <c r="BS133" s="32">
        <f t="shared" si="116"/>
        <v>6.8345618345618366E-3</v>
      </c>
      <c r="BT133" s="32" t="e">
        <f t="shared" si="116"/>
        <v>#DIV/0!</v>
      </c>
    </row>
    <row r="134" spans="1:72" s="12" customFormat="1" x14ac:dyDescent="0.25">
      <c r="A134" s="5"/>
      <c r="B134" s="6" t="s">
        <v>65</v>
      </c>
      <c r="C134" s="6" t="s">
        <v>83</v>
      </c>
      <c r="D134" s="7" t="s">
        <v>91</v>
      </c>
      <c r="E134" s="32" t="e">
        <f t="shared" si="104"/>
        <v>#DIV/0!</v>
      </c>
      <c r="F134" s="6"/>
      <c r="G134" s="32">
        <f t="shared" ref="G134:AL134" si="117">G42/(G$70+G$73)</f>
        <v>4.6002099919835952E-3</v>
      </c>
      <c r="H134" s="32">
        <f t="shared" si="117"/>
        <v>2.4222306525037936E-2</v>
      </c>
      <c r="I134" s="32">
        <f t="shared" si="117"/>
        <v>1.9024810591223968E-3</v>
      </c>
      <c r="J134" s="32">
        <f t="shared" si="117"/>
        <v>1.851048445408532E-3</v>
      </c>
      <c r="K134" s="32">
        <f t="shared" si="117"/>
        <v>1.102495418017764E-2</v>
      </c>
      <c r="L134" s="32">
        <f t="shared" si="117"/>
        <v>9.6289408165101814E-3</v>
      </c>
      <c r="M134" s="32">
        <f t="shared" si="117"/>
        <v>0</v>
      </c>
      <c r="N134" s="32">
        <f t="shared" si="117"/>
        <v>3.8900919358394166E-5</v>
      </c>
      <c r="O134" s="32">
        <f t="shared" si="117"/>
        <v>0</v>
      </c>
      <c r="P134" s="32">
        <f t="shared" si="117"/>
        <v>3.4126952262416195E-3</v>
      </c>
      <c r="Q134" s="32">
        <f t="shared" si="117"/>
        <v>1.3704994192799072E-2</v>
      </c>
      <c r="R134" s="32">
        <f t="shared" si="117"/>
        <v>1.3634797201120751E-3</v>
      </c>
      <c r="S134" s="32">
        <f t="shared" si="117"/>
        <v>0</v>
      </c>
      <c r="T134" s="32">
        <f t="shared" si="117"/>
        <v>5.5304864626898511E-3</v>
      </c>
      <c r="U134" s="32">
        <f t="shared" si="117"/>
        <v>0</v>
      </c>
      <c r="V134" s="32">
        <f t="shared" si="117"/>
        <v>2.2532115133612699E-3</v>
      </c>
      <c r="W134" s="32">
        <f t="shared" si="117"/>
        <v>3.8978660416923647E-3</v>
      </c>
      <c r="X134" s="32">
        <f t="shared" si="117"/>
        <v>6.4685251034599933E-3</v>
      </c>
      <c r="Y134" s="32">
        <f t="shared" si="117"/>
        <v>4.5519099814282079E-4</v>
      </c>
      <c r="Z134" s="32">
        <f t="shared" si="117"/>
        <v>3.1921153280376584E-2</v>
      </c>
      <c r="AA134" s="32">
        <f t="shared" si="117"/>
        <v>6.6746762782005076E-4</v>
      </c>
      <c r="AB134" s="32">
        <f t="shared" si="117"/>
        <v>8.704779948283365E-4</v>
      </c>
      <c r="AC134" s="32">
        <f t="shared" si="117"/>
        <v>9.640231901134064E-4</v>
      </c>
      <c r="AD134" s="32">
        <f t="shared" si="117"/>
        <v>3.0913095560106645E-4</v>
      </c>
      <c r="AE134" s="32">
        <f t="shared" si="117"/>
        <v>1.2536041118214867E-3</v>
      </c>
      <c r="AF134" s="32">
        <f t="shared" si="117"/>
        <v>5.9557023287593238E-3</v>
      </c>
      <c r="AG134" s="32">
        <f t="shared" si="117"/>
        <v>2.785279193964421E-4</v>
      </c>
      <c r="AH134" s="32">
        <f t="shared" si="117"/>
        <v>0</v>
      </c>
      <c r="AI134" s="32">
        <f t="shared" si="117"/>
        <v>5.7758240507589662E-3</v>
      </c>
      <c r="AJ134" s="32">
        <f t="shared" si="117"/>
        <v>2.7410287248622496E-3</v>
      </c>
      <c r="AK134" s="32">
        <f t="shared" si="117"/>
        <v>0</v>
      </c>
      <c r="AL134" s="32">
        <f t="shared" si="117"/>
        <v>0</v>
      </c>
      <c r="AM134" s="32">
        <f t="shared" ref="AM134:BT134" si="118">AM42/(AM$70+AM$73)</f>
        <v>0</v>
      </c>
      <c r="AN134" s="32">
        <f t="shared" si="118"/>
        <v>3.062344950994347E-2</v>
      </c>
      <c r="AO134" s="32">
        <f t="shared" si="118"/>
        <v>9.2593862741601387E-3</v>
      </c>
      <c r="AP134" s="32">
        <f t="shared" si="118"/>
        <v>4.1713171215657088E-3</v>
      </c>
      <c r="AQ134" s="32">
        <f t="shared" si="118"/>
        <v>3.9221745486527921E-3</v>
      </c>
      <c r="AR134" s="32">
        <f t="shared" si="118"/>
        <v>7.9252482755246792E-4</v>
      </c>
      <c r="AS134" s="32">
        <f t="shared" si="118"/>
        <v>5.3848590433956288E-3</v>
      </c>
      <c r="AT134" s="32">
        <f t="shared" si="118"/>
        <v>2.4929107849552839E-4</v>
      </c>
      <c r="AU134" s="32">
        <f t="shared" si="118"/>
        <v>1.0631666435794433E-2</v>
      </c>
      <c r="AV134" s="32">
        <f t="shared" si="118"/>
        <v>6.0040602997710694E-3</v>
      </c>
      <c r="AW134" s="32">
        <f t="shared" si="118"/>
        <v>1.4287955533641131E-2</v>
      </c>
      <c r="AX134" s="32">
        <f t="shared" si="118"/>
        <v>1.1615783128604477E-2</v>
      </c>
      <c r="AY134" s="32">
        <f t="shared" si="118"/>
        <v>2.3381243365751497E-3</v>
      </c>
      <c r="AZ134" s="32">
        <f t="shared" si="118"/>
        <v>1.472094214029698E-3</v>
      </c>
      <c r="BA134" s="32">
        <f t="shared" si="118"/>
        <v>0</v>
      </c>
      <c r="BB134" s="32">
        <f t="shared" si="118"/>
        <v>6.9190005189250392E-4</v>
      </c>
      <c r="BC134" s="32">
        <f t="shared" si="118"/>
        <v>0</v>
      </c>
      <c r="BD134" s="32" t="e">
        <f t="shared" si="118"/>
        <v>#DIV/0!</v>
      </c>
      <c r="BE134" s="32" t="e">
        <f t="shared" si="118"/>
        <v>#DIV/0!</v>
      </c>
      <c r="BF134" s="32" t="e">
        <f t="shared" si="118"/>
        <v>#DIV/0!</v>
      </c>
      <c r="BG134" s="32" t="e">
        <f t="shared" si="118"/>
        <v>#DIV/0!</v>
      </c>
      <c r="BH134" s="32" t="e">
        <f t="shared" si="118"/>
        <v>#DIV/0!</v>
      </c>
      <c r="BI134" s="32">
        <f t="shared" si="118"/>
        <v>9.4260382641157287E-3</v>
      </c>
      <c r="BJ134" s="32">
        <f t="shared" si="118"/>
        <v>2.5129779821819536E-4</v>
      </c>
      <c r="BK134" s="32">
        <f t="shared" si="118"/>
        <v>5.0722325879664996E-3</v>
      </c>
      <c r="BL134" s="32">
        <f t="shared" si="118"/>
        <v>3.3348326158195722E-3</v>
      </c>
      <c r="BM134" s="32">
        <f t="shared" si="118"/>
        <v>4.3280198420876841E-3</v>
      </c>
      <c r="BN134" s="32">
        <f t="shared" si="118"/>
        <v>2.0735369100900796E-3</v>
      </c>
      <c r="BO134" s="32">
        <f t="shared" si="118"/>
        <v>1.9389644898945163E-3</v>
      </c>
      <c r="BP134" s="32">
        <f t="shared" si="118"/>
        <v>1.169856141171507E-2</v>
      </c>
      <c r="BQ134" s="32">
        <f t="shared" si="118"/>
        <v>2.4147115214996082E-3</v>
      </c>
      <c r="BR134" s="32">
        <f t="shared" si="118"/>
        <v>1.0116162996258025E-2</v>
      </c>
      <c r="BS134" s="32">
        <f t="shared" si="118"/>
        <v>6.5110565110565119E-4</v>
      </c>
      <c r="BT134" s="32" t="e">
        <f t="shared" si="118"/>
        <v>#DIV/0!</v>
      </c>
    </row>
    <row r="135" spans="1:72" s="12" customFormat="1" x14ac:dyDescent="0.25">
      <c r="A135" s="5"/>
      <c r="B135" s="6" t="s">
        <v>65</v>
      </c>
      <c r="C135" s="6" t="s">
        <v>83</v>
      </c>
      <c r="D135" s="7" t="s">
        <v>92</v>
      </c>
      <c r="E135" s="32" t="e">
        <f t="shared" si="104"/>
        <v>#DIV/0!</v>
      </c>
      <c r="F135" s="6"/>
      <c r="G135" s="32">
        <f t="shared" ref="G135:AL135" si="119">G43/(G$70+G$73)</f>
        <v>8.2641232504791686E-3</v>
      </c>
      <c r="H135" s="32">
        <f t="shared" si="119"/>
        <v>1.100151745068285E-3</v>
      </c>
      <c r="I135" s="32">
        <f t="shared" si="119"/>
        <v>4.5883366720010746E-4</v>
      </c>
      <c r="J135" s="32">
        <f t="shared" si="119"/>
        <v>3.7454808387563259E-3</v>
      </c>
      <c r="K135" s="32">
        <f t="shared" si="119"/>
        <v>6.2173974340899484E-3</v>
      </c>
      <c r="L135" s="32">
        <f t="shared" si="119"/>
        <v>3.1496535381108073E-3</v>
      </c>
      <c r="M135" s="32">
        <f t="shared" si="119"/>
        <v>6.8304758412028963E-3</v>
      </c>
      <c r="N135" s="32">
        <f t="shared" si="119"/>
        <v>8.8175417212360107E-4</v>
      </c>
      <c r="O135" s="32">
        <f t="shared" si="119"/>
        <v>1.9865584809277484E-3</v>
      </c>
      <c r="P135" s="32">
        <f t="shared" si="119"/>
        <v>9.7161440558879032E-3</v>
      </c>
      <c r="Q135" s="32">
        <f t="shared" si="119"/>
        <v>1.0038161606105859E-2</v>
      </c>
      <c r="R135" s="32">
        <f t="shared" si="119"/>
        <v>1.8024902234009078E-2</v>
      </c>
      <c r="S135" s="32">
        <f t="shared" si="119"/>
        <v>3.4167816545108089E-4</v>
      </c>
      <c r="T135" s="32">
        <f t="shared" si="119"/>
        <v>2.627668941228263E-3</v>
      </c>
      <c r="U135" s="32">
        <f t="shared" si="119"/>
        <v>2.053247553213332E-4</v>
      </c>
      <c r="V135" s="32">
        <f t="shared" si="119"/>
        <v>4.2591193240365467E-4</v>
      </c>
      <c r="W135" s="32">
        <f t="shared" si="119"/>
        <v>0</v>
      </c>
      <c r="X135" s="32">
        <f t="shared" si="119"/>
        <v>2.7536741950751835E-2</v>
      </c>
      <c r="Y135" s="32">
        <f t="shared" si="119"/>
        <v>0</v>
      </c>
      <c r="Z135" s="32">
        <f t="shared" si="119"/>
        <v>7.8258311268020013E-3</v>
      </c>
      <c r="AA135" s="32">
        <f t="shared" si="119"/>
        <v>9.6964842659676472E-3</v>
      </c>
      <c r="AB135" s="32">
        <f t="shared" si="119"/>
        <v>7.5526767198340968E-4</v>
      </c>
      <c r="AC135" s="32">
        <f t="shared" si="119"/>
        <v>9.7339563779506449E-3</v>
      </c>
      <c r="AD135" s="32">
        <f t="shared" si="119"/>
        <v>2.1767971456908429E-3</v>
      </c>
      <c r="AE135" s="32">
        <f t="shared" si="119"/>
        <v>1.7675817976682964E-2</v>
      </c>
      <c r="AF135" s="32">
        <f t="shared" si="119"/>
        <v>7.0830723680464589E-3</v>
      </c>
      <c r="AG135" s="32">
        <f t="shared" si="119"/>
        <v>1.1080567228162804E-2</v>
      </c>
      <c r="AH135" s="32">
        <f t="shared" si="119"/>
        <v>1.6870864984072531E-2</v>
      </c>
      <c r="AI135" s="32">
        <f t="shared" si="119"/>
        <v>1.4596047970637186E-2</v>
      </c>
      <c r="AJ135" s="32">
        <f t="shared" si="119"/>
        <v>8.0272984085251603E-3</v>
      </c>
      <c r="AK135" s="32">
        <f t="shared" si="119"/>
        <v>1.1413764382885523E-2</v>
      </c>
      <c r="AL135" s="32">
        <f t="shared" si="119"/>
        <v>2.6457541191381492E-2</v>
      </c>
      <c r="AM135" s="32">
        <f t="shared" ref="AM135:BT135" si="120">AM43/(AM$70+AM$73)</f>
        <v>0</v>
      </c>
      <c r="AN135" s="32">
        <f t="shared" si="120"/>
        <v>1.4295009963804953E-2</v>
      </c>
      <c r="AO135" s="32">
        <f t="shared" si="120"/>
        <v>9.4514328042908692E-3</v>
      </c>
      <c r="AP135" s="32">
        <f t="shared" si="120"/>
        <v>1.6685268486262835E-2</v>
      </c>
      <c r="AQ135" s="32">
        <f t="shared" si="120"/>
        <v>1.1469389210454376E-2</v>
      </c>
      <c r="AR135" s="32">
        <f t="shared" si="120"/>
        <v>2.2024362800254389E-2</v>
      </c>
      <c r="AS135" s="32">
        <f t="shared" si="120"/>
        <v>1.2696652940555378E-2</v>
      </c>
      <c r="AT135" s="32">
        <f t="shared" si="120"/>
        <v>1.0018385217039048E-2</v>
      </c>
      <c r="AU135" s="32">
        <f t="shared" si="120"/>
        <v>1.0146834741653968E-2</v>
      </c>
      <c r="AV135" s="32">
        <f t="shared" si="120"/>
        <v>6.6303831367975465E-3</v>
      </c>
      <c r="AW135" s="32">
        <f t="shared" si="120"/>
        <v>7.1271684073692231E-3</v>
      </c>
      <c r="AX135" s="32">
        <f t="shared" si="120"/>
        <v>7.4451793685445244E-3</v>
      </c>
      <c r="AY135" s="32">
        <f t="shared" si="120"/>
        <v>1.577875319161144E-3</v>
      </c>
      <c r="AZ135" s="32">
        <f t="shared" si="120"/>
        <v>5.1203277009728623E-3</v>
      </c>
      <c r="BA135" s="32">
        <f t="shared" si="120"/>
        <v>9.716884555356034E-3</v>
      </c>
      <c r="BB135" s="32">
        <f t="shared" si="120"/>
        <v>3.3808752535656448E-3</v>
      </c>
      <c r="BC135" s="32">
        <f t="shared" si="120"/>
        <v>2.3857868020304564E-2</v>
      </c>
      <c r="BD135" s="32" t="e">
        <f t="shared" si="120"/>
        <v>#DIV/0!</v>
      </c>
      <c r="BE135" s="32" t="e">
        <f t="shared" si="120"/>
        <v>#DIV/0!</v>
      </c>
      <c r="BF135" s="32" t="e">
        <f t="shared" si="120"/>
        <v>#DIV/0!</v>
      </c>
      <c r="BG135" s="32" t="e">
        <f t="shared" si="120"/>
        <v>#DIV/0!</v>
      </c>
      <c r="BH135" s="32" t="e">
        <f t="shared" si="120"/>
        <v>#DIV/0!</v>
      </c>
      <c r="BI135" s="32">
        <f t="shared" si="120"/>
        <v>2.7000498817320228E-3</v>
      </c>
      <c r="BJ135" s="32">
        <f t="shared" si="120"/>
        <v>3.8142186359693213E-3</v>
      </c>
      <c r="BK135" s="32">
        <f t="shared" si="120"/>
        <v>7.9982727340107054E-3</v>
      </c>
      <c r="BL135" s="32">
        <f t="shared" si="120"/>
        <v>7.4278738032513029E-3</v>
      </c>
      <c r="BM135" s="32">
        <f t="shared" si="120"/>
        <v>5.1204241317309961E-3</v>
      </c>
      <c r="BN135" s="32">
        <f t="shared" si="120"/>
        <v>9.9881026570732521E-3</v>
      </c>
      <c r="BO135" s="32">
        <f t="shared" si="120"/>
        <v>1.3585634914244303E-2</v>
      </c>
      <c r="BP135" s="32">
        <f t="shared" si="120"/>
        <v>1.2294724870563739E-2</v>
      </c>
      <c r="BQ135" s="32">
        <f t="shared" si="120"/>
        <v>1.4494052869168906E-2</v>
      </c>
      <c r="BR135" s="32">
        <f t="shared" si="120"/>
        <v>7.2692494297807797E-3</v>
      </c>
      <c r="BS135" s="32">
        <f t="shared" si="120"/>
        <v>5.4463554463554456E-3</v>
      </c>
      <c r="BT135" s="32" t="e">
        <f t="shared" si="120"/>
        <v>#DIV/0!</v>
      </c>
    </row>
    <row r="136" spans="1:72" s="12" customFormat="1" x14ac:dyDescent="0.25">
      <c r="A136" s="5"/>
      <c r="B136" s="6" t="s">
        <v>65</v>
      </c>
      <c r="C136" s="6" t="s">
        <v>83</v>
      </c>
      <c r="D136" s="7" t="s">
        <v>93</v>
      </c>
      <c r="E136" s="32" t="e">
        <f t="shared" si="104"/>
        <v>#DIV/0!</v>
      </c>
      <c r="F136" s="6"/>
      <c r="G136" s="32">
        <f t="shared" ref="G136:AL136" si="121">G44/(G$70+G$73)</f>
        <v>9.9432793718114698E-3</v>
      </c>
      <c r="H136" s="32">
        <f t="shared" si="121"/>
        <v>1.8437025796661607E-2</v>
      </c>
      <c r="I136" s="32">
        <f t="shared" si="121"/>
        <v>4.8009669080206364E-3</v>
      </c>
      <c r="J136" s="32">
        <f t="shared" si="121"/>
        <v>3.2321041214750539E-2</v>
      </c>
      <c r="K136" s="32">
        <f t="shared" si="121"/>
        <v>1.5663330043705063E-2</v>
      </c>
      <c r="L136" s="32">
        <f t="shared" si="121"/>
        <v>1.0363859975402704E-2</v>
      </c>
      <c r="M136" s="32">
        <f t="shared" si="121"/>
        <v>8.5266342715687171E-3</v>
      </c>
      <c r="N136" s="32">
        <f t="shared" si="121"/>
        <v>2.80086619380438E-3</v>
      </c>
      <c r="O136" s="32">
        <f t="shared" si="121"/>
        <v>3.9989164226467665E-4</v>
      </c>
      <c r="P136" s="32">
        <f t="shared" si="121"/>
        <v>5.1123512800952883E-3</v>
      </c>
      <c r="Q136" s="32">
        <f t="shared" si="121"/>
        <v>3.6170565787290534E-3</v>
      </c>
      <c r="R136" s="32">
        <f t="shared" si="121"/>
        <v>3.1165250745418859E-3</v>
      </c>
      <c r="S136" s="32">
        <f t="shared" si="121"/>
        <v>2.3312964058085289E-2</v>
      </c>
      <c r="T136" s="32">
        <f t="shared" si="121"/>
        <v>9.3963240149680816E-3</v>
      </c>
      <c r="U136" s="32">
        <f t="shared" si="121"/>
        <v>6.8099377181575511E-3</v>
      </c>
      <c r="V136" s="32">
        <f t="shared" si="121"/>
        <v>3.7095555402898958E-4</v>
      </c>
      <c r="W136" s="32">
        <f t="shared" si="121"/>
        <v>5.1437029727396076E-3</v>
      </c>
      <c r="X136" s="32">
        <f t="shared" si="121"/>
        <v>2.3677471813978328E-2</v>
      </c>
      <c r="Y136" s="32">
        <f t="shared" si="121"/>
        <v>2.6401077892283607E-3</v>
      </c>
      <c r="Z136" s="32">
        <f t="shared" si="121"/>
        <v>4.4542512503677557E-2</v>
      </c>
      <c r="AA136" s="32">
        <f t="shared" si="121"/>
        <v>1.6092037717988859E-2</v>
      </c>
      <c r="AB136" s="32">
        <f t="shared" si="121"/>
        <v>1.4132466268977696E-2</v>
      </c>
      <c r="AC136" s="32">
        <f t="shared" si="121"/>
        <v>3.2281387657825317E-2</v>
      </c>
      <c r="AD136" s="32">
        <f t="shared" si="121"/>
        <v>8.6427863003464833E-3</v>
      </c>
      <c r="AE136" s="32">
        <f t="shared" si="121"/>
        <v>7.0327190673185411E-3</v>
      </c>
      <c r="AF136" s="32">
        <f t="shared" si="121"/>
        <v>6.0581905141490634E-3</v>
      </c>
      <c r="AG136" s="32">
        <f t="shared" si="121"/>
        <v>6.3940322365791911E-3</v>
      </c>
      <c r="AH136" s="32">
        <f t="shared" si="121"/>
        <v>3.3080127419750062E-4</v>
      </c>
      <c r="AI136" s="32">
        <f t="shared" si="121"/>
        <v>9.1189734397450657E-3</v>
      </c>
      <c r="AJ136" s="32">
        <f t="shared" si="121"/>
        <v>2.0627639638631724E-2</v>
      </c>
      <c r="AK136" s="32">
        <f t="shared" si="121"/>
        <v>7.5731869081037727E-3</v>
      </c>
      <c r="AL136" s="32">
        <f t="shared" si="121"/>
        <v>0</v>
      </c>
      <c r="AM136" s="32">
        <f t="shared" ref="AM136:BT136" si="122">AM44/(AM$70+AM$73)</f>
        <v>2.7729473140010339E-3</v>
      </c>
      <c r="AN136" s="32">
        <f t="shared" si="122"/>
        <v>2.4929846679409496E-2</v>
      </c>
      <c r="AO136" s="32">
        <f t="shared" si="122"/>
        <v>1.7654563162732E-2</v>
      </c>
      <c r="AP136" s="32">
        <f t="shared" si="122"/>
        <v>8.4666463737725611E-3</v>
      </c>
      <c r="AQ136" s="32">
        <f t="shared" si="122"/>
        <v>1.0352163732959338E-2</v>
      </c>
      <c r="AR136" s="32">
        <f t="shared" si="122"/>
        <v>1.1017073528692333E-2</v>
      </c>
      <c r="AS136" s="32">
        <f t="shared" si="122"/>
        <v>1.5336289726533626E-2</v>
      </c>
      <c r="AT136" s="32">
        <f t="shared" si="122"/>
        <v>4.3002711040478645E-3</v>
      </c>
      <c r="AU136" s="32">
        <f t="shared" si="122"/>
        <v>3.7054993766449649E-3</v>
      </c>
      <c r="AV136" s="32">
        <f t="shared" si="122"/>
        <v>1.4794177357349576E-3</v>
      </c>
      <c r="AW136" s="32">
        <f t="shared" si="122"/>
        <v>3.3618718902685011E-4</v>
      </c>
      <c r="AX136" s="32">
        <f t="shared" si="122"/>
        <v>4.724512071942916E-4</v>
      </c>
      <c r="AY136" s="32">
        <f t="shared" si="122"/>
        <v>0</v>
      </c>
      <c r="AZ136" s="32">
        <f t="shared" si="122"/>
        <v>1.8484383000512035E-2</v>
      </c>
      <c r="BA136" s="32">
        <f t="shared" si="122"/>
        <v>6.3436655646365823E-3</v>
      </c>
      <c r="BB136" s="32">
        <f t="shared" si="122"/>
        <v>4.1514003113550238E-3</v>
      </c>
      <c r="BC136" s="32">
        <f t="shared" si="122"/>
        <v>3.4010152284263954E-2</v>
      </c>
      <c r="BD136" s="32" t="e">
        <f t="shared" si="122"/>
        <v>#DIV/0!</v>
      </c>
      <c r="BE136" s="32" t="e">
        <f t="shared" si="122"/>
        <v>#DIV/0!</v>
      </c>
      <c r="BF136" s="32" t="e">
        <f t="shared" si="122"/>
        <v>#DIV/0!</v>
      </c>
      <c r="BG136" s="32" t="e">
        <f t="shared" si="122"/>
        <v>#DIV/0!</v>
      </c>
      <c r="BH136" s="32" t="e">
        <f t="shared" si="122"/>
        <v>#DIV/0!</v>
      </c>
      <c r="BI136" s="32">
        <f t="shared" si="122"/>
        <v>1.5341046229101969E-2</v>
      </c>
      <c r="BJ136" s="32">
        <f t="shared" si="122"/>
        <v>5.0810349338363892E-3</v>
      </c>
      <c r="BK136" s="32">
        <f t="shared" si="122"/>
        <v>1.0521498983297723E-2</v>
      </c>
      <c r="BL136" s="32">
        <f t="shared" si="122"/>
        <v>8.9732056801387922E-3</v>
      </c>
      <c r="BM136" s="32">
        <f t="shared" si="122"/>
        <v>2.078018065396451E-2</v>
      </c>
      <c r="BN136" s="32">
        <f t="shared" si="122"/>
        <v>8.3394708515098295E-3</v>
      </c>
      <c r="BO136" s="32">
        <f t="shared" si="122"/>
        <v>8.483774861099927E-3</v>
      </c>
      <c r="BP136" s="32">
        <f t="shared" si="122"/>
        <v>1.5238855182724101E-2</v>
      </c>
      <c r="BQ136" s="32">
        <f t="shared" si="122"/>
        <v>9.9335737441331191E-3</v>
      </c>
      <c r="BR136" s="32">
        <f t="shared" si="122"/>
        <v>1.4415811105472432E-3</v>
      </c>
      <c r="BS136" s="32">
        <f t="shared" si="122"/>
        <v>8.8165438165438165E-3</v>
      </c>
      <c r="BT136" s="32" t="e">
        <f t="shared" si="122"/>
        <v>#DIV/0!</v>
      </c>
    </row>
    <row r="137" spans="1:72" s="12" customFormat="1" x14ac:dyDescent="0.25">
      <c r="A137" s="5"/>
      <c r="B137" s="6" t="s">
        <v>65</v>
      </c>
      <c r="C137" s="6" t="s">
        <v>83</v>
      </c>
      <c r="D137" s="7" t="s">
        <v>94</v>
      </c>
      <c r="E137" s="32" t="e">
        <f t="shared" si="104"/>
        <v>#DIV/0!</v>
      </c>
      <c r="F137" s="6"/>
      <c r="G137" s="32">
        <f t="shared" ref="G137:AL137" si="123">G45/(G$70+G$73)</f>
        <v>6.1627039002067228E-3</v>
      </c>
      <c r="H137" s="32">
        <f t="shared" si="123"/>
        <v>4.3437025796661602E-3</v>
      </c>
      <c r="I137" s="32">
        <f t="shared" si="123"/>
        <v>2.2382130107322313E-3</v>
      </c>
      <c r="J137" s="32">
        <f t="shared" si="123"/>
        <v>7.9537237888647864E-4</v>
      </c>
      <c r="K137" s="32">
        <f t="shared" si="123"/>
        <v>2.904271817284647E-3</v>
      </c>
      <c r="L137" s="32">
        <f t="shared" si="123"/>
        <v>8.1591024987251373E-3</v>
      </c>
      <c r="M137" s="32">
        <f t="shared" si="123"/>
        <v>1.1002108737508021E-3</v>
      </c>
      <c r="N137" s="32">
        <f t="shared" si="123"/>
        <v>1.8153762367250614E-4</v>
      </c>
      <c r="O137" s="32">
        <f t="shared" si="123"/>
        <v>3.8699191186904191E-4</v>
      </c>
      <c r="P137" s="32">
        <f t="shared" si="123"/>
        <v>1.3690930260569318E-2</v>
      </c>
      <c r="Q137" s="32">
        <f t="shared" si="123"/>
        <v>2.9533764725402359E-3</v>
      </c>
      <c r="R137" s="32">
        <f t="shared" si="123"/>
        <v>4.9444868971097234E-4</v>
      </c>
      <c r="S137" s="32">
        <f t="shared" si="123"/>
        <v>1.5901176161377225E-3</v>
      </c>
      <c r="T137" s="32">
        <f t="shared" si="123"/>
        <v>3.0266343825665856E-4</v>
      </c>
      <c r="U137" s="32">
        <f t="shared" si="123"/>
        <v>2.9087673670522208E-4</v>
      </c>
      <c r="V137" s="32">
        <f t="shared" si="123"/>
        <v>0</v>
      </c>
      <c r="W137" s="32">
        <f t="shared" si="123"/>
        <v>4.9340076477118536E-4</v>
      </c>
      <c r="X137" s="32">
        <f t="shared" si="123"/>
        <v>4.7087950096481755E-3</v>
      </c>
      <c r="Y137" s="32">
        <f t="shared" si="123"/>
        <v>5.6625760168966905E-3</v>
      </c>
      <c r="Z137" s="32">
        <f t="shared" si="123"/>
        <v>1.885848779052663E-2</v>
      </c>
      <c r="AA137" s="32">
        <f t="shared" si="123"/>
        <v>1.167461559932525E-2</v>
      </c>
      <c r="AB137" s="32">
        <f t="shared" si="123"/>
        <v>5.4276863206943332E-3</v>
      </c>
      <c r="AC137" s="32">
        <f t="shared" si="123"/>
        <v>2.7180098276808548E-3</v>
      </c>
      <c r="AD137" s="32">
        <f t="shared" si="123"/>
        <v>1.5211819106869145E-2</v>
      </c>
      <c r="AE137" s="32">
        <f t="shared" si="123"/>
        <v>1.9430863733233042E-3</v>
      </c>
      <c r="AF137" s="32">
        <f t="shared" si="123"/>
        <v>3.7579001309571256E-3</v>
      </c>
      <c r="AG137" s="32">
        <f t="shared" si="123"/>
        <v>5.0619421872918598E-3</v>
      </c>
      <c r="AH137" s="32">
        <f t="shared" si="123"/>
        <v>5.9421710365106586E-3</v>
      </c>
      <c r="AI137" s="32">
        <f t="shared" si="123"/>
        <v>9.944091161282061E-3</v>
      </c>
      <c r="AJ137" s="32">
        <f t="shared" si="123"/>
        <v>2.0333957989539339E-2</v>
      </c>
      <c r="AK137" s="32">
        <f t="shared" si="123"/>
        <v>6.3238424283554914E-3</v>
      </c>
      <c r="AL137" s="32">
        <f t="shared" si="123"/>
        <v>0</v>
      </c>
      <c r="AM137" s="32">
        <f t="shared" ref="AM137:BT137" si="124">AM45/(AM$70+AM$73)</f>
        <v>0</v>
      </c>
      <c r="AN137" s="32">
        <f t="shared" si="124"/>
        <v>9.6994591077310989E-3</v>
      </c>
      <c r="AO137" s="32">
        <f t="shared" si="124"/>
        <v>1.4828735647951273E-2</v>
      </c>
      <c r="AP137" s="32">
        <f t="shared" si="124"/>
        <v>8.8725042558708469E-3</v>
      </c>
      <c r="AQ137" s="32">
        <f t="shared" si="124"/>
        <v>1.5700583572031329E-2</v>
      </c>
      <c r="AR137" s="32">
        <f t="shared" si="124"/>
        <v>2.2503791399637981E-4</v>
      </c>
      <c r="AS137" s="32">
        <f t="shared" si="124"/>
        <v>3.9858515468271559E-3</v>
      </c>
      <c r="AT137" s="32">
        <f t="shared" si="124"/>
        <v>4.4872394129195107E-3</v>
      </c>
      <c r="AU137" s="32">
        <f t="shared" si="124"/>
        <v>5.8641547767465489E-3</v>
      </c>
      <c r="AV137" s="32">
        <f t="shared" si="124"/>
        <v>5.5073214979914475E-3</v>
      </c>
      <c r="AW137" s="32">
        <f t="shared" si="124"/>
        <v>1.4119861939127707E-2</v>
      </c>
      <c r="AX137" s="32">
        <f t="shared" si="124"/>
        <v>6.8423967938483605E-4</v>
      </c>
      <c r="AY137" s="32">
        <f t="shared" si="124"/>
        <v>6.2828126344780088E-3</v>
      </c>
      <c r="AZ137" s="32">
        <f t="shared" si="124"/>
        <v>5.7731694828469012E-3</v>
      </c>
      <c r="BA137" s="32">
        <f t="shared" si="124"/>
        <v>1.6798966217463539E-2</v>
      </c>
      <c r="BB137" s="32">
        <f t="shared" si="124"/>
        <v>1.9105876432940733E-2</v>
      </c>
      <c r="BC137" s="32">
        <f t="shared" si="124"/>
        <v>0</v>
      </c>
      <c r="BD137" s="32" t="e">
        <f t="shared" si="124"/>
        <v>#DIV/0!</v>
      </c>
      <c r="BE137" s="32" t="e">
        <f t="shared" si="124"/>
        <v>#DIV/0!</v>
      </c>
      <c r="BF137" s="32" t="e">
        <f t="shared" si="124"/>
        <v>#DIV/0!</v>
      </c>
      <c r="BG137" s="32" t="e">
        <f t="shared" si="124"/>
        <v>#DIV/0!</v>
      </c>
      <c r="BH137" s="32" t="e">
        <f t="shared" si="124"/>
        <v>#DIV/0!</v>
      </c>
      <c r="BI137" s="32">
        <f t="shared" si="124"/>
        <v>2.3074323780713471E-3</v>
      </c>
      <c r="BJ137" s="32">
        <f t="shared" si="124"/>
        <v>2.1790617297550367E-3</v>
      </c>
      <c r="BK137" s="32">
        <f t="shared" si="124"/>
        <v>4.4373978866771718E-3</v>
      </c>
      <c r="BL137" s="32">
        <f t="shared" si="124"/>
        <v>1.4296729422347877E-3</v>
      </c>
      <c r="BM137" s="32">
        <f t="shared" si="124"/>
        <v>8.3078082026280843E-3</v>
      </c>
      <c r="BN137" s="32">
        <f t="shared" si="124"/>
        <v>6.4783864936830762E-3</v>
      </c>
      <c r="BO137" s="32">
        <f t="shared" si="124"/>
        <v>9.8172155568081159E-3</v>
      </c>
      <c r="BP137" s="32">
        <f t="shared" si="124"/>
        <v>8.3325308056002682E-3</v>
      </c>
      <c r="BQ137" s="32">
        <f t="shared" si="124"/>
        <v>7.1197841508168092E-3</v>
      </c>
      <c r="BR137" s="32">
        <f t="shared" si="124"/>
        <v>7.0182972055075656E-3</v>
      </c>
      <c r="BS137" s="32">
        <f t="shared" si="124"/>
        <v>1.1908271908271907E-2</v>
      </c>
      <c r="BT137" s="32" t="e">
        <f t="shared" si="124"/>
        <v>#DIV/0!</v>
      </c>
    </row>
    <row r="138" spans="1:72" s="12" customFormat="1" x14ac:dyDescent="0.25">
      <c r="A138" s="5"/>
      <c r="B138" s="6" t="s">
        <v>65</v>
      </c>
      <c r="C138" s="6" t="s">
        <v>83</v>
      </c>
      <c r="D138" s="7" t="s">
        <v>95</v>
      </c>
      <c r="E138" s="32" t="e">
        <f t="shared" si="104"/>
        <v>#DIV/0!</v>
      </c>
      <c r="F138" s="6"/>
      <c r="G138" s="32">
        <f t="shared" ref="G138:AL138" si="125">G46/(G$70+G$73)</f>
        <v>6.6599428445126624E-3</v>
      </c>
      <c r="H138" s="32">
        <f t="shared" si="125"/>
        <v>4.4006069802731401E-3</v>
      </c>
      <c r="I138" s="32">
        <f t="shared" si="125"/>
        <v>3.1223071499714627E-3</v>
      </c>
      <c r="J138" s="32">
        <f t="shared" si="125"/>
        <v>0</v>
      </c>
      <c r="K138" s="32">
        <f t="shared" si="125"/>
        <v>7.3311715776117308E-4</v>
      </c>
      <c r="L138" s="32">
        <f t="shared" si="125"/>
        <v>7.769145394006657E-3</v>
      </c>
      <c r="M138" s="32">
        <f t="shared" si="125"/>
        <v>5.3176858897955436E-3</v>
      </c>
      <c r="N138" s="32">
        <f t="shared" si="125"/>
        <v>4.0456956132729933E-3</v>
      </c>
      <c r="O138" s="32">
        <f t="shared" si="125"/>
        <v>5.2630900014189698E-3</v>
      </c>
      <c r="P138" s="32">
        <f t="shared" si="125"/>
        <v>4.0952342714899422E-3</v>
      </c>
      <c r="Q138" s="32">
        <f t="shared" si="125"/>
        <v>4.3139206902273111E-4</v>
      </c>
      <c r="R138" s="32">
        <f t="shared" si="125"/>
        <v>1.7830119416850213E-2</v>
      </c>
      <c r="S138" s="32">
        <f t="shared" si="125"/>
        <v>8.397397989355411E-3</v>
      </c>
      <c r="T138" s="32">
        <f t="shared" si="125"/>
        <v>0</v>
      </c>
      <c r="U138" s="32">
        <f t="shared" si="125"/>
        <v>1.711039627677777E-4</v>
      </c>
      <c r="V138" s="32">
        <f t="shared" si="125"/>
        <v>2.6516452565775923E-3</v>
      </c>
      <c r="W138" s="32">
        <f t="shared" si="125"/>
        <v>7.6970519304304921E-3</v>
      </c>
      <c r="X138" s="32">
        <f t="shared" si="125"/>
        <v>1.5461352686319008E-2</v>
      </c>
      <c r="Y138" s="32">
        <f t="shared" si="125"/>
        <v>1.0560431156913441E-3</v>
      </c>
      <c r="Z138" s="32">
        <f t="shared" si="125"/>
        <v>0</v>
      </c>
      <c r="AA138" s="32">
        <f t="shared" si="125"/>
        <v>9.4537687649421717E-3</v>
      </c>
      <c r="AB138" s="32">
        <f t="shared" si="125"/>
        <v>2.7650477482782454E-3</v>
      </c>
      <c r="AC138" s="32">
        <f t="shared" si="125"/>
        <v>9.774124010872038E-3</v>
      </c>
      <c r="AD138" s="32">
        <f t="shared" si="125"/>
        <v>2.3841724950732252E-2</v>
      </c>
      <c r="AE138" s="32">
        <f t="shared" si="125"/>
        <v>5.7665789143788396E-3</v>
      </c>
      <c r="AF138" s="32">
        <f t="shared" si="125"/>
        <v>3.5415361840232303E-3</v>
      </c>
      <c r="AG138" s="32">
        <f t="shared" si="125"/>
        <v>2.9184881988931536E-3</v>
      </c>
      <c r="AH138" s="32">
        <f t="shared" si="125"/>
        <v>6.8610634648370503E-4</v>
      </c>
      <c r="AI138" s="32">
        <f t="shared" si="125"/>
        <v>1.1523195766292519E-3</v>
      </c>
      <c r="AJ138" s="32">
        <f t="shared" si="125"/>
        <v>6.1393449500741206E-3</v>
      </c>
      <c r="AK138" s="32">
        <f t="shared" si="125"/>
        <v>1.0503748033439243E-2</v>
      </c>
      <c r="AL138" s="32">
        <f t="shared" si="125"/>
        <v>4.7528517110266158E-3</v>
      </c>
      <c r="AM138" s="32">
        <f t="shared" ref="AM138:BT138" si="126">AM46/(AM$70+AM$73)</f>
        <v>3.6894299008318844E-2</v>
      </c>
      <c r="AN138" s="32">
        <f t="shared" si="126"/>
        <v>2.0740981739802351E-3</v>
      </c>
      <c r="AO138" s="32">
        <f t="shared" si="126"/>
        <v>1.5857556345080178E-2</v>
      </c>
      <c r="AP138" s="32">
        <f t="shared" si="126"/>
        <v>2.3562304821817112E-3</v>
      </c>
      <c r="AQ138" s="32">
        <f t="shared" si="126"/>
        <v>1.1409962323353576E-3</v>
      </c>
      <c r="AR138" s="32">
        <f t="shared" si="126"/>
        <v>2.6417494251748936E-3</v>
      </c>
      <c r="AS138" s="32">
        <f t="shared" si="126"/>
        <v>4.8173371344103055E-3</v>
      </c>
      <c r="AT138" s="32">
        <f t="shared" si="126"/>
        <v>1.7590601726340718E-2</v>
      </c>
      <c r="AU138" s="32">
        <f t="shared" si="126"/>
        <v>1.8585214942051072E-2</v>
      </c>
      <c r="AV138" s="32">
        <f t="shared" si="126"/>
        <v>6.7167724936287839E-3</v>
      </c>
      <c r="AW138" s="32">
        <f t="shared" si="126"/>
        <v>1.1844995293379356E-2</v>
      </c>
      <c r="AX138" s="32">
        <f t="shared" si="126"/>
        <v>4.9851748069466625E-3</v>
      </c>
      <c r="AY138" s="32">
        <f t="shared" si="126"/>
        <v>7.9324095590555688E-3</v>
      </c>
      <c r="AZ138" s="32">
        <f t="shared" si="126"/>
        <v>6.2980030721966201E-3</v>
      </c>
      <c r="BA138" s="32">
        <f t="shared" si="126"/>
        <v>1.2569855841039153E-2</v>
      </c>
      <c r="BB138" s="32">
        <f t="shared" si="126"/>
        <v>4.7489503561712774E-3</v>
      </c>
      <c r="BC138" s="32">
        <f t="shared" si="126"/>
        <v>0</v>
      </c>
      <c r="BD138" s="32" t="e">
        <f t="shared" si="126"/>
        <v>#DIV/0!</v>
      </c>
      <c r="BE138" s="32" t="e">
        <f t="shared" si="126"/>
        <v>#DIV/0!</v>
      </c>
      <c r="BF138" s="32" t="e">
        <f t="shared" si="126"/>
        <v>#DIV/0!</v>
      </c>
      <c r="BG138" s="32" t="e">
        <f t="shared" si="126"/>
        <v>#DIV/0!</v>
      </c>
      <c r="BH138" s="32" t="e">
        <f t="shared" si="126"/>
        <v>#DIV/0!</v>
      </c>
      <c r="BI138" s="32">
        <f t="shared" si="126"/>
        <v>2.0821600399053859E-3</v>
      </c>
      <c r="BJ138" s="32">
        <f t="shared" si="126"/>
        <v>5.2772537625821033E-3</v>
      </c>
      <c r="BK138" s="32">
        <f t="shared" si="126"/>
        <v>6.863948800742467E-3</v>
      </c>
      <c r="BL138" s="32">
        <f t="shared" si="126"/>
        <v>6.7499839362590757E-3</v>
      </c>
      <c r="BM138" s="32">
        <f t="shared" si="126"/>
        <v>4.9214347137039758E-3</v>
      </c>
      <c r="BN138" s="32">
        <f t="shared" si="126"/>
        <v>9.0363152229335445E-3</v>
      </c>
      <c r="BO138" s="32">
        <f t="shared" si="126"/>
        <v>4.5671954263628309E-3</v>
      </c>
      <c r="BP138" s="32">
        <f t="shared" si="126"/>
        <v>1.0139364673187778E-2</v>
      </c>
      <c r="BQ138" s="32">
        <f t="shared" si="126"/>
        <v>5.4974450327793471E-3</v>
      </c>
      <c r="BR138" s="32">
        <f t="shared" si="126"/>
        <v>1.023327403425219E-2</v>
      </c>
      <c r="BS138" s="32">
        <f t="shared" si="126"/>
        <v>8.2760032760032763E-3</v>
      </c>
      <c r="BT138" s="32" t="e">
        <f t="shared" si="126"/>
        <v>#DIV/0!</v>
      </c>
    </row>
    <row r="139" spans="1:72" s="12" customFormat="1" x14ac:dyDescent="0.25">
      <c r="A139" s="5"/>
      <c r="B139" s="6" t="s">
        <v>65</v>
      </c>
      <c r="C139" s="6" t="s">
        <v>83</v>
      </c>
      <c r="D139" s="7" t="s">
        <v>96</v>
      </c>
      <c r="E139" s="32" t="e">
        <f t="shared" si="104"/>
        <v>#DIV/0!</v>
      </c>
      <c r="F139" s="6"/>
      <c r="G139" s="32">
        <f t="shared" ref="G139:AL139" si="127">G47/(G$70+G$73)</f>
        <v>3.211659743409109E-3</v>
      </c>
      <c r="H139" s="32">
        <f t="shared" si="127"/>
        <v>1.0242792109256449E-3</v>
      </c>
      <c r="I139" s="32">
        <f t="shared" si="127"/>
        <v>1.2086350257954049E-3</v>
      </c>
      <c r="J139" s="32">
        <f t="shared" si="127"/>
        <v>0</v>
      </c>
      <c r="K139" s="32">
        <f t="shared" si="127"/>
        <v>2.3967291696038347E-3</v>
      </c>
      <c r="L139" s="32">
        <f t="shared" si="127"/>
        <v>4.6194918558958506E-3</v>
      </c>
      <c r="M139" s="32">
        <f t="shared" si="127"/>
        <v>2.796369304116622E-3</v>
      </c>
      <c r="N139" s="32">
        <f t="shared" si="127"/>
        <v>4.4087708606180059E-4</v>
      </c>
      <c r="O139" s="32">
        <f t="shared" si="127"/>
        <v>3.3668296332606653E-3</v>
      </c>
      <c r="P139" s="32">
        <f t="shared" si="127"/>
        <v>2.1546820840192184E-3</v>
      </c>
      <c r="Q139" s="32">
        <f t="shared" si="127"/>
        <v>2.1569603451136556E-4</v>
      </c>
      <c r="R139" s="32">
        <f t="shared" si="127"/>
        <v>1.8729117034506527E-3</v>
      </c>
      <c r="S139" s="32">
        <f t="shared" si="127"/>
        <v>1.2615809185886062E-3</v>
      </c>
      <c r="T139" s="32">
        <f t="shared" si="127"/>
        <v>1.1831388950033018E-3</v>
      </c>
      <c r="U139" s="32">
        <f t="shared" si="127"/>
        <v>1.0437341728834438E-3</v>
      </c>
      <c r="V139" s="32">
        <f t="shared" si="127"/>
        <v>2.5966888782029268E-3</v>
      </c>
      <c r="W139" s="32">
        <f t="shared" si="127"/>
        <v>3.7251757740224497E-3</v>
      </c>
      <c r="X139" s="32">
        <f t="shared" si="127"/>
        <v>1.0679741258995861E-3</v>
      </c>
      <c r="Y139" s="32">
        <f t="shared" si="127"/>
        <v>2.0210480317541242E-3</v>
      </c>
      <c r="Z139" s="32">
        <f t="shared" si="127"/>
        <v>2.5301559282141809E-3</v>
      </c>
      <c r="AA139" s="32">
        <f t="shared" si="127"/>
        <v>2.985400662613318E-3</v>
      </c>
      <c r="AB139" s="32">
        <f t="shared" si="127"/>
        <v>1.395325021121892E-3</v>
      </c>
      <c r="AC139" s="32">
        <f t="shared" si="127"/>
        <v>4.1104877689557744E-3</v>
      </c>
      <c r="AD139" s="32">
        <f t="shared" si="127"/>
        <v>5.4741940054355521E-3</v>
      </c>
      <c r="AE139" s="32">
        <f t="shared" si="127"/>
        <v>2.7830011282437002E-3</v>
      </c>
      <c r="AF139" s="32">
        <f t="shared" si="127"/>
        <v>5.4432614018106243E-3</v>
      </c>
      <c r="AG139" s="32">
        <f t="shared" si="127"/>
        <v>3.3907746709132083E-4</v>
      </c>
      <c r="AH139" s="32">
        <f t="shared" si="127"/>
        <v>1.1516785101690762E-3</v>
      </c>
      <c r="AI139" s="32">
        <f t="shared" si="127"/>
        <v>2.7883288520905349E-3</v>
      </c>
      <c r="AJ139" s="32">
        <f t="shared" si="127"/>
        <v>1.4823930858948902E-3</v>
      </c>
      <c r="AK139" s="32">
        <f t="shared" si="127"/>
        <v>6.015362309899127E-4</v>
      </c>
      <c r="AL139" s="32">
        <f t="shared" si="127"/>
        <v>0</v>
      </c>
      <c r="AM139" s="32">
        <f t="shared" ref="AM139:BT139" si="128">AM47/(AM$70+AM$73)</f>
        <v>5.1699017718663358E-3</v>
      </c>
      <c r="AN139" s="32">
        <f t="shared" si="128"/>
        <v>4.7988938143072113E-3</v>
      </c>
      <c r="AO139" s="32">
        <f t="shared" si="128"/>
        <v>1.5116805443147368E-2</v>
      </c>
      <c r="AP139" s="32">
        <f t="shared" si="128"/>
        <v>8.9514210662788481E-3</v>
      </c>
      <c r="AQ139" s="32">
        <f t="shared" si="128"/>
        <v>6.4299891843065471E-3</v>
      </c>
      <c r="AR139" s="32">
        <f t="shared" si="128"/>
        <v>6.5652365344161228E-3</v>
      </c>
      <c r="AS139" s="32">
        <f t="shared" si="128"/>
        <v>5.3188681237461713E-3</v>
      </c>
      <c r="AT139" s="32">
        <f t="shared" si="128"/>
        <v>6.9957308902807653E-3</v>
      </c>
      <c r="AU139" s="32">
        <f t="shared" si="128"/>
        <v>1.4891259177171358E-3</v>
      </c>
      <c r="AV139" s="32">
        <f t="shared" si="128"/>
        <v>6.338819057492116E-3</v>
      </c>
      <c r="AW139" s="32">
        <f t="shared" si="128"/>
        <v>2.5998475951409749E-3</v>
      </c>
      <c r="AX139" s="32">
        <f t="shared" si="128"/>
        <v>1.71059919846209E-3</v>
      </c>
      <c r="AY139" s="32">
        <f t="shared" si="128"/>
        <v>2.0942708781593366E-3</v>
      </c>
      <c r="AZ139" s="32">
        <f t="shared" si="128"/>
        <v>1.9329237071172556E-3</v>
      </c>
      <c r="BA139" s="32">
        <f t="shared" si="128"/>
        <v>2.9033178377834085E-3</v>
      </c>
      <c r="BB139" s="32">
        <f t="shared" si="128"/>
        <v>3.0506502287987675E-3</v>
      </c>
      <c r="BC139" s="32">
        <f t="shared" si="128"/>
        <v>0</v>
      </c>
      <c r="BD139" s="32" t="e">
        <f t="shared" si="128"/>
        <v>#DIV/0!</v>
      </c>
      <c r="BE139" s="32" t="e">
        <f t="shared" si="128"/>
        <v>#DIV/0!</v>
      </c>
      <c r="BF139" s="32" t="e">
        <f t="shared" si="128"/>
        <v>#DIV/0!</v>
      </c>
      <c r="BG139" s="32" t="e">
        <f t="shared" si="128"/>
        <v>#DIV/0!</v>
      </c>
      <c r="BH139" s="32" t="e">
        <f t="shared" si="128"/>
        <v>#DIV/0!</v>
      </c>
      <c r="BI139" s="32">
        <f t="shared" si="128"/>
        <v>1.0684345181585595E-3</v>
      </c>
      <c r="BJ139" s="32">
        <f t="shared" si="128"/>
        <v>2.8572215413849612E-3</v>
      </c>
      <c r="BK139" s="32">
        <f t="shared" si="128"/>
        <v>1.4082373830631258E-3</v>
      </c>
      <c r="BL139" s="32">
        <f t="shared" si="128"/>
        <v>2.0561588382702564E-3</v>
      </c>
      <c r="BM139" s="32">
        <f t="shared" si="128"/>
        <v>2.8533661192088754E-3</v>
      </c>
      <c r="BN139" s="32">
        <f t="shared" si="128"/>
        <v>3.4247351424848446E-3</v>
      </c>
      <c r="BO139" s="32">
        <f t="shared" si="128"/>
        <v>1.4010789918672999E-3</v>
      </c>
      <c r="BP139" s="32">
        <f t="shared" si="128"/>
        <v>1.0070576581782162E-2</v>
      </c>
      <c r="BQ139" s="32">
        <f t="shared" si="128"/>
        <v>6.1018458806756572E-3</v>
      </c>
      <c r="BR139" s="32">
        <f t="shared" si="128"/>
        <v>3.1787281741273835E-3</v>
      </c>
      <c r="BS139" s="32">
        <f t="shared" si="128"/>
        <v>2.3628173628173627E-3</v>
      </c>
      <c r="BT139" s="32" t="e">
        <f t="shared" si="128"/>
        <v>#DIV/0!</v>
      </c>
    </row>
    <row r="140" spans="1:72" s="12" customFormat="1" x14ac:dyDescent="0.25">
      <c r="A140" s="5"/>
      <c r="B140" s="6" t="s">
        <v>65</v>
      </c>
      <c r="C140" s="6" t="s">
        <v>83</v>
      </c>
      <c r="D140" s="7" t="s">
        <v>97</v>
      </c>
      <c r="E140" s="32" t="e">
        <f t="shared" si="104"/>
        <v>#DIV/0!</v>
      </c>
      <c r="F140" s="6"/>
      <c r="G140" s="32">
        <f t="shared" ref="G140:AL140" si="129">G48/(G$70+G$73)</f>
        <v>3.4338877637533194E-4</v>
      </c>
      <c r="H140" s="32">
        <f t="shared" si="129"/>
        <v>0</v>
      </c>
      <c r="I140" s="32">
        <f t="shared" si="129"/>
        <v>0</v>
      </c>
      <c r="J140" s="32">
        <f t="shared" si="129"/>
        <v>0</v>
      </c>
      <c r="K140" s="32">
        <f t="shared" si="129"/>
        <v>0</v>
      </c>
      <c r="L140" s="32">
        <f t="shared" si="129"/>
        <v>0</v>
      </c>
      <c r="M140" s="32">
        <f t="shared" si="129"/>
        <v>0</v>
      </c>
      <c r="N140" s="32">
        <f t="shared" si="129"/>
        <v>0</v>
      </c>
      <c r="O140" s="32">
        <f t="shared" si="129"/>
        <v>0</v>
      </c>
      <c r="P140" s="32">
        <f t="shared" si="129"/>
        <v>0</v>
      </c>
      <c r="Q140" s="32">
        <f t="shared" si="129"/>
        <v>0</v>
      </c>
      <c r="R140" s="32">
        <f t="shared" si="129"/>
        <v>0</v>
      </c>
      <c r="S140" s="32">
        <f t="shared" si="129"/>
        <v>0</v>
      </c>
      <c r="T140" s="32">
        <f t="shared" si="129"/>
        <v>0</v>
      </c>
      <c r="U140" s="32">
        <f t="shared" si="129"/>
        <v>0</v>
      </c>
      <c r="V140" s="32">
        <f t="shared" si="129"/>
        <v>0</v>
      </c>
      <c r="W140" s="32">
        <f t="shared" si="129"/>
        <v>0</v>
      </c>
      <c r="X140" s="32">
        <f t="shared" si="129"/>
        <v>0</v>
      </c>
      <c r="Y140" s="32">
        <f t="shared" si="129"/>
        <v>0</v>
      </c>
      <c r="Z140" s="32">
        <f t="shared" si="129"/>
        <v>5.2368343630479555E-3</v>
      </c>
      <c r="AA140" s="32">
        <f t="shared" si="129"/>
        <v>2.912586012305676E-3</v>
      </c>
      <c r="AB140" s="32">
        <f t="shared" si="129"/>
        <v>1.9713766353465266E-3</v>
      </c>
      <c r="AC140" s="32">
        <f t="shared" si="129"/>
        <v>0</v>
      </c>
      <c r="AD140" s="32">
        <f t="shared" si="129"/>
        <v>5.53859628785244E-4</v>
      </c>
      <c r="AE140" s="32">
        <f t="shared" si="129"/>
        <v>0</v>
      </c>
      <c r="AF140" s="32">
        <f t="shared" si="129"/>
        <v>0</v>
      </c>
      <c r="AG140" s="32">
        <f t="shared" si="129"/>
        <v>0</v>
      </c>
      <c r="AH140" s="32">
        <f t="shared" si="129"/>
        <v>2.0828228375398188E-4</v>
      </c>
      <c r="AI140" s="32">
        <f t="shared" si="129"/>
        <v>0</v>
      </c>
      <c r="AJ140" s="32">
        <f t="shared" si="129"/>
        <v>2.3774228736050124E-4</v>
      </c>
      <c r="AK140" s="32">
        <f t="shared" si="129"/>
        <v>0</v>
      </c>
      <c r="AL140" s="32">
        <f t="shared" si="129"/>
        <v>0</v>
      </c>
      <c r="AM140" s="32">
        <f t="shared" ref="AM140:BT140" si="130">AM48/(AM$70+AM$73)</f>
        <v>0</v>
      </c>
      <c r="AN140" s="32">
        <f t="shared" si="130"/>
        <v>0</v>
      </c>
      <c r="AO140" s="32">
        <f t="shared" si="130"/>
        <v>2.3457111894539021E-3</v>
      </c>
      <c r="AP140" s="32">
        <f t="shared" si="130"/>
        <v>5.0732235262285652E-4</v>
      </c>
      <c r="AQ140" s="32">
        <f t="shared" si="130"/>
        <v>8.2009104199103826E-4</v>
      </c>
      <c r="AR140" s="32">
        <f t="shared" si="130"/>
        <v>0</v>
      </c>
      <c r="AS140" s="32">
        <f t="shared" si="130"/>
        <v>3.4315278217717242E-4</v>
      </c>
      <c r="AT140" s="32">
        <f t="shared" si="130"/>
        <v>0</v>
      </c>
      <c r="AU140" s="32">
        <f t="shared" si="130"/>
        <v>0</v>
      </c>
      <c r="AV140" s="32">
        <f t="shared" si="130"/>
        <v>0</v>
      </c>
      <c r="AW140" s="32">
        <f t="shared" si="130"/>
        <v>7.9564301403021195E-4</v>
      </c>
      <c r="AX140" s="32">
        <f t="shared" si="130"/>
        <v>8.7973673063764641E-4</v>
      </c>
      <c r="AY140" s="32">
        <f t="shared" si="130"/>
        <v>0</v>
      </c>
      <c r="AZ140" s="32">
        <f t="shared" si="130"/>
        <v>0</v>
      </c>
      <c r="BA140" s="32">
        <f t="shared" si="130"/>
        <v>1.0069310420058068E-3</v>
      </c>
      <c r="BB140" s="32">
        <f t="shared" si="130"/>
        <v>0</v>
      </c>
      <c r="BC140" s="32">
        <f t="shared" si="130"/>
        <v>0</v>
      </c>
      <c r="BD140" s="32" t="e">
        <f t="shared" si="130"/>
        <v>#DIV/0!</v>
      </c>
      <c r="BE140" s="32" t="e">
        <f t="shared" si="130"/>
        <v>#DIV/0!</v>
      </c>
      <c r="BF140" s="32" t="e">
        <f t="shared" si="130"/>
        <v>#DIV/0!</v>
      </c>
      <c r="BG140" s="32" t="e">
        <f t="shared" si="130"/>
        <v>#DIV/0!</v>
      </c>
      <c r="BH140" s="32" t="e">
        <f t="shared" si="130"/>
        <v>#DIV/0!</v>
      </c>
      <c r="BI140" s="32">
        <f t="shared" si="130"/>
        <v>0</v>
      </c>
      <c r="BJ140" s="32">
        <f t="shared" si="130"/>
        <v>0</v>
      </c>
      <c r="BK140" s="32">
        <f t="shared" si="130"/>
        <v>0</v>
      </c>
      <c r="BL140" s="32">
        <f t="shared" si="130"/>
        <v>0</v>
      </c>
      <c r="BM140" s="32">
        <f t="shared" si="130"/>
        <v>2.0325347698474184E-3</v>
      </c>
      <c r="BN140" s="32">
        <f t="shared" si="130"/>
        <v>1.2180612996430796E-4</v>
      </c>
      <c r="BO140" s="32">
        <f t="shared" si="130"/>
        <v>1.0950962235284645E-4</v>
      </c>
      <c r="BP140" s="32">
        <f t="shared" si="130"/>
        <v>9.9054851624086836E-4</v>
      </c>
      <c r="BQ140" s="32">
        <f t="shared" si="130"/>
        <v>2.7472765813468596E-4</v>
      </c>
      <c r="BR140" s="32">
        <f t="shared" si="130"/>
        <v>3.4854475593502015E-4</v>
      </c>
      <c r="BS140" s="32">
        <f t="shared" si="130"/>
        <v>2.4570024570024575E-4</v>
      </c>
      <c r="BT140" s="32" t="e">
        <f t="shared" si="130"/>
        <v>#DIV/0!</v>
      </c>
    </row>
    <row r="141" spans="1:72" s="12" customFormat="1" x14ac:dyDescent="0.25">
      <c r="A141" s="5"/>
      <c r="B141" s="6" t="s">
        <v>65</v>
      </c>
      <c r="C141" s="6" t="s">
        <v>98</v>
      </c>
      <c r="D141" s="7" t="s">
        <v>99</v>
      </c>
      <c r="E141" s="32" t="e">
        <f t="shared" si="104"/>
        <v>#DIV/0!</v>
      </c>
      <c r="F141" s="6"/>
      <c r="G141" s="32">
        <f t="shared" ref="G141:AL141" si="131">G49/(G$70+G$73)</f>
        <v>6.1384117684282055E-3</v>
      </c>
      <c r="H141" s="32">
        <f t="shared" si="131"/>
        <v>0</v>
      </c>
      <c r="I141" s="32">
        <f t="shared" si="131"/>
        <v>7.9568472531530814E-3</v>
      </c>
      <c r="J141" s="32">
        <f t="shared" si="131"/>
        <v>1.5618221258134489E-3</v>
      </c>
      <c r="K141" s="32">
        <f t="shared" si="131"/>
        <v>6.104610179049768E-3</v>
      </c>
      <c r="L141" s="32">
        <f t="shared" si="131"/>
        <v>1.4998350181480034E-4</v>
      </c>
      <c r="M141" s="32">
        <f t="shared" si="131"/>
        <v>1.7725619632651811E-3</v>
      </c>
      <c r="N141" s="32">
        <f t="shared" si="131"/>
        <v>2.6193285701318738E-3</v>
      </c>
      <c r="O141" s="32">
        <f t="shared" si="131"/>
        <v>2.5928458095225808E-3</v>
      </c>
      <c r="P141" s="32">
        <f t="shared" si="131"/>
        <v>2.9041367219389464E-3</v>
      </c>
      <c r="Q141" s="32">
        <f t="shared" si="131"/>
        <v>8.9264974282395899E-3</v>
      </c>
      <c r="R141" s="32">
        <f t="shared" si="131"/>
        <v>4.2852219774950941E-3</v>
      </c>
      <c r="S141" s="32">
        <f t="shared" si="131"/>
        <v>9.4618568894145483E-3</v>
      </c>
      <c r="T141" s="32">
        <f t="shared" si="131"/>
        <v>4.1272287034998896E-3</v>
      </c>
      <c r="U141" s="32">
        <f t="shared" si="131"/>
        <v>6.330846622407774E-3</v>
      </c>
      <c r="V141" s="32">
        <f t="shared" si="131"/>
        <v>8.7105859723844211E-3</v>
      </c>
      <c r="W141" s="32">
        <f t="shared" si="131"/>
        <v>6.5622301714567659E-3</v>
      </c>
      <c r="X141" s="32">
        <f t="shared" si="131"/>
        <v>3.3495552130487017E-3</v>
      </c>
      <c r="Y141" s="32">
        <f t="shared" si="131"/>
        <v>2.257747350788391E-3</v>
      </c>
      <c r="Z141" s="32">
        <f t="shared" si="131"/>
        <v>0</v>
      </c>
      <c r="AA141" s="32">
        <f t="shared" si="131"/>
        <v>3.3980170143566215E-3</v>
      </c>
      <c r="AB141" s="32">
        <f t="shared" si="131"/>
        <v>3.4947131262961155E-3</v>
      </c>
      <c r="AC141" s="32">
        <f t="shared" si="131"/>
        <v>4.8736727944622207E-3</v>
      </c>
      <c r="AD141" s="32">
        <f t="shared" si="131"/>
        <v>9.9823537746177721E-3</v>
      </c>
      <c r="AE141" s="32">
        <f t="shared" si="131"/>
        <v>5.6412185031966906E-4</v>
      </c>
      <c r="AF141" s="32">
        <f t="shared" si="131"/>
        <v>3.4390479986334899E-3</v>
      </c>
      <c r="AG141" s="32">
        <f t="shared" si="131"/>
        <v>9.8090267265703518E-4</v>
      </c>
      <c r="AH141" s="32">
        <f t="shared" si="131"/>
        <v>1.4873805439843176E-2</v>
      </c>
      <c r="AI141" s="32">
        <f t="shared" si="131"/>
        <v>5.0218371672855044E-3</v>
      </c>
      <c r="AJ141" s="32">
        <f t="shared" si="131"/>
        <v>4.7968002685089368E-3</v>
      </c>
      <c r="AK141" s="32">
        <f t="shared" si="131"/>
        <v>2.5912329950334699E-3</v>
      </c>
      <c r="AL141" s="32">
        <f t="shared" si="131"/>
        <v>0</v>
      </c>
      <c r="AM141" s="32">
        <f t="shared" ref="AM141:BT141" si="132">AM49/(AM$70+AM$73)</f>
        <v>0</v>
      </c>
      <c r="AN141" s="32">
        <f t="shared" si="132"/>
        <v>2.7654642319736465E-3</v>
      </c>
      <c r="AO141" s="32">
        <f t="shared" si="132"/>
        <v>0</v>
      </c>
      <c r="AP141" s="32">
        <f t="shared" si="132"/>
        <v>1.0371923653622844E-3</v>
      </c>
      <c r="AQ141" s="32">
        <f t="shared" si="132"/>
        <v>1.4607128849376611E-2</v>
      </c>
      <c r="AR141" s="32">
        <f t="shared" si="132"/>
        <v>6.8489799911941682E-4</v>
      </c>
      <c r="AS141" s="32">
        <f t="shared" si="132"/>
        <v>5.8995882166613866E-3</v>
      </c>
      <c r="AT141" s="32">
        <f t="shared" si="132"/>
        <v>2.0426287744227355E-2</v>
      </c>
      <c r="AU141" s="32">
        <f t="shared" si="132"/>
        <v>4.1557002354896799E-4</v>
      </c>
      <c r="AV141" s="32">
        <f t="shared" si="132"/>
        <v>1.1986523260334328E-2</v>
      </c>
      <c r="AW141" s="32">
        <f t="shared" si="132"/>
        <v>2.7119099914832577E-3</v>
      </c>
      <c r="AX141" s="32">
        <f t="shared" si="132"/>
        <v>6.1907399563389926E-4</v>
      </c>
      <c r="AY141" s="32">
        <f t="shared" si="132"/>
        <v>4.7264537969417902E-2</v>
      </c>
      <c r="AZ141" s="32">
        <f t="shared" si="132"/>
        <v>7.7316948284690216E-3</v>
      </c>
      <c r="BA141" s="32">
        <f t="shared" si="132"/>
        <v>2.9889069763539024E-2</v>
      </c>
      <c r="BB141" s="32">
        <f t="shared" si="132"/>
        <v>1.5882251191168841E-3</v>
      </c>
      <c r="BC141" s="32">
        <f t="shared" si="132"/>
        <v>0</v>
      </c>
      <c r="BD141" s="32" t="e">
        <f t="shared" si="132"/>
        <v>#DIV/0!</v>
      </c>
      <c r="BE141" s="32" t="e">
        <f t="shared" si="132"/>
        <v>#DIV/0!</v>
      </c>
      <c r="BF141" s="32" t="e">
        <f t="shared" si="132"/>
        <v>#DIV/0!</v>
      </c>
      <c r="BG141" s="32" t="e">
        <f t="shared" si="132"/>
        <v>#DIV/0!</v>
      </c>
      <c r="BH141" s="32" t="e">
        <f t="shared" si="132"/>
        <v>#DIV/0!</v>
      </c>
      <c r="BI141" s="32">
        <f t="shared" si="132"/>
        <v>4.0291566769111945E-3</v>
      </c>
      <c r="BJ141" s="32">
        <f t="shared" si="132"/>
        <v>2.5680569516544349E-3</v>
      </c>
      <c r="BK141" s="32">
        <f t="shared" si="132"/>
        <v>5.9423106049620216E-3</v>
      </c>
      <c r="BL141" s="32">
        <f t="shared" si="132"/>
        <v>5.821499710852664E-3</v>
      </c>
      <c r="BM141" s="32">
        <f t="shared" si="132"/>
        <v>3.6635373211760277E-3</v>
      </c>
      <c r="BN141" s="32">
        <f t="shared" si="132"/>
        <v>3.4360659452722223E-3</v>
      </c>
      <c r="BO141" s="32">
        <f t="shared" si="132"/>
        <v>6.692970448506321E-3</v>
      </c>
      <c r="BP141" s="32">
        <f t="shared" si="132"/>
        <v>1.045578989365361E-3</v>
      </c>
      <c r="BQ141" s="32">
        <f t="shared" si="132"/>
        <v>8.8404468517656303E-3</v>
      </c>
      <c r="BR141" s="32">
        <f t="shared" si="132"/>
        <v>4.2578227385022061E-3</v>
      </c>
      <c r="BS141" s="32">
        <f t="shared" si="132"/>
        <v>2.3259623259623257E-2</v>
      </c>
      <c r="BT141" s="32" t="e">
        <f t="shared" si="132"/>
        <v>#DIV/0!</v>
      </c>
    </row>
    <row r="142" spans="1:72" s="12" customFormat="1" x14ac:dyDescent="0.25">
      <c r="A142" s="5"/>
      <c r="B142" s="6" t="s">
        <v>65</v>
      </c>
      <c r="C142" s="6" t="s">
        <v>98</v>
      </c>
      <c r="D142" s="7" t="s">
        <v>100</v>
      </c>
      <c r="E142" s="32" t="e">
        <f t="shared" si="104"/>
        <v>#DIV/0!</v>
      </c>
      <c r="F142" s="6"/>
      <c r="G142" s="32">
        <f t="shared" ref="G142:AL142" si="133">G50/(G$70+G$73)</f>
        <v>2.0165468404783685E-3</v>
      </c>
      <c r="H142" s="32">
        <f t="shared" si="133"/>
        <v>0</v>
      </c>
      <c r="I142" s="32">
        <f t="shared" si="133"/>
        <v>2.2605951408395538E-3</v>
      </c>
      <c r="J142" s="32">
        <f t="shared" si="133"/>
        <v>0</v>
      </c>
      <c r="K142" s="32">
        <f t="shared" si="133"/>
        <v>2.4954180177639926E-3</v>
      </c>
      <c r="L142" s="32">
        <f t="shared" si="133"/>
        <v>3.4496205417404083E-4</v>
      </c>
      <c r="M142" s="32">
        <f t="shared" si="133"/>
        <v>8.5571956847284617E-4</v>
      </c>
      <c r="N142" s="32">
        <f t="shared" si="133"/>
        <v>1.6857065055304139E-3</v>
      </c>
      <c r="O142" s="32">
        <f t="shared" si="133"/>
        <v>2.1800544368622693E-3</v>
      </c>
      <c r="P142" s="32">
        <f t="shared" si="133"/>
        <v>1.4453768017023329E-3</v>
      </c>
      <c r="Q142" s="32">
        <f t="shared" si="133"/>
        <v>0</v>
      </c>
      <c r="R142" s="32">
        <f t="shared" si="133"/>
        <v>8.6903103040110279E-4</v>
      </c>
      <c r="S142" s="32">
        <f t="shared" si="133"/>
        <v>0</v>
      </c>
      <c r="T142" s="32">
        <f t="shared" si="133"/>
        <v>0</v>
      </c>
      <c r="U142" s="32">
        <f t="shared" si="133"/>
        <v>9.6502635001026616E-3</v>
      </c>
      <c r="V142" s="32">
        <f t="shared" si="133"/>
        <v>2.4730370268599304E-4</v>
      </c>
      <c r="W142" s="32">
        <f t="shared" si="133"/>
        <v>3.1824349327741457E-3</v>
      </c>
      <c r="X142" s="32">
        <f t="shared" si="133"/>
        <v>6.2136676415975919E-3</v>
      </c>
      <c r="Y142" s="32">
        <f t="shared" si="133"/>
        <v>0</v>
      </c>
      <c r="Z142" s="32">
        <f t="shared" si="133"/>
        <v>1.0120623712856724E-2</v>
      </c>
      <c r="AA142" s="32">
        <f t="shared" si="133"/>
        <v>6.5533185276877713E-4</v>
      </c>
      <c r="AB142" s="32">
        <f t="shared" si="133"/>
        <v>8.3207455388002748E-4</v>
      </c>
      <c r="AC142" s="32">
        <f t="shared" si="133"/>
        <v>0</v>
      </c>
      <c r="AD142" s="32">
        <f t="shared" si="133"/>
        <v>0</v>
      </c>
      <c r="AE142" s="32">
        <f t="shared" si="133"/>
        <v>0</v>
      </c>
      <c r="AF142" s="32">
        <f t="shared" si="133"/>
        <v>0</v>
      </c>
      <c r="AG142" s="32">
        <f t="shared" si="133"/>
        <v>0</v>
      </c>
      <c r="AH142" s="32">
        <f t="shared" si="133"/>
        <v>5.6971330556236221E-3</v>
      </c>
      <c r="AI142" s="32">
        <f t="shared" si="133"/>
        <v>1.2376765823054925E-3</v>
      </c>
      <c r="AJ142" s="32">
        <f t="shared" si="133"/>
        <v>0</v>
      </c>
      <c r="AK142" s="32">
        <f t="shared" si="133"/>
        <v>1.5424005922818273E-3</v>
      </c>
      <c r="AL142" s="32">
        <f t="shared" si="133"/>
        <v>0</v>
      </c>
      <c r="AM142" s="32">
        <f t="shared" ref="AM142:BT142" si="134">AM50/(AM$70+AM$73)</f>
        <v>0</v>
      </c>
      <c r="AN142" s="32">
        <f t="shared" si="134"/>
        <v>0</v>
      </c>
      <c r="AO142" s="32">
        <f t="shared" si="134"/>
        <v>5.487043718020824E-4</v>
      </c>
      <c r="AP142" s="32">
        <f t="shared" si="134"/>
        <v>1.2570320514988556E-2</v>
      </c>
      <c r="AQ142" s="32">
        <f t="shared" si="134"/>
        <v>1.5094429323603169E-3</v>
      </c>
      <c r="AR142" s="32">
        <f t="shared" si="134"/>
        <v>0</v>
      </c>
      <c r="AS142" s="32">
        <f t="shared" si="134"/>
        <v>5.5696336184141056E-3</v>
      </c>
      <c r="AT142" s="32">
        <f t="shared" si="134"/>
        <v>5.9206631142687987E-4</v>
      </c>
      <c r="AU142" s="32">
        <f t="shared" si="134"/>
        <v>0</v>
      </c>
      <c r="AV142" s="32">
        <f t="shared" si="134"/>
        <v>6.425208414323356E-3</v>
      </c>
      <c r="AW142" s="32">
        <f t="shared" si="134"/>
        <v>5.1996951902819498E-3</v>
      </c>
      <c r="AX142" s="32">
        <f t="shared" si="134"/>
        <v>0</v>
      </c>
      <c r="AY142" s="32">
        <f t="shared" si="134"/>
        <v>1.6065639613277102E-3</v>
      </c>
      <c r="AZ142" s="32">
        <f t="shared" si="134"/>
        <v>5.3891449052739368E-3</v>
      </c>
      <c r="BA142" s="32">
        <f t="shared" si="134"/>
        <v>0</v>
      </c>
      <c r="BB142" s="32">
        <f t="shared" si="134"/>
        <v>0</v>
      </c>
      <c r="BC142" s="32">
        <f t="shared" si="134"/>
        <v>0</v>
      </c>
      <c r="BD142" s="32" t="e">
        <f t="shared" si="134"/>
        <v>#DIV/0!</v>
      </c>
      <c r="BE142" s="32" t="e">
        <f t="shared" si="134"/>
        <v>#DIV/0!</v>
      </c>
      <c r="BF142" s="32" t="e">
        <f t="shared" si="134"/>
        <v>#DIV/0!</v>
      </c>
      <c r="BG142" s="32" t="e">
        <f t="shared" si="134"/>
        <v>#DIV/0!</v>
      </c>
      <c r="BH142" s="32" t="e">
        <f t="shared" si="134"/>
        <v>#DIV/0!</v>
      </c>
      <c r="BI142" s="32">
        <f t="shared" si="134"/>
        <v>1.293706856324521E-3</v>
      </c>
      <c r="BJ142" s="32">
        <f t="shared" si="134"/>
        <v>1.5938476791099241E-3</v>
      </c>
      <c r="BK142" s="32">
        <f t="shared" si="134"/>
        <v>1.8690564809533476E-4</v>
      </c>
      <c r="BL142" s="32">
        <f t="shared" si="134"/>
        <v>4.3436355458459164E-3</v>
      </c>
      <c r="BM142" s="32">
        <f t="shared" si="134"/>
        <v>1.645216081187683E-3</v>
      </c>
      <c r="BN142" s="32">
        <f t="shared" si="134"/>
        <v>0</v>
      </c>
      <c r="BO142" s="32">
        <f t="shared" si="134"/>
        <v>2.1000080521781143E-3</v>
      </c>
      <c r="BP142" s="32">
        <f t="shared" si="134"/>
        <v>5.2966830382324215E-3</v>
      </c>
      <c r="BQ142" s="32">
        <f t="shared" si="134"/>
        <v>1.6975277402637963E-3</v>
      </c>
      <c r="BR142" s="32">
        <f t="shared" si="134"/>
        <v>3.0978657907504595E-3</v>
      </c>
      <c r="BS142" s="32">
        <f t="shared" si="134"/>
        <v>1.9696969696969694E-3</v>
      </c>
      <c r="BT142" s="32" t="e">
        <f t="shared" si="134"/>
        <v>#DIV/0!</v>
      </c>
    </row>
    <row r="143" spans="1:72" s="12" customFormat="1" x14ac:dyDescent="0.25">
      <c r="A143" s="5"/>
      <c r="B143" s="6" t="s">
        <v>65</v>
      </c>
      <c r="C143" s="6" t="s">
        <v>12</v>
      </c>
      <c r="D143" s="61" t="s">
        <v>103</v>
      </c>
      <c r="E143" s="32" t="e">
        <f>E57/(E$70+E$73)</f>
        <v>#DIV/0!</v>
      </c>
      <c r="F143" s="6"/>
      <c r="G143" s="32">
        <f t="shared" ref="G143:AL143" si="135">G57/(G$70+G$73)</f>
        <v>8.7364402669975194E-2</v>
      </c>
      <c r="H143" s="32">
        <f t="shared" si="135"/>
        <v>8.0519726858877066E-2</v>
      </c>
      <c r="I143" s="32">
        <f t="shared" si="135"/>
        <v>7.5853038933715325E-2</v>
      </c>
      <c r="J143" s="32">
        <f t="shared" si="135"/>
        <v>9.4085321764280541E-2</v>
      </c>
      <c r="K143" s="32">
        <f t="shared" si="135"/>
        <v>9.1160298886225857E-2</v>
      </c>
      <c r="L143" s="32">
        <f t="shared" si="135"/>
        <v>8.0436152023277432E-2</v>
      </c>
      <c r="M143" s="32">
        <f t="shared" si="135"/>
        <v>0.11060175422511537</v>
      </c>
      <c r="N143" s="32">
        <f t="shared" si="135"/>
        <v>7.767216898559369E-2</v>
      </c>
      <c r="O143" s="32">
        <f t="shared" si="135"/>
        <v>7.2019194798828692E-2</v>
      </c>
      <c r="P143" s="32">
        <f t="shared" si="135"/>
        <v>9.4444667496420012E-2</v>
      </c>
      <c r="Q143" s="32">
        <f t="shared" si="135"/>
        <v>7.8081964493114331E-2</v>
      </c>
      <c r="R143" s="32">
        <f t="shared" si="135"/>
        <v>0.10037308401132738</v>
      </c>
      <c r="S143" s="32">
        <f t="shared" si="135"/>
        <v>8.2344437873710485E-2</v>
      </c>
      <c r="T143" s="32">
        <f t="shared" si="135"/>
        <v>6.9199867928681477E-2</v>
      </c>
      <c r="U143" s="32">
        <f t="shared" si="135"/>
        <v>7.383135993429607E-2</v>
      </c>
      <c r="V143" s="32">
        <f t="shared" si="135"/>
        <v>0.10253486295253143</v>
      </c>
      <c r="W143" s="32">
        <f t="shared" si="135"/>
        <v>6.9322807450351534E-2</v>
      </c>
      <c r="X143" s="32">
        <f t="shared" si="135"/>
        <v>7.5680530103520674E-2</v>
      </c>
      <c r="Y143" s="32">
        <f t="shared" si="135"/>
        <v>7.6235388368959614E-2</v>
      </c>
      <c r="Z143" s="32">
        <f t="shared" si="135"/>
        <v>0.1270962047661077</v>
      </c>
      <c r="AA143" s="32">
        <f t="shared" si="135"/>
        <v>0.10373660513828717</v>
      </c>
      <c r="AB143" s="32">
        <f t="shared" si="135"/>
        <v>7.1174377224199281E-2</v>
      </c>
      <c r="AC143" s="32">
        <f t="shared" si="135"/>
        <v>9.2171328343620698E-2</v>
      </c>
      <c r="AD143" s="32">
        <f t="shared" si="135"/>
        <v>0.10702371292038589</v>
      </c>
      <c r="AE143" s="32">
        <f t="shared" si="135"/>
        <v>8.7050269524884039E-2</v>
      </c>
      <c r="AF143" s="32">
        <f t="shared" si="135"/>
        <v>9.3161760519273468E-2</v>
      </c>
      <c r="AG143" s="32">
        <f t="shared" si="135"/>
        <v>9.6746067306877195E-2</v>
      </c>
      <c r="AH143" s="32">
        <f t="shared" si="135"/>
        <v>0.10552560646900271</v>
      </c>
      <c r="AI143" s="32">
        <f t="shared" si="135"/>
        <v>8.8813964406128626E-2</v>
      </c>
      <c r="AJ143" s="32">
        <f t="shared" si="135"/>
        <v>8.3839118395659121E-2</v>
      </c>
      <c r="AK143" s="32">
        <f t="shared" si="135"/>
        <v>9.2528611530986821E-2</v>
      </c>
      <c r="AL143" s="32">
        <f t="shared" si="135"/>
        <v>9.7644697929869018E-2</v>
      </c>
      <c r="AM143" s="32">
        <f t="shared" ref="AM143:BT143" si="136">AM57/(AM$70+AM$73)</f>
        <v>7.0169666776331255E-2</v>
      </c>
      <c r="AN143" s="32">
        <f t="shared" si="136"/>
        <v>0.12082638578226038</v>
      </c>
      <c r="AO143" s="32">
        <f t="shared" si="136"/>
        <v>8.7134254242170667E-2</v>
      </c>
      <c r="AP143" s="32">
        <f t="shared" si="136"/>
        <v>8.0551515766451351E-2</v>
      </c>
      <c r="AQ143" s="32">
        <f t="shared" si="136"/>
        <v>7.0515944233809136E-2</v>
      </c>
      <c r="AR143" s="32">
        <f t="shared" si="136"/>
        <v>8.2579130179541119E-2</v>
      </c>
      <c r="AS143" s="32">
        <f t="shared" si="136"/>
        <v>0.11606482947946362</v>
      </c>
      <c r="AT143" s="32">
        <f t="shared" si="136"/>
        <v>8.1190988127512395E-2</v>
      </c>
      <c r="AU143" s="32">
        <f t="shared" si="136"/>
        <v>7.0381400932723825E-2</v>
      </c>
      <c r="AV143" s="32">
        <f t="shared" si="136"/>
        <v>7.9035462830979231E-2</v>
      </c>
      <c r="AW143" s="32">
        <f t="shared" si="136"/>
        <v>0.10171903715989064</v>
      </c>
      <c r="AX143" s="32">
        <f t="shared" si="136"/>
        <v>8.4959760190283812E-2</v>
      </c>
      <c r="AY143" s="32">
        <f t="shared" si="136"/>
        <v>8.379952376854001E-2</v>
      </c>
      <c r="AZ143" s="32">
        <f t="shared" si="136"/>
        <v>7.3105478750640038E-2</v>
      </c>
      <c r="BA143" s="32">
        <f t="shared" si="136"/>
        <v>9.1227952405726079E-2</v>
      </c>
      <c r="BB143" s="32">
        <f t="shared" si="136"/>
        <v>8.9255106694133002E-2</v>
      </c>
      <c r="BC143" s="32">
        <f t="shared" si="136"/>
        <v>0.22538071065989843</v>
      </c>
      <c r="BD143" s="32" t="e">
        <f t="shared" si="136"/>
        <v>#DIV/0!</v>
      </c>
      <c r="BE143" s="32" t="e">
        <f t="shared" si="136"/>
        <v>#DIV/0!</v>
      </c>
      <c r="BF143" s="32" t="e">
        <f t="shared" si="136"/>
        <v>#DIV/0!</v>
      </c>
      <c r="BG143" s="32" t="e">
        <f t="shared" si="136"/>
        <v>#DIV/0!</v>
      </c>
      <c r="BH143" s="32" t="e">
        <f t="shared" si="136"/>
        <v>#DIV/0!</v>
      </c>
      <c r="BI143" s="32">
        <f t="shared" si="136"/>
        <v>8.4422417815823783E-2</v>
      </c>
      <c r="BJ143" s="32">
        <f t="shared" si="136"/>
        <v>8.4260495986120121E-2</v>
      </c>
      <c r="BK143" s="32">
        <f t="shared" si="136"/>
        <v>8.7507290931531312E-2</v>
      </c>
      <c r="BL143" s="32">
        <f t="shared" si="136"/>
        <v>7.6942106277709962E-2</v>
      </c>
      <c r="BM143" s="32">
        <f t="shared" si="136"/>
        <v>9.2945825130942142E-2</v>
      </c>
      <c r="BN143" s="32">
        <f t="shared" si="136"/>
        <v>9.7286272732423074E-2</v>
      </c>
      <c r="BO143" s="32">
        <f t="shared" si="136"/>
        <v>9.1936548836460255E-2</v>
      </c>
      <c r="BP143" s="32">
        <f t="shared" si="136"/>
        <v>9.5711750381773888E-2</v>
      </c>
      <c r="BQ143" s="32">
        <f t="shared" si="136"/>
        <v>8.3175967402840403E-2</v>
      </c>
      <c r="BR143" s="32">
        <f t="shared" si="136"/>
        <v>8.7813759989292708E-2</v>
      </c>
      <c r="BS143" s="32">
        <f t="shared" si="136"/>
        <v>7.913185913185912E-2</v>
      </c>
      <c r="BT143" s="32" t="e">
        <f t="shared" si="136"/>
        <v>#DIV/0!</v>
      </c>
    </row>
    <row r="144" spans="1:72" s="12" customFormat="1" x14ac:dyDescent="0.25">
      <c r="A144" s="5"/>
      <c r="B144" s="6" t="s">
        <v>65</v>
      </c>
      <c r="C144" s="6" t="s">
        <v>12</v>
      </c>
      <c r="D144" s="7" t="s">
        <v>14</v>
      </c>
      <c r="E144" s="32" t="e">
        <f>E58/(E$70+E$73)</f>
        <v>#DIV/0!</v>
      </c>
      <c r="F144" s="6"/>
      <c r="G144" s="32">
        <f t="shared" ref="G144:AL144" si="137">G58/(G$70+G$73)</f>
        <v>3.5630259358993617E-2</v>
      </c>
      <c r="H144" s="32">
        <f t="shared" si="137"/>
        <v>5.2503793626707124E-2</v>
      </c>
      <c r="I144" s="32">
        <f t="shared" si="137"/>
        <v>1.2522801795046834E-2</v>
      </c>
      <c r="J144" s="32">
        <f t="shared" si="137"/>
        <v>3.871294287780188E-2</v>
      </c>
      <c r="K144" s="32">
        <f t="shared" si="137"/>
        <v>3.6543070633018475E-2</v>
      </c>
      <c r="L144" s="32">
        <f t="shared" si="137"/>
        <v>3.9070702222755486E-2</v>
      </c>
      <c r="M144" s="32">
        <f t="shared" si="137"/>
        <v>2.1775006876317959E-2</v>
      </c>
      <c r="N144" s="32">
        <f t="shared" si="137"/>
        <v>7.9487545222318729E-3</v>
      </c>
      <c r="O144" s="32">
        <f t="shared" si="137"/>
        <v>8.0365320364804375E-3</v>
      </c>
      <c r="P144" s="32">
        <f t="shared" si="137"/>
        <v>3.6027355094284078E-2</v>
      </c>
      <c r="Q144" s="32">
        <f t="shared" si="137"/>
        <v>3.074498091919696E-2</v>
      </c>
      <c r="R144" s="32">
        <f t="shared" si="137"/>
        <v>4.0829475135224225E-2</v>
      </c>
      <c r="S144" s="32">
        <f t="shared" si="137"/>
        <v>3.3642157829029504E-2</v>
      </c>
      <c r="T144" s="32">
        <f t="shared" si="137"/>
        <v>1.7857142857142856E-2</v>
      </c>
      <c r="U144" s="32">
        <f t="shared" si="137"/>
        <v>7.4772431729518835E-3</v>
      </c>
      <c r="V144" s="32">
        <f t="shared" si="137"/>
        <v>5.7017242563715048E-3</v>
      </c>
      <c r="W144" s="32">
        <f t="shared" si="137"/>
        <v>1.7232021709633651E-2</v>
      </c>
      <c r="X144" s="32">
        <f t="shared" si="137"/>
        <v>7.7852886564157314E-2</v>
      </c>
      <c r="Y144" s="32">
        <f t="shared" si="137"/>
        <v>9.8139179199592183E-3</v>
      </c>
      <c r="Z144" s="32">
        <f t="shared" si="137"/>
        <v>0.10314798470138277</v>
      </c>
      <c r="AA144" s="32">
        <f t="shared" si="137"/>
        <v>4.7584373976043988E-2</v>
      </c>
      <c r="AB144" s="32">
        <f t="shared" si="137"/>
        <v>2.3950946004762018E-2</v>
      </c>
      <c r="AC144" s="32">
        <f t="shared" si="137"/>
        <v>5.5471501064442263E-2</v>
      </c>
      <c r="AD144" s="32">
        <f t="shared" si="137"/>
        <v>5.0182258459239779E-2</v>
      </c>
      <c r="AE144" s="32">
        <f t="shared" si="137"/>
        <v>3.3671806443525132E-2</v>
      </c>
      <c r="AF144" s="32">
        <f t="shared" si="137"/>
        <v>2.6396401525935202E-2</v>
      </c>
      <c r="AG144" s="32">
        <f t="shared" si="137"/>
        <v>2.5733557770323452E-2</v>
      </c>
      <c r="AH144" s="32">
        <f t="shared" si="137"/>
        <v>2.3829943641264395E-2</v>
      </c>
      <c r="AI144" s="32">
        <f t="shared" si="137"/>
        <v>4.0587256199052534E-2</v>
      </c>
      <c r="AJ144" s="32">
        <f t="shared" si="137"/>
        <v>5.7869269711632587E-2</v>
      </c>
      <c r="AK144" s="32">
        <f t="shared" si="137"/>
        <v>3.5814541752784028E-2</v>
      </c>
      <c r="AL144" s="32">
        <f t="shared" si="137"/>
        <v>3.121039290240811E-2</v>
      </c>
      <c r="AM144" s="32">
        <f t="shared" ref="AM144:BT144" si="138">AM58/(AM$70+AM$73)</f>
        <v>3.9667246322319875E-2</v>
      </c>
      <c r="AN144" s="32">
        <f t="shared" si="138"/>
        <v>8.1621863434869255E-2</v>
      </c>
      <c r="AO144" s="32">
        <f t="shared" si="138"/>
        <v>6.7051674234214459E-2</v>
      </c>
      <c r="AP144" s="32">
        <f t="shared" si="138"/>
        <v>4.0551966719653665E-2</v>
      </c>
      <c r="AQ144" s="32">
        <f t="shared" si="138"/>
        <v>4.2585307296433193E-2</v>
      </c>
      <c r="AR144" s="32">
        <f t="shared" si="138"/>
        <v>3.6700748495670454E-2</v>
      </c>
      <c r="AS144" s="32">
        <f t="shared" si="138"/>
        <v>4.2220990391722092E-2</v>
      </c>
      <c r="AT144" s="32">
        <f t="shared" si="138"/>
        <v>3.664578853884267E-2</v>
      </c>
      <c r="AU144" s="32">
        <f t="shared" si="138"/>
        <v>4.8933370272890984E-2</v>
      </c>
      <c r="AV144" s="32">
        <f t="shared" si="138"/>
        <v>2.6337955163923805E-2</v>
      </c>
      <c r="AW144" s="32">
        <f t="shared" si="138"/>
        <v>4.7716168362544269E-2</v>
      </c>
      <c r="AX144" s="32">
        <f t="shared" si="138"/>
        <v>2.5202828190674792E-2</v>
      </c>
      <c r="AY144" s="32">
        <f t="shared" si="138"/>
        <v>1.8131221849269873E-2</v>
      </c>
      <c r="AZ144" s="32">
        <f t="shared" si="138"/>
        <v>3.7147977470558119E-2</v>
      </c>
      <c r="BA144" s="32">
        <f t="shared" si="138"/>
        <v>4.5429372178495311E-2</v>
      </c>
      <c r="BB144" s="32">
        <f t="shared" si="138"/>
        <v>3.2079002405925178E-2</v>
      </c>
      <c r="BC144" s="32">
        <f t="shared" si="138"/>
        <v>5.7868020304568529E-2</v>
      </c>
      <c r="BD144" s="32" t="e">
        <f t="shared" si="138"/>
        <v>#DIV/0!</v>
      </c>
      <c r="BE144" s="32" t="e">
        <f t="shared" si="138"/>
        <v>#DIV/0!</v>
      </c>
      <c r="BF144" s="32" t="e">
        <f t="shared" si="138"/>
        <v>#DIV/0!</v>
      </c>
      <c r="BG144" s="32" t="e">
        <f t="shared" si="138"/>
        <v>#DIV/0!</v>
      </c>
      <c r="BH144" s="32" t="e">
        <f t="shared" si="138"/>
        <v>#DIV/0!</v>
      </c>
      <c r="BI144" s="32">
        <f t="shared" si="138"/>
        <v>3.1856726792926456E-2</v>
      </c>
      <c r="BJ144" s="32">
        <f t="shared" si="138"/>
        <v>1.6602866860361047E-2</v>
      </c>
      <c r="BK144" s="32">
        <f t="shared" si="138"/>
        <v>3.4893350992694569E-2</v>
      </c>
      <c r="BL144" s="32">
        <f t="shared" si="138"/>
        <v>2.7915568977703524E-2</v>
      </c>
      <c r="BM144" s="32">
        <f t="shared" si="138"/>
        <v>4.3457867544115257E-2</v>
      </c>
      <c r="BN144" s="32">
        <f t="shared" si="138"/>
        <v>3.5915812135289778E-2</v>
      </c>
      <c r="BO144" s="32">
        <f t="shared" si="138"/>
        <v>3.8392785248409694E-2</v>
      </c>
      <c r="BP144" s="32">
        <f t="shared" si="138"/>
        <v>5.7704036943790962E-2</v>
      </c>
      <c r="BQ144" s="32">
        <f t="shared" si="138"/>
        <v>3.9459567318397795E-2</v>
      </c>
      <c r="BR144" s="32">
        <f t="shared" si="138"/>
        <v>3.6078564776345801E-2</v>
      </c>
      <c r="BS144" s="32">
        <f t="shared" si="138"/>
        <v>3.5098280098280102E-2</v>
      </c>
      <c r="BT144" s="32" t="e">
        <f t="shared" si="138"/>
        <v>#DIV/0!</v>
      </c>
    </row>
    <row r="145" spans="1:72" s="12" customFormat="1" x14ac:dyDescent="0.25">
      <c r="A145" s="5"/>
      <c r="B145" s="6" t="s">
        <v>65</v>
      </c>
      <c r="C145" s="6" t="s">
        <v>12</v>
      </c>
      <c r="D145" s="61" t="s">
        <v>104</v>
      </c>
      <c r="E145" s="32" t="e">
        <f>E59/(E$70+E$73)</f>
        <v>#DIV/0!</v>
      </c>
      <c r="F145" s="6"/>
      <c r="G145" s="32">
        <f t="shared" ref="G145:AL145" si="139">G59/(G$70+G$73)</f>
        <v>6.7355483558875273E-2</v>
      </c>
      <c r="H145" s="32">
        <f t="shared" si="139"/>
        <v>0.14129362670713203</v>
      </c>
      <c r="I145" s="32">
        <f t="shared" si="139"/>
        <v>3.3215081079266309E-2</v>
      </c>
      <c r="J145" s="32">
        <f t="shared" si="139"/>
        <v>5.2870571221981195E-2</v>
      </c>
      <c r="K145" s="32">
        <f t="shared" si="139"/>
        <v>5.058508388552093E-2</v>
      </c>
      <c r="L145" s="32">
        <f t="shared" si="139"/>
        <v>6.7057623661397239E-2</v>
      </c>
      <c r="M145" s="32">
        <f t="shared" si="139"/>
        <v>4.0417468903762112E-2</v>
      </c>
      <c r="N145" s="32">
        <f t="shared" si="139"/>
        <v>2.7113940792800734E-2</v>
      </c>
      <c r="O145" s="32">
        <f t="shared" si="139"/>
        <v>3.1888133538009053E-2</v>
      </c>
      <c r="P145" s="32">
        <f t="shared" si="139"/>
        <v>8.8127835548239455E-2</v>
      </c>
      <c r="Q145" s="32">
        <f t="shared" si="139"/>
        <v>6.5704330512692879E-2</v>
      </c>
      <c r="R145" s="32">
        <f t="shared" si="139"/>
        <v>8.1509117334172404E-2</v>
      </c>
      <c r="S145" s="32">
        <f t="shared" si="139"/>
        <v>6.7625993823510089E-2</v>
      </c>
      <c r="T145" s="32">
        <f t="shared" si="139"/>
        <v>3.8424499229583971E-2</v>
      </c>
      <c r="U145" s="32">
        <f t="shared" si="139"/>
        <v>3.3331051947163098E-2</v>
      </c>
      <c r="V145" s="32">
        <f t="shared" si="139"/>
        <v>3.1682352132994439E-2</v>
      </c>
      <c r="W145" s="32">
        <f t="shared" si="139"/>
        <v>5.0043172566917475E-2</v>
      </c>
      <c r="X145" s="32">
        <f t="shared" si="139"/>
        <v>0.11917620359470381</v>
      </c>
      <c r="Y145" s="32">
        <f t="shared" si="139"/>
        <v>4.8086377043807589E-2</v>
      </c>
      <c r="Z145" s="32">
        <f t="shared" si="139"/>
        <v>0.15066195939982346</v>
      </c>
      <c r="AA145" s="32">
        <f t="shared" si="139"/>
        <v>9.8433271440880557E-2</v>
      </c>
      <c r="AB145" s="32">
        <f t="shared" si="139"/>
        <v>7.6474052075065913E-2</v>
      </c>
      <c r="AC145" s="32">
        <f t="shared" si="139"/>
        <v>8.4459142822713454E-2</v>
      </c>
      <c r="AD145" s="32">
        <f t="shared" si="139"/>
        <v>0.10464082847096101</v>
      </c>
      <c r="AE145" s="32">
        <f t="shared" si="139"/>
        <v>5.8894321173373447E-2</v>
      </c>
      <c r="AF145" s="32">
        <f t="shared" si="139"/>
        <v>6.9156749985765528E-2</v>
      </c>
      <c r="AG145" s="32">
        <f t="shared" si="139"/>
        <v>5.2750765951778349E-2</v>
      </c>
      <c r="AH145" s="32">
        <f t="shared" si="139"/>
        <v>5.4582210242587602E-2</v>
      </c>
      <c r="AI145" s="32">
        <f t="shared" si="139"/>
        <v>6.6834535444496593E-2</v>
      </c>
      <c r="AJ145" s="32">
        <f t="shared" si="139"/>
        <v>0.10829860431292479</v>
      </c>
      <c r="AK145" s="32">
        <f t="shared" si="139"/>
        <v>7.5577629021809548E-2</v>
      </c>
      <c r="AL145" s="32">
        <f t="shared" si="139"/>
        <v>9.5057034220532313E-2</v>
      </c>
      <c r="AM145" s="32">
        <f t="shared" ref="AM145:BT145" si="140">AM59/(AM$70+AM$73)</f>
        <v>0.24871927433378768</v>
      </c>
      <c r="AN145" s="32">
        <f t="shared" si="140"/>
        <v>0.10478262637764856</v>
      </c>
      <c r="AO145" s="32">
        <f t="shared" si="140"/>
        <v>9.2676168397371708E-2</v>
      </c>
      <c r="AP145" s="32">
        <f t="shared" si="140"/>
        <v>7.5974340762787335E-2</v>
      </c>
      <c r="AQ145" s="32">
        <f t="shared" si="140"/>
        <v>8.5574717425151825E-2</v>
      </c>
      <c r="AR145" s="32">
        <f t="shared" si="140"/>
        <v>6.5534954258597913E-2</v>
      </c>
      <c r="AS145" s="32">
        <f t="shared" si="140"/>
        <v>7.4939288353922509E-2</v>
      </c>
      <c r="AT145" s="32">
        <f t="shared" si="140"/>
        <v>6.9941728210401677E-2</v>
      </c>
      <c r="AU145" s="32">
        <f t="shared" si="140"/>
        <v>6.2589462991180678E-2</v>
      </c>
      <c r="AV145" s="32">
        <f t="shared" si="140"/>
        <v>4.0700185737117187E-2</v>
      </c>
      <c r="AW145" s="32">
        <f t="shared" si="140"/>
        <v>6.5377202026088127E-2</v>
      </c>
      <c r="AX145" s="32">
        <f t="shared" si="140"/>
        <v>4.8141148871004527E-2</v>
      </c>
      <c r="AY145" s="32">
        <f t="shared" si="140"/>
        <v>3.0524715265226487E-2</v>
      </c>
      <c r="AZ145" s="32">
        <f t="shared" si="140"/>
        <v>4.6530977982590885E-2</v>
      </c>
      <c r="BA145" s="32">
        <f t="shared" si="140"/>
        <v>6.0516555624548982E-2</v>
      </c>
      <c r="BB145" s="32">
        <f t="shared" si="140"/>
        <v>4.2504678187850864E-2</v>
      </c>
      <c r="BC145" s="32">
        <f t="shared" si="140"/>
        <v>6.9035532994923848E-2</v>
      </c>
      <c r="BD145" s="32" t="e">
        <f t="shared" si="140"/>
        <v>#DIV/0!</v>
      </c>
      <c r="BE145" s="32" t="e">
        <f t="shared" si="140"/>
        <v>#DIV/0!</v>
      </c>
      <c r="BF145" s="32" t="e">
        <f t="shared" si="140"/>
        <v>#DIV/0!</v>
      </c>
      <c r="BG145" s="32" t="e">
        <f t="shared" si="140"/>
        <v>#DIV/0!</v>
      </c>
      <c r="BH145" s="32" t="e">
        <f t="shared" si="140"/>
        <v>#DIV/0!</v>
      </c>
      <c r="BI145" s="32">
        <f t="shared" si="140"/>
        <v>6.2506637488535244E-2</v>
      </c>
      <c r="BJ145" s="32">
        <f t="shared" si="140"/>
        <v>4.1966732302438636E-2</v>
      </c>
      <c r="BK145" s="32">
        <f t="shared" si="140"/>
        <v>6.9138977239403585E-2</v>
      </c>
      <c r="BL145" s="32">
        <f t="shared" si="140"/>
        <v>6.0971535051082708E-2</v>
      </c>
      <c r="BM145" s="32">
        <f t="shared" si="140"/>
        <v>8.9026444272302829E-2</v>
      </c>
      <c r="BN145" s="32">
        <f t="shared" si="140"/>
        <v>7.1378392159084467E-2</v>
      </c>
      <c r="BO145" s="32">
        <f t="shared" si="140"/>
        <v>7.6743699170625651E-2</v>
      </c>
      <c r="BP145" s="32">
        <f t="shared" si="140"/>
        <v>0.10531915381475825</v>
      </c>
      <c r="BQ145" s="32">
        <f t="shared" si="140"/>
        <v>7.3196123737337235E-2</v>
      </c>
      <c r="BR145" s="32">
        <f t="shared" si="140"/>
        <v>5.249641695990899E-2</v>
      </c>
      <c r="BS145" s="32">
        <f t="shared" si="140"/>
        <v>4.6523341523341526E-2</v>
      </c>
      <c r="BT145" s="32" t="e">
        <f t="shared" si="140"/>
        <v>#DIV/0!</v>
      </c>
    </row>
    <row r="146" spans="1:72" s="53" customFormat="1" x14ac:dyDescent="0.25">
      <c r="A146" s="51"/>
      <c r="B146" s="32" t="s">
        <v>65</v>
      </c>
      <c r="C146" s="32" t="s">
        <v>12</v>
      </c>
      <c r="D146" s="52" t="s">
        <v>15</v>
      </c>
      <c r="E146" s="32" t="e">
        <f>(E73-E74)/(E$70+E$73)-E147</f>
        <v>#DIV/0!</v>
      </c>
      <c r="F146" s="32"/>
      <c r="G146" s="32">
        <f t="shared" ref="G146:AL146" si="141">(G73-G74)/(G$70+G$73)-G147</f>
        <v>1.3787581945660342E-3</v>
      </c>
      <c r="H146" s="32">
        <f t="shared" si="141"/>
        <v>-3.3889657525585398E-2</v>
      </c>
      <c r="I146" s="32">
        <f t="shared" si="141"/>
        <v>4.0135379201997959E-2</v>
      </c>
      <c r="J146" s="32">
        <f t="shared" si="141"/>
        <v>1.4621633958070746E-2</v>
      </c>
      <c r="K146" s="32">
        <f t="shared" si="141"/>
        <v>8.4843831040143439E-3</v>
      </c>
      <c r="L146" s="32">
        <f t="shared" si="141"/>
        <v>1.5461697290727808E-2</v>
      </c>
      <c r="M146" s="32">
        <f t="shared" si="141"/>
        <v>1.3924698407910035E-2</v>
      </c>
      <c r="N146" s="32">
        <f t="shared" si="141"/>
        <v>1.7953866657810753E-2</v>
      </c>
      <c r="O146" s="32">
        <f t="shared" si="141"/>
        <v>5.5348858274840033E-2</v>
      </c>
      <c r="P146" s="32">
        <f t="shared" si="141"/>
        <v>2.8561005771167335E-2</v>
      </c>
      <c r="Q146" s="32">
        <f t="shared" si="141"/>
        <v>3.0932480062336891E-2</v>
      </c>
      <c r="R146" s="32">
        <f t="shared" si="141"/>
        <v>-9.8395824076337651E-2</v>
      </c>
      <c r="S146" s="32">
        <f t="shared" si="141"/>
        <v>1.2623060377212083E-2</v>
      </c>
      <c r="T146" s="32">
        <f t="shared" si="141"/>
        <v>1.7107145660660655E-2</v>
      </c>
      <c r="U146" s="32">
        <f t="shared" si="141"/>
        <v>-5.4900925173691065E-2</v>
      </c>
      <c r="V146" s="32">
        <f t="shared" si="141"/>
        <v>-2.7099184375416724E-2</v>
      </c>
      <c r="W146" s="32">
        <f t="shared" si="141"/>
        <v>9.4931556937077367E-4</v>
      </c>
      <c r="X146" s="32">
        <f t="shared" si="141"/>
        <v>1.0636116892283262E-3</v>
      </c>
      <c r="Y146" s="32">
        <f t="shared" si="141"/>
        <v>1.3452222648025E-2</v>
      </c>
      <c r="Z146" s="32">
        <f t="shared" si="141"/>
        <v>1.1663504786574883E-2</v>
      </c>
      <c r="AA146" s="32">
        <f t="shared" si="141"/>
        <v>-1.3491273703528405E-2</v>
      </c>
      <c r="AB146" s="32">
        <f t="shared" si="141"/>
        <v>3.9041430082181014E-2</v>
      </c>
      <c r="AC146" s="32">
        <f t="shared" si="141"/>
        <v>5.3059607731340309E-3</v>
      </c>
      <c r="AD146" s="32">
        <f t="shared" si="141"/>
        <v>1.3373048555439009E-2</v>
      </c>
      <c r="AE146" s="32">
        <f t="shared" si="141"/>
        <v>2.0965834870317161E-2</v>
      </c>
      <c r="AF146" s="32">
        <f t="shared" si="141"/>
        <v>2.0456212129648592E-2</v>
      </c>
      <c r="AG146" s="32">
        <f t="shared" si="141"/>
        <v>1.6427064189319787E-2</v>
      </c>
      <c r="AH146" s="32">
        <f t="shared" si="141"/>
        <v>3.0816102687248517E-2</v>
      </c>
      <c r="AI146" s="32">
        <f t="shared" si="141"/>
        <v>1.9894805137820284E-2</v>
      </c>
      <c r="AJ146" s="32">
        <f t="shared" si="141"/>
        <v>1.2857827090523565E-2</v>
      </c>
      <c r="AK146" s="32">
        <f t="shared" si="141"/>
        <v>-4.3057172814297551E-3</v>
      </c>
      <c r="AL146" s="32">
        <f t="shared" si="141"/>
        <v>3.0875401528670281E-2</v>
      </c>
      <c r="AM146" s="32">
        <f t="shared" ref="AM146:BR146" si="142">(AM73-AM74)/(AM$70+AM$73)-AM147</f>
        <v>-5.5020059918703179E-2</v>
      </c>
      <c r="AN146" s="32">
        <f t="shared" si="142"/>
        <v>-0.2071598583177969</v>
      </c>
      <c r="AO146" s="32">
        <f t="shared" si="142"/>
        <v>-9.1309746699400951E-2</v>
      </c>
      <c r="AP146" s="32">
        <f t="shared" si="142"/>
        <v>4.5602257694683464E-2</v>
      </c>
      <c r="AQ146" s="32">
        <f t="shared" si="142"/>
        <v>6.8316610086468804E-2</v>
      </c>
      <c r="AR146" s="32">
        <f t="shared" si="142"/>
        <v>6.4681467767910589E-2</v>
      </c>
      <c r="AS146" s="32">
        <f t="shared" si="142"/>
        <v>9.3273522878845917E-3</v>
      </c>
      <c r="AT146" s="32">
        <f t="shared" si="142"/>
        <v>-4.0751430685565804E-2</v>
      </c>
      <c r="AU146" s="32">
        <f t="shared" si="142"/>
        <v>2.9008971525097835E-2</v>
      </c>
      <c r="AV146" s="32">
        <f t="shared" si="142"/>
        <v>-2.5943094719822098E-3</v>
      </c>
      <c r="AW146" s="32">
        <f t="shared" si="142"/>
        <v>-1.1224043538866312E-2</v>
      </c>
      <c r="AX146" s="32">
        <f t="shared" si="142"/>
        <v>-5.0621462148188051E-2</v>
      </c>
      <c r="AY146" s="32">
        <f t="shared" si="142"/>
        <v>-1.0559140147626935E-2</v>
      </c>
      <c r="AZ146" s="32">
        <f t="shared" si="142"/>
        <v>5.3973897843788837E-3</v>
      </c>
      <c r="BA146" s="32">
        <f t="shared" si="142"/>
        <v>-6.1452309949156472E-2</v>
      </c>
      <c r="BB146" s="32">
        <f t="shared" si="142"/>
        <v>-9.8593754180629906E-2</v>
      </c>
      <c r="BC146" s="32">
        <f t="shared" si="142"/>
        <v>1.723840056995278E-2</v>
      </c>
      <c r="BD146" s="32" t="e">
        <f t="shared" si="142"/>
        <v>#DIV/0!</v>
      </c>
      <c r="BE146" s="32" t="e">
        <f t="shared" si="142"/>
        <v>#DIV/0!</v>
      </c>
      <c r="BF146" s="32" t="e">
        <f t="shared" si="142"/>
        <v>#DIV/0!</v>
      </c>
      <c r="BG146" s="32" t="e">
        <f t="shared" si="142"/>
        <v>#DIV/0!</v>
      </c>
      <c r="BH146" s="32" t="e">
        <f t="shared" si="142"/>
        <v>#DIV/0!</v>
      </c>
      <c r="BI146" s="32">
        <f t="shared" si="142"/>
        <v>1.2858993111045484E-2</v>
      </c>
      <c r="BJ146" s="32">
        <f t="shared" si="142"/>
        <v>3.1972204966122464E-2</v>
      </c>
      <c r="BK146" s="32">
        <f t="shared" si="142"/>
        <v>-8.301217501883465E-3</v>
      </c>
      <c r="BL146" s="32">
        <f t="shared" si="142"/>
        <v>-1.8113326378203731E-2</v>
      </c>
      <c r="BM146" s="32">
        <f t="shared" si="142"/>
        <v>1.2193333229959358E-2</v>
      </c>
      <c r="BN146" s="32">
        <f t="shared" si="142"/>
        <v>1.6724552197000909E-2</v>
      </c>
      <c r="BO146" s="32">
        <f t="shared" si="142"/>
        <v>1.7857744591370815E-2</v>
      </c>
      <c r="BP146" s="32">
        <f t="shared" si="142"/>
        <v>-6.4768984992914141E-2</v>
      </c>
      <c r="BQ146" s="32">
        <f t="shared" si="142"/>
        <v>3.134881231499391E-2</v>
      </c>
      <c r="BR146" s="32">
        <f t="shared" si="142"/>
        <v>-9.2330218185175048E-3</v>
      </c>
      <c r="BS146" s="32">
        <f>(BS73-BS74)/(BS$70+BS$73)-BS147</f>
        <v>-3.5543047653745309E-2</v>
      </c>
      <c r="BT146" s="32" t="e">
        <f>(BT73-BT74)/(BT$70+BT$73)-BT147</f>
        <v>#DIV/0!</v>
      </c>
    </row>
    <row r="147" spans="1:72" s="12" customFormat="1" x14ac:dyDescent="0.25">
      <c r="A147" s="5"/>
      <c r="B147" s="6" t="s">
        <v>65</v>
      </c>
      <c r="C147" s="6" t="s">
        <v>12</v>
      </c>
      <c r="D147" s="7" t="s">
        <v>16</v>
      </c>
      <c r="E147" s="32" t="e">
        <f>E77/(E$70+E$73)</f>
        <v>#DIV/0!</v>
      </c>
      <c r="F147" s="6"/>
      <c r="G147" s="32">
        <f t="shared" ref="G147:AL147" si="143">G77/(G$70+G$73)</f>
        <v>1.8085545650752013E-2</v>
      </c>
      <c r="H147" s="32">
        <f t="shared" si="143"/>
        <v>4.1276022229384396E-3</v>
      </c>
      <c r="I147" s="32">
        <f t="shared" si="143"/>
        <v>1.5609181007797015E-2</v>
      </c>
      <c r="J147" s="32">
        <f t="shared" si="143"/>
        <v>1.3085042349473271E-2</v>
      </c>
      <c r="K147" s="32">
        <f t="shared" si="143"/>
        <v>1.0477582527202541E-2</v>
      </c>
      <c r="L147" s="32">
        <f t="shared" si="143"/>
        <v>1.0327965846327355E-2</v>
      </c>
      <c r="M147" s="32">
        <f t="shared" si="143"/>
        <v>1.2720184762598993E-2</v>
      </c>
      <c r="N147" s="32">
        <f t="shared" si="143"/>
        <v>1.346006649888357E-2</v>
      </c>
      <c r="O147" s="32">
        <f t="shared" si="143"/>
        <v>2.2460165516562637E-2</v>
      </c>
      <c r="P147" s="32">
        <f t="shared" si="143"/>
        <v>1.3122203917020802E-2</v>
      </c>
      <c r="Q147" s="32">
        <f t="shared" si="143"/>
        <v>2.0912458455075444E-2</v>
      </c>
      <c r="R147" s="32">
        <f t="shared" si="143"/>
        <v>2.097173526869154E-2</v>
      </c>
      <c r="S147" s="32">
        <f t="shared" si="143"/>
        <v>1.7883397194098722E-2</v>
      </c>
      <c r="T147" s="32">
        <f t="shared" si="143"/>
        <v>1.7916593547400765E-2</v>
      </c>
      <c r="U147" s="32">
        <f t="shared" si="143"/>
        <v>2.00622571990299E-2</v>
      </c>
      <c r="V147" s="32">
        <f t="shared" si="143"/>
        <v>1.8374477666922091E-2</v>
      </c>
      <c r="W147" s="32">
        <f t="shared" si="143"/>
        <v>1.2490373039924372E-2</v>
      </c>
      <c r="X147" s="32">
        <f t="shared" si="143"/>
        <v>1.709026288584075E-2</v>
      </c>
      <c r="Y147" s="32">
        <f t="shared" si="143"/>
        <v>1.2390487619869864E-2</v>
      </c>
      <c r="Z147" s="32">
        <f t="shared" si="143"/>
        <v>2.7750048219211159E-2</v>
      </c>
      <c r="AA147" s="32">
        <f t="shared" si="143"/>
        <v>1.4774631915200599E-2</v>
      </c>
      <c r="AB147" s="32">
        <f t="shared" si="143"/>
        <v>1.3374644175850455E-2</v>
      </c>
      <c r="AC147" s="32">
        <f t="shared" si="143"/>
        <v>1.872730100230513E-2</v>
      </c>
      <c r="AD147" s="32">
        <f t="shared" si="143"/>
        <v>1.8586226303484329E-2</v>
      </c>
      <c r="AE147" s="32">
        <f t="shared" si="143"/>
        <v>1.4209600060664991E-2</v>
      </c>
      <c r="AF147" s="32">
        <f t="shared" si="143"/>
        <v>1.5058791001935109E-2</v>
      </c>
      <c r="AG147" s="32">
        <f t="shared" si="143"/>
        <v>1.5788322661740524E-2</v>
      </c>
      <c r="AH147" s="32">
        <f t="shared" si="143"/>
        <v>1.6418371434017951E-2</v>
      </c>
      <c r="AI147" s="32">
        <f t="shared" si="143"/>
        <v>1.1074771412397535E-2</v>
      </c>
      <c r="AJ147" s="32">
        <f t="shared" si="143"/>
        <v>1.4902469636712901E-2</v>
      </c>
      <c r="AK147" s="32">
        <f t="shared" si="143"/>
        <v>2.031112253861651E-2</v>
      </c>
      <c r="AL147" s="32">
        <f t="shared" si="143"/>
        <v>3.0762043901550736E-2</v>
      </c>
      <c r="AM147" s="32">
        <f t="shared" ref="AM147:BT147" si="144">AM77/(AM$70+AM$73)</f>
        <v>9.044489010105957E-3</v>
      </c>
      <c r="AN147" s="32">
        <f t="shared" si="144"/>
        <v>5.6938685572445295E-3</v>
      </c>
      <c r="AO147" s="32">
        <f t="shared" si="144"/>
        <v>1.2465501007873371E-2</v>
      </c>
      <c r="AP147" s="32">
        <f t="shared" si="144"/>
        <v>1.3531173094647679E-2</v>
      </c>
      <c r="AQ147" s="32">
        <f t="shared" si="144"/>
        <v>1.958995235864406E-2</v>
      </c>
      <c r="AR147" s="32">
        <f t="shared" si="144"/>
        <v>2.1651012160773236E-2</v>
      </c>
      <c r="AS147" s="32">
        <f t="shared" si="144"/>
        <v>2.6001619778892451E-2</v>
      </c>
      <c r="AT147" s="32">
        <f t="shared" si="144"/>
        <v>3.115588814854419E-2</v>
      </c>
      <c r="AU147" s="32">
        <f t="shared" si="144"/>
        <v>2.7635531406979483E-2</v>
      </c>
      <c r="AV147" s="32">
        <f t="shared" si="144"/>
        <v>2.1450886341711793E-2</v>
      </c>
      <c r="AW147" s="32">
        <f t="shared" si="144"/>
        <v>3.5028275513007322E-2</v>
      </c>
      <c r="AX147" s="32">
        <f t="shared" si="144"/>
        <v>2.5265223077016261E-2</v>
      </c>
      <c r="AY147" s="32">
        <f t="shared" si="144"/>
        <v>1.8632203743971495E-2</v>
      </c>
      <c r="AZ147" s="32">
        <f t="shared" si="144"/>
        <v>3.2053895986799377E-2</v>
      </c>
      <c r="BA147" s="32">
        <f t="shared" si="144"/>
        <v>1.8767757203684465E-2</v>
      </c>
      <c r="BB147" s="32">
        <f t="shared" si="144"/>
        <v>2.4656545857561461E-2</v>
      </c>
      <c r="BC147" s="32">
        <f t="shared" si="144"/>
        <v>1.2626235639861072E-2</v>
      </c>
      <c r="BD147" s="32" t="e">
        <f t="shared" si="144"/>
        <v>#DIV/0!</v>
      </c>
      <c r="BE147" s="32" t="e">
        <f t="shared" si="144"/>
        <v>#DIV/0!</v>
      </c>
      <c r="BF147" s="32" t="e">
        <f t="shared" si="144"/>
        <v>#DIV/0!</v>
      </c>
      <c r="BG147" s="32" t="e">
        <f t="shared" si="144"/>
        <v>#DIV/0!</v>
      </c>
      <c r="BH147" s="32" t="e">
        <f t="shared" si="144"/>
        <v>#DIV/0!</v>
      </c>
      <c r="BI147" s="32">
        <f t="shared" si="144"/>
        <v>1.1466664871908849E-2</v>
      </c>
      <c r="BJ147" s="32">
        <f t="shared" si="144"/>
        <v>1.5195951892662582E-2</v>
      </c>
      <c r="BK147" s="32">
        <f t="shared" si="144"/>
        <v>1.8701872316154063E-2</v>
      </c>
      <c r="BL147" s="32">
        <f t="shared" si="144"/>
        <v>1.6631178548950621E-2</v>
      </c>
      <c r="BM147" s="32">
        <f t="shared" si="144"/>
        <v>1.6532802845637525E-2</v>
      </c>
      <c r="BN147" s="32">
        <f t="shared" si="144"/>
        <v>1.5521810930048636E-2</v>
      </c>
      <c r="BO147" s="32">
        <f t="shared" si="144"/>
        <v>1.6416351551635983E-2</v>
      </c>
      <c r="BP147" s="32">
        <f t="shared" si="144"/>
        <v>1.069874267030204E-2</v>
      </c>
      <c r="BQ147" s="32">
        <f t="shared" si="144"/>
        <v>2.3694078938159412E-2</v>
      </c>
      <c r="BR147" s="32">
        <f t="shared" si="144"/>
        <v>2.6796889159594852E-2</v>
      </c>
      <c r="BS147" s="32">
        <f t="shared" si="144"/>
        <v>2.4175202535900327E-2</v>
      </c>
      <c r="BT147" s="32" t="e">
        <f t="shared" si="144"/>
        <v>#DIV/0!</v>
      </c>
    </row>
    <row r="148" spans="1:72" s="12" customFormat="1" x14ac:dyDescent="0.25">
      <c r="A148" s="5"/>
      <c r="B148" s="6" t="s">
        <v>39</v>
      </c>
      <c r="C148" s="6" t="s">
        <v>83</v>
      </c>
      <c r="D148" s="7" t="s">
        <v>84</v>
      </c>
      <c r="E148" s="32" t="e">
        <f t="shared" ref="E148:E162" si="145">(E2+E19)/(E$60+E$63+E$65+E$68)</f>
        <v>#DIV/0!</v>
      </c>
      <c r="F148" s="6"/>
      <c r="G148" s="32">
        <f t="shared" ref="G148:AL148" si="146">(G2+G19)/(G$60+G$63+G$65+G$68)</f>
        <v>2.5769715392881497E-2</v>
      </c>
      <c r="H148" s="32">
        <f t="shared" si="146"/>
        <v>2.5459712470745573E-2</v>
      </c>
      <c r="I148" s="32">
        <f t="shared" si="146"/>
        <v>2.7705547300643882E-2</v>
      </c>
      <c r="J148" s="32">
        <f t="shared" si="146"/>
        <v>1.4128930195768247E-2</v>
      </c>
      <c r="K148" s="32">
        <f t="shared" si="146"/>
        <v>1.6256201716098116E-2</v>
      </c>
      <c r="L148" s="32">
        <f t="shared" si="146"/>
        <v>1.2684301821335646E-2</v>
      </c>
      <c r="M148" s="32">
        <f t="shared" si="146"/>
        <v>1.5301201434604686E-2</v>
      </c>
      <c r="N148" s="32">
        <f t="shared" si="146"/>
        <v>1.458852991741779E-2</v>
      </c>
      <c r="O148" s="32">
        <f t="shared" si="146"/>
        <v>2.1857870198778842E-2</v>
      </c>
      <c r="P148" s="32">
        <f t="shared" si="146"/>
        <v>1.8770373142412575E-2</v>
      </c>
      <c r="Q148" s="32">
        <f t="shared" si="146"/>
        <v>2.4410683714638028E-2</v>
      </c>
      <c r="R148" s="32">
        <f t="shared" si="146"/>
        <v>2.3666579657182635E-2</v>
      </c>
      <c r="S148" s="32">
        <f t="shared" si="146"/>
        <v>2.4352467879094866E-2</v>
      </c>
      <c r="T148" s="32">
        <f t="shared" si="146"/>
        <v>2.0804007239355771E-2</v>
      </c>
      <c r="U148" s="32">
        <f t="shared" si="146"/>
        <v>2.1740992230990398E-2</v>
      </c>
      <c r="V148" s="32">
        <f t="shared" si="146"/>
        <v>2.2443998954066069E-2</v>
      </c>
      <c r="W148" s="32">
        <f t="shared" si="146"/>
        <v>2.538498771983292E-2</v>
      </c>
      <c r="X148" s="32">
        <f t="shared" si="146"/>
        <v>2.8182324451119702E-2</v>
      </c>
      <c r="Y148" s="32">
        <f t="shared" si="146"/>
        <v>2.8113977453489175E-2</v>
      </c>
      <c r="Z148" s="32">
        <f t="shared" si="146"/>
        <v>3.5988965819616719E-2</v>
      </c>
      <c r="AA148" s="32">
        <f t="shared" si="146"/>
        <v>2.5669019660135513E-2</v>
      </c>
      <c r="AB148" s="32">
        <f t="shared" si="146"/>
        <v>2.1024994530167429E-2</v>
      </c>
      <c r="AC148" s="32">
        <f t="shared" si="146"/>
        <v>3.2693796007991216E-2</v>
      </c>
      <c r="AD148" s="32">
        <f t="shared" si="146"/>
        <v>9.7656250000000014E-2</v>
      </c>
      <c r="AE148" s="32">
        <f t="shared" si="146"/>
        <v>2.6006128176738683E-2</v>
      </c>
      <c r="AF148" s="32">
        <f t="shared" si="146"/>
        <v>4.1621004566210047E-2</v>
      </c>
      <c r="AG148" s="32">
        <f t="shared" si="146"/>
        <v>2.6626487774934426E-2</v>
      </c>
      <c r="AH148" s="32">
        <f t="shared" si="146"/>
        <v>2.9226727370530049E-2</v>
      </c>
      <c r="AI148" s="32">
        <f t="shared" si="146"/>
        <v>2.6524329777785446E-2</v>
      </c>
      <c r="AJ148" s="32">
        <f t="shared" si="146"/>
        <v>2.8454872548522782E-2</v>
      </c>
      <c r="AK148" s="32">
        <f t="shared" si="146"/>
        <v>4.0353219016326117E-2</v>
      </c>
      <c r="AL148" s="32">
        <f t="shared" si="146"/>
        <v>3.3205831808858589E-2</v>
      </c>
      <c r="AM148" s="32" t="e">
        <f t="shared" ref="AM148:BT148" si="147">(AM2+AM19)/(AM$60+AM$63+AM$65+AM$68)</f>
        <v>#DIV/0!</v>
      </c>
      <c r="AN148" s="32">
        <f t="shared" si="147"/>
        <v>0.18508350491878289</v>
      </c>
      <c r="AO148" s="32">
        <f t="shared" si="147"/>
        <v>8.0675007039703928E-2</v>
      </c>
      <c r="AP148" s="32">
        <f t="shared" si="147"/>
        <v>3.9308137082164928E-2</v>
      </c>
      <c r="AQ148" s="32">
        <f t="shared" si="147"/>
        <v>2.6665545873144854E-2</v>
      </c>
      <c r="AR148" s="32">
        <f t="shared" si="147"/>
        <v>2.5798915310805172E-2</v>
      </c>
      <c r="AS148" s="32">
        <f t="shared" si="147"/>
        <v>2.6997590679560379E-2</v>
      </c>
      <c r="AT148" s="32">
        <f t="shared" si="147"/>
        <v>2.1683314425119206E-2</v>
      </c>
      <c r="AU148" s="32">
        <f t="shared" si="147"/>
        <v>1.3453820329656462E-2</v>
      </c>
      <c r="AV148" s="32">
        <f t="shared" si="147"/>
        <v>9.7493712432390432E-3</v>
      </c>
      <c r="AW148" s="32">
        <f t="shared" si="147"/>
        <v>8.0242438066686766E-3</v>
      </c>
      <c r="AX148" s="32">
        <f t="shared" si="147"/>
        <v>1.0515404006690906E-2</v>
      </c>
      <c r="AY148" s="32">
        <f t="shared" si="147"/>
        <v>1.5452277799658659E-2</v>
      </c>
      <c r="AZ148" s="32">
        <f t="shared" si="147"/>
        <v>1.1808021254438255E-2</v>
      </c>
      <c r="BA148" s="32">
        <f t="shared" si="147"/>
        <v>1.5133333333333337E-2</v>
      </c>
      <c r="BB148" s="32">
        <f t="shared" si="147"/>
        <v>8.7978118538938679E-3</v>
      </c>
      <c r="BC148" s="32">
        <f t="shared" si="147"/>
        <v>9.4057440331759834E-3</v>
      </c>
      <c r="BD148" s="32" t="e">
        <f t="shared" si="147"/>
        <v>#DIV/0!</v>
      </c>
      <c r="BE148" s="32" t="e">
        <f t="shared" si="147"/>
        <v>#DIV/0!</v>
      </c>
      <c r="BF148" s="32" t="e">
        <f t="shared" si="147"/>
        <v>#DIV/0!</v>
      </c>
      <c r="BG148" s="32" t="e">
        <f t="shared" si="147"/>
        <v>#DIV/0!</v>
      </c>
      <c r="BH148" s="32" t="e">
        <f t="shared" si="147"/>
        <v>#DIV/0!</v>
      </c>
      <c r="BI148" s="32">
        <f t="shared" si="147"/>
        <v>1.9501737778613935E-2</v>
      </c>
      <c r="BJ148" s="32">
        <f t="shared" si="147"/>
        <v>1.6956678735592923E-2</v>
      </c>
      <c r="BK148" s="32">
        <f t="shared" si="147"/>
        <v>2.234786428826388E-2</v>
      </c>
      <c r="BL148" s="32">
        <f t="shared" si="147"/>
        <v>2.5042641748793591E-2</v>
      </c>
      <c r="BM148" s="32">
        <f t="shared" si="147"/>
        <v>2.7309070265577069E-2</v>
      </c>
      <c r="BN148" s="32">
        <f t="shared" si="147"/>
        <v>4.4067159298979856E-2</v>
      </c>
      <c r="BO148" s="32">
        <f t="shared" si="147"/>
        <v>3.1060998446153228E-2</v>
      </c>
      <c r="BP148" s="32">
        <f t="shared" si="147"/>
        <v>7.0031884677944869E-2</v>
      </c>
      <c r="BQ148" s="32">
        <f t="shared" si="147"/>
        <v>2.7268382060065322E-2</v>
      </c>
      <c r="BR148" s="32">
        <f t="shared" si="147"/>
        <v>1.0413136701181887E-2</v>
      </c>
      <c r="BS148" s="32">
        <f t="shared" si="147"/>
        <v>1.1626010629623092E-2</v>
      </c>
      <c r="BT148" s="32">
        <f t="shared" si="147"/>
        <v>1.7055365333677883E-2</v>
      </c>
    </row>
    <row r="149" spans="1:72" s="12" customFormat="1" x14ac:dyDescent="0.25">
      <c r="A149" s="5"/>
      <c r="B149" s="6" t="s">
        <v>39</v>
      </c>
      <c r="C149" s="6" t="s">
        <v>85</v>
      </c>
      <c r="D149" s="7" t="s">
        <v>86</v>
      </c>
      <c r="E149" s="32" t="e">
        <f t="shared" si="145"/>
        <v>#DIV/0!</v>
      </c>
      <c r="F149" s="6"/>
      <c r="G149" s="32">
        <f t="shared" ref="G149:AL149" si="148">(G3+G20)/(G$60+G$63+G$65+G$68)</f>
        <v>7.9662221107237342E-3</v>
      </c>
      <c r="H149" s="32">
        <f t="shared" si="148"/>
        <v>9.6790371113340025E-3</v>
      </c>
      <c r="I149" s="32">
        <f t="shared" si="148"/>
        <v>1.2454597985801551E-2</v>
      </c>
      <c r="J149" s="32">
        <f t="shared" si="148"/>
        <v>1.0332212774372159E-2</v>
      </c>
      <c r="K149" s="32">
        <f t="shared" si="148"/>
        <v>7.596170098531474E-3</v>
      </c>
      <c r="L149" s="32">
        <f t="shared" si="148"/>
        <v>9.9631396357328719E-3</v>
      </c>
      <c r="M149" s="32">
        <f t="shared" si="148"/>
        <v>9.4766314882618989E-3</v>
      </c>
      <c r="N149" s="32">
        <f t="shared" si="148"/>
        <v>8.9439216114959204E-3</v>
      </c>
      <c r="O149" s="32">
        <f t="shared" si="148"/>
        <v>5.9984784347385045E-3</v>
      </c>
      <c r="P149" s="32">
        <f t="shared" si="148"/>
        <v>9.1192893650965598E-3</v>
      </c>
      <c r="Q149" s="32">
        <f t="shared" si="148"/>
        <v>1.7610650193346022E-2</v>
      </c>
      <c r="R149" s="32">
        <f t="shared" si="148"/>
        <v>1.1504587333352669E-3</v>
      </c>
      <c r="S149" s="32">
        <f t="shared" si="148"/>
        <v>8.1824292073758749E-3</v>
      </c>
      <c r="T149" s="32">
        <f t="shared" si="148"/>
        <v>6.4989671121186083E-3</v>
      </c>
      <c r="U149" s="32">
        <f t="shared" si="148"/>
        <v>6.5455435248057752E-3</v>
      </c>
      <c r="V149" s="32">
        <f t="shared" si="148"/>
        <v>1.1522705482437025E-2</v>
      </c>
      <c r="W149" s="32">
        <f t="shared" si="148"/>
        <v>8.9277711048564943E-3</v>
      </c>
      <c r="X149" s="32">
        <f t="shared" si="148"/>
        <v>4.5648615353460356E-3</v>
      </c>
      <c r="Y149" s="32">
        <f t="shared" si="148"/>
        <v>9.8439265048297486E-3</v>
      </c>
      <c r="Z149" s="32">
        <f t="shared" si="148"/>
        <v>0</v>
      </c>
      <c r="AA149" s="32">
        <f t="shared" si="148"/>
        <v>3.9503621165273492E-3</v>
      </c>
      <c r="AB149" s="32">
        <f t="shared" si="148"/>
        <v>6.8034298454902539E-3</v>
      </c>
      <c r="AC149" s="32">
        <f t="shared" si="148"/>
        <v>2.1507892226561797E-3</v>
      </c>
      <c r="AD149" s="32">
        <f t="shared" si="148"/>
        <v>4.949396306818182E-3</v>
      </c>
      <c r="AE149" s="32">
        <f t="shared" si="148"/>
        <v>1.3552368445897814E-2</v>
      </c>
      <c r="AF149" s="32">
        <f t="shared" si="148"/>
        <v>8.0441400304414011E-3</v>
      </c>
      <c r="AG149" s="32">
        <f t="shared" si="148"/>
        <v>8.6257065187063022E-3</v>
      </c>
      <c r="AH149" s="32">
        <f t="shared" si="148"/>
        <v>5.3869481496495756E-3</v>
      </c>
      <c r="AI149" s="32">
        <f t="shared" si="148"/>
        <v>7.6313497572627178E-3</v>
      </c>
      <c r="AJ149" s="32">
        <f t="shared" si="148"/>
        <v>6.4865960573658333E-3</v>
      </c>
      <c r="AK149" s="32">
        <f t="shared" si="148"/>
        <v>6.9075600444324136E-3</v>
      </c>
      <c r="AL149" s="32">
        <f t="shared" si="148"/>
        <v>0</v>
      </c>
      <c r="AM149" s="32" t="e">
        <f t="shared" ref="AM149:BT149" si="149">(AM3+AM20)/(AM$60+AM$63+AM$65+AM$68)</f>
        <v>#DIV/0!</v>
      </c>
      <c r="AN149" s="32">
        <f t="shared" si="149"/>
        <v>0</v>
      </c>
      <c r="AO149" s="32">
        <f t="shared" si="149"/>
        <v>0</v>
      </c>
      <c r="AP149" s="32">
        <f t="shared" si="149"/>
        <v>1.4029166770065599E-2</v>
      </c>
      <c r="AQ149" s="32">
        <f t="shared" si="149"/>
        <v>7.3411975678780578E-3</v>
      </c>
      <c r="AR149" s="32">
        <f t="shared" si="149"/>
        <v>1.2774301209845639E-2</v>
      </c>
      <c r="AS149" s="32">
        <f t="shared" si="149"/>
        <v>7.285719000627083E-3</v>
      </c>
      <c r="AT149" s="32">
        <f t="shared" si="149"/>
        <v>7.6940793121390736E-3</v>
      </c>
      <c r="AU149" s="32">
        <f t="shared" si="149"/>
        <v>1.0046192291188128E-2</v>
      </c>
      <c r="AV149" s="32">
        <f t="shared" si="149"/>
        <v>8.4287392820034772E-3</v>
      </c>
      <c r="AW149" s="32">
        <f t="shared" si="149"/>
        <v>3.6577517453748585E-3</v>
      </c>
      <c r="AX149" s="32">
        <f t="shared" si="149"/>
        <v>5.7092596810039489E-3</v>
      </c>
      <c r="AY149" s="32">
        <f t="shared" si="149"/>
        <v>3.9648155441774982E-3</v>
      </c>
      <c r="AZ149" s="32">
        <f t="shared" si="149"/>
        <v>5.6252101253782246E-3</v>
      </c>
      <c r="BA149" s="32">
        <f t="shared" si="149"/>
        <v>1.0391666666666665E-2</v>
      </c>
      <c r="BB149" s="32">
        <f t="shared" si="149"/>
        <v>2.6436509303928331E-2</v>
      </c>
      <c r="BC149" s="32">
        <f t="shared" si="149"/>
        <v>5.9999117660034414E-3</v>
      </c>
      <c r="BD149" s="32" t="e">
        <f t="shared" si="149"/>
        <v>#DIV/0!</v>
      </c>
      <c r="BE149" s="32" t="e">
        <f t="shared" si="149"/>
        <v>#DIV/0!</v>
      </c>
      <c r="BF149" s="32" t="e">
        <f t="shared" si="149"/>
        <v>#DIV/0!</v>
      </c>
      <c r="BG149" s="32" t="e">
        <f t="shared" si="149"/>
        <v>#DIV/0!</v>
      </c>
      <c r="BH149" s="32" t="e">
        <f t="shared" si="149"/>
        <v>#DIV/0!</v>
      </c>
      <c r="BI149" s="32">
        <f t="shared" si="149"/>
        <v>1.0867305007376893E-2</v>
      </c>
      <c r="BJ149" s="32">
        <f t="shared" si="149"/>
        <v>8.3002332458254838E-3</v>
      </c>
      <c r="BK149" s="32">
        <f t="shared" si="149"/>
        <v>7.5873367441264498E-3</v>
      </c>
      <c r="BL149" s="32">
        <f t="shared" si="149"/>
        <v>8.0778377215297674E-3</v>
      </c>
      <c r="BM149" s="32">
        <f t="shared" si="149"/>
        <v>4.4127679265715414E-3</v>
      </c>
      <c r="BN149" s="32">
        <f t="shared" si="149"/>
        <v>8.836319644258437E-3</v>
      </c>
      <c r="BO149" s="32">
        <f t="shared" si="149"/>
        <v>6.1436710625921336E-3</v>
      </c>
      <c r="BP149" s="32">
        <f t="shared" si="149"/>
        <v>8.4362580022582928E-3</v>
      </c>
      <c r="BQ149" s="32">
        <f t="shared" si="149"/>
        <v>8.1693619055205925E-3</v>
      </c>
      <c r="BR149" s="32">
        <f t="shared" si="149"/>
        <v>6.5725342537391492E-3</v>
      </c>
      <c r="BS149" s="32">
        <f t="shared" si="149"/>
        <v>1.1322179452523028E-2</v>
      </c>
      <c r="BT149" s="32">
        <f t="shared" si="149"/>
        <v>0</v>
      </c>
    </row>
    <row r="150" spans="1:72" s="12" customFormat="1" x14ac:dyDescent="0.25">
      <c r="A150" s="5"/>
      <c r="B150" s="6" t="s">
        <v>39</v>
      </c>
      <c r="C150" s="6" t="s">
        <v>85</v>
      </c>
      <c r="D150" s="7" t="s">
        <v>87</v>
      </c>
      <c r="E150" s="32" t="e">
        <f t="shared" si="145"/>
        <v>#DIV/0!</v>
      </c>
      <c r="F150" s="6"/>
      <c r="G150" s="32">
        <f t="shared" ref="G150:AL150" si="150">(G4+G21)/(G$60+G$63+G$65+G$68)</f>
        <v>1.0628901121559668E-2</v>
      </c>
      <c r="H150" s="32">
        <f t="shared" si="150"/>
        <v>8.6927449013707806E-3</v>
      </c>
      <c r="I150" s="32">
        <f t="shared" si="150"/>
        <v>1.4848522370810632E-2</v>
      </c>
      <c r="J150" s="32">
        <f t="shared" si="150"/>
        <v>1.2942456001581969E-2</v>
      </c>
      <c r="K150" s="32">
        <f t="shared" si="150"/>
        <v>1.2478001928870421E-2</v>
      </c>
      <c r="L150" s="32">
        <f t="shared" si="150"/>
        <v>1.4635732870771898E-2</v>
      </c>
      <c r="M150" s="32">
        <f t="shared" si="150"/>
        <v>1.881279907106537E-2</v>
      </c>
      <c r="N150" s="32">
        <f t="shared" si="150"/>
        <v>1.5284168264978581E-2</v>
      </c>
      <c r="O150" s="32">
        <f t="shared" si="150"/>
        <v>1.1226420615258565E-2</v>
      </c>
      <c r="P150" s="32">
        <f t="shared" si="150"/>
        <v>1.2585801089193742E-2</v>
      </c>
      <c r="Q150" s="32">
        <f t="shared" si="150"/>
        <v>6.9077805313124772E-3</v>
      </c>
      <c r="R150" s="32">
        <f t="shared" si="150"/>
        <v>1.2732387830273502E-2</v>
      </c>
      <c r="S150" s="32">
        <f t="shared" si="150"/>
        <v>1.4689408624670022E-2</v>
      </c>
      <c r="T150" s="32">
        <f t="shared" si="150"/>
        <v>1.0100363795908666E-2</v>
      </c>
      <c r="U150" s="32">
        <f t="shared" si="150"/>
        <v>8.4419159478803449E-3</v>
      </c>
      <c r="V150" s="32">
        <f t="shared" si="150"/>
        <v>1.4372875446700953E-2</v>
      </c>
      <c r="W150" s="32">
        <f t="shared" si="150"/>
        <v>1.0720496226313622E-2</v>
      </c>
      <c r="X150" s="32">
        <f t="shared" si="150"/>
        <v>1.3331758273284169E-2</v>
      </c>
      <c r="Y150" s="32">
        <f t="shared" si="150"/>
        <v>1.1342416488000552E-2</v>
      </c>
      <c r="Z150" s="32">
        <f t="shared" si="150"/>
        <v>1.3116790588063353E-2</v>
      </c>
      <c r="AA150" s="32">
        <f t="shared" si="150"/>
        <v>1.1467717874138465E-2</v>
      </c>
      <c r="AB150" s="32">
        <f t="shared" si="150"/>
        <v>1.0950083870766091E-2</v>
      </c>
      <c r="AC150" s="32">
        <f t="shared" si="150"/>
        <v>8.6931480714889948E-3</v>
      </c>
      <c r="AD150" s="32">
        <f t="shared" si="150"/>
        <v>1.1308149857954546E-2</v>
      </c>
      <c r="AE150" s="32">
        <f t="shared" si="150"/>
        <v>7.5615177966028967E-3</v>
      </c>
      <c r="AF150" s="32">
        <f t="shared" si="150"/>
        <v>1.32572298325723E-2</v>
      </c>
      <c r="AG150" s="32">
        <f t="shared" si="150"/>
        <v>1.4923588357687798E-2</v>
      </c>
      <c r="AH150" s="32">
        <f t="shared" si="150"/>
        <v>1.0415286147513506E-2</v>
      </c>
      <c r="AI150" s="32">
        <f t="shared" si="150"/>
        <v>8.597125093775063E-3</v>
      </c>
      <c r="AJ150" s="32">
        <f t="shared" si="150"/>
        <v>8.5221034139090178E-3</v>
      </c>
      <c r="AK150" s="32">
        <f t="shared" si="150"/>
        <v>8.5597737307358413E-3</v>
      </c>
      <c r="AL150" s="32">
        <f t="shared" si="150"/>
        <v>3.0323188646820778E-2</v>
      </c>
      <c r="AM150" s="32" t="e">
        <f t="shared" ref="AM150:BT150" si="151">(AM4+AM21)/(AM$60+AM$63+AM$65+AM$68)</f>
        <v>#DIV/0!</v>
      </c>
      <c r="AN150" s="32">
        <f t="shared" si="151"/>
        <v>8.0073209791809655E-3</v>
      </c>
      <c r="AO150" s="32">
        <f t="shared" si="151"/>
        <v>6.5066977754535587E-3</v>
      </c>
      <c r="AP150" s="32">
        <f t="shared" si="151"/>
        <v>3.8050806098055274E-3</v>
      </c>
      <c r="AQ150" s="32">
        <f t="shared" si="151"/>
        <v>5.6600072851578911E-3</v>
      </c>
      <c r="AR150" s="32">
        <f t="shared" si="151"/>
        <v>9.0947017104714232E-3</v>
      </c>
      <c r="AS150" s="32">
        <f t="shared" si="151"/>
        <v>8.2675995907455693E-3</v>
      </c>
      <c r="AT150" s="32">
        <f t="shared" si="151"/>
        <v>3.0793377291377E-3</v>
      </c>
      <c r="AU150" s="32">
        <f t="shared" si="151"/>
        <v>3.2056945250776184E-3</v>
      </c>
      <c r="AV150" s="32">
        <f t="shared" si="151"/>
        <v>4.9038172089997181E-3</v>
      </c>
      <c r="AW150" s="32">
        <f t="shared" si="151"/>
        <v>7.8205827963471371E-3</v>
      </c>
      <c r="AX150" s="32">
        <f t="shared" si="151"/>
        <v>1.0515404006690906E-2</v>
      </c>
      <c r="AY150" s="32">
        <f t="shared" si="151"/>
        <v>1.1605619010108967E-2</v>
      </c>
      <c r="AZ150" s="32">
        <f t="shared" si="151"/>
        <v>1.5301227542209573E-2</v>
      </c>
      <c r="BA150" s="32">
        <f t="shared" si="151"/>
        <v>5.3750000000000004E-3</v>
      </c>
      <c r="BB150" s="32">
        <f t="shared" si="151"/>
        <v>1.8521709166092349E-2</v>
      </c>
      <c r="BC150" s="32">
        <f t="shared" si="151"/>
        <v>1.153218335024485E-2</v>
      </c>
      <c r="BD150" s="32" t="e">
        <f t="shared" si="151"/>
        <v>#DIV/0!</v>
      </c>
      <c r="BE150" s="32" t="e">
        <f t="shared" si="151"/>
        <v>#DIV/0!</v>
      </c>
      <c r="BF150" s="32" t="e">
        <f t="shared" si="151"/>
        <v>#DIV/0!</v>
      </c>
      <c r="BG150" s="32" t="e">
        <f t="shared" si="151"/>
        <v>#DIV/0!</v>
      </c>
      <c r="BH150" s="32" t="e">
        <f t="shared" si="151"/>
        <v>#DIV/0!</v>
      </c>
      <c r="BI150" s="32">
        <f t="shared" si="151"/>
        <v>1.3070471626184509E-2</v>
      </c>
      <c r="BJ150" s="32">
        <f t="shared" si="151"/>
        <v>1.5109742648852802E-2</v>
      </c>
      <c r="BK150" s="32">
        <f t="shared" si="151"/>
        <v>1.1163635698007525E-2</v>
      </c>
      <c r="BL150" s="32">
        <f t="shared" si="151"/>
        <v>1.1753657328441205E-2</v>
      </c>
      <c r="BM150" s="32">
        <f t="shared" si="151"/>
        <v>1.0697980621985601E-2</v>
      </c>
      <c r="BN150" s="32">
        <f t="shared" si="151"/>
        <v>1.1934344755427675E-2</v>
      </c>
      <c r="BO150" s="32">
        <f t="shared" si="151"/>
        <v>9.8908323040758587E-3</v>
      </c>
      <c r="BP150" s="32">
        <f t="shared" si="151"/>
        <v>5.4815780179767919E-3</v>
      </c>
      <c r="BQ150" s="32">
        <f t="shared" si="151"/>
        <v>6.3809447940731288E-3</v>
      </c>
      <c r="BR150" s="32">
        <f t="shared" si="151"/>
        <v>7.5515113481853351E-3</v>
      </c>
      <c r="BS150" s="32">
        <f t="shared" si="151"/>
        <v>1.2684951643927732E-2</v>
      </c>
      <c r="BT150" s="32">
        <f t="shared" si="151"/>
        <v>6.201951030428322E-3</v>
      </c>
    </row>
    <row r="151" spans="1:72" s="12" customFormat="1" x14ac:dyDescent="0.25">
      <c r="A151" s="5"/>
      <c r="B151" s="6" t="s">
        <v>39</v>
      </c>
      <c r="C151" s="6" t="s">
        <v>85</v>
      </c>
      <c r="D151" s="7" t="s">
        <v>88</v>
      </c>
      <c r="E151" s="32" t="e">
        <f t="shared" si="145"/>
        <v>#DIV/0!</v>
      </c>
      <c r="F151" s="6"/>
      <c r="G151" s="32">
        <f t="shared" ref="G151:AL151" si="152">(G5+G22)/(G$60+G$63+G$65+G$68)</f>
        <v>8.0249545924500655E-3</v>
      </c>
      <c r="H151" s="32">
        <f t="shared" si="152"/>
        <v>5.2156469408224685E-3</v>
      </c>
      <c r="I151" s="32">
        <f t="shared" si="152"/>
        <v>9.1526333168235087E-3</v>
      </c>
      <c r="J151" s="32">
        <f t="shared" si="152"/>
        <v>5.2501483092742733E-3</v>
      </c>
      <c r="K151" s="32">
        <f t="shared" si="152"/>
        <v>7.2282927508277245E-3</v>
      </c>
      <c r="L151" s="32">
        <f t="shared" si="152"/>
        <v>4.5750216825672157E-3</v>
      </c>
      <c r="M151" s="32">
        <f t="shared" si="152"/>
        <v>6.6673533790933522E-3</v>
      </c>
      <c r="N151" s="32">
        <f t="shared" si="152"/>
        <v>5.7241098313573881E-3</v>
      </c>
      <c r="O151" s="32">
        <f t="shared" si="152"/>
        <v>2.9455942882780947E-3</v>
      </c>
      <c r="P151" s="32">
        <f t="shared" si="152"/>
        <v>5.4656647922554976E-3</v>
      </c>
      <c r="Q151" s="32">
        <f t="shared" si="152"/>
        <v>6.369045481210118E-3</v>
      </c>
      <c r="R151" s="32">
        <f t="shared" si="152"/>
        <v>6.9897618840453618E-3</v>
      </c>
      <c r="S151" s="32">
        <f t="shared" si="152"/>
        <v>1.4523811843092177E-2</v>
      </c>
      <c r="T151" s="32">
        <f t="shared" si="152"/>
        <v>1.7641359390139122E-3</v>
      </c>
      <c r="U151" s="32">
        <f t="shared" si="152"/>
        <v>3.1320731632715477E-3</v>
      </c>
      <c r="V151" s="32">
        <f t="shared" si="152"/>
        <v>1.0511636014991721E-2</v>
      </c>
      <c r="W151" s="32">
        <f t="shared" si="152"/>
        <v>5.8891020239866627E-3</v>
      </c>
      <c r="X151" s="32">
        <f t="shared" si="152"/>
        <v>5.2483250923941486E-3</v>
      </c>
      <c r="Y151" s="32">
        <f t="shared" si="152"/>
        <v>9.6825506604882768E-3</v>
      </c>
      <c r="Z151" s="32">
        <f t="shared" si="152"/>
        <v>5.4622846599316748E-3</v>
      </c>
      <c r="AA151" s="32">
        <f t="shared" si="152"/>
        <v>9.2341797998149837E-3</v>
      </c>
      <c r="AB151" s="32">
        <f t="shared" si="152"/>
        <v>8.6683822839937075E-3</v>
      </c>
      <c r="AC151" s="32">
        <f t="shared" si="152"/>
        <v>7.5232627202534144E-3</v>
      </c>
      <c r="AD151" s="32">
        <f t="shared" si="152"/>
        <v>7.945667613636364E-3</v>
      </c>
      <c r="AE151" s="32">
        <f t="shared" si="152"/>
        <v>1.4402073623949669E-2</v>
      </c>
      <c r="AF151" s="32">
        <f t="shared" si="152"/>
        <v>7.770167427701675E-3</v>
      </c>
      <c r="AG151" s="32">
        <f t="shared" si="152"/>
        <v>4.9107534339400015E-3</v>
      </c>
      <c r="AH151" s="32">
        <f t="shared" si="152"/>
        <v>1.0867446773678015E-2</v>
      </c>
      <c r="AI151" s="32">
        <f t="shared" si="152"/>
        <v>7.9590235321508346E-3</v>
      </c>
      <c r="AJ151" s="32">
        <f t="shared" si="152"/>
        <v>6.309228196422237E-3</v>
      </c>
      <c r="AK151" s="32">
        <f t="shared" si="152"/>
        <v>6.3941603114002739E-3</v>
      </c>
      <c r="AL151" s="32">
        <f t="shared" si="152"/>
        <v>6.9848661233993022E-3</v>
      </c>
      <c r="AM151" s="32" t="e">
        <f t="shared" ref="AM151:BT151" si="153">(AM5+AM22)/(AM$60+AM$63+AM$65+AM$68)</f>
        <v>#DIV/0!</v>
      </c>
      <c r="AN151" s="32">
        <f t="shared" si="153"/>
        <v>4.1752459391443605E-3</v>
      </c>
      <c r="AO151" s="32">
        <f t="shared" si="153"/>
        <v>1.208817732008528E-2</v>
      </c>
      <c r="AP151" s="32">
        <f t="shared" si="153"/>
        <v>3.4163006344558326E-3</v>
      </c>
      <c r="AQ151" s="32">
        <f t="shared" si="153"/>
        <v>6.4725825884726388E-3</v>
      </c>
      <c r="AR151" s="32">
        <f t="shared" si="153"/>
        <v>7.1506049228201923E-3</v>
      </c>
      <c r="AS151" s="32">
        <f t="shared" si="153"/>
        <v>1.1246245750684839E-2</v>
      </c>
      <c r="AT151" s="32">
        <f t="shared" si="153"/>
        <v>9.4768537869030049E-3</v>
      </c>
      <c r="AU151" s="32">
        <f t="shared" si="153"/>
        <v>1.0084054824948886E-2</v>
      </c>
      <c r="AV151" s="32">
        <f t="shared" si="153"/>
        <v>7.292607374175821E-3</v>
      </c>
      <c r="AW151" s="32">
        <f t="shared" si="153"/>
        <v>1.7001621141642154E-2</v>
      </c>
      <c r="AX151" s="32">
        <f t="shared" si="153"/>
        <v>9.792911722437311E-3</v>
      </c>
      <c r="AY151" s="32">
        <f t="shared" si="153"/>
        <v>7.8508599186031258E-3</v>
      </c>
      <c r="AZ151" s="32">
        <f t="shared" si="153"/>
        <v>1.4448426007166811E-2</v>
      </c>
      <c r="BA151" s="32">
        <f t="shared" si="153"/>
        <v>7.1583333333333334E-3</v>
      </c>
      <c r="BB151" s="32">
        <f t="shared" si="153"/>
        <v>9.2393177119228127E-3</v>
      </c>
      <c r="BC151" s="32">
        <f t="shared" si="153"/>
        <v>9.3528036352406585E-3</v>
      </c>
      <c r="BD151" s="32" t="e">
        <f t="shared" si="153"/>
        <v>#DIV/0!</v>
      </c>
      <c r="BE151" s="32" t="e">
        <f t="shared" si="153"/>
        <v>#DIV/0!</v>
      </c>
      <c r="BF151" s="32" t="e">
        <f t="shared" si="153"/>
        <v>#DIV/0!</v>
      </c>
      <c r="BG151" s="32" t="e">
        <f t="shared" si="153"/>
        <v>#DIV/0!</v>
      </c>
      <c r="BH151" s="32" t="e">
        <f t="shared" si="153"/>
        <v>#DIV/0!</v>
      </c>
      <c r="BI151" s="32">
        <f t="shared" si="153"/>
        <v>6.2951154063233365E-3</v>
      </c>
      <c r="BJ151" s="32">
        <f t="shared" si="153"/>
        <v>5.6262016063708311E-3</v>
      </c>
      <c r="BK151" s="32">
        <f t="shared" si="153"/>
        <v>7.0839549335993644E-3</v>
      </c>
      <c r="BL151" s="32">
        <f t="shared" si="153"/>
        <v>6.3744091232049568E-3</v>
      </c>
      <c r="BM151" s="32">
        <f t="shared" si="153"/>
        <v>7.8809649888607405E-3</v>
      </c>
      <c r="BN151" s="32">
        <f t="shared" si="153"/>
        <v>9.1714622024588015E-3</v>
      </c>
      <c r="BO151" s="32">
        <f t="shared" si="153"/>
        <v>7.8568867285549217E-3</v>
      </c>
      <c r="BP151" s="32">
        <f t="shared" si="153"/>
        <v>7.5508488487193914E-3</v>
      </c>
      <c r="BQ151" s="32">
        <f t="shared" si="153"/>
        <v>8.3525850394328052E-3</v>
      </c>
      <c r="BR151" s="32">
        <f t="shared" si="153"/>
        <v>1.1406756615416798E-2</v>
      </c>
      <c r="BS151" s="32">
        <f t="shared" si="153"/>
        <v>9.7717468282035782E-3</v>
      </c>
      <c r="BT151" s="32">
        <f t="shared" si="153"/>
        <v>6.2665546869952841E-3</v>
      </c>
    </row>
    <row r="152" spans="1:72" s="12" customFormat="1" x14ac:dyDescent="0.25">
      <c r="A152" s="5"/>
      <c r="B152" s="6" t="s">
        <v>39</v>
      </c>
      <c r="C152" s="6" t="s">
        <v>85</v>
      </c>
      <c r="D152" s="7" t="s">
        <v>89</v>
      </c>
      <c r="E152" s="32" t="e">
        <f t="shared" si="145"/>
        <v>#DIV/0!</v>
      </c>
      <c r="F152" s="6"/>
      <c r="G152" s="32">
        <f t="shared" ref="G152:AL152" si="154">(G6+G23)/(G$60+G$63+G$65+G$68)</f>
        <v>3.7530894858579522E-2</v>
      </c>
      <c r="H152" s="32">
        <f t="shared" si="154"/>
        <v>4.8244734202607831E-2</v>
      </c>
      <c r="I152" s="32">
        <f t="shared" si="154"/>
        <v>3.9829948819547621E-2</v>
      </c>
      <c r="J152" s="32">
        <f t="shared" si="154"/>
        <v>3.5159185287719996E-2</v>
      </c>
      <c r="K152" s="32">
        <f t="shared" si="154"/>
        <v>3.4500929636000287E-2</v>
      </c>
      <c r="L152" s="32">
        <f t="shared" si="154"/>
        <v>3.7640936686903728E-2</v>
      </c>
      <c r="M152" s="32">
        <f t="shared" si="154"/>
        <v>3.8365374710878454E-2</v>
      </c>
      <c r="N152" s="32">
        <f t="shared" si="154"/>
        <v>2.6682699474296159E-2</v>
      </c>
      <c r="O152" s="32">
        <f t="shared" si="154"/>
        <v>3.3913348809082568E-2</v>
      </c>
      <c r="P152" s="32">
        <f t="shared" si="154"/>
        <v>3.0489546300582017E-2</v>
      </c>
      <c r="Q152" s="32">
        <f t="shared" si="154"/>
        <v>3.0947335655879992E-2</v>
      </c>
      <c r="R152" s="32">
        <f t="shared" si="154"/>
        <v>3.2860581803416569E-2</v>
      </c>
      <c r="S152" s="32">
        <f t="shared" si="154"/>
        <v>3.7687879289687212E-2</v>
      </c>
      <c r="T152" s="32">
        <f t="shared" si="154"/>
        <v>3.8902396665508862E-2</v>
      </c>
      <c r="U152" s="32">
        <f t="shared" si="154"/>
        <v>3.4526212760751206E-2</v>
      </c>
      <c r="V152" s="32">
        <f t="shared" si="154"/>
        <v>3.3705220953543107E-2</v>
      </c>
      <c r="W152" s="32">
        <f t="shared" si="154"/>
        <v>1.8420250622971982E-2</v>
      </c>
      <c r="X152" s="32">
        <f t="shared" si="154"/>
        <v>2.2908685893649697E-2</v>
      </c>
      <c r="Y152" s="32">
        <f t="shared" si="154"/>
        <v>2.2350554441293771E-2</v>
      </c>
      <c r="Z152" s="32">
        <f t="shared" si="154"/>
        <v>2.8425802444326711E-2</v>
      </c>
      <c r="AA152" s="32">
        <f t="shared" si="154"/>
        <v>3.4403153622415396E-2</v>
      </c>
      <c r="AB152" s="32">
        <f t="shared" si="154"/>
        <v>4.8405413571436011E-2</v>
      </c>
      <c r="AC152" s="32">
        <f t="shared" si="154"/>
        <v>4.3483738593617829E-2</v>
      </c>
      <c r="AD152" s="32">
        <f t="shared" si="154"/>
        <v>5.2634499289772735E-2</v>
      </c>
      <c r="AE152" s="32">
        <f t="shared" si="154"/>
        <v>4.3523787453545161E-2</v>
      </c>
      <c r="AF152" s="32">
        <f t="shared" si="154"/>
        <v>3.5540334855403352E-2</v>
      </c>
      <c r="AG152" s="32">
        <f t="shared" si="154"/>
        <v>4.5193281196438104E-2</v>
      </c>
      <c r="AH152" s="32">
        <f t="shared" si="154"/>
        <v>4.2487507113733988E-2</v>
      </c>
      <c r="AI152" s="32">
        <f t="shared" si="154"/>
        <v>3.6121722184376863E-2</v>
      </c>
      <c r="AJ152" s="32">
        <f t="shared" si="154"/>
        <v>4.8218719910809303E-2</v>
      </c>
      <c r="AK152" s="32">
        <f t="shared" si="154"/>
        <v>5.417767364579152E-2</v>
      </c>
      <c r="AL152" s="32">
        <f t="shared" si="154"/>
        <v>3.4314540717334668E-2</v>
      </c>
      <c r="AM152" s="32" t="e">
        <f t="shared" ref="AM152:BT152" si="155">(AM6+AM23)/(AM$60+AM$63+AM$65+AM$68)</f>
        <v>#DIV/0!</v>
      </c>
      <c r="AN152" s="32">
        <f t="shared" si="155"/>
        <v>2.3106840539922215E-2</v>
      </c>
      <c r="AO152" s="32">
        <f t="shared" si="155"/>
        <v>3.7581962267186936E-2</v>
      </c>
      <c r="AP152" s="32">
        <f t="shared" si="155"/>
        <v>3.7628938465229016E-2</v>
      </c>
      <c r="AQ152" s="32">
        <f t="shared" si="155"/>
        <v>4.2618173666956208E-2</v>
      </c>
      <c r="AR152" s="32">
        <f t="shared" si="155"/>
        <v>4.0575719649561949E-2</v>
      </c>
      <c r="AS152" s="32">
        <f t="shared" si="155"/>
        <v>2.929964685303145E-2</v>
      </c>
      <c r="AT152" s="32">
        <f t="shared" si="155"/>
        <v>3.3386503800124541E-2</v>
      </c>
      <c r="AU152" s="32">
        <f t="shared" si="155"/>
        <v>4.0374081833556306E-2</v>
      </c>
      <c r="AV152" s="32">
        <f t="shared" si="155"/>
        <v>3.8900379681688857E-2</v>
      </c>
      <c r="AW152" s="32">
        <f t="shared" si="155"/>
        <v>4.4992790400234621E-2</v>
      </c>
      <c r="AX152" s="32">
        <f t="shared" si="155"/>
        <v>4.0844373591336372E-2</v>
      </c>
      <c r="AY152" s="32">
        <f t="shared" si="155"/>
        <v>3.939871340422739E-2</v>
      </c>
      <c r="AZ152" s="32">
        <f t="shared" si="155"/>
        <v>2.8634451542012773E-2</v>
      </c>
      <c r="BA152" s="32">
        <f t="shared" si="155"/>
        <v>5.0291666666666665E-2</v>
      </c>
      <c r="BB152" s="32">
        <f t="shared" si="155"/>
        <v>2.3852084769124742E-2</v>
      </c>
      <c r="BC152" s="32">
        <f t="shared" si="155"/>
        <v>4.8343406714607136E-2</v>
      </c>
      <c r="BD152" s="32" t="e">
        <f t="shared" si="155"/>
        <v>#DIV/0!</v>
      </c>
      <c r="BE152" s="32" t="e">
        <f t="shared" si="155"/>
        <v>#DIV/0!</v>
      </c>
      <c r="BF152" s="32" t="e">
        <f t="shared" si="155"/>
        <v>#DIV/0!</v>
      </c>
      <c r="BG152" s="32" t="e">
        <f t="shared" si="155"/>
        <v>#DIV/0!</v>
      </c>
      <c r="BH152" s="32" t="e">
        <f t="shared" si="155"/>
        <v>#DIV/0!</v>
      </c>
      <c r="BI152" s="32">
        <f t="shared" si="155"/>
        <v>3.9253497836440866E-2</v>
      </c>
      <c r="BJ152" s="32">
        <f t="shared" si="155"/>
        <v>3.1888315262474744E-2</v>
      </c>
      <c r="BK152" s="32">
        <f t="shared" si="155"/>
        <v>3.5554772517183628E-2</v>
      </c>
      <c r="BL152" s="32">
        <f t="shared" si="155"/>
        <v>2.629331695651102E-2</v>
      </c>
      <c r="BM152" s="32">
        <f t="shared" si="155"/>
        <v>3.8040444807006996E-2</v>
      </c>
      <c r="BN152" s="32">
        <f t="shared" si="155"/>
        <v>4.285941995814805E-2</v>
      </c>
      <c r="BO152" s="32">
        <f t="shared" si="155"/>
        <v>4.3973863500537863E-2</v>
      </c>
      <c r="BP152" s="32">
        <f t="shared" si="155"/>
        <v>4.0788511567522404E-2</v>
      </c>
      <c r="BQ152" s="32">
        <f t="shared" si="155"/>
        <v>3.4615231418784351E-2</v>
      </c>
      <c r="BR152" s="32">
        <f t="shared" si="155"/>
        <v>4.2545758811839765E-2</v>
      </c>
      <c r="BS152" s="32">
        <f t="shared" si="155"/>
        <v>3.811294030387586E-2</v>
      </c>
      <c r="BT152" s="32">
        <f t="shared" si="155"/>
        <v>2.2675883455003557E-2</v>
      </c>
    </row>
    <row r="153" spans="1:72" s="12" customFormat="1" x14ac:dyDescent="0.25">
      <c r="A153" s="5"/>
      <c r="B153" s="6" t="s">
        <v>39</v>
      </c>
      <c r="C153" s="6" t="s">
        <v>85</v>
      </c>
      <c r="D153" s="7" t="s">
        <v>90</v>
      </c>
      <c r="E153" s="32" t="e">
        <f t="shared" si="145"/>
        <v>#DIV/0!</v>
      </c>
      <c r="F153" s="6"/>
      <c r="G153" s="32">
        <f t="shared" ref="G153:AL153" si="156">(G7+G24)/(G$60+G$63+G$65+G$68)</f>
        <v>6.5302129325149113E-3</v>
      </c>
      <c r="H153" s="32">
        <f t="shared" si="156"/>
        <v>3.4269475091942493E-3</v>
      </c>
      <c r="I153" s="32">
        <f t="shared" si="156"/>
        <v>1.1030625722304772E-2</v>
      </c>
      <c r="J153" s="32">
        <f t="shared" si="156"/>
        <v>1.5651572078307301E-2</v>
      </c>
      <c r="K153" s="32">
        <f t="shared" si="156"/>
        <v>1.0966722013979342E-2</v>
      </c>
      <c r="L153" s="32">
        <f t="shared" si="156"/>
        <v>6.2662619254119679E-3</v>
      </c>
      <c r="M153" s="32">
        <f t="shared" si="156"/>
        <v>3.1838485237243538E-3</v>
      </c>
      <c r="N153" s="32">
        <f t="shared" si="156"/>
        <v>4.8595307422461161E-3</v>
      </c>
      <c r="O153" s="32">
        <f t="shared" si="156"/>
        <v>9.5780582486393682E-3</v>
      </c>
      <c r="P153" s="32">
        <f t="shared" si="156"/>
        <v>3.9589139576337124E-3</v>
      </c>
      <c r="Q153" s="32">
        <f t="shared" si="156"/>
        <v>1.04873756419926E-2</v>
      </c>
      <c r="R153" s="32">
        <f t="shared" si="156"/>
        <v>6.5547144638765627E-3</v>
      </c>
      <c r="S153" s="32">
        <f t="shared" si="156"/>
        <v>4.344480269630524E-3</v>
      </c>
      <c r="T153" s="32">
        <f t="shared" si="156"/>
        <v>1.4213634120034371E-2</v>
      </c>
      <c r="U153" s="32">
        <f t="shared" si="156"/>
        <v>5.1385575334923841E-3</v>
      </c>
      <c r="V153" s="32">
        <f t="shared" si="156"/>
        <v>3.1378017955199164E-3</v>
      </c>
      <c r="W153" s="32">
        <f t="shared" si="156"/>
        <v>3.6033774941288252E-3</v>
      </c>
      <c r="X153" s="32">
        <f t="shared" si="156"/>
        <v>5.13019558870682E-3</v>
      </c>
      <c r="Y153" s="32">
        <f t="shared" si="156"/>
        <v>3.5848491135855409E-3</v>
      </c>
      <c r="Z153" s="32">
        <f t="shared" si="156"/>
        <v>5.0969144485650073E-3</v>
      </c>
      <c r="AA153" s="32">
        <f t="shared" si="156"/>
        <v>4.8254423322137878E-3</v>
      </c>
      <c r="AB153" s="32">
        <f t="shared" si="156"/>
        <v>3.5736239464060596E-3</v>
      </c>
      <c r="AC153" s="32">
        <f t="shared" si="156"/>
        <v>7.9822177426612205E-3</v>
      </c>
      <c r="AD153" s="32">
        <f t="shared" si="156"/>
        <v>4.5055042613636378E-3</v>
      </c>
      <c r="AE153" s="32">
        <f t="shared" si="156"/>
        <v>3.5018152792440204E-3</v>
      </c>
      <c r="AF153" s="32">
        <f t="shared" si="156"/>
        <v>6.6590563165905628E-3</v>
      </c>
      <c r="AG153" s="32">
        <f t="shared" si="156"/>
        <v>4.1534132127966587E-3</v>
      </c>
      <c r="AH153" s="32">
        <f t="shared" si="156"/>
        <v>1.9567640890912354E-3</v>
      </c>
      <c r="AI153" s="32">
        <f t="shared" si="156"/>
        <v>5.2427803982098677E-3</v>
      </c>
      <c r="AJ153" s="32">
        <f t="shared" si="156"/>
        <v>1.5819523978445584E-2</v>
      </c>
      <c r="AK153" s="32">
        <f t="shared" si="156"/>
        <v>5.6847352257558643E-3</v>
      </c>
      <c r="AL153" s="32">
        <f t="shared" si="156"/>
        <v>3.8804811796662787E-3</v>
      </c>
      <c r="AM153" s="32" t="e">
        <f t="shared" ref="AM153:BT153" si="157">(AM7+AM24)/(AM$60+AM$63+AM$65+AM$68)</f>
        <v>#DIV/0!</v>
      </c>
      <c r="AN153" s="32">
        <f t="shared" si="157"/>
        <v>1.7158544955387781E-3</v>
      </c>
      <c r="AO153" s="32">
        <f t="shared" si="157"/>
        <v>1.5778993523472385E-2</v>
      </c>
      <c r="AP153" s="32">
        <f t="shared" si="157"/>
        <v>3.7968086954363852E-3</v>
      </c>
      <c r="AQ153" s="32">
        <f t="shared" si="157"/>
        <v>2.6712245603220412E-3</v>
      </c>
      <c r="AR153" s="32">
        <f t="shared" si="157"/>
        <v>9.9958281184814347E-3</v>
      </c>
      <c r="AS153" s="32">
        <f t="shared" si="157"/>
        <v>1.2244628535595234E-2</v>
      </c>
      <c r="AT153" s="32">
        <f t="shared" si="157"/>
        <v>5.680994259295591E-3</v>
      </c>
      <c r="AU153" s="32">
        <f t="shared" si="157"/>
        <v>4.745437564681829E-3</v>
      </c>
      <c r="AV153" s="32">
        <f t="shared" si="157"/>
        <v>5.8457385342927338E-3</v>
      </c>
      <c r="AW153" s="32">
        <f t="shared" si="157"/>
        <v>9.26250274942364E-3</v>
      </c>
      <c r="AX153" s="32">
        <f t="shared" si="157"/>
        <v>4.704053024651122E-3</v>
      </c>
      <c r="AY153" s="32">
        <f t="shared" si="157"/>
        <v>7.2206905605881589E-4</v>
      </c>
      <c r="AZ153" s="32">
        <f t="shared" si="157"/>
        <v>5.4366097858976146E-3</v>
      </c>
      <c r="BA153" s="32">
        <f t="shared" si="157"/>
        <v>6.2166666666666655E-3</v>
      </c>
      <c r="BB153" s="32">
        <f t="shared" si="157"/>
        <v>7.7532736044107521E-3</v>
      </c>
      <c r="BC153" s="32">
        <f t="shared" si="157"/>
        <v>3.758768253408038E-3</v>
      </c>
      <c r="BD153" s="32" t="e">
        <f t="shared" si="157"/>
        <v>#DIV/0!</v>
      </c>
      <c r="BE153" s="32" t="e">
        <f t="shared" si="157"/>
        <v>#DIV/0!</v>
      </c>
      <c r="BF153" s="32" t="e">
        <f t="shared" si="157"/>
        <v>#DIV/0!</v>
      </c>
      <c r="BG153" s="32" t="e">
        <f t="shared" si="157"/>
        <v>#DIV/0!</v>
      </c>
      <c r="BH153" s="32" t="e">
        <f t="shared" si="157"/>
        <v>#DIV/0!</v>
      </c>
      <c r="BI153" s="32">
        <f t="shared" si="157"/>
        <v>1.009990989296076E-2</v>
      </c>
      <c r="BJ153" s="32">
        <f t="shared" si="157"/>
        <v>5.8335854470219686E-3</v>
      </c>
      <c r="BK153" s="32">
        <f t="shared" si="157"/>
        <v>8.7748601971426206E-3</v>
      </c>
      <c r="BL153" s="32">
        <f t="shared" si="157"/>
        <v>4.0120226197387036E-3</v>
      </c>
      <c r="BM153" s="32">
        <f t="shared" si="157"/>
        <v>5.2476159126796712E-3</v>
      </c>
      <c r="BN153" s="32">
        <f t="shared" si="157"/>
        <v>4.9229172116139171E-3</v>
      </c>
      <c r="BO153" s="32">
        <f t="shared" si="157"/>
        <v>6.7950914379058909E-3</v>
      </c>
      <c r="BP153" s="32">
        <f t="shared" si="157"/>
        <v>1.0236921561702573E-2</v>
      </c>
      <c r="BQ153" s="32">
        <f t="shared" si="157"/>
        <v>7.2373137895323826E-3</v>
      </c>
      <c r="BR153" s="32">
        <f t="shared" si="157"/>
        <v>5.7316180315866543E-3</v>
      </c>
      <c r="BS153" s="32">
        <f t="shared" si="157"/>
        <v>5.5538551931673735E-3</v>
      </c>
      <c r="BT153" s="32">
        <f t="shared" si="157"/>
        <v>3.1655791717811227E-3</v>
      </c>
    </row>
    <row r="154" spans="1:72" s="12" customFormat="1" x14ac:dyDescent="0.25">
      <c r="A154" s="5"/>
      <c r="B154" s="6" t="s">
        <v>39</v>
      </c>
      <c r="C154" s="6" t="s">
        <v>83</v>
      </c>
      <c r="D154" s="7" t="s">
        <v>91</v>
      </c>
      <c r="E154" s="32" t="e">
        <f t="shared" si="145"/>
        <v>#DIV/0!</v>
      </c>
      <c r="F154" s="6"/>
      <c r="G154" s="32">
        <f t="shared" ref="G154:AL154" si="158">(G8+G25)/(G$60+G$63+G$65+G$68)</f>
        <v>4.5301621708699891E-3</v>
      </c>
      <c r="H154" s="32">
        <f t="shared" si="158"/>
        <v>8.2581076563022406E-3</v>
      </c>
      <c r="I154" s="32">
        <f t="shared" si="158"/>
        <v>1.1350503549612016E-3</v>
      </c>
      <c r="J154" s="32">
        <f t="shared" si="158"/>
        <v>8.8194581767846569E-3</v>
      </c>
      <c r="K154" s="32">
        <f t="shared" si="158"/>
        <v>8.1430148045775873E-3</v>
      </c>
      <c r="L154" s="32">
        <f t="shared" si="158"/>
        <v>5.7133564614050298E-3</v>
      </c>
      <c r="M154" s="32">
        <f t="shared" si="158"/>
        <v>2.9591062749908699E-3</v>
      </c>
      <c r="N154" s="32">
        <f t="shared" si="158"/>
        <v>7.1650749798761754E-3</v>
      </c>
      <c r="O154" s="32">
        <f t="shared" si="158"/>
        <v>3.8624348945633293E-3</v>
      </c>
      <c r="P154" s="32">
        <f t="shared" si="158"/>
        <v>2.5703396590606932E-3</v>
      </c>
      <c r="Q154" s="32">
        <f t="shared" si="158"/>
        <v>1.2331046702342898E-3</v>
      </c>
      <c r="R154" s="32">
        <f t="shared" si="158"/>
        <v>2.0592244554656458E-3</v>
      </c>
      <c r="S154" s="32">
        <f t="shared" si="158"/>
        <v>3.3314176058601773E-3</v>
      </c>
      <c r="T154" s="32">
        <f t="shared" si="158"/>
        <v>7.6506828028738063E-3</v>
      </c>
      <c r="U154" s="32">
        <f t="shared" si="158"/>
        <v>2.5325747843641037E-3</v>
      </c>
      <c r="V154" s="32">
        <f t="shared" si="158"/>
        <v>3.6694848775385689E-3</v>
      </c>
      <c r="W154" s="32">
        <f t="shared" si="158"/>
        <v>9.2325343755042056E-4</v>
      </c>
      <c r="X154" s="32">
        <f t="shared" si="158"/>
        <v>4.6070506438057966E-3</v>
      </c>
      <c r="Y154" s="32">
        <f t="shared" si="158"/>
        <v>6.1207552389515177E-3</v>
      </c>
      <c r="Z154" s="32">
        <f t="shared" si="158"/>
        <v>0</v>
      </c>
      <c r="AA154" s="32">
        <f t="shared" si="158"/>
        <v>5.7505271316537357E-3</v>
      </c>
      <c r="AB154" s="32">
        <f t="shared" si="158"/>
        <v>3.0839436971900691E-3</v>
      </c>
      <c r="AC154" s="32">
        <f t="shared" si="158"/>
        <v>9.1970986843289346E-3</v>
      </c>
      <c r="AD154" s="32">
        <f t="shared" si="158"/>
        <v>6.536310369318182E-3</v>
      </c>
      <c r="AE154" s="32">
        <f t="shared" si="158"/>
        <v>1.1123413239951592E-2</v>
      </c>
      <c r="AF154" s="32">
        <f t="shared" si="158"/>
        <v>8.0289193302891942E-3</v>
      </c>
      <c r="AG154" s="32">
        <f t="shared" si="158"/>
        <v>9.6461228166678614E-4</v>
      </c>
      <c r="AH154" s="32">
        <f t="shared" si="158"/>
        <v>2.6583926469327134E-3</v>
      </c>
      <c r="AI154" s="32">
        <f t="shared" si="158"/>
        <v>5.4066172856539248E-3</v>
      </c>
      <c r="AJ154" s="32">
        <f t="shared" si="158"/>
        <v>6.6724100069257919E-4</v>
      </c>
      <c r="AK154" s="32">
        <f t="shared" si="158"/>
        <v>1.4095156306882357E-3</v>
      </c>
      <c r="AL154" s="32">
        <f t="shared" si="158"/>
        <v>5.4326736515327902E-3</v>
      </c>
      <c r="AM154" s="32" t="e">
        <f t="shared" ref="AM154:BT154" si="159">(AM8+AM25)/(AM$60+AM$63+AM$65+AM$68)</f>
        <v>#DIV/0!</v>
      </c>
      <c r="AN154" s="32">
        <f t="shared" si="159"/>
        <v>0</v>
      </c>
      <c r="AO154" s="32">
        <f t="shared" si="159"/>
        <v>2.9667323705700149E-3</v>
      </c>
      <c r="AP154" s="32">
        <f t="shared" si="159"/>
        <v>6.8574170120190917E-3</v>
      </c>
      <c r="AQ154" s="32">
        <f t="shared" si="159"/>
        <v>6.0055852877170367E-3</v>
      </c>
      <c r="AR154" s="32">
        <f t="shared" si="159"/>
        <v>1.1881518564872759E-2</v>
      </c>
      <c r="AS154" s="32">
        <f t="shared" si="159"/>
        <v>8.6636522657513432E-4</v>
      </c>
      <c r="AT154" s="32">
        <f t="shared" si="159"/>
        <v>3.6934992706831697E-3</v>
      </c>
      <c r="AU154" s="32">
        <f t="shared" si="159"/>
        <v>3.4202488830552542E-3</v>
      </c>
      <c r="AV154" s="32">
        <f t="shared" si="159"/>
        <v>1.7478952428117808E-4</v>
      </c>
      <c r="AW154" s="32">
        <f t="shared" si="159"/>
        <v>1.2952840256449944E-3</v>
      </c>
      <c r="AX154" s="32">
        <f t="shared" si="159"/>
        <v>1.0264102342602699E-2</v>
      </c>
      <c r="AY154" s="32">
        <f t="shared" si="159"/>
        <v>4.0173296573454116E-3</v>
      </c>
      <c r="AZ154" s="32">
        <f t="shared" si="159"/>
        <v>7.5440135792244421E-4</v>
      </c>
      <c r="BA154" s="32">
        <f t="shared" si="159"/>
        <v>1.8749999999999999E-3</v>
      </c>
      <c r="BB154" s="32">
        <f t="shared" si="159"/>
        <v>6.1703135768435575E-3</v>
      </c>
      <c r="BC154" s="32">
        <f t="shared" si="159"/>
        <v>6.2910839546477266E-3</v>
      </c>
      <c r="BD154" s="32" t="e">
        <f t="shared" si="159"/>
        <v>#DIV/0!</v>
      </c>
      <c r="BE154" s="32" t="e">
        <f t="shared" si="159"/>
        <v>#DIV/0!</v>
      </c>
      <c r="BF154" s="32" t="e">
        <f t="shared" si="159"/>
        <v>#DIV/0!</v>
      </c>
      <c r="BG154" s="32" t="e">
        <f t="shared" si="159"/>
        <v>#DIV/0!</v>
      </c>
      <c r="BH154" s="32" t="e">
        <f t="shared" si="159"/>
        <v>#DIV/0!</v>
      </c>
      <c r="BI154" s="32">
        <f t="shared" si="159"/>
        <v>6.9189333703003238E-3</v>
      </c>
      <c r="BJ154" s="32">
        <f t="shared" si="159"/>
        <v>3.752427610840563E-3</v>
      </c>
      <c r="BK154" s="32">
        <f t="shared" si="159"/>
        <v>3.8691756436422891E-3</v>
      </c>
      <c r="BL154" s="32">
        <f t="shared" si="159"/>
        <v>2.9115180910841204E-3</v>
      </c>
      <c r="BM154" s="32">
        <f t="shared" si="159"/>
        <v>5.6817368654558985E-3</v>
      </c>
      <c r="BN154" s="32">
        <f t="shared" si="159"/>
        <v>6.4964523934083187E-3</v>
      </c>
      <c r="BO154" s="32">
        <f t="shared" si="159"/>
        <v>2.6156420574524873E-3</v>
      </c>
      <c r="BP154" s="32">
        <f t="shared" si="159"/>
        <v>2.3677233544073979E-3</v>
      </c>
      <c r="BQ154" s="32">
        <f t="shared" si="159"/>
        <v>6.4785310284394158E-3</v>
      </c>
      <c r="BR154" s="32">
        <f t="shared" si="159"/>
        <v>4.2903461980964329E-3</v>
      </c>
      <c r="BS154" s="32">
        <f t="shared" si="159"/>
        <v>3.3734196869198447E-3</v>
      </c>
      <c r="BT154" s="32">
        <f t="shared" si="159"/>
        <v>3.3270883131985272E-3</v>
      </c>
    </row>
    <row r="155" spans="1:72" s="12" customFormat="1" x14ac:dyDescent="0.25">
      <c r="A155" s="5"/>
      <c r="B155" s="6" t="s">
        <v>39</v>
      </c>
      <c r="C155" s="6" t="s">
        <v>83</v>
      </c>
      <c r="D155" s="7" t="s">
        <v>92</v>
      </c>
      <c r="E155" s="32" t="e">
        <f t="shared" si="145"/>
        <v>#DIV/0!</v>
      </c>
      <c r="F155" s="6"/>
      <c r="G155" s="32">
        <f t="shared" ref="G155:AL155" si="160">(G9+G26)/(G$60+G$63+G$65+G$68)</f>
        <v>1.10352040397879E-2</v>
      </c>
      <c r="H155" s="32">
        <f t="shared" si="160"/>
        <v>1.2286860581745237E-2</v>
      </c>
      <c r="I155" s="32">
        <f t="shared" si="160"/>
        <v>1.103062572230477E-2</v>
      </c>
      <c r="J155" s="32">
        <f t="shared" si="160"/>
        <v>7.8801661063871865E-3</v>
      </c>
      <c r="K155" s="32">
        <f t="shared" si="160"/>
        <v>9.196933692593735E-3</v>
      </c>
      <c r="L155" s="32">
        <f t="shared" si="160"/>
        <v>1.2120555073720729E-2</v>
      </c>
      <c r="M155" s="32">
        <f t="shared" si="160"/>
        <v>9.3455318431673647E-3</v>
      </c>
      <c r="N155" s="32">
        <f t="shared" si="160"/>
        <v>8.4172240054856025E-3</v>
      </c>
      <c r="O155" s="32">
        <f t="shared" si="160"/>
        <v>1.4962058404697342E-2</v>
      </c>
      <c r="P155" s="32">
        <f t="shared" si="160"/>
        <v>4.0475463596702874E-3</v>
      </c>
      <c r="Q155" s="32">
        <f t="shared" si="160"/>
        <v>1.4653593362784184E-2</v>
      </c>
      <c r="R155" s="32">
        <f t="shared" si="160"/>
        <v>1.9606137068940519E-2</v>
      </c>
      <c r="S155" s="32">
        <f t="shared" si="160"/>
        <v>1.4523811843092177E-2</v>
      </c>
      <c r="T155" s="32">
        <f t="shared" si="160"/>
        <v>9.9632547851044757E-3</v>
      </c>
      <c r="U155" s="32">
        <f t="shared" si="160"/>
        <v>1.4657123631247325E-2</v>
      </c>
      <c r="V155" s="32">
        <f t="shared" si="160"/>
        <v>1.1052035213109039E-2</v>
      </c>
      <c r="W155" s="32">
        <f t="shared" si="160"/>
        <v>1.9944066976210539E-2</v>
      </c>
      <c r="X155" s="32">
        <f t="shared" si="160"/>
        <v>1.1787636903656954E-2</v>
      </c>
      <c r="Y155" s="32">
        <f t="shared" si="160"/>
        <v>1.6460336122830068E-2</v>
      </c>
      <c r="Z155" s="32">
        <f t="shared" si="160"/>
        <v>1.5272474835126691E-2</v>
      </c>
      <c r="AA155" s="32">
        <f t="shared" si="160"/>
        <v>1.5601430131095351E-2</v>
      </c>
      <c r="AB155" s="32">
        <f t="shared" si="160"/>
        <v>1.1450182848688805E-2</v>
      </c>
      <c r="AC155" s="32">
        <f t="shared" si="160"/>
        <v>6.4523676679685386E-3</v>
      </c>
      <c r="AD155" s="32">
        <f t="shared" si="160"/>
        <v>3.7730823863636369E-3</v>
      </c>
      <c r="AE155" s="32">
        <f t="shared" si="160"/>
        <v>5.4501291723528253E-3</v>
      </c>
      <c r="AF155" s="32">
        <f t="shared" si="160"/>
        <v>8.417047184170471E-3</v>
      </c>
      <c r="AG155" s="32">
        <f t="shared" si="160"/>
        <v>7.0392780554691904E-3</v>
      </c>
      <c r="AH155" s="32">
        <f t="shared" si="160"/>
        <v>5.753354174300126E-3</v>
      </c>
      <c r="AI155" s="32">
        <f t="shared" si="160"/>
        <v>1.8548060257482603E-2</v>
      </c>
      <c r="AJ155" s="32">
        <f t="shared" si="160"/>
        <v>8.750147806550786E-3</v>
      </c>
      <c r="AK155" s="32">
        <f t="shared" si="160"/>
        <v>9.894613036619402E-3</v>
      </c>
      <c r="AL155" s="32">
        <f t="shared" si="160"/>
        <v>3.1043849437330235E-3</v>
      </c>
      <c r="AM155" s="32" t="e">
        <f t="shared" ref="AM155:BT155" si="161">(AM9+AM26)/(AM$60+AM$63+AM$65+AM$68)</f>
        <v>#DIV/0!</v>
      </c>
      <c r="AN155" s="32">
        <f t="shared" si="161"/>
        <v>1.7158544955387781E-3</v>
      </c>
      <c r="AO155" s="32">
        <f t="shared" si="161"/>
        <v>2.6459230057524437E-2</v>
      </c>
      <c r="AP155" s="32">
        <f t="shared" si="161"/>
        <v>9.2562721790704038E-3</v>
      </c>
      <c r="AQ155" s="32">
        <f t="shared" si="161"/>
        <v>4.8380920358280319E-3</v>
      </c>
      <c r="AR155" s="32">
        <f t="shared" si="161"/>
        <v>1.0387984981226532E-2</v>
      </c>
      <c r="AS155" s="32">
        <f t="shared" si="161"/>
        <v>1.3639063995511401E-2</v>
      </c>
      <c r="AT155" s="32">
        <f t="shared" si="161"/>
        <v>3.6593791850417549E-3</v>
      </c>
      <c r="AU155" s="32">
        <f t="shared" si="161"/>
        <v>8.3802408057147195E-3</v>
      </c>
      <c r="AV155" s="32">
        <f t="shared" si="161"/>
        <v>6.7099756265718924E-3</v>
      </c>
      <c r="AW155" s="32">
        <f t="shared" si="161"/>
        <v>1.0183050516077E-2</v>
      </c>
      <c r="AX155" s="32">
        <f t="shared" si="161"/>
        <v>9.7850585454345544E-3</v>
      </c>
      <c r="AY155" s="32">
        <f t="shared" si="161"/>
        <v>3.5315741105422086E-3</v>
      </c>
      <c r="AZ155" s="32">
        <f t="shared" si="161"/>
        <v>1.1586620855917537E-2</v>
      </c>
      <c r="BA155" s="32">
        <f t="shared" si="161"/>
        <v>1.8816666666666666E-2</v>
      </c>
      <c r="BB155" s="32">
        <f t="shared" si="161"/>
        <v>1.6572622329427984E-2</v>
      </c>
      <c r="BC155" s="32">
        <f t="shared" si="161"/>
        <v>1.184100233820091E-2</v>
      </c>
      <c r="BD155" s="32" t="e">
        <f t="shared" si="161"/>
        <v>#DIV/0!</v>
      </c>
      <c r="BE155" s="32" t="e">
        <f t="shared" si="161"/>
        <v>#DIV/0!</v>
      </c>
      <c r="BF155" s="32" t="e">
        <f t="shared" si="161"/>
        <v>#DIV/0!</v>
      </c>
      <c r="BG155" s="32" t="e">
        <f t="shared" si="161"/>
        <v>#DIV/0!</v>
      </c>
      <c r="BH155" s="32" t="e">
        <f t="shared" si="161"/>
        <v>#DIV/0!</v>
      </c>
      <c r="BI155" s="32">
        <f t="shared" si="161"/>
        <v>9.7162123357526897E-3</v>
      </c>
      <c r="BJ155" s="32">
        <f t="shared" si="161"/>
        <v>1.1025500892970419E-2</v>
      </c>
      <c r="BK155" s="32">
        <f t="shared" si="161"/>
        <v>1.3632494668729008E-2</v>
      </c>
      <c r="BL155" s="32">
        <f t="shared" si="161"/>
        <v>1.4685347600294964E-2</v>
      </c>
      <c r="BM155" s="32">
        <f t="shared" si="161"/>
        <v>1.4192415763838201E-2</v>
      </c>
      <c r="BN155" s="32">
        <f t="shared" si="161"/>
        <v>7.6612771383730051E-3</v>
      </c>
      <c r="BO155" s="32">
        <f t="shared" si="161"/>
        <v>1.1534324076656438E-2</v>
      </c>
      <c r="BP155" s="32">
        <f t="shared" si="161"/>
        <v>2.2085486751195055E-2</v>
      </c>
      <c r="BQ155" s="32">
        <f t="shared" si="161"/>
        <v>8.5417828407551976E-3</v>
      </c>
      <c r="BR155" s="32">
        <f t="shared" si="161"/>
        <v>8.9676812048948857E-3</v>
      </c>
      <c r="BS155" s="32">
        <f t="shared" si="161"/>
        <v>1.3118357881849885E-2</v>
      </c>
      <c r="BT155" s="32">
        <f t="shared" si="161"/>
        <v>6.815685767814458E-3</v>
      </c>
    </row>
    <row r="156" spans="1:72" s="12" customFormat="1" x14ac:dyDescent="0.25">
      <c r="A156" s="5"/>
      <c r="B156" s="6" t="s">
        <v>39</v>
      </c>
      <c r="C156" s="6" t="s">
        <v>83</v>
      </c>
      <c r="D156" s="7" t="s">
        <v>93</v>
      </c>
      <c r="E156" s="32" t="e">
        <f t="shared" si="145"/>
        <v>#DIV/0!</v>
      </c>
      <c r="F156" s="6"/>
      <c r="G156" s="32">
        <f t="shared" ref="G156:AL156" si="162">(G10+G27)/(G$60+G$63+G$65+G$68)</f>
        <v>8.1029848896007634E-3</v>
      </c>
      <c r="H156" s="32">
        <f t="shared" si="162"/>
        <v>6.0180541624874626E-4</v>
      </c>
      <c r="I156" s="32">
        <f t="shared" si="162"/>
        <v>1.0721066534588077E-2</v>
      </c>
      <c r="J156" s="32">
        <f t="shared" si="162"/>
        <v>1.6956693691912206E-2</v>
      </c>
      <c r="K156" s="32">
        <f t="shared" si="162"/>
        <v>8.2623263768058317E-3</v>
      </c>
      <c r="L156" s="32">
        <f t="shared" si="162"/>
        <v>4.3365134431916736E-3</v>
      </c>
      <c r="M156" s="32">
        <f t="shared" si="162"/>
        <v>1.9009448538707171E-3</v>
      </c>
      <c r="N156" s="32">
        <f t="shared" si="162"/>
        <v>5.4657298736919512E-3</v>
      </c>
      <c r="O156" s="32">
        <f t="shared" si="162"/>
        <v>2.0872754228195771E-3</v>
      </c>
      <c r="P156" s="32">
        <f t="shared" si="162"/>
        <v>4.6778212185970471E-3</v>
      </c>
      <c r="Q156" s="32">
        <f t="shared" si="162"/>
        <v>1.2223299692322425E-2</v>
      </c>
      <c r="R156" s="32">
        <f t="shared" si="162"/>
        <v>1.2074982839796206E-2</v>
      </c>
      <c r="S156" s="32">
        <f t="shared" si="162"/>
        <v>8.6597375778061335E-3</v>
      </c>
      <c r="T156" s="32">
        <f t="shared" si="162"/>
        <v>9.2045849253212918E-3</v>
      </c>
      <c r="U156" s="32">
        <f t="shared" si="162"/>
        <v>3.6459289166207868E-3</v>
      </c>
      <c r="V156" s="32">
        <f t="shared" si="162"/>
        <v>9.770766146605072E-3</v>
      </c>
      <c r="W156" s="32">
        <f t="shared" si="162"/>
        <v>7.3143184955450791E-3</v>
      </c>
      <c r="X156" s="32">
        <f t="shared" si="162"/>
        <v>6.2355502303525325E-3</v>
      </c>
      <c r="Y156" s="32">
        <f t="shared" si="162"/>
        <v>2.3007584664684048E-2</v>
      </c>
      <c r="Z156" s="32">
        <f t="shared" si="162"/>
        <v>6.6314693363050108E-3</v>
      </c>
      <c r="AA156" s="32">
        <f t="shared" si="162"/>
        <v>1.558476193651085E-3</v>
      </c>
      <c r="AB156" s="32">
        <f t="shared" si="162"/>
        <v>1.217949385815943E-2</v>
      </c>
      <c r="AC156" s="32">
        <f t="shared" si="162"/>
        <v>5.9304188189557424E-3</v>
      </c>
      <c r="AD156" s="32">
        <f t="shared" si="162"/>
        <v>1.3372247869318184E-2</v>
      </c>
      <c r="AE156" s="32">
        <f t="shared" si="162"/>
        <v>9.5269974508844675E-3</v>
      </c>
      <c r="AF156" s="32">
        <f t="shared" si="162"/>
        <v>6.2176560121765603E-3</v>
      </c>
      <c r="AG156" s="32">
        <f t="shared" si="162"/>
        <v>4.4962093128931187E-3</v>
      </c>
      <c r="AH156" s="32">
        <f t="shared" si="162"/>
        <v>6.7746135196027216E-3</v>
      </c>
      <c r="AI156" s="32">
        <f t="shared" si="162"/>
        <v>7.4330208935146462E-3</v>
      </c>
      <c r="AJ156" s="32">
        <f t="shared" si="162"/>
        <v>1.6757039814861738E-2</v>
      </c>
      <c r="AK156" s="32">
        <f t="shared" si="162"/>
        <v>9.9132821178205717E-3</v>
      </c>
      <c r="AL156" s="32">
        <f t="shared" si="162"/>
        <v>0</v>
      </c>
      <c r="AM156" s="32" t="e">
        <f t="shared" ref="AM156:BT156" si="163">(AM10+AM27)/(AM$60+AM$63+AM$65+AM$68)</f>
        <v>#DIV/0!</v>
      </c>
      <c r="AN156" s="32">
        <f t="shared" si="163"/>
        <v>0</v>
      </c>
      <c r="AO156" s="32">
        <f t="shared" si="163"/>
        <v>8.2565670380948565E-3</v>
      </c>
      <c r="AP156" s="32">
        <f t="shared" si="163"/>
        <v>8.0485726811756059E-3</v>
      </c>
      <c r="AQ156" s="32">
        <f t="shared" si="163"/>
        <v>1.4719754919816565E-2</v>
      </c>
      <c r="AR156" s="32">
        <f t="shared" si="163"/>
        <v>1.1355861493533584E-2</v>
      </c>
      <c r="AS156" s="32">
        <f t="shared" si="163"/>
        <v>1.0652166738176178E-2</v>
      </c>
      <c r="AT156" s="32">
        <f t="shared" si="163"/>
        <v>2.09838526694702E-3</v>
      </c>
      <c r="AU156" s="32">
        <f t="shared" si="163"/>
        <v>2.8018274982961858E-3</v>
      </c>
      <c r="AV156" s="32">
        <f t="shared" si="163"/>
        <v>2.592711276837475E-3</v>
      </c>
      <c r="AW156" s="32">
        <f t="shared" si="163"/>
        <v>6.1668553925362307E-3</v>
      </c>
      <c r="AX156" s="32">
        <f t="shared" si="163"/>
        <v>4.994620573753111E-3</v>
      </c>
      <c r="AY156" s="32">
        <f t="shared" si="163"/>
        <v>1.6410660364973087E-3</v>
      </c>
      <c r="AZ156" s="32">
        <f t="shared" si="163"/>
        <v>1.4145025461045827E-2</v>
      </c>
      <c r="BA156" s="32">
        <f t="shared" si="163"/>
        <v>1.32E-2</v>
      </c>
      <c r="BB156" s="32">
        <f t="shared" si="163"/>
        <v>2.0998449345279121E-3</v>
      </c>
      <c r="BC156" s="32">
        <f t="shared" si="163"/>
        <v>1.2361582917898267E-2</v>
      </c>
      <c r="BD156" s="32" t="e">
        <f t="shared" si="163"/>
        <v>#DIV/0!</v>
      </c>
      <c r="BE156" s="32" t="e">
        <f t="shared" si="163"/>
        <v>#DIV/0!</v>
      </c>
      <c r="BF156" s="32" t="e">
        <f t="shared" si="163"/>
        <v>#DIV/0!</v>
      </c>
      <c r="BG156" s="32" t="e">
        <f t="shared" si="163"/>
        <v>#DIV/0!</v>
      </c>
      <c r="BH156" s="32" t="e">
        <f t="shared" si="163"/>
        <v>#DIV/0!</v>
      </c>
      <c r="BI156" s="32">
        <f t="shared" si="163"/>
        <v>9.4241070986523547E-3</v>
      </c>
      <c r="BJ156" s="32">
        <f t="shared" si="163"/>
        <v>3.9939687899518857E-3</v>
      </c>
      <c r="BK156" s="32">
        <f t="shared" si="163"/>
        <v>9.5756948957084424E-3</v>
      </c>
      <c r="BL156" s="32">
        <f t="shared" si="163"/>
        <v>6.8137143932992493E-3</v>
      </c>
      <c r="BM156" s="32">
        <f t="shared" si="163"/>
        <v>9.6603838392512135E-3</v>
      </c>
      <c r="BN156" s="32">
        <f t="shared" si="163"/>
        <v>8.0802053361234624E-3</v>
      </c>
      <c r="BO156" s="32">
        <f t="shared" si="163"/>
        <v>9.5163153910514352E-3</v>
      </c>
      <c r="BP156" s="32">
        <f t="shared" si="163"/>
        <v>8.6302521426404114E-3</v>
      </c>
      <c r="BQ156" s="32">
        <f t="shared" si="163"/>
        <v>9.0277224567832381E-3</v>
      </c>
      <c r="BR156" s="32">
        <f t="shared" si="163"/>
        <v>4.0769793954607263E-3</v>
      </c>
      <c r="BS156" s="32">
        <f t="shared" si="163"/>
        <v>1.1031752592059728E-2</v>
      </c>
      <c r="BT156" s="32">
        <f t="shared" si="163"/>
        <v>8.0754570708702121E-4</v>
      </c>
    </row>
    <row r="157" spans="1:72" s="12" customFormat="1" x14ac:dyDescent="0.25">
      <c r="A157" s="5"/>
      <c r="B157" s="6" t="s">
        <v>39</v>
      </c>
      <c r="C157" s="6" t="s">
        <v>83</v>
      </c>
      <c r="D157" s="7" t="s">
        <v>94</v>
      </c>
      <c r="E157" s="32" t="e">
        <f t="shared" si="145"/>
        <v>#DIV/0!</v>
      </c>
      <c r="F157" s="6"/>
      <c r="G157" s="32">
        <f t="shared" ref="G157:AL157" si="164">(G11+G28)/(G$60+G$63+G$65+G$68)</f>
        <v>9.988926829605952E-3</v>
      </c>
      <c r="H157" s="32">
        <f t="shared" si="164"/>
        <v>1.8823136074891344E-2</v>
      </c>
      <c r="I157" s="32">
        <f t="shared" si="164"/>
        <v>1.7748060095756971E-2</v>
      </c>
      <c r="J157" s="32">
        <f t="shared" si="164"/>
        <v>1.1053984575835478E-2</v>
      </c>
      <c r="K157" s="32">
        <f t="shared" si="164"/>
        <v>2.8634777334778333E-3</v>
      </c>
      <c r="L157" s="32">
        <f t="shared" si="164"/>
        <v>2.1790980052038161E-3</v>
      </c>
      <c r="M157" s="32">
        <f t="shared" si="164"/>
        <v>1.4711253031679292E-2</v>
      </c>
      <c r="N157" s="32">
        <f t="shared" si="164"/>
        <v>7.9302771621930484E-3</v>
      </c>
      <c r="O157" s="32">
        <f t="shared" si="164"/>
        <v>5.6961161071337986E-3</v>
      </c>
      <c r="P157" s="32">
        <f t="shared" si="164"/>
        <v>7.4352737264016212E-3</v>
      </c>
      <c r="Q157" s="32">
        <f t="shared" si="164"/>
        <v>1.1121885812113158E-2</v>
      </c>
      <c r="R157" s="32">
        <f t="shared" si="164"/>
        <v>1.1601264537834625E-3</v>
      </c>
      <c r="S157" s="32">
        <f t="shared" si="164"/>
        <v>1.1796335440633552E-2</v>
      </c>
      <c r="T157" s="32">
        <f t="shared" si="164"/>
        <v>4.4423319500557579E-3</v>
      </c>
      <c r="U157" s="32">
        <f t="shared" si="164"/>
        <v>7.083868599743073E-3</v>
      </c>
      <c r="V157" s="32">
        <f t="shared" si="164"/>
        <v>9.9189401202824032E-3</v>
      </c>
      <c r="W157" s="32">
        <f t="shared" si="164"/>
        <v>1.8456105125401124E-2</v>
      </c>
      <c r="X157" s="32">
        <f t="shared" si="164"/>
        <v>9.5347385119057687E-3</v>
      </c>
      <c r="Y157" s="32">
        <f t="shared" si="164"/>
        <v>1.2679530626829886E-2</v>
      </c>
      <c r="Z157" s="32">
        <f t="shared" si="164"/>
        <v>2.374906373883337E-3</v>
      </c>
      <c r="AA157" s="32">
        <f t="shared" si="164"/>
        <v>7.8340514547166843E-3</v>
      </c>
      <c r="AB157" s="32">
        <f t="shared" si="164"/>
        <v>5.1781081672414332E-3</v>
      </c>
      <c r="AC157" s="32">
        <f t="shared" si="164"/>
        <v>6.0294091179064454E-3</v>
      </c>
      <c r="AD157" s="32">
        <f t="shared" si="164"/>
        <v>1.9364790482954548E-2</v>
      </c>
      <c r="AE157" s="32">
        <f t="shared" si="164"/>
        <v>1.404159263932161E-2</v>
      </c>
      <c r="AF157" s="32">
        <f t="shared" si="164"/>
        <v>5.2054794520547953E-3</v>
      </c>
      <c r="AG157" s="32">
        <f t="shared" si="164"/>
        <v>6.5290699064884114E-3</v>
      </c>
      <c r="AH157" s="32">
        <f t="shared" si="164"/>
        <v>5.4493151325688185E-3</v>
      </c>
      <c r="AI157" s="32">
        <f t="shared" si="164"/>
        <v>4.3977269787615668E-3</v>
      </c>
      <c r="AJ157" s="32">
        <f t="shared" si="164"/>
        <v>9.2653592121488531E-3</v>
      </c>
      <c r="AK157" s="32">
        <f t="shared" si="164"/>
        <v>1.4067152685080603E-2</v>
      </c>
      <c r="AL157" s="32">
        <f t="shared" si="164"/>
        <v>0</v>
      </c>
      <c r="AM157" s="32" t="e">
        <f t="shared" ref="AM157:BT157" si="165">(AM11+AM28)/(AM$60+AM$63+AM$65+AM$68)</f>
        <v>#DIV/0!</v>
      </c>
      <c r="AN157" s="32">
        <f t="shared" si="165"/>
        <v>6.977808281857698E-3</v>
      </c>
      <c r="AO157" s="32">
        <f t="shared" si="165"/>
        <v>2.4789814554085039E-2</v>
      </c>
      <c r="AP157" s="32">
        <f t="shared" si="165"/>
        <v>1.8578719673093946E-2</v>
      </c>
      <c r="AQ157" s="32">
        <f t="shared" si="165"/>
        <v>2.2752108492812912E-2</v>
      </c>
      <c r="AR157" s="32">
        <f t="shared" si="165"/>
        <v>6.7834793491864838E-3</v>
      </c>
      <c r="AS157" s="32">
        <f t="shared" si="165"/>
        <v>9.1174626225287974E-3</v>
      </c>
      <c r="AT157" s="32">
        <f t="shared" si="165"/>
        <v>8.9906425665128419E-3</v>
      </c>
      <c r="AU157" s="32">
        <f t="shared" si="165"/>
        <v>4.8590251659641065E-3</v>
      </c>
      <c r="AV157" s="32">
        <f t="shared" si="165"/>
        <v>8.1277128790747805E-3</v>
      </c>
      <c r="AW157" s="32">
        <f t="shared" si="165"/>
        <v>5.1159645792770844E-3</v>
      </c>
      <c r="AX157" s="32">
        <f t="shared" si="165"/>
        <v>1.0798118378790139E-2</v>
      </c>
      <c r="AY157" s="32">
        <f t="shared" si="165"/>
        <v>1.8511224891689644E-3</v>
      </c>
      <c r="AZ157" s="32">
        <f t="shared" si="165"/>
        <v>8.9216160589089041E-3</v>
      </c>
      <c r="BA157" s="32">
        <f t="shared" si="165"/>
        <v>1.7583333333333333E-2</v>
      </c>
      <c r="BB157" s="32">
        <f t="shared" si="165"/>
        <v>1.6852601654031702E-2</v>
      </c>
      <c r="BC157" s="32">
        <f t="shared" si="165"/>
        <v>1.2388053116865928E-2</v>
      </c>
      <c r="BD157" s="32" t="e">
        <f t="shared" si="165"/>
        <v>#DIV/0!</v>
      </c>
      <c r="BE157" s="32" t="e">
        <f t="shared" si="165"/>
        <v>#DIV/0!</v>
      </c>
      <c r="BF157" s="32" t="e">
        <f t="shared" si="165"/>
        <v>#DIV/0!</v>
      </c>
      <c r="BG157" s="32" t="e">
        <f t="shared" si="165"/>
        <v>#DIV/0!</v>
      </c>
      <c r="BH157" s="32" t="e">
        <f t="shared" si="165"/>
        <v>#DIV/0!</v>
      </c>
      <c r="BI157" s="32">
        <f t="shared" si="165"/>
        <v>1.0988602944816864E-2</v>
      </c>
      <c r="BJ157" s="32">
        <f t="shared" si="165"/>
        <v>8.3392702040656977E-3</v>
      </c>
      <c r="BK157" s="32">
        <f t="shared" si="165"/>
        <v>6.5439635368521251E-3</v>
      </c>
      <c r="BL157" s="32">
        <f t="shared" si="165"/>
        <v>1.0756255057053653E-2</v>
      </c>
      <c r="BM157" s="32">
        <f t="shared" si="165"/>
        <v>6.9745586039433455E-3</v>
      </c>
      <c r="BN157" s="32">
        <f t="shared" si="165"/>
        <v>8.4909593251373261E-3</v>
      </c>
      <c r="BO157" s="32">
        <f t="shared" si="165"/>
        <v>9.9745009761345038E-3</v>
      </c>
      <c r="BP157" s="32">
        <f t="shared" si="165"/>
        <v>1.8334933370474094E-2</v>
      </c>
      <c r="BQ157" s="32">
        <f t="shared" si="165"/>
        <v>1.1991157492232929E-2</v>
      </c>
      <c r="BR157" s="32">
        <f t="shared" si="165"/>
        <v>9.1413032109611964E-3</v>
      </c>
      <c r="BS157" s="32">
        <f t="shared" si="165"/>
        <v>1.0173876327306604E-2</v>
      </c>
      <c r="BT157" s="32">
        <f t="shared" si="165"/>
        <v>1.2177789262872279E-2</v>
      </c>
    </row>
    <row r="158" spans="1:72" s="12" customFormat="1" x14ac:dyDescent="0.25">
      <c r="A158" s="5"/>
      <c r="B158" s="6" t="s">
        <v>39</v>
      </c>
      <c r="C158" s="6" t="s">
        <v>83</v>
      </c>
      <c r="D158" s="7" t="s">
        <v>95</v>
      </c>
      <c r="E158" s="32" t="e">
        <f t="shared" si="145"/>
        <v>#DIV/0!</v>
      </c>
      <c r="F158" s="6"/>
      <c r="G158" s="32">
        <f t="shared" ref="G158:AL158" si="166">(G12+G29)/(G$60+G$63+G$65+G$68)</f>
        <v>1.6030821128339076E-2</v>
      </c>
      <c r="H158" s="32">
        <f t="shared" si="166"/>
        <v>3.7947174857907054E-3</v>
      </c>
      <c r="I158" s="32">
        <f t="shared" si="166"/>
        <v>1.6282813273897967E-2</v>
      </c>
      <c r="J158" s="32">
        <f t="shared" si="166"/>
        <v>1.4919912991892428E-2</v>
      </c>
      <c r="K158" s="32">
        <f t="shared" si="166"/>
        <v>1.47747496942641E-2</v>
      </c>
      <c r="L158" s="32">
        <f t="shared" si="166"/>
        <v>1.1979618386816998E-2</v>
      </c>
      <c r="M158" s="32">
        <f t="shared" si="166"/>
        <v>1.6022249482624613E-2</v>
      </c>
      <c r="N158" s="32">
        <f t="shared" si="166"/>
        <v>8.7849185606248808E-3</v>
      </c>
      <c r="O158" s="32">
        <f t="shared" si="166"/>
        <v>1.0104753916079821E-2</v>
      </c>
      <c r="P158" s="32">
        <f t="shared" si="166"/>
        <v>8.0163083619747295E-3</v>
      </c>
      <c r="Q158" s="32">
        <f t="shared" si="166"/>
        <v>6.369045481210118E-3</v>
      </c>
      <c r="R158" s="32">
        <f t="shared" si="166"/>
        <v>7.8308535630383716E-3</v>
      </c>
      <c r="S158" s="32">
        <f t="shared" si="166"/>
        <v>1.3822460768174245E-2</v>
      </c>
      <c r="T158" s="32">
        <f t="shared" si="166"/>
        <v>1.9816822361565605E-2</v>
      </c>
      <c r="U158" s="32">
        <f t="shared" si="166"/>
        <v>6.7657674190983053E-3</v>
      </c>
      <c r="V158" s="32">
        <f t="shared" si="166"/>
        <v>2.4962956506580668E-2</v>
      </c>
      <c r="W158" s="32">
        <f t="shared" si="166"/>
        <v>2.3681898854448651E-2</v>
      </c>
      <c r="X158" s="32">
        <f t="shared" si="166"/>
        <v>2.7161348026393507E-2</v>
      </c>
      <c r="Y158" s="32">
        <f t="shared" si="166"/>
        <v>1.9526477165318027E-2</v>
      </c>
      <c r="Z158" s="32">
        <f t="shared" si="166"/>
        <v>1.4706151007508356E-2</v>
      </c>
      <c r="AA158" s="32">
        <f t="shared" si="166"/>
        <v>9.1425047296002145E-3</v>
      </c>
      <c r="AB158" s="32">
        <f t="shared" si="166"/>
        <v>2.2952459340911224E-2</v>
      </c>
      <c r="AC158" s="32">
        <f t="shared" si="166"/>
        <v>1.2598765320998542E-2</v>
      </c>
      <c r="AD158" s="32">
        <f t="shared" si="166"/>
        <v>1.0986328125000002E-2</v>
      </c>
      <c r="AE158" s="32">
        <f t="shared" si="166"/>
        <v>1.9766373990438676E-2</v>
      </c>
      <c r="AF158" s="32">
        <f t="shared" si="166"/>
        <v>1.1156773211567732E-2</v>
      </c>
      <c r="AG158" s="32">
        <f t="shared" si="166"/>
        <v>8.8329785792297458E-3</v>
      </c>
      <c r="AH158" s="32">
        <f t="shared" si="166"/>
        <v>1.4921300663428781E-2</v>
      </c>
      <c r="AI158" s="32">
        <f t="shared" si="166"/>
        <v>2.3695987720856435E-2</v>
      </c>
      <c r="AJ158" s="32">
        <f t="shared" si="166"/>
        <v>1.9248635956688461E-2</v>
      </c>
      <c r="AK158" s="32">
        <f t="shared" si="166"/>
        <v>4.601928516088081E-3</v>
      </c>
      <c r="AL158" s="32">
        <f t="shared" si="166"/>
        <v>3.4979766062420314E-2</v>
      </c>
      <c r="AM158" s="32" t="e">
        <f t="shared" ref="AM158:BT158" si="167">(AM12+AM29)/(AM$60+AM$63+AM$65+AM$68)</f>
        <v>#DIV/0!</v>
      </c>
      <c r="AN158" s="32">
        <f t="shared" si="167"/>
        <v>1.8702814001372685E-2</v>
      </c>
      <c r="AO158" s="32">
        <f t="shared" si="167"/>
        <v>3.2080936481757111E-2</v>
      </c>
      <c r="AP158" s="32">
        <f t="shared" si="167"/>
        <v>1.2126626465162835E-2</v>
      </c>
      <c r="AQ158" s="32">
        <f t="shared" si="167"/>
        <v>1.1871071385207394E-2</v>
      </c>
      <c r="AR158" s="32">
        <f t="shared" si="167"/>
        <v>2.4021693783896538E-2</v>
      </c>
      <c r="AS158" s="32">
        <f t="shared" si="167"/>
        <v>2.4596521337337866E-2</v>
      </c>
      <c r="AT158" s="32">
        <f t="shared" si="167"/>
        <v>1.7802154683408254E-2</v>
      </c>
      <c r="AU158" s="32">
        <f t="shared" si="167"/>
        <v>2.0471009919983844E-2</v>
      </c>
      <c r="AV158" s="32">
        <f t="shared" si="167"/>
        <v>2.1460269370077983E-2</v>
      </c>
      <c r="AW158" s="32">
        <f t="shared" si="167"/>
        <v>2.0357954591741143E-2</v>
      </c>
      <c r="AX158" s="32">
        <f t="shared" si="167"/>
        <v>1.7787445911243392E-2</v>
      </c>
      <c r="AY158" s="32">
        <f t="shared" si="167"/>
        <v>3.4777471445450965E-2</v>
      </c>
      <c r="AZ158" s="32">
        <f t="shared" si="167"/>
        <v>1.8909234036621266E-2</v>
      </c>
      <c r="BA158" s="32">
        <f t="shared" si="167"/>
        <v>8.3416666666666656E-3</v>
      </c>
      <c r="BB158" s="32">
        <f t="shared" si="167"/>
        <v>8.2809269469331509E-3</v>
      </c>
      <c r="BC158" s="32">
        <f t="shared" si="167"/>
        <v>1.0720430581903209E-2</v>
      </c>
      <c r="BD158" s="32" t="e">
        <f t="shared" si="167"/>
        <v>#DIV/0!</v>
      </c>
      <c r="BE158" s="32" t="e">
        <f t="shared" si="167"/>
        <v>#DIV/0!</v>
      </c>
      <c r="BF158" s="32" t="e">
        <f t="shared" si="167"/>
        <v>#DIV/0!</v>
      </c>
      <c r="BG158" s="32" t="e">
        <f t="shared" si="167"/>
        <v>#DIV/0!</v>
      </c>
      <c r="BH158" s="32" t="e">
        <f t="shared" si="167"/>
        <v>#DIV/0!</v>
      </c>
      <c r="BI158" s="32">
        <f t="shared" si="167"/>
        <v>1.3565565248388469E-2</v>
      </c>
      <c r="BJ158" s="32">
        <f t="shared" si="167"/>
        <v>1.0769320854519015E-2</v>
      </c>
      <c r="BK158" s="32">
        <f t="shared" si="167"/>
        <v>1.1413038504132307E-2</v>
      </c>
      <c r="BL158" s="32">
        <f t="shared" si="167"/>
        <v>1.9777702567918613E-2</v>
      </c>
      <c r="BM158" s="32">
        <f t="shared" si="167"/>
        <v>1.529680038546124E-2</v>
      </c>
      <c r="BN158" s="32">
        <f t="shared" si="167"/>
        <v>1.0254544860057545E-2</v>
      </c>
      <c r="BO158" s="32">
        <f t="shared" si="167"/>
        <v>1.3562293318458903E-2</v>
      </c>
      <c r="BP158" s="32">
        <f t="shared" si="167"/>
        <v>2.261772708506395E-2</v>
      </c>
      <c r="BQ158" s="32">
        <f t="shared" si="167"/>
        <v>1.8097267585437744E-2</v>
      </c>
      <c r="BR158" s="32">
        <f t="shared" si="167"/>
        <v>1.7717811944357283E-2</v>
      </c>
      <c r="BS158" s="32">
        <f t="shared" si="167"/>
        <v>1.0466537240542698E-2</v>
      </c>
      <c r="BT158" s="32">
        <f t="shared" si="167"/>
        <v>1.0594999676981718E-2</v>
      </c>
    </row>
    <row r="159" spans="1:72" s="12" customFormat="1" x14ac:dyDescent="0.25">
      <c r="A159" s="5"/>
      <c r="B159" s="6" t="s">
        <v>39</v>
      </c>
      <c r="C159" s="6" t="s">
        <v>83</v>
      </c>
      <c r="D159" s="7" t="s">
        <v>96</v>
      </c>
      <c r="E159" s="32" t="e">
        <f t="shared" si="145"/>
        <v>#DIV/0!</v>
      </c>
      <c r="F159" s="6"/>
      <c r="G159" s="32">
        <f t="shared" ref="G159:AL159" si="168">(G13+G30)/(G$60+G$63+G$65+G$68)</f>
        <v>1.5058379038041655E-2</v>
      </c>
      <c r="H159" s="32">
        <f t="shared" si="168"/>
        <v>9.4115680374456719E-3</v>
      </c>
      <c r="I159" s="32">
        <f t="shared" si="168"/>
        <v>1.4002393924385008E-2</v>
      </c>
      <c r="J159" s="32">
        <f t="shared" si="168"/>
        <v>1.0460747478742337E-2</v>
      </c>
      <c r="K159" s="32">
        <f t="shared" si="168"/>
        <v>8.6003758314525201E-3</v>
      </c>
      <c r="L159" s="32">
        <f t="shared" si="168"/>
        <v>7.5238508239375539E-3</v>
      </c>
      <c r="M159" s="32">
        <f t="shared" si="168"/>
        <v>6.8078172845517787E-3</v>
      </c>
      <c r="N159" s="32">
        <f t="shared" si="168"/>
        <v>8.8743577767398402E-3</v>
      </c>
      <c r="O159" s="32">
        <f t="shared" si="168"/>
        <v>1.3391725025847097E-2</v>
      </c>
      <c r="P159" s="32">
        <f t="shared" si="168"/>
        <v>6.5391016613651357E-3</v>
      </c>
      <c r="Q159" s="32">
        <f t="shared" si="168"/>
        <v>8.859198601683247E-3</v>
      </c>
      <c r="R159" s="32">
        <f t="shared" si="168"/>
        <v>2.2941500623567972E-2</v>
      </c>
      <c r="S159" s="32">
        <f t="shared" si="168"/>
        <v>1.7913675371862184E-2</v>
      </c>
      <c r="T159" s="32">
        <f t="shared" si="168"/>
        <v>1.4542695745964425E-2</v>
      </c>
      <c r="U159" s="32">
        <f t="shared" si="168"/>
        <v>5.7380559123998282E-3</v>
      </c>
      <c r="V159" s="32">
        <f t="shared" si="168"/>
        <v>1.513117754728493E-2</v>
      </c>
      <c r="W159" s="32">
        <f t="shared" si="168"/>
        <v>1.8491959627830269E-2</v>
      </c>
      <c r="X159" s="32">
        <f t="shared" si="168"/>
        <v>1.4968695681522858E-2</v>
      </c>
      <c r="Y159" s="32">
        <f t="shared" si="168"/>
        <v>1.3555570924683586E-2</v>
      </c>
      <c r="Z159" s="32">
        <f t="shared" si="168"/>
        <v>1.180145782714335E-2</v>
      </c>
      <c r="AA159" s="32">
        <f t="shared" si="168"/>
        <v>2.0585220311861923E-2</v>
      </c>
      <c r="AB159" s="32">
        <f t="shared" si="168"/>
        <v>1.6180285681541139E-2</v>
      </c>
      <c r="AC159" s="32">
        <f t="shared" si="168"/>
        <v>2.7330321628480404E-2</v>
      </c>
      <c r="AD159" s="32">
        <f t="shared" si="168"/>
        <v>2.8841885653409092E-2</v>
      </c>
      <c r="AE159" s="32">
        <f t="shared" si="168"/>
        <v>1.9474556050501669E-2</v>
      </c>
      <c r="AF159" s="32">
        <f t="shared" si="168"/>
        <v>2.0251141552511415E-2</v>
      </c>
      <c r="AG159" s="32">
        <f t="shared" si="168"/>
        <v>1.3966948078348834E-2</v>
      </c>
      <c r="AH159" s="32">
        <f t="shared" si="168"/>
        <v>1.7306837760089809E-2</v>
      </c>
      <c r="AI159" s="32">
        <f t="shared" si="168"/>
        <v>1.1701402961136169E-2</v>
      </c>
      <c r="AJ159" s="32">
        <f t="shared" si="168"/>
        <v>1.174006317674285E-2</v>
      </c>
      <c r="AK159" s="32">
        <f t="shared" si="168"/>
        <v>1.4421865227902808E-2</v>
      </c>
      <c r="AL159" s="32">
        <f t="shared" si="168"/>
        <v>1.5078441155274685E-2</v>
      </c>
      <c r="AM159" s="32" t="e">
        <f t="shared" ref="AM159:BT159" si="169">(AM13+AM30)/(AM$60+AM$63+AM$65+AM$68)</f>
        <v>#DIV/0!</v>
      </c>
      <c r="AN159" s="32">
        <f t="shared" si="169"/>
        <v>5.4335392358727972E-3</v>
      </c>
      <c r="AO159" s="32">
        <f t="shared" si="169"/>
        <v>2.5272537109296434E-2</v>
      </c>
      <c r="AP159" s="32">
        <f t="shared" si="169"/>
        <v>9.7112274693732376E-3</v>
      </c>
      <c r="AQ159" s="32">
        <f t="shared" si="169"/>
        <v>1.6681143582990089E-2</v>
      </c>
      <c r="AR159" s="32">
        <f t="shared" si="169"/>
        <v>1.2607425949103046E-2</v>
      </c>
      <c r="AS159" s="32">
        <f t="shared" si="169"/>
        <v>2.2987557345126901E-2</v>
      </c>
      <c r="AT159" s="32">
        <f t="shared" si="169"/>
        <v>1.6846792285448636E-2</v>
      </c>
      <c r="AU159" s="32">
        <f t="shared" si="169"/>
        <v>1.0942272256859431E-2</v>
      </c>
      <c r="AV159" s="32">
        <f t="shared" si="169"/>
        <v>2.0916479738980982E-2</v>
      </c>
      <c r="AW159" s="32">
        <f t="shared" si="169"/>
        <v>2.2036121316790627E-2</v>
      </c>
      <c r="AX159" s="32">
        <f t="shared" si="169"/>
        <v>9.5887291203656435E-3</v>
      </c>
      <c r="AY159" s="32">
        <f t="shared" si="169"/>
        <v>1.2078246028620192E-2</v>
      </c>
      <c r="AZ159" s="32">
        <f t="shared" si="169"/>
        <v>1.6990430582775048E-2</v>
      </c>
      <c r="BA159" s="32">
        <f t="shared" si="169"/>
        <v>9.5583333333333336E-3</v>
      </c>
      <c r="BB159" s="32">
        <f t="shared" si="169"/>
        <v>1.5043504479669194E-2</v>
      </c>
      <c r="BC159" s="32">
        <f t="shared" si="169"/>
        <v>1.53527154012441E-2</v>
      </c>
      <c r="BD159" s="32" t="e">
        <f t="shared" si="169"/>
        <v>#DIV/0!</v>
      </c>
      <c r="BE159" s="32" t="e">
        <f t="shared" si="169"/>
        <v>#DIV/0!</v>
      </c>
      <c r="BF159" s="32" t="e">
        <f t="shared" si="169"/>
        <v>#DIV/0!</v>
      </c>
      <c r="BG159" s="32" t="e">
        <f t="shared" si="169"/>
        <v>#DIV/0!</v>
      </c>
      <c r="BH159" s="32" t="e">
        <f t="shared" si="169"/>
        <v>#DIV/0!</v>
      </c>
      <c r="BI159" s="32">
        <f t="shared" si="169"/>
        <v>1.0466279173391688E-2</v>
      </c>
      <c r="BJ159" s="32">
        <f t="shared" si="169"/>
        <v>9.1370880381000715E-3</v>
      </c>
      <c r="BK159" s="32">
        <f t="shared" si="169"/>
        <v>1.5341704725382346E-2</v>
      </c>
      <c r="BL159" s="32">
        <f t="shared" si="169"/>
        <v>1.4340179173792302E-2</v>
      </c>
      <c r="BM159" s="32">
        <f t="shared" si="169"/>
        <v>1.7259885792795499E-2</v>
      </c>
      <c r="BN159" s="32">
        <f t="shared" si="169"/>
        <v>2.1559475542767461E-2</v>
      </c>
      <c r="BO159" s="32">
        <f t="shared" si="169"/>
        <v>1.3673851547870434E-2</v>
      </c>
      <c r="BP159" s="32">
        <f t="shared" si="169"/>
        <v>1.7066510144898704E-2</v>
      </c>
      <c r="BQ159" s="32">
        <f t="shared" si="169"/>
        <v>1.6746992750736874E-2</v>
      </c>
      <c r="BR159" s="32">
        <f t="shared" si="169"/>
        <v>1.6094550779207194E-2</v>
      </c>
      <c r="BS159" s="32">
        <f t="shared" si="169"/>
        <v>1.3971766041057423E-2</v>
      </c>
      <c r="BT159" s="32">
        <f t="shared" si="169"/>
        <v>8.8830027779572326E-3</v>
      </c>
    </row>
    <row r="160" spans="1:72" s="12" customFormat="1" x14ac:dyDescent="0.25">
      <c r="A160" s="5"/>
      <c r="B160" s="6" t="s">
        <v>39</v>
      </c>
      <c r="C160" s="6" t="s">
        <v>83</v>
      </c>
      <c r="D160" s="7" t="s">
        <v>97</v>
      </c>
      <c r="E160" s="32" t="e">
        <f t="shared" si="145"/>
        <v>#DIV/0!</v>
      </c>
      <c r="F160" s="6"/>
      <c r="G160" s="32">
        <f t="shared" ref="G160:AL160" si="170">(G14+G31)/(G$60+G$63+G$65+G$68)</f>
        <v>1.1696154218072447E-3</v>
      </c>
      <c r="H160" s="32">
        <f t="shared" si="170"/>
        <v>1.537947174857907E-3</v>
      </c>
      <c r="I160" s="32">
        <f t="shared" si="170"/>
        <v>1.4342909030873369E-3</v>
      </c>
      <c r="J160" s="32">
        <f t="shared" si="170"/>
        <v>1.680838441763892E-3</v>
      </c>
      <c r="K160" s="32">
        <f t="shared" si="170"/>
        <v>1.2925420324726331E-3</v>
      </c>
      <c r="L160" s="32">
        <f t="shared" si="170"/>
        <v>2.6019080659150045E-4</v>
      </c>
      <c r="M160" s="32">
        <f t="shared" si="170"/>
        <v>3.4647763346412082E-4</v>
      </c>
      <c r="N160" s="32">
        <f t="shared" si="170"/>
        <v>1.0335198306617509E-3</v>
      </c>
      <c r="O160" s="32">
        <f t="shared" si="170"/>
        <v>3.3162319801806366E-4</v>
      </c>
      <c r="P160" s="32">
        <f t="shared" si="170"/>
        <v>2.8559329545118815E-4</v>
      </c>
      <c r="Q160" s="32">
        <f t="shared" si="170"/>
        <v>0</v>
      </c>
      <c r="R160" s="32">
        <f t="shared" si="170"/>
        <v>3.5770565658323428E-4</v>
      </c>
      <c r="S160" s="32">
        <f t="shared" si="170"/>
        <v>9.7409871516379465E-5</v>
      </c>
      <c r="T160" s="32">
        <f t="shared" si="170"/>
        <v>0</v>
      </c>
      <c r="U160" s="32">
        <f t="shared" si="170"/>
        <v>0</v>
      </c>
      <c r="V160" s="32">
        <f t="shared" si="170"/>
        <v>1.5776170138586247E-3</v>
      </c>
      <c r="W160" s="32">
        <f t="shared" si="170"/>
        <v>1.9271795055664117E-3</v>
      </c>
      <c r="X160" s="32">
        <f t="shared" si="170"/>
        <v>4.0164031253691551E-3</v>
      </c>
      <c r="Y160" s="32">
        <f t="shared" si="170"/>
        <v>1.6137584434147126E-3</v>
      </c>
      <c r="Z160" s="32">
        <f t="shared" si="170"/>
        <v>0</v>
      </c>
      <c r="AA160" s="32">
        <f t="shared" si="170"/>
        <v>1.3084532748835311E-3</v>
      </c>
      <c r="AB160" s="32">
        <f t="shared" si="170"/>
        <v>2.958918952709391E-3</v>
      </c>
      <c r="AC160" s="32">
        <f t="shared" si="170"/>
        <v>1.799823617285506E-4</v>
      </c>
      <c r="AD160" s="32">
        <f t="shared" si="170"/>
        <v>1.0764382102272727E-3</v>
      </c>
      <c r="AE160" s="32">
        <f t="shared" si="170"/>
        <v>6.1796740221953294E-4</v>
      </c>
      <c r="AF160" s="32">
        <f t="shared" si="170"/>
        <v>2.0319634703196347E-3</v>
      </c>
      <c r="AG160" s="32">
        <f t="shared" si="170"/>
        <v>1.5625124562536371E-3</v>
      </c>
      <c r="AH160" s="32">
        <f t="shared" si="170"/>
        <v>7.5619966789581595E-4</v>
      </c>
      <c r="AI160" s="32">
        <f t="shared" si="170"/>
        <v>3.5354275711612596E-4</v>
      </c>
      <c r="AJ160" s="32">
        <f t="shared" si="170"/>
        <v>1.3260359127687967E-3</v>
      </c>
      <c r="AK160" s="32">
        <f t="shared" si="170"/>
        <v>9.3345406005843428E-5</v>
      </c>
      <c r="AL160" s="32">
        <f t="shared" si="170"/>
        <v>0</v>
      </c>
      <c r="AM160" s="32" t="e">
        <f t="shared" ref="AM160:BT160" si="171">(AM14+AM31)/(AM$60+AM$63+AM$65+AM$68)</f>
        <v>#DIV/0!</v>
      </c>
      <c r="AN160" s="32">
        <f t="shared" si="171"/>
        <v>0</v>
      </c>
      <c r="AO160" s="32">
        <f t="shared" si="171"/>
        <v>8.2465103181946181E-4</v>
      </c>
      <c r="AP160" s="32">
        <f t="shared" si="171"/>
        <v>1.5468479870296386E-3</v>
      </c>
      <c r="AQ160" s="32">
        <f t="shared" si="171"/>
        <v>3.8573977042412693E-3</v>
      </c>
      <c r="AR160" s="32">
        <f t="shared" si="171"/>
        <v>6.1743846474760118E-4</v>
      </c>
      <c r="AS160" s="32">
        <f t="shared" si="171"/>
        <v>8.3336083699131979E-4</v>
      </c>
      <c r="AT160" s="32">
        <f t="shared" si="171"/>
        <v>2.695486765671782E-3</v>
      </c>
      <c r="AU160" s="32">
        <f t="shared" si="171"/>
        <v>1.880505843451044E-3</v>
      </c>
      <c r="AV160" s="32">
        <f t="shared" si="171"/>
        <v>3.5928957768908829E-4</v>
      </c>
      <c r="AW160" s="32">
        <f t="shared" si="171"/>
        <v>3.9917558023021844E-3</v>
      </c>
      <c r="AX160" s="32">
        <f t="shared" si="171"/>
        <v>5.8113509820397835E-4</v>
      </c>
      <c r="AY160" s="32">
        <f t="shared" si="171"/>
        <v>1.1027963765261916E-3</v>
      </c>
      <c r="AZ160" s="32">
        <f t="shared" si="171"/>
        <v>1.8860033948061105E-4</v>
      </c>
      <c r="BA160" s="32">
        <f t="shared" si="171"/>
        <v>3.5833333333333333E-4</v>
      </c>
      <c r="BB160" s="32">
        <f t="shared" si="171"/>
        <v>4.7381116471399047E-4</v>
      </c>
      <c r="BC160" s="32">
        <f t="shared" si="171"/>
        <v>2.1440861163806416E-3</v>
      </c>
      <c r="BD160" s="32" t="e">
        <f t="shared" si="171"/>
        <v>#DIV/0!</v>
      </c>
      <c r="BE160" s="32" t="e">
        <f t="shared" si="171"/>
        <v>#DIV/0!</v>
      </c>
      <c r="BF160" s="32" t="e">
        <f t="shared" si="171"/>
        <v>#DIV/0!</v>
      </c>
      <c r="BG160" s="32" t="e">
        <f t="shared" si="171"/>
        <v>#DIV/0!</v>
      </c>
      <c r="BH160" s="32" t="e">
        <f t="shared" si="171"/>
        <v>#DIV/0!</v>
      </c>
      <c r="BI160" s="32">
        <f t="shared" si="171"/>
        <v>1.3144735669515105E-3</v>
      </c>
      <c r="BJ160" s="32">
        <f t="shared" si="171"/>
        <v>5.5627665492304838E-4</v>
      </c>
      <c r="BK160" s="32">
        <f t="shared" si="171"/>
        <v>1.0754065952169576E-4</v>
      </c>
      <c r="BL160" s="32">
        <f t="shared" si="171"/>
        <v>2.1718714628641356E-3</v>
      </c>
      <c r="BM160" s="32">
        <f t="shared" si="171"/>
        <v>1.1544755007895275E-3</v>
      </c>
      <c r="BN160" s="32">
        <f t="shared" si="171"/>
        <v>1.3323960240648706E-3</v>
      </c>
      <c r="BO160" s="32">
        <f t="shared" si="171"/>
        <v>6.0759392804494191E-4</v>
      </c>
      <c r="BP160" s="32">
        <f t="shared" si="171"/>
        <v>1.3380621477638447E-3</v>
      </c>
      <c r="BQ160" s="32">
        <f t="shared" si="171"/>
        <v>1.8003664462678244E-3</v>
      </c>
      <c r="BR160" s="32">
        <f t="shared" si="171"/>
        <v>1.7445873862566676E-3</v>
      </c>
      <c r="BS160" s="32">
        <f t="shared" si="171"/>
        <v>7.796844177053151E-4</v>
      </c>
      <c r="BT160" s="32">
        <f t="shared" si="171"/>
        <v>1.2920731313392338E-4</v>
      </c>
    </row>
    <row r="161" spans="1:72" s="12" customFormat="1" x14ac:dyDescent="0.25">
      <c r="A161" s="5"/>
      <c r="B161" s="6" t="s">
        <v>39</v>
      </c>
      <c r="C161" s="6" t="s">
        <v>98</v>
      </c>
      <c r="D161" s="7" t="s">
        <v>99</v>
      </c>
      <c r="E161" s="32" t="e">
        <f t="shared" si="145"/>
        <v>#DIV/0!</v>
      </c>
      <c r="F161" s="6"/>
      <c r="G161" s="32">
        <f t="shared" ref="G161:AL161" si="172">(G15+G32)/(G$60+G$63+G$65+G$68)</f>
        <v>1.1245172661959539E-2</v>
      </c>
      <c r="H161" s="32">
        <f t="shared" si="172"/>
        <v>9.3614175860916079E-3</v>
      </c>
      <c r="I161" s="32">
        <f t="shared" si="172"/>
        <v>1.5023939243850088E-2</v>
      </c>
      <c r="J161" s="32">
        <f t="shared" si="172"/>
        <v>8.5327269131896394E-3</v>
      </c>
      <c r="K161" s="32">
        <f t="shared" si="172"/>
        <v>5.5977012637084033E-3</v>
      </c>
      <c r="L161" s="32">
        <f t="shared" si="172"/>
        <v>1.8712055507372077E-2</v>
      </c>
      <c r="M161" s="32">
        <f t="shared" si="172"/>
        <v>1.2866493739991946E-2</v>
      </c>
      <c r="N161" s="32">
        <f t="shared" si="172"/>
        <v>1.0514076738847425E-2</v>
      </c>
      <c r="O161" s="32">
        <f t="shared" si="172"/>
        <v>1.1197159744845208E-2</v>
      </c>
      <c r="P161" s="32">
        <f t="shared" si="172"/>
        <v>8.360989925450299E-3</v>
      </c>
      <c r="Q161" s="32">
        <f t="shared" si="172"/>
        <v>6.1535514611691742E-3</v>
      </c>
      <c r="R161" s="32">
        <f t="shared" si="172"/>
        <v>3.8922242524435172E-2</v>
      </c>
      <c r="S161" s="32">
        <f t="shared" si="172"/>
        <v>1.3384116346350537E-2</v>
      </c>
      <c r="T161" s="32">
        <f t="shared" si="172"/>
        <v>2.7193287142831035E-2</v>
      </c>
      <c r="U161" s="32">
        <f t="shared" si="172"/>
        <v>1.0754266837951916E-2</v>
      </c>
      <c r="V161" s="32">
        <f t="shared" si="172"/>
        <v>9.1955024840930898E-3</v>
      </c>
      <c r="W161" s="32">
        <f t="shared" si="172"/>
        <v>1.6448252989369142E-2</v>
      </c>
      <c r="X161" s="32">
        <f t="shared" si="172"/>
        <v>7.3999696238419106E-3</v>
      </c>
      <c r="Y161" s="32">
        <f t="shared" si="172"/>
        <v>1.3832215229268969E-3</v>
      </c>
      <c r="Z161" s="32">
        <f t="shared" si="172"/>
        <v>2.4662489267250039E-3</v>
      </c>
      <c r="AA161" s="32">
        <f t="shared" si="172"/>
        <v>8.3424313895440402E-3</v>
      </c>
      <c r="AB161" s="32">
        <f t="shared" si="172"/>
        <v>4.5529844448380409E-3</v>
      </c>
      <c r="AC161" s="32">
        <f t="shared" si="172"/>
        <v>9.5120678173538972E-3</v>
      </c>
      <c r="AD161" s="32">
        <f t="shared" si="172"/>
        <v>1.475941051136364E-3</v>
      </c>
      <c r="AE161" s="32">
        <f t="shared" si="172"/>
        <v>7.0122134390744224E-3</v>
      </c>
      <c r="AF161" s="32">
        <f t="shared" si="172"/>
        <v>7.5190258751902583E-3</v>
      </c>
      <c r="AG161" s="32">
        <f t="shared" si="172"/>
        <v>1.1360103317150167E-2</v>
      </c>
      <c r="AH161" s="32">
        <f t="shared" si="172"/>
        <v>4.7554824475922446E-3</v>
      </c>
      <c r="AI161" s="32">
        <f t="shared" si="172"/>
        <v>1.5193715561917412E-2</v>
      </c>
      <c r="AJ161" s="32">
        <f t="shared" si="172"/>
        <v>5.3379280055406344E-3</v>
      </c>
      <c r="AK161" s="32">
        <f t="shared" si="172"/>
        <v>8.9518244359603847E-3</v>
      </c>
      <c r="AL161" s="32">
        <f t="shared" si="172"/>
        <v>0</v>
      </c>
      <c r="AM161" s="32" t="e">
        <f t="shared" ref="AM161:BT161" si="173">(AM15+AM32)/(AM$60+AM$63+AM$65+AM$68)</f>
        <v>#DIV/0!</v>
      </c>
      <c r="AN161" s="32">
        <f t="shared" si="173"/>
        <v>0</v>
      </c>
      <c r="AO161" s="32">
        <f t="shared" si="173"/>
        <v>1.0790860452954664E-2</v>
      </c>
      <c r="AP161" s="32">
        <f t="shared" si="173"/>
        <v>1.2300336666914826E-2</v>
      </c>
      <c r="AQ161" s="32">
        <f t="shared" si="173"/>
        <v>9.4426854212782633E-3</v>
      </c>
      <c r="AR161" s="32">
        <f t="shared" si="173"/>
        <v>9.5702962035878192E-3</v>
      </c>
      <c r="AS161" s="32">
        <f t="shared" si="173"/>
        <v>3.7542493151589158E-3</v>
      </c>
      <c r="AT161" s="32">
        <f t="shared" si="173"/>
        <v>9.8948248360103408E-3</v>
      </c>
      <c r="AU161" s="32">
        <f t="shared" si="173"/>
        <v>9.692808642754373E-3</v>
      </c>
      <c r="AV161" s="32">
        <f t="shared" si="173"/>
        <v>1.7974189413581147E-2</v>
      </c>
      <c r="AW161" s="32">
        <f t="shared" si="173"/>
        <v>1.5022036121316794E-2</v>
      </c>
      <c r="AX161" s="32">
        <f t="shared" si="173"/>
        <v>1.4324194853027789E-2</v>
      </c>
      <c r="AY161" s="32">
        <f t="shared" si="173"/>
        <v>2.6979125640015759E-2</v>
      </c>
      <c r="AZ161" s="32">
        <f t="shared" si="173"/>
        <v>6.0352108633795528E-3</v>
      </c>
      <c r="BA161" s="32">
        <f t="shared" si="173"/>
        <v>2.041666666666667E-2</v>
      </c>
      <c r="BB161" s="32">
        <f t="shared" si="173"/>
        <v>1.9878532046864236E-2</v>
      </c>
      <c r="BC161" s="32">
        <f t="shared" si="173"/>
        <v>6.1322627608417528E-3</v>
      </c>
      <c r="BD161" s="32" t="e">
        <f t="shared" si="173"/>
        <v>#DIV/0!</v>
      </c>
      <c r="BE161" s="32" t="e">
        <f t="shared" si="173"/>
        <v>#DIV/0!</v>
      </c>
      <c r="BF161" s="32" t="e">
        <f t="shared" si="173"/>
        <v>#DIV/0!</v>
      </c>
      <c r="BG161" s="32" t="e">
        <f t="shared" si="173"/>
        <v>#DIV/0!</v>
      </c>
      <c r="BH161" s="32" t="e">
        <f t="shared" si="173"/>
        <v>#DIV/0!</v>
      </c>
      <c r="BI161" s="32">
        <f t="shared" si="173"/>
        <v>1.0951470923151565E-2</v>
      </c>
      <c r="BJ161" s="32">
        <f t="shared" si="173"/>
        <v>1.1132852528131006E-2</v>
      </c>
      <c r="BK161" s="32">
        <f t="shared" si="173"/>
        <v>2.173465371907634E-2</v>
      </c>
      <c r="BL161" s="32">
        <f t="shared" si="173"/>
        <v>1.041332798396984E-2</v>
      </c>
      <c r="BM161" s="32">
        <f t="shared" si="173"/>
        <v>6.3663122140645637E-3</v>
      </c>
      <c r="BN161" s="32">
        <f t="shared" si="173"/>
        <v>7.0379937222076906E-3</v>
      </c>
      <c r="BO161" s="32">
        <f t="shared" si="173"/>
        <v>7.8947368421052617E-3</v>
      </c>
      <c r="BP161" s="32">
        <f t="shared" si="173"/>
        <v>9.4261255390798732E-3</v>
      </c>
      <c r="BQ161" s="32">
        <f t="shared" si="173"/>
        <v>8.838524655460844E-3</v>
      </c>
      <c r="BR161" s="32">
        <f t="shared" si="173"/>
        <v>1.7410312728794061E-2</v>
      </c>
      <c r="BS161" s="32">
        <f t="shared" si="173"/>
        <v>1.2615696007971102E-2</v>
      </c>
      <c r="BT161" s="32">
        <f t="shared" si="173"/>
        <v>3.1978810000646038E-3</v>
      </c>
    </row>
    <row r="162" spans="1:72" s="12" customFormat="1" x14ac:dyDescent="0.25">
      <c r="A162" s="5"/>
      <c r="B162" s="6" t="s">
        <v>39</v>
      </c>
      <c r="C162" s="6" t="s">
        <v>98</v>
      </c>
      <c r="D162" s="7" t="s">
        <v>100</v>
      </c>
      <c r="E162" s="32" t="e">
        <f t="shared" si="145"/>
        <v>#DIV/0!</v>
      </c>
      <c r="F162" s="6"/>
      <c r="G162" s="32">
        <f t="shared" ref="G162:AL162" si="174">(G16+G33)/(G$60+G$63+G$65+G$68)</f>
        <v>1.3718229660364739E-3</v>
      </c>
      <c r="H162" s="32">
        <f t="shared" si="174"/>
        <v>9.0270812437311955E-4</v>
      </c>
      <c r="I162" s="32">
        <f t="shared" si="174"/>
        <v>2.177232953607396E-3</v>
      </c>
      <c r="J162" s="32">
        <f t="shared" si="174"/>
        <v>0</v>
      </c>
      <c r="K162" s="32">
        <f t="shared" si="174"/>
        <v>2.6347972200403674E-3</v>
      </c>
      <c r="L162" s="32">
        <f t="shared" si="174"/>
        <v>1.9947961838681703E-3</v>
      </c>
      <c r="M162" s="32">
        <f t="shared" si="174"/>
        <v>3.7363398851941679E-3</v>
      </c>
      <c r="N162" s="32">
        <f t="shared" si="174"/>
        <v>1.4111520764804673E-3</v>
      </c>
      <c r="O162" s="32">
        <f t="shared" si="174"/>
        <v>0</v>
      </c>
      <c r="P162" s="32">
        <f t="shared" si="174"/>
        <v>3.4468156347557187E-4</v>
      </c>
      <c r="Q162" s="32">
        <f t="shared" si="174"/>
        <v>6.5965113912533364E-3</v>
      </c>
      <c r="R162" s="32">
        <f t="shared" si="174"/>
        <v>2.0012181327764733E-3</v>
      </c>
      <c r="S162" s="32">
        <f t="shared" si="174"/>
        <v>3.8963948606551782E-5</v>
      </c>
      <c r="T162" s="32">
        <f t="shared" si="174"/>
        <v>1.462496115244694E-4</v>
      </c>
      <c r="U162" s="32">
        <f t="shared" si="174"/>
        <v>3.9884994188536119E-3</v>
      </c>
      <c r="V162" s="32">
        <f t="shared" si="174"/>
        <v>0</v>
      </c>
      <c r="W162" s="32">
        <f t="shared" si="174"/>
        <v>2.9669600760115454E-3</v>
      </c>
      <c r="X162" s="32">
        <f t="shared" si="174"/>
        <v>6.7502573535616059E-5</v>
      </c>
      <c r="Y162" s="32">
        <f t="shared" si="174"/>
        <v>0</v>
      </c>
      <c r="Z162" s="32">
        <f t="shared" si="174"/>
        <v>0</v>
      </c>
      <c r="AA162" s="32">
        <f t="shared" si="174"/>
        <v>0</v>
      </c>
      <c r="AB162" s="32">
        <f t="shared" si="174"/>
        <v>0</v>
      </c>
      <c r="AC162" s="32">
        <f t="shared" si="174"/>
        <v>6.2993826604992718E-5</v>
      </c>
      <c r="AD162" s="32">
        <f t="shared" si="174"/>
        <v>0</v>
      </c>
      <c r="AE162" s="32">
        <f t="shared" si="174"/>
        <v>0</v>
      </c>
      <c r="AF162" s="32">
        <f t="shared" si="174"/>
        <v>0</v>
      </c>
      <c r="AG162" s="32">
        <f t="shared" si="174"/>
        <v>1.8734205470387997E-3</v>
      </c>
      <c r="AH162" s="32">
        <f t="shared" si="174"/>
        <v>1.559174572981064E-5</v>
      </c>
      <c r="AI162" s="32">
        <f t="shared" si="174"/>
        <v>1.20721917064043E-4</v>
      </c>
      <c r="AJ162" s="32">
        <f t="shared" si="174"/>
        <v>2.2382134833358676E-3</v>
      </c>
      <c r="AK162" s="32">
        <f t="shared" si="174"/>
        <v>0</v>
      </c>
      <c r="AL162" s="32">
        <f t="shared" si="174"/>
        <v>0</v>
      </c>
      <c r="AM162" s="32" t="e">
        <f t="shared" ref="AM162:BT162" si="175">(AM16+AM33)/(AM$60+AM$63+AM$65+AM$68)</f>
        <v>#DIV/0!</v>
      </c>
      <c r="AN162" s="32">
        <f t="shared" si="175"/>
        <v>1.7158544955387781E-3</v>
      </c>
      <c r="AO162" s="32">
        <f t="shared" si="175"/>
        <v>5.6518765839333844E-3</v>
      </c>
      <c r="AP162" s="32">
        <f t="shared" si="175"/>
        <v>6.0384974894739894E-4</v>
      </c>
      <c r="AQ162" s="32">
        <f t="shared" si="175"/>
        <v>2.3630063418233439E-3</v>
      </c>
      <c r="AR162" s="32">
        <f t="shared" si="175"/>
        <v>2.0025031289111389E-4</v>
      </c>
      <c r="AS162" s="32">
        <f t="shared" si="175"/>
        <v>0</v>
      </c>
      <c r="AT162" s="32">
        <f t="shared" si="175"/>
        <v>2.8234370868270879E-3</v>
      </c>
      <c r="AU162" s="32">
        <f t="shared" si="175"/>
        <v>1.4892596612565315E-3</v>
      </c>
      <c r="AV162" s="32">
        <f t="shared" si="175"/>
        <v>2.6995270972315281E-3</v>
      </c>
      <c r="AW162" s="32">
        <f t="shared" si="175"/>
        <v>7.6576539880899045E-3</v>
      </c>
      <c r="AX162" s="32">
        <f t="shared" si="175"/>
        <v>5.1045650517917015E-4</v>
      </c>
      <c r="AY162" s="32">
        <f t="shared" si="175"/>
        <v>3.4659314690823162E-3</v>
      </c>
      <c r="AZ162" s="32">
        <f t="shared" si="175"/>
        <v>5.0840091512164708E-4</v>
      </c>
      <c r="BA162" s="32">
        <f t="shared" si="175"/>
        <v>0</v>
      </c>
      <c r="BB162" s="32">
        <f t="shared" si="175"/>
        <v>0</v>
      </c>
      <c r="BC162" s="32">
        <f t="shared" si="175"/>
        <v>2.5058455022720261E-3</v>
      </c>
      <c r="BD162" s="32" t="e">
        <f t="shared" si="175"/>
        <v>#DIV/0!</v>
      </c>
      <c r="BE162" s="32" t="e">
        <f t="shared" si="175"/>
        <v>#DIV/0!</v>
      </c>
      <c r="BF162" s="32" t="e">
        <f t="shared" si="175"/>
        <v>#DIV/0!</v>
      </c>
      <c r="BG162" s="32" t="e">
        <f t="shared" si="175"/>
        <v>#DIV/0!</v>
      </c>
      <c r="BH162" s="32" t="e">
        <f t="shared" si="175"/>
        <v>#DIV/0!</v>
      </c>
      <c r="BI162" s="32">
        <f t="shared" si="175"/>
        <v>1.7674842312681326E-3</v>
      </c>
      <c r="BJ162" s="32">
        <f t="shared" si="175"/>
        <v>1.3638537285174737E-3</v>
      </c>
      <c r="BK162" s="32">
        <f t="shared" si="175"/>
        <v>1.8190388153137898E-3</v>
      </c>
      <c r="BL162" s="32">
        <f t="shared" si="175"/>
        <v>1.4905000235342107E-3</v>
      </c>
      <c r="BM162" s="32">
        <f t="shared" si="175"/>
        <v>1.6696959722162592E-5</v>
      </c>
      <c r="BN162" s="32">
        <f t="shared" si="175"/>
        <v>4.8023476327491507E-4</v>
      </c>
      <c r="BO162" s="32">
        <f t="shared" si="175"/>
        <v>5.5978325829714323E-4</v>
      </c>
      <c r="BP162" s="32">
        <f t="shared" si="175"/>
        <v>3.3078488039515121E-3</v>
      </c>
      <c r="BQ162" s="32">
        <f t="shared" si="175"/>
        <v>1.2108659284633151E-3</v>
      </c>
      <c r="BR162" s="32">
        <f t="shared" si="175"/>
        <v>3.4828992783181678E-3</v>
      </c>
      <c r="BS162" s="32">
        <f t="shared" si="175"/>
        <v>7.7298225938693117E-4</v>
      </c>
      <c r="BT162" s="32">
        <f t="shared" si="175"/>
        <v>0</v>
      </c>
    </row>
    <row r="163" spans="1:72" s="12" customFormat="1" x14ac:dyDescent="0.25">
      <c r="A163" s="5"/>
      <c r="B163" s="6" t="s">
        <v>39</v>
      </c>
      <c r="C163" s="6" t="s">
        <v>83</v>
      </c>
      <c r="D163" s="7" t="s">
        <v>117</v>
      </c>
      <c r="E163" s="32" t="e">
        <f>(E17+E34)/(E$60+E$63+E$65+E$68)</f>
        <v>#DIV/0!</v>
      </c>
      <c r="F163" s="6"/>
      <c r="G163" s="32">
        <f t="shared" ref="G163:BR163" si="176">(G17+G34)/(G$60+G$63+G$65+G$68)</f>
        <v>4.4867420861651657E-4</v>
      </c>
      <c r="H163" s="32">
        <f t="shared" si="176"/>
        <v>0</v>
      </c>
      <c r="I163" s="32">
        <f t="shared" si="176"/>
        <v>0</v>
      </c>
      <c r="J163" s="32">
        <f t="shared" si="176"/>
        <v>0</v>
      </c>
      <c r="K163" s="32">
        <f t="shared" si="176"/>
        <v>0</v>
      </c>
      <c r="L163" s="32">
        <f t="shared" si="176"/>
        <v>0</v>
      </c>
      <c r="M163" s="32">
        <f t="shared" si="176"/>
        <v>0</v>
      </c>
      <c r="N163" s="32">
        <f t="shared" si="176"/>
        <v>0</v>
      </c>
      <c r="O163" s="32">
        <f t="shared" si="176"/>
        <v>0</v>
      </c>
      <c r="P163" s="32">
        <f t="shared" si="176"/>
        <v>0</v>
      </c>
      <c r="Q163" s="32">
        <f t="shared" si="176"/>
        <v>0</v>
      </c>
      <c r="R163" s="32">
        <f t="shared" si="176"/>
        <v>0</v>
      </c>
      <c r="S163" s="32">
        <f t="shared" si="176"/>
        <v>0</v>
      </c>
      <c r="T163" s="32">
        <f t="shared" si="176"/>
        <v>0</v>
      </c>
      <c r="U163" s="32">
        <f t="shared" si="176"/>
        <v>0</v>
      </c>
      <c r="V163" s="32">
        <f t="shared" si="176"/>
        <v>0</v>
      </c>
      <c r="W163" s="32">
        <f t="shared" si="176"/>
        <v>0</v>
      </c>
      <c r="X163" s="32">
        <f t="shared" si="176"/>
        <v>0</v>
      </c>
      <c r="Y163" s="32">
        <f t="shared" si="176"/>
        <v>0</v>
      </c>
      <c r="Z163" s="32">
        <f t="shared" si="176"/>
        <v>0</v>
      </c>
      <c r="AA163" s="32">
        <f t="shared" si="176"/>
        <v>0</v>
      </c>
      <c r="AB163" s="32">
        <f t="shared" si="176"/>
        <v>0</v>
      </c>
      <c r="AC163" s="32">
        <f t="shared" si="176"/>
        <v>0</v>
      </c>
      <c r="AD163" s="32">
        <f t="shared" si="176"/>
        <v>0</v>
      </c>
      <c r="AE163" s="32">
        <f t="shared" si="176"/>
        <v>0</v>
      </c>
      <c r="AF163" s="32">
        <f t="shared" si="176"/>
        <v>0</v>
      </c>
      <c r="AG163" s="32">
        <f t="shared" si="176"/>
        <v>0</v>
      </c>
      <c r="AH163" s="32">
        <f t="shared" si="176"/>
        <v>0</v>
      </c>
      <c r="AI163" s="32">
        <f t="shared" si="176"/>
        <v>0</v>
      </c>
      <c r="AJ163" s="32">
        <f t="shared" si="176"/>
        <v>0</v>
      </c>
      <c r="AK163" s="32">
        <f t="shared" si="176"/>
        <v>0</v>
      </c>
      <c r="AL163" s="32">
        <f t="shared" si="176"/>
        <v>0</v>
      </c>
      <c r="AM163" s="32" t="e">
        <f t="shared" si="176"/>
        <v>#DIV/0!</v>
      </c>
      <c r="AN163" s="32">
        <f t="shared" si="176"/>
        <v>0</v>
      </c>
      <c r="AO163" s="32">
        <f t="shared" si="176"/>
        <v>0</v>
      </c>
      <c r="AP163" s="32">
        <f t="shared" si="176"/>
        <v>0</v>
      </c>
      <c r="AQ163" s="32">
        <f t="shared" si="176"/>
        <v>0</v>
      </c>
      <c r="AR163" s="32">
        <f t="shared" si="176"/>
        <v>0</v>
      </c>
      <c r="AS163" s="32">
        <f t="shared" si="176"/>
        <v>0</v>
      </c>
      <c r="AT163" s="32">
        <f t="shared" si="176"/>
        <v>0</v>
      </c>
      <c r="AU163" s="32">
        <f t="shared" si="176"/>
        <v>0</v>
      </c>
      <c r="AV163" s="32">
        <f t="shared" si="176"/>
        <v>0</v>
      </c>
      <c r="AW163" s="32">
        <f t="shared" si="176"/>
        <v>0</v>
      </c>
      <c r="AX163" s="32">
        <f t="shared" si="176"/>
        <v>0</v>
      </c>
      <c r="AY163" s="32">
        <f t="shared" si="176"/>
        <v>0</v>
      </c>
      <c r="AZ163" s="32">
        <f t="shared" si="176"/>
        <v>1.0520618937114087E-2</v>
      </c>
      <c r="BA163" s="32">
        <f t="shared" si="176"/>
        <v>0</v>
      </c>
      <c r="BB163" s="32">
        <f t="shared" si="176"/>
        <v>0</v>
      </c>
      <c r="BC163" s="32">
        <f t="shared" si="176"/>
        <v>7.5528301054396266E-3</v>
      </c>
      <c r="BD163" s="32" t="e">
        <f t="shared" si="176"/>
        <v>#DIV/0!</v>
      </c>
      <c r="BE163" s="32" t="e">
        <f t="shared" si="176"/>
        <v>#DIV/0!</v>
      </c>
      <c r="BF163" s="32" t="e">
        <f t="shared" si="176"/>
        <v>#DIV/0!</v>
      </c>
      <c r="BG163" s="32" t="e">
        <f t="shared" si="176"/>
        <v>#DIV/0!</v>
      </c>
      <c r="BH163" s="32" t="e">
        <f t="shared" si="176"/>
        <v>#DIV/0!</v>
      </c>
      <c r="BI163" s="32">
        <f t="shared" si="176"/>
        <v>0</v>
      </c>
      <c r="BJ163" s="32">
        <f t="shared" si="176"/>
        <v>0</v>
      </c>
      <c r="BK163" s="32">
        <f t="shared" si="176"/>
        <v>0</v>
      </c>
      <c r="BL163" s="32">
        <f t="shared" si="176"/>
        <v>0</v>
      </c>
      <c r="BM163" s="32">
        <f t="shared" si="176"/>
        <v>0</v>
      </c>
      <c r="BN163" s="32">
        <f t="shared" si="176"/>
        <v>0</v>
      </c>
      <c r="BO163" s="32">
        <f t="shared" si="176"/>
        <v>0</v>
      </c>
      <c r="BP163" s="32">
        <f t="shared" si="176"/>
        <v>0</v>
      </c>
      <c r="BQ163" s="32">
        <f t="shared" si="176"/>
        <v>0</v>
      </c>
      <c r="BR163" s="32">
        <f t="shared" si="176"/>
        <v>0</v>
      </c>
      <c r="BS163" s="32">
        <f>(BS17+BS34)/(BS$60+BS$63+BS$65+BS$68)</f>
        <v>0</v>
      </c>
      <c r="BT163" s="32">
        <f>(BT17+BT34)/(BT$60+BT$63+BT$65+BT$68)</f>
        <v>0</v>
      </c>
    </row>
    <row r="164" spans="1:72" s="12" customFormat="1" x14ac:dyDescent="0.25">
      <c r="A164" s="5"/>
      <c r="B164" s="6" t="s">
        <v>39</v>
      </c>
      <c r="C164" s="6" t="s">
        <v>83</v>
      </c>
      <c r="D164" s="7" t="s">
        <v>118</v>
      </c>
      <c r="E164" s="32" t="e">
        <f>(E18+E35)/(E$60+E$63+E$65+E$68)</f>
        <v>#DIV/0!</v>
      </c>
      <c r="F164" s="6"/>
      <c r="G164" s="32">
        <f t="shared" ref="G164:BR164" si="177">(G18+G35)/(G$60+G$63+G$65+G$68)</f>
        <v>6.6703318532048734E-5</v>
      </c>
      <c r="H164" s="32">
        <f t="shared" si="177"/>
        <v>0</v>
      </c>
      <c r="I164" s="32">
        <f t="shared" si="177"/>
        <v>0</v>
      </c>
      <c r="J164" s="32">
        <f t="shared" si="177"/>
        <v>0</v>
      </c>
      <c r="K164" s="32">
        <f t="shared" si="177"/>
        <v>0</v>
      </c>
      <c r="L164" s="32">
        <f t="shared" si="177"/>
        <v>0</v>
      </c>
      <c r="M164" s="32">
        <f t="shared" si="177"/>
        <v>0</v>
      </c>
      <c r="N164" s="32">
        <f t="shared" si="177"/>
        <v>0</v>
      </c>
      <c r="O164" s="32">
        <f t="shared" si="177"/>
        <v>0</v>
      </c>
      <c r="P164" s="32">
        <f t="shared" si="177"/>
        <v>0</v>
      </c>
      <c r="Q164" s="32">
        <f t="shared" si="177"/>
        <v>0</v>
      </c>
      <c r="R164" s="32">
        <f t="shared" si="177"/>
        <v>0</v>
      </c>
      <c r="S164" s="32">
        <f t="shared" si="177"/>
        <v>0</v>
      </c>
      <c r="T164" s="32">
        <f t="shared" si="177"/>
        <v>0</v>
      </c>
      <c r="U164" s="32">
        <f t="shared" si="177"/>
        <v>0</v>
      </c>
      <c r="V164" s="32">
        <f t="shared" si="177"/>
        <v>0</v>
      </c>
      <c r="W164" s="32">
        <f t="shared" si="177"/>
        <v>0</v>
      </c>
      <c r="X164" s="32">
        <f t="shared" si="177"/>
        <v>0</v>
      </c>
      <c r="Y164" s="32">
        <f t="shared" si="177"/>
        <v>0</v>
      </c>
      <c r="Z164" s="32">
        <f t="shared" si="177"/>
        <v>0</v>
      </c>
      <c r="AA164" s="32">
        <f t="shared" si="177"/>
        <v>0</v>
      </c>
      <c r="AB164" s="32">
        <f t="shared" si="177"/>
        <v>0</v>
      </c>
      <c r="AC164" s="32">
        <f t="shared" si="177"/>
        <v>0</v>
      </c>
      <c r="AD164" s="32">
        <f t="shared" si="177"/>
        <v>0</v>
      </c>
      <c r="AE164" s="32">
        <f t="shared" si="177"/>
        <v>0</v>
      </c>
      <c r="AF164" s="32">
        <f t="shared" si="177"/>
        <v>0</v>
      </c>
      <c r="AG164" s="32">
        <f t="shared" si="177"/>
        <v>0</v>
      </c>
      <c r="AH164" s="32">
        <f t="shared" si="177"/>
        <v>0</v>
      </c>
      <c r="AI164" s="32">
        <f t="shared" si="177"/>
        <v>0</v>
      </c>
      <c r="AJ164" s="32">
        <f t="shared" si="177"/>
        <v>0</v>
      </c>
      <c r="AK164" s="32">
        <f t="shared" si="177"/>
        <v>0</v>
      </c>
      <c r="AL164" s="32">
        <f t="shared" si="177"/>
        <v>0</v>
      </c>
      <c r="AM164" s="32" t="e">
        <f t="shared" si="177"/>
        <v>#DIV/0!</v>
      </c>
      <c r="AN164" s="32">
        <f t="shared" si="177"/>
        <v>0</v>
      </c>
      <c r="AO164" s="32">
        <f t="shared" si="177"/>
        <v>0</v>
      </c>
      <c r="AP164" s="32">
        <f t="shared" si="177"/>
        <v>0</v>
      </c>
      <c r="AQ164" s="32">
        <f t="shared" si="177"/>
        <v>0</v>
      </c>
      <c r="AR164" s="32">
        <f t="shared" si="177"/>
        <v>0</v>
      </c>
      <c r="AS164" s="32">
        <f t="shared" si="177"/>
        <v>0</v>
      </c>
      <c r="AT164" s="32">
        <f t="shared" si="177"/>
        <v>0</v>
      </c>
      <c r="AU164" s="32">
        <f t="shared" si="177"/>
        <v>0</v>
      </c>
      <c r="AV164" s="32">
        <f t="shared" si="177"/>
        <v>0</v>
      </c>
      <c r="AW164" s="32">
        <f t="shared" si="177"/>
        <v>0</v>
      </c>
      <c r="AX164" s="32">
        <f t="shared" si="177"/>
        <v>0</v>
      </c>
      <c r="AY164" s="32">
        <f t="shared" si="177"/>
        <v>0</v>
      </c>
      <c r="AZ164" s="32">
        <f t="shared" si="177"/>
        <v>2.3780042804077044E-3</v>
      </c>
      <c r="BA164" s="32">
        <f t="shared" si="177"/>
        <v>0</v>
      </c>
      <c r="BB164" s="32">
        <f t="shared" si="177"/>
        <v>0</v>
      </c>
      <c r="BC164" s="32">
        <f t="shared" si="177"/>
        <v>2.4705519036484757E-4</v>
      </c>
      <c r="BD164" s="32" t="e">
        <f t="shared" si="177"/>
        <v>#DIV/0!</v>
      </c>
      <c r="BE164" s="32" t="e">
        <f t="shared" si="177"/>
        <v>#DIV/0!</v>
      </c>
      <c r="BF164" s="32" t="e">
        <f t="shared" si="177"/>
        <v>#DIV/0!</v>
      </c>
      <c r="BG164" s="32" t="e">
        <f t="shared" si="177"/>
        <v>#DIV/0!</v>
      </c>
      <c r="BH164" s="32" t="e">
        <f t="shared" si="177"/>
        <v>#DIV/0!</v>
      </c>
      <c r="BI164" s="32">
        <f t="shared" si="177"/>
        <v>0</v>
      </c>
      <c r="BJ164" s="32">
        <f t="shared" si="177"/>
        <v>0</v>
      </c>
      <c r="BK164" s="32">
        <f t="shared" si="177"/>
        <v>0</v>
      </c>
      <c r="BL164" s="32">
        <f t="shared" si="177"/>
        <v>0</v>
      </c>
      <c r="BM164" s="32">
        <f t="shared" si="177"/>
        <v>0</v>
      </c>
      <c r="BN164" s="32">
        <f t="shared" si="177"/>
        <v>0</v>
      </c>
      <c r="BO164" s="32">
        <f t="shared" si="177"/>
        <v>0</v>
      </c>
      <c r="BP164" s="32">
        <f t="shared" si="177"/>
        <v>0</v>
      </c>
      <c r="BQ164" s="32">
        <f t="shared" si="177"/>
        <v>0</v>
      </c>
      <c r="BR164" s="32">
        <f t="shared" si="177"/>
        <v>0</v>
      </c>
      <c r="BS164" s="32">
        <f>(BS18+BS35)/(BS$60+BS$63+BS$65+BS$68)</f>
        <v>0</v>
      </c>
      <c r="BT164" s="32">
        <f>(BT18+BT35)/(BT$60+BT$63+BT$65+BT$68)</f>
        <v>0</v>
      </c>
    </row>
    <row r="165" spans="1:72" s="12" customFormat="1" x14ac:dyDescent="0.25">
      <c r="A165" s="5"/>
      <c r="B165" s="6" t="s">
        <v>39</v>
      </c>
      <c r="C165" s="6" t="s">
        <v>12</v>
      </c>
      <c r="D165" s="61" t="s">
        <v>103</v>
      </c>
      <c r="E165" s="32" t="e">
        <f>(E51+E54)/(E$60+E$63+E$65+E$68)</f>
        <v>#DIV/0!</v>
      </c>
      <c r="F165" s="6"/>
      <c r="G165" s="32">
        <f t="shared" ref="G165:AL165" si="178">(G51+G54)/(G$60+G$63+G$65+G$68)</f>
        <v>7.068118561582791E-2</v>
      </c>
      <c r="H165" s="32">
        <f t="shared" si="178"/>
        <v>7.5259110665329323E-2</v>
      </c>
      <c r="I165" s="32">
        <f t="shared" si="178"/>
        <v>8.7316328215288092E-2</v>
      </c>
      <c r="J165" s="32">
        <f t="shared" si="178"/>
        <v>7.9335574451255692E-2</v>
      </c>
      <c r="K165" s="32">
        <f t="shared" si="178"/>
        <v>7.2770116428209242E-2</v>
      </c>
      <c r="L165" s="32">
        <f t="shared" si="178"/>
        <v>7.3081092801387679E-2</v>
      </c>
      <c r="M165" s="32">
        <f t="shared" si="178"/>
        <v>7.650600717302343E-2</v>
      </c>
      <c r="N165" s="32">
        <f t="shared" si="178"/>
        <v>6.1494429924374164E-2</v>
      </c>
      <c r="O165" s="32">
        <f t="shared" si="178"/>
        <v>6.366190039599709E-2</v>
      </c>
      <c r="P165" s="32">
        <f t="shared" si="178"/>
        <v>6.1619215504761536E-2</v>
      </c>
      <c r="Q165" s="32">
        <f t="shared" si="178"/>
        <v>7.2322187503741212E-2</v>
      </c>
      <c r="R165" s="32">
        <f t="shared" si="178"/>
        <v>6.0287904714947271E-2</v>
      </c>
      <c r="S165" s="32">
        <f t="shared" si="178"/>
        <v>7.9428009234455796E-2</v>
      </c>
      <c r="T165" s="32">
        <f t="shared" si="178"/>
        <v>7.1479497632584404E-2</v>
      </c>
      <c r="U165" s="32">
        <f t="shared" si="178"/>
        <v>5.7784302930201266E-2</v>
      </c>
      <c r="V165" s="32">
        <f t="shared" si="178"/>
        <v>7.3250239693192734E-2</v>
      </c>
      <c r="W165" s="32">
        <f t="shared" si="178"/>
        <v>4.7560997472257588E-2</v>
      </c>
      <c r="X165" s="32">
        <f t="shared" si="178"/>
        <v>5.118382638338087E-2</v>
      </c>
      <c r="Y165" s="32">
        <f t="shared" si="178"/>
        <v>5.6804297208197886E-2</v>
      </c>
      <c r="Z165" s="32">
        <f t="shared" si="178"/>
        <v>5.2101792140886741E-2</v>
      </c>
      <c r="AA165" s="32">
        <f t="shared" si="178"/>
        <v>6.3880855745109974E-2</v>
      </c>
      <c r="AB165" s="32">
        <f t="shared" si="178"/>
        <v>7.8400933518092131E-2</v>
      </c>
      <c r="AC165" s="32">
        <f t="shared" si="178"/>
        <v>6.9833156350677633E-2</v>
      </c>
      <c r="AD165" s="32">
        <f t="shared" si="178"/>
        <v>8.1343217329545456E-2</v>
      </c>
      <c r="AE165" s="32">
        <f t="shared" si="178"/>
        <v>8.254156259923956E-2</v>
      </c>
      <c r="AF165" s="32">
        <f t="shared" si="178"/>
        <v>7.1270928462709285E-2</v>
      </c>
      <c r="AG165" s="32">
        <f t="shared" si="178"/>
        <v>7.7806742719568861E-2</v>
      </c>
      <c r="AH165" s="32">
        <f t="shared" si="178"/>
        <v>7.111395227366632E-2</v>
      </c>
      <c r="AI165" s="32">
        <f t="shared" si="178"/>
        <v>6.5552000965775362E-2</v>
      </c>
      <c r="AJ165" s="32">
        <f t="shared" si="178"/>
        <v>8.5356171556951979E-2</v>
      </c>
      <c r="AK165" s="32">
        <f t="shared" si="178"/>
        <v>8.1723902958115921E-2</v>
      </c>
      <c r="AL165" s="32">
        <f t="shared" si="178"/>
        <v>7.5503076667221017E-2</v>
      </c>
      <c r="AM165" s="32" t="e">
        <f t="shared" ref="AM165:BT165" si="179">(AM51+AM54)/(AM$60+AM$63+AM$65+AM$68)</f>
        <v>#DIV/0!</v>
      </c>
      <c r="AN165" s="32">
        <f t="shared" si="179"/>
        <v>3.7005261953786318E-2</v>
      </c>
      <c r="AO165" s="32">
        <f t="shared" si="179"/>
        <v>7.1955830886198169E-2</v>
      </c>
      <c r="AP165" s="32">
        <f t="shared" si="179"/>
        <v>6.2676295174992361E-2</v>
      </c>
      <c r="AQ165" s="32">
        <f t="shared" si="179"/>
        <v>6.4763185668786832E-2</v>
      </c>
      <c r="AR165" s="32">
        <f t="shared" si="179"/>
        <v>7.9591155611180631E-2</v>
      </c>
      <c r="AS165" s="32">
        <f t="shared" si="179"/>
        <v>6.8343839730684183E-2</v>
      </c>
      <c r="AT165" s="32">
        <f t="shared" si="179"/>
        <v>5.9317768887599903E-2</v>
      </c>
      <c r="AU165" s="32">
        <f t="shared" si="179"/>
        <v>6.8455461039452756E-2</v>
      </c>
      <c r="AV165" s="32">
        <f t="shared" si="179"/>
        <v>6.5371282081160595E-2</v>
      </c>
      <c r="AW165" s="32">
        <f t="shared" si="179"/>
        <v>8.2735248833022398E-2</v>
      </c>
      <c r="AX165" s="32">
        <f t="shared" si="179"/>
        <v>7.1566002026119652E-2</v>
      </c>
      <c r="AY165" s="32">
        <f t="shared" si="179"/>
        <v>6.3542076933175803E-2</v>
      </c>
      <c r="AZ165" s="32">
        <f t="shared" si="179"/>
        <v>6.9445925002664985E-2</v>
      </c>
      <c r="BA165" s="32">
        <f t="shared" si="179"/>
        <v>7.9433333333333328E-2</v>
      </c>
      <c r="BB165" s="32">
        <f t="shared" si="179"/>
        <v>8.5802894555478987E-2</v>
      </c>
      <c r="BC165" s="32">
        <f t="shared" si="179"/>
        <v>7.8987073719504142E-2</v>
      </c>
      <c r="BD165" s="32" t="e">
        <f t="shared" si="179"/>
        <v>#DIV/0!</v>
      </c>
      <c r="BE165" s="32" t="e">
        <f t="shared" si="179"/>
        <v>#DIV/0!</v>
      </c>
      <c r="BF165" s="32" t="e">
        <f t="shared" si="179"/>
        <v>#DIV/0!</v>
      </c>
      <c r="BG165" s="32" t="e">
        <f t="shared" si="179"/>
        <v>#DIV/0!</v>
      </c>
      <c r="BH165" s="32" t="e">
        <f t="shared" si="179"/>
        <v>#DIV/0!</v>
      </c>
      <c r="BI165" s="32">
        <f t="shared" si="179"/>
        <v>7.958629976928637E-2</v>
      </c>
      <c r="BJ165" s="32">
        <f t="shared" si="179"/>
        <v>6.6758078210545829E-2</v>
      </c>
      <c r="BK165" s="32">
        <f t="shared" si="179"/>
        <v>7.0164560090059586E-2</v>
      </c>
      <c r="BL165" s="32">
        <f t="shared" si="179"/>
        <v>5.6511243749425649E-2</v>
      </c>
      <c r="BM165" s="32">
        <f t="shared" si="179"/>
        <v>6.6279774257104559E-2</v>
      </c>
      <c r="BN165" s="32">
        <f t="shared" si="179"/>
        <v>7.7724463771906893E-2</v>
      </c>
      <c r="BO165" s="32">
        <f t="shared" si="179"/>
        <v>7.466034503366667E-2</v>
      </c>
      <c r="BP165" s="32">
        <f t="shared" si="179"/>
        <v>7.2494117998179453E-2</v>
      </c>
      <c r="BQ165" s="32">
        <f t="shared" si="179"/>
        <v>6.4755436947343245E-2</v>
      </c>
      <c r="BR165" s="32">
        <f t="shared" si="179"/>
        <v>7.3808179060767698E-2</v>
      </c>
      <c r="BS165" s="32">
        <f t="shared" si="179"/>
        <v>7.7445673421697572E-2</v>
      </c>
      <c r="BT165" s="32">
        <f t="shared" si="179"/>
        <v>3.8309968344208287E-2</v>
      </c>
    </row>
    <row r="166" spans="1:72" s="12" customFormat="1" x14ac:dyDescent="0.25">
      <c r="A166" s="5"/>
      <c r="B166" s="6" t="s">
        <v>39</v>
      </c>
      <c r="C166" s="6" t="s">
        <v>12</v>
      </c>
      <c r="D166" s="7" t="s">
        <v>14</v>
      </c>
      <c r="E166" s="32" t="e">
        <f>(E52+E55)/(E$60+E$63+E$65+E$68)</f>
        <v>#DIV/0!</v>
      </c>
      <c r="F166" s="6"/>
      <c r="G166" s="32">
        <f t="shared" ref="G166:AL166" si="180">(G52+G55)/(G$60+G$63+G$65+G$68)</f>
        <v>5.0154812529064716E-2</v>
      </c>
      <c r="H166" s="32">
        <f t="shared" si="180"/>
        <v>4.3764627214978272E-2</v>
      </c>
      <c r="I166" s="32">
        <f t="shared" si="180"/>
        <v>5.691761598150899E-2</v>
      </c>
      <c r="J166" s="32">
        <f t="shared" si="180"/>
        <v>5.9630215542811955E-2</v>
      </c>
      <c r="K166" s="32">
        <f t="shared" si="180"/>
        <v>4.324050230171908E-2</v>
      </c>
      <c r="L166" s="32">
        <f t="shared" si="180"/>
        <v>3.6329141370338255E-2</v>
      </c>
      <c r="M166" s="32">
        <f t="shared" si="180"/>
        <v>4.4939085486332853E-2</v>
      </c>
      <c r="N166" s="32">
        <f t="shared" si="180"/>
        <v>3.7763224581871667E-2</v>
      </c>
      <c r="O166" s="32">
        <f t="shared" si="180"/>
        <v>3.6712638745293867E-2</v>
      </c>
      <c r="P166" s="32">
        <f t="shared" si="180"/>
        <v>2.6747289325704381E-2</v>
      </c>
      <c r="Q166" s="32">
        <f t="shared" si="180"/>
        <v>4.560092901866418E-2</v>
      </c>
      <c r="R166" s="32">
        <f t="shared" si="180"/>
        <v>4.2731324381024206E-2</v>
      </c>
      <c r="S166" s="32">
        <f t="shared" si="180"/>
        <v>5.2133763235566288E-2</v>
      </c>
      <c r="T166" s="32">
        <f t="shared" si="180"/>
        <v>5.1077676824920933E-2</v>
      </c>
      <c r="U166" s="32">
        <f t="shared" si="180"/>
        <v>3.4685263351073595E-2</v>
      </c>
      <c r="V166" s="32">
        <f t="shared" si="180"/>
        <v>5.9374182864115756E-2</v>
      </c>
      <c r="W166" s="32">
        <f t="shared" si="180"/>
        <v>7.031964288915582E-2</v>
      </c>
      <c r="X166" s="32">
        <f t="shared" si="180"/>
        <v>5.9326324316114558E-2</v>
      </c>
      <c r="Y166" s="32">
        <f t="shared" si="180"/>
        <v>7.7794683818613555E-2</v>
      </c>
      <c r="Z166" s="32">
        <f t="shared" si="180"/>
        <v>3.898500155282339E-2</v>
      </c>
      <c r="AA166" s="32">
        <f t="shared" si="180"/>
        <v>3.9886989640717067E-2</v>
      </c>
      <c r="AB166" s="32">
        <f t="shared" si="180"/>
        <v>5.4844187912190957E-2</v>
      </c>
      <c r="AC166" s="32">
        <f t="shared" si="180"/>
        <v>4.0208059610158206E-2</v>
      </c>
      <c r="AD166" s="32">
        <f t="shared" si="180"/>
        <v>5.4032759232954551E-2</v>
      </c>
      <c r="AE166" s="32">
        <f t="shared" si="180"/>
        <v>5.9908506492949182E-2</v>
      </c>
      <c r="AF166" s="32">
        <f t="shared" si="180"/>
        <v>3.9025875190258755E-2</v>
      </c>
      <c r="AG166" s="32">
        <f t="shared" si="180"/>
        <v>2.7862148135747257E-2</v>
      </c>
      <c r="AH166" s="32">
        <f t="shared" si="180"/>
        <v>3.555697613683316E-2</v>
      </c>
      <c r="AI166" s="32">
        <f t="shared" si="180"/>
        <v>5.9481413136269173E-2</v>
      </c>
      <c r="AJ166" s="32">
        <f t="shared" si="180"/>
        <v>5.4688423790942416E-2</v>
      </c>
      <c r="AK166" s="32">
        <f t="shared" si="180"/>
        <v>3.9886491986296901E-2</v>
      </c>
      <c r="AL166" s="32">
        <f t="shared" si="180"/>
        <v>4.3516824657686123E-2</v>
      </c>
      <c r="AM166" s="32" t="e">
        <f t="shared" ref="AM166:BT166" si="181">(AM52+AM55)/(AM$60+AM$63+AM$65+AM$68)</f>
        <v>#DIV/0!</v>
      </c>
      <c r="AN166" s="32">
        <f t="shared" si="181"/>
        <v>2.7396476778769167E-2</v>
      </c>
      <c r="AO166" s="32">
        <f t="shared" si="181"/>
        <v>9.4553280502031462E-2</v>
      </c>
      <c r="AP166" s="32">
        <f t="shared" si="181"/>
        <v>5.486760801052188E-2</v>
      </c>
      <c r="AQ166" s="32">
        <f t="shared" si="181"/>
        <v>6.0186612121381933E-2</v>
      </c>
      <c r="AR166" s="32">
        <f t="shared" si="181"/>
        <v>6.4430538172715893E-2</v>
      </c>
      <c r="AS166" s="32">
        <f t="shared" si="181"/>
        <v>5.8871579920129369E-2</v>
      </c>
      <c r="AT166" s="32">
        <f t="shared" si="181"/>
        <v>3.6244060972593042E-2</v>
      </c>
      <c r="AU166" s="32">
        <f t="shared" si="181"/>
        <v>3.9932352273014116E-2</v>
      </c>
      <c r="AV166" s="32">
        <f t="shared" si="181"/>
        <v>3.9065458676843308E-2</v>
      </c>
      <c r="AW166" s="32">
        <f t="shared" si="181"/>
        <v>4.311910910527645E-2</v>
      </c>
      <c r="AX166" s="32">
        <f t="shared" si="181"/>
        <v>5.362934575182389E-2</v>
      </c>
      <c r="AY166" s="32">
        <f t="shared" si="181"/>
        <v>4.5818563739004871E-2</v>
      </c>
      <c r="AZ166" s="32">
        <f t="shared" si="181"/>
        <v>6.6379119482415053E-2</v>
      </c>
      <c r="BA166" s="32">
        <f t="shared" si="181"/>
        <v>5.9816666666666671E-2</v>
      </c>
      <c r="BB166" s="32">
        <f t="shared" si="181"/>
        <v>4.9976309441764316E-2</v>
      </c>
      <c r="BC166" s="32">
        <f t="shared" si="181"/>
        <v>6.0254996250055155E-2</v>
      </c>
      <c r="BD166" s="32" t="e">
        <f t="shared" si="181"/>
        <v>#DIV/0!</v>
      </c>
      <c r="BE166" s="32" t="e">
        <f t="shared" si="181"/>
        <v>#DIV/0!</v>
      </c>
      <c r="BF166" s="32" t="e">
        <f t="shared" si="181"/>
        <v>#DIV/0!</v>
      </c>
      <c r="BG166" s="32" t="e">
        <f t="shared" si="181"/>
        <v>#DIV/0!</v>
      </c>
      <c r="BH166" s="32" t="e">
        <f t="shared" si="181"/>
        <v>#DIV/0!</v>
      </c>
      <c r="BI166" s="32">
        <f t="shared" si="181"/>
        <v>5.0613420997910705E-2</v>
      </c>
      <c r="BJ166" s="32">
        <f t="shared" si="181"/>
        <v>3.7880488352347579E-2</v>
      </c>
      <c r="BK166" s="32">
        <f t="shared" si="181"/>
        <v>4.5034367249064171E-2</v>
      </c>
      <c r="BL166" s="32">
        <f t="shared" si="181"/>
        <v>5.4944537709650604E-2</v>
      </c>
      <c r="BM166" s="32">
        <f t="shared" si="181"/>
        <v>5.1805895457949898E-2</v>
      </c>
      <c r="BN166" s="32">
        <f t="shared" si="181"/>
        <v>4.098343905309966E-2</v>
      </c>
      <c r="BO166" s="32">
        <f t="shared" si="181"/>
        <v>4.7203075819753769E-2</v>
      </c>
      <c r="BP166" s="32">
        <f t="shared" si="181"/>
        <v>7.4036122703780904E-2</v>
      </c>
      <c r="BQ166" s="32">
        <f t="shared" si="181"/>
        <v>5.4136461403648521E-2</v>
      </c>
      <c r="BR166" s="32">
        <f t="shared" si="181"/>
        <v>4.4194121953770531E-2</v>
      </c>
      <c r="BS166" s="32">
        <f t="shared" si="181"/>
        <v>4.8163943728678757E-2</v>
      </c>
      <c r="BT166" s="32">
        <f t="shared" si="181"/>
        <v>3.3723108727953997E-2</v>
      </c>
    </row>
    <row r="167" spans="1:72" s="12" customFormat="1" x14ac:dyDescent="0.25">
      <c r="A167" s="5"/>
      <c r="B167" s="6" t="s">
        <v>39</v>
      </c>
      <c r="C167" s="6" t="s">
        <v>12</v>
      </c>
      <c r="D167" s="61" t="s">
        <v>104</v>
      </c>
      <c r="E167" s="32" t="e">
        <f>(E53+E56)/(E$60+E$63+E$65+E$68)</f>
        <v>#DIV/0!</v>
      </c>
      <c r="F167" s="6"/>
      <c r="G167" s="32">
        <f t="shared" ref="G167:AL167" si="182">(G53+G56)/(G$60+G$63+G$65+G$68)</f>
        <v>9.2201186438082644E-2</v>
      </c>
      <c r="H167" s="32">
        <f t="shared" si="182"/>
        <v>8.0173854898027433E-2</v>
      </c>
      <c r="I167" s="32">
        <f t="shared" si="182"/>
        <v>0.10005984810962522</v>
      </c>
      <c r="J167" s="32">
        <f t="shared" si="182"/>
        <v>8.5900731659086418E-2</v>
      </c>
      <c r="K167" s="32">
        <f t="shared" si="182"/>
        <v>6.9389621881742344E-2</v>
      </c>
      <c r="L167" s="32">
        <f t="shared" si="182"/>
        <v>5.6797484822202954E-2</v>
      </c>
      <c r="M167" s="32">
        <f t="shared" si="182"/>
        <v>6.7394581838953443E-2</v>
      </c>
      <c r="N167" s="32">
        <f t="shared" si="182"/>
        <v>6.2259632106691047E-2</v>
      </c>
      <c r="O167" s="32">
        <f t="shared" si="182"/>
        <v>7.2293857167937875E-2</v>
      </c>
      <c r="P167" s="32">
        <f t="shared" si="182"/>
        <v>5.2342357424933275E-2</v>
      </c>
      <c r="Q167" s="32">
        <f t="shared" si="182"/>
        <v>7.8870811334985441E-2</v>
      </c>
      <c r="R167" s="32">
        <f t="shared" si="182"/>
        <v>8.9697110318358031E-2</v>
      </c>
      <c r="S167" s="32">
        <f t="shared" si="182"/>
        <v>9.4497316358039721E-2</v>
      </c>
      <c r="T167" s="32">
        <f t="shared" si="182"/>
        <v>8.6424379810241134E-2</v>
      </c>
      <c r="U167" s="32">
        <f t="shared" si="182"/>
        <v>6.216431149446381E-2</v>
      </c>
      <c r="V167" s="32">
        <f t="shared" si="182"/>
        <v>9.8526976379325365E-2</v>
      </c>
      <c r="W167" s="32">
        <f t="shared" si="182"/>
        <v>0.11612376974238539</v>
      </c>
      <c r="X167" s="32">
        <f t="shared" si="182"/>
        <v>0.10649374757412629</v>
      </c>
      <c r="Y167" s="32">
        <f t="shared" si="182"/>
        <v>0.12107799064020101</v>
      </c>
      <c r="Z167" s="32">
        <f t="shared" si="182"/>
        <v>8.6775425199583464E-2</v>
      </c>
      <c r="AA167" s="32">
        <f t="shared" si="182"/>
        <v>8.7449682887598038E-2</v>
      </c>
      <c r="AB167" s="32">
        <f t="shared" si="182"/>
        <v>9.5008387076608913E-2</v>
      </c>
      <c r="AC167" s="32">
        <f t="shared" si="182"/>
        <v>0.10041215960835838</v>
      </c>
      <c r="AD167" s="32">
        <f t="shared" si="182"/>
        <v>0.18160733309659091</v>
      </c>
      <c r="AE167" s="32">
        <f t="shared" si="182"/>
        <v>0.10600715812240905</v>
      </c>
      <c r="AF167" s="32">
        <f t="shared" si="182"/>
        <v>0.10292998477929985</v>
      </c>
      <c r="AG167" s="32">
        <f t="shared" si="182"/>
        <v>7.0018096445284173E-2</v>
      </c>
      <c r="AH167" s="32">
        <f t="shared" si="182"/>
        <v>8.2846740935348828E-2</v>
      </c>
      <c r="AI167" s="32">
        <f t="shared" si="182"/>
        <v>9.8060688632306922E-2</v>
      </c>
      <c r="AJ167" s="32">
        <f t="shared" si="182"/>
        <v>9.6209395428976843E-2</v>
      </c>
      <c r="AK167" s="32">
        <f t="shared" si="182"/>
        <v>9.4754921636531667E-2</v>
      </c>
      <c r="AL167" s="32">
        <f t="shared" si="182"/>
        <v>9.1801097621819386E-2</v>
      </c>
      <c r="AM167" s="32" t="e">
        <f t="shared" ref="AM167:BT167" si="183">(AM53+AM56)/(AM$60+AM$63+AM$65+AM$68)</f>
        <v>#DIV/0!</v>
      </c>
      <c r="AN167" s="32">
        <f t="shared" si="183"/>
        <v>0.21791352093342484</v>
      </c>
      <c r="AO167" s="32">
        <f t="shared" si="183"/>
        <v>0.20132547568285131</v>
      </c>
      <c r="AP167" s="32">
        <f t="shared" si="183"/>
        <v>0.1054338205490897</v>
      </c>
      <c r="AQ167" s="32">
        <f t="shared" si="183"/>
        <v>0.10739069928175815</v>
      </c>
      <c r="AR167" s="32">
        <f t="shared" si="183"/>
        <v>0.10345431789737172</v>
      </c>
      <c r="AS167" s="32">
        <f t="shared" si="183"/>
        <v>0.10969008878180797</v>
      </c>
      <c r="AT167" s="32">
        <f t="shared" si="183"/>
        <v>7.7469654448832664E-2</v>
      </c>
      <c r="AU167" s="32">
        <f t="shared" si="183"/>
        <v>6.6208950702981065E-2</v>
      </c>
      <c r="AV167" s="32">
        <f t="shared" si="183"/>
        <v>7.0090599236752427E-2</v>
      </c>
      <c r="AW167" s="32">
        <f t="shared" si="183"/>
        <v>7.7171230031037943E-2</v>
      </c>
      <c r="AX167" s="32">
        <f t="shared" si="183"/>
        <v>7.4314613977084429E-2</v>
      </c>
      <c r="AY167" s="32">
        <f t="shared" si="183"/>
        <v>7.4451883943809902E-2</v>
      </c>
      <c r="AZ167" s="32">
        <f t="shared" si="183"/>
        <v>9.6202573164631697E-2</v>
      </c>
      <c r="BA167" s="32">
        <f t="shared" si="183"/>
        <v>8.4866666666666674E-2</v>
      </c>
      <c r="BB167" s="32">
        <f t="shared" si="183"/>
        <v>7.4291436940041367E-2</v>
      </c>
      <c r="BC167" s="32">
        <f t="shared" si="183"/>
        <v>8.8304583756121241E-2</v>
      </c>
      <c r="BD167" s="32" t="e">
        <f t="shared" si="183"/>
        <v>#DIV/0!</v>
      </c>
      <c r="BE167" s="32" t="e">
        <f t="shared" si="183"/>
        <v>#DIV/0!</v>
      </c>
      <c r="BF167" s="32" t="e">
        <f t="shared" si="183"/>
        <v>#DIV/0!</v>
      </c>
      <c r="BG167" s="32" t="e">
        <f t="shared" si="183"/>
        <v>#DIV/0!</v>
      </c>
      <c r="BH167" s="32" t="e">
        <f t="shared" si="183"/>
        <v>#DIV/0!</v>
      </c>
      <c r="BI167" s="32">
        <f t="shared" si="183"/>
        <v>8.1895911516867814E-2</v>
      </c>
      <c r="BJ167" s="32">
        <f t="shared" si="183"/>
        <v>6.4530531780963615E-2</v>
      </c>
      <c r="BK167" s="32">
        <f t="shared" si="183"/>
        <v>8.2831476922232097E-2</v>
      </c>
      <c r="BL167" s="32">
        <f t="shared" si="183"/>
        <v>9.6499230095100627E-2</v>
      </c>
      <c r="BM167" s="32">
        <f t="shared" si="183"/>
        <v>9.7529327017111991E-2</v>
      </c>
      <c r="BN167" s="32">
        <f t="shared" si="183"/>
        <v>0.10794246991891186</v>
      </c>
      <c r="BO167" s="32">
        <f t="shared" si="183"/>
        <v>9.2545519741822374E-2</v>
      </c>
      <c r="BP167" s="32">
        <f t="shared" si="183"/>
        <v>0.16247257967438833</v>
      </c>
      <c r="BQ167" s="32">
        <f t="shared" si="183"/>
        <v>9.9952202660718539E-2</v>
      </c>
      <c r="BR167" s="32">
        <f t="shared" si="183"/>
        <v>7.2446396820416287E-2</v>
      </c>
      <c r="BS167" s="32">
        <f t="shared" si="183"/>
        <v>7.4541404817064588E-2</v>
      </c>
      <c r="BT167" s="32">
        <f t="shared" si="183"/>
        <v>5.9790684152723039E-2</v>
      </c>
    </row>
    <row r="168" spans="1:72" s="53" customFormat="1" ht="13.5" customHeight="1" x14ac:dyDescent="0.25">
      <c r="A168" s="51"/>
      <c r="B168" s="32" t="s">
        <v>39</v>
      </c>
      <c r="C168" s="32" t="s">
        <v>12</v>
      </c>
      <c r="D168" s="52" t="s">
        <v>15</v>
      </c>
      <c r="E168" s="32" t="e">
        <f>(E63-E64+E68-E69)/(E$60+E$63+E$65+E$68)-E169</f>
        <v>#DIV/0!</v>
      </c>
      <c r="F168" s="32"/>
      <c r="G168" s="32">
        <f t="shared" ref="G168:AL168" si="184">(G63-G64+G68-G69)/(G$60+G$63+G$65+G$68)-G169</f>
        <v>2.7348158914906023E-2</v>
      </c>
      <c r="H168" s="32">
        <f t="shared" si="184"/>
        <v>2.296340688348053E-2</v>
      </c>
      <c r="I168" s="32">
        <f t="shared" si="184"/>
        <v>3.1822191625139856E-2</v>
      </c>
      <c r="J168" s="32">
        <f t="shared" si="184"/>
        <v>1.3976412327838042E-2</v>
      </c>
      <c r="K168" s="32">
        <f t="shared" si="184"/>
        <v>3.2025610196586174E-2</v>
      </c>
      <c r="L168" s="32">
        <f t="shared" si="184"/>
        <v>1.7785445878366241E-2</v>
      </c>
      <c r="M168" s="32">
        <f t="shared" si="184"/>
        <v>3.9621508276665399E-2</v>
      </c>
      <c r="N168" s="32">
        <f t="shared" si="184"/>
        <v>5.0345434830958935E-2</v>
      </c>
      <c r="O168" s="32">
        <f t="shared" si="184"/>
        <v>3.9114251211927353E-2</v>
      </c>
      <c r="P168" s="32">
        <f t="shared" si="184"/>
        <v>3.7865394470029012E-2</v>
      </c>
      <c r="Q168" s="32">
        <f t="shared" si="184"/>
        <v>3.2491731732100543E-2</v>
      </c>
      <c r="R168" s="32">
        <f t="shared" si="184"/>
        <v>-3.1019858768062958E-3</v>
      </c>
      <c r="S168" s="32">
        <f t="shared" si="184"/>
        <v>3.66607513450872E-2</v>
      </c>
      <c r="T168" s="32">
        <f t="shared" si="184"/>
        <v>1.8645282306473901E-2</v>
      </c>
      <c r="U168" s="32">
        <f t="shared" si="184"/>
        <v>2.8579135587383793E-2</v>
      </c>
      <c r="V168" s="32">
        <f t="shared" si="184"/>
        <v>2.6450495321089201E-2</v>
      </c>
      <c r="W168" s="32">
        <f t="shared" si="184"/>
        <v>5.5596874907679353E-2</v>
      </c>
      <c r="X168" s="32">
        <f t="shared" si="184"/>
        <v>5.9230656933532008E-2</v>
      </c>
      <c r="Y168" s="32">
        <f t="shared" si="184"/>
        <v>2.4986496027674221E-2</v>
      </c>
      <c r="Z168" s="32">
        <f t="shared" si="184"/>
        <v>5.0227183456243149E-2</v>
      </c>
      <c r="AA168" s="32">
        <f t="shared" si="184"/>
        <v>5.3507665797083853E-2</v>
      </c>
      <c r="AB168" s="32">
        <f t="shared" si="184"/>
        <v>5.2833277281379466E-2</v>
      </c>
      <c r="AC168" s="32">
        <f t="shared" si="184"/>
        <v>3.8164127535741305E-2</v>
      </c>
      <c r="AD168" s="32">
        <f t="shared" si="184"/>
        <v>-6.9339330595455967E-2</v>
      </c>
      <c r="AE168" s="32">
        <f t="shared" si="184"/>
        <v>4.6165902460894706E-2</v>
      </c>
      <c r="AF168" s="32">
        <f t="shared" si="184"/>
        <v>5.3377262738637452E-2</v>
      </c>
      <c r="AG168" s="32">
        <f t="shared" si="184"/>
        <v>5.1849383730173469E-2</v>
      </c>
      <c r="AH168" s="32">
        <f t="shared" si="184"/>
        <v>1.4400111680871623E-2</v>
      </c>
      <c r="AI168" s="32">
        <f t="shared" si="184"/>
        <v>2.4548079578673356E-2</v>
      </c>
      <c r="AJ168" s="32">
        <f t="shared" si="184"/>
        <v>-4.9065526999264204E-3</v>
      </c>
      <c r="AK168" s="32">
        <f t="shared" si="184"/>
        <v>3.5813455674221034E-2</v>
      </c>
      <c r="AL168" s="32">
        <f t="shared" si="184"/>
        <v>3.1531728432301336E-2</v>
      </c>
      <c r="AM168" s="32" t="e">
        <f t="shared" ref="AM168:BR168" si="185">(AM63-AM64+AM68-AM69)/(AM$60+AM$63+AM$65+AM$68)-AM169</f>
        <v>#DIV/0!</v>
      </c>
      <c r="AN168" s="32">
        <f t="shared" si="185"/>
        <v>7.791835117842455E-3</v>
      </c>
      <c r="AO168" s="32">
        <f t="shared" si="185"/>
        <v>-1.7160838564732439E-2</v>
      </c>
      <c r="AP168" s="32">
        <f t="shared" si="185"/>
        <v>3.981656349338096E-2</v>
      </c>
      <c r="AQ168" s="32">
        <f t="shared" si="185"/>
        <v>3.2320672732909311E-2</v>
      </c>
      <c r="AR168" s="32">
        <f t="shared" si="185"/>
        <v>3.4575369581914803E-2</v>
      </c>
      <c r="AS168" s="32">
        <f t="shared" si="185"/>
        <v>2.3742172165713255E-2</v>
      </c>
      <c r="AT168" s="32">
        <f t="shared" si="185"/>
        <v>2.8370955673460409E-2</v>
      </c>
      <c r="AU168" s="32">
        <f t="shared" si="185"/>
        <v>3.3824753214094679E-2</v>
      </c>
      <c r="AV168" s="32">
        <f t="shared" si="185"/>
        <v>2.7350198471301074E-2</v>
      </c>
      <c r="AW168" s="32">
        <f t="shared" si="185"/>
        <v>1.1832069584598218E-2</v>
      </c>
      <c r="AX168" s="32">
        <f t="shared" si="185"/>
        <v>1.1032034616533654E-2</v>
      </c>
      <c r="AY168" s="32">
        <f t="shared" si="185"/>
        <v>1.5199805203340133E-2</v>
      </c>
      <c r="AZ168" s="32">
        <f t="shared" si="185"/>
        <v>1.6086106512187212E-3</v>
      </c>
      <c r="BA168" s="32">
        <f t="shared" si="185"/>
        <v>8.8950868321953647E-3</v>
      </c>
      <c r="BB168" s="32">
        <f t="shared" si="185"/>
        <v>3.3884756629911812E-2</v>
      </c>
      <c r="BC168" s="32">
        <f t="shared" si="185"/>
        <v>1.9542098809792921E-2</v>
      </c>
      <c r="BD168" s="32" t="e">
        <f t="shared" si="185"/>
        <v>#DIV/0!</v>
      </c>
      <c r="BE168" s="32" t="e">
        <f t="shared" si="185"/>
        <v>#DIV/0!</v>
      </c>
      <c r="BF168" s="32" t="e">
        <f t="shared" si="185"/>
        <v>#DIV/0!</v>
      </c>
      <c r="BG168" s="32" t="e">
        <f t="shared" si="185"/>
        <v>#DIV/0!</v>
      </c>
      <c r="BH168" s="32" t="e">
        <f t="shared" si="185"/>
        <v>#DIV/0!</v>
      </c>
      <c r="BI168" s="32">
        <f t="shared" si="185"/>
        <v>2.2730613736303511E-2</v>
      </c>
      <c r="BJ168" s="32">
        <f t="shared" si="185"/>
        <v>4.1181452251338228E-2</v>
      </c>
      <c r="BK168" s="32">
        <f t="shared" si="185"/>
        <v>2.1888048751494964E-2</v>
      </c>
      <c r="BL168" s="32">
        <f t="shared" si="185"/>
        <v>4.4131738548945094E-2</v>
      </c>
      <c r="BM168" s="32">
        <f t="shared" si="185"/>
        <v>4.2257860162251512E-2</v>
      </c>
      <c r="BN168" s="32">
        <f t="shared" si="185"/>
        <v>2.8939632395748802E-2</v>
      </c>
      <c r="BO168" s="32">
        <f t="shared" si="185"/>
        <v>1.8917459035600513E-2</v>
      </c>
      <c r="BP168" s="32">
        <f t="shared" si="185"/>
        <v>2.9090356903496914E-3</v>
      </c>
      <c r="BQ168" s="32">
        <f t="shared" si="185"/>
        <v>3.2791995525696865E-2</v>
      </c>
      <c r="BR168" s="32">
        <f t="shared" si="185"/>
        <v>1.8698454790155902E-2</v>
      </c>
      <c r="BS168" s="32">
        <f>(BS63-BS64+BS68-BS69)/(BS$60+BS$63+BS$65+BS$68)-BS169</f>
        <v>1.4817665845588524E-2</v>
      </c>
      <c r="BT168" s="32">
        <f>(BT63-BT64+BT68-BT69)/(BT$60+BT$63+BT$65+BT$68)-BT169</f>
        <v>2.6164285439245857E-2</v>
      </c>
    </row>
    <row r="169" spans="1:72" s="12" customFormat="1" x14ac:dyDescent="0.25">
      <c r="A169" s="5"/>
      <c r="B169" s="6" t="s">
        <v>39</v>
      </c>
      <c r="C169" s="6" t="s">
        <v>12</v>
      </c>
      <c r="D169" s="7" t="s">
        <v>16</v>
      </c>
      <c r="E169" s="32" t="e">
        <f>(E75+E76)/(E$60+E$63+E$65+E$68)</f>
        <v>#DIV/0!</v>
      </c>
      <c r="F169" s="6"/>
      <c r="G169" s="32">
        <f t="shared" ref="G169:AL169" si="186">(G75+G76)/(G$60+G$63+G$65+G$68)</f>
        <v>3.360671796817797E-2</v>
      </c>
      <c r="H169" s="32">
        <f t="shared" si="186"/>
        <v>3.198477098345355E-2</v>
      </c>
      <c r="I169" s="32">
        <f t="shared" si="186"/>
        <v>2.698373540144108E-2</v>
      </c>
      <c r="J169" s="32">
        <f t="shared" si="186"/>
        <v>2.5384869064291632E-2</v>
      </c>
      <c r="K169" s="32">
        <f t="shared" si="186"/>
        <v>3.1209523084382556E-2</v>
      </c>
      <c r="L169" s="32">
        <f t="shared" si="186"/>
        <v>2.7227563661963255E-2</v>
      </c>
      <c r="M169" s="32">
        <f t="shared" si="186"/>
        <v>2.9496097469244701E-2</v>
      </c>
      <c r="N169" s="32">
        <f t="shared" si="186"/>
        <v>2.6105219565972313E-2</v>
      </c>
      <c r="O169" s="32">
        <f t="shared" si="186"/>
        <v>3.5432692977839186E-2</v>
      </c>
      <c r="P169" s="32">
        <f t="shared" si="186"/>
        <v>2.8362705940634451E-2</v>
      </c>
      <c r="Q169" s="32">
        <f t="shared" si="186"/>
        <v>3.0420550229852832E-2</v>
      </c>
      <c r="R169" s="32">
        <f t="shared" si="186"/>
        <v>3.6900336563697872E-2</v>
      </c>
      <c r="S169" s="32">
        <f t="shared" si="186"/>
        <v>2.5934832091338237E-2</v>
      </c>
      <c r="T169" s="32">
        <f t="shared" si="186"/>
        <v>3.1993645683873653E-2</v>
      </c>
      <c r="U169" s="32">
        <f t="shared" si="186"/>
        <v>3.5175681810303901E-2</v>
      </c>
      <c r="V169" s="32">
        <f t="shared" si="186"/>
        <v>3.7874441487069047E-2</v>
      </c>
      <c r="W169" s="32">
        <f t="shared" si="186"/>
        <v>3.8628757476107209E-2</v>
      </c>
      <c r="X169" s="32">
        <f t="shared" si="186"/>
        <v>3.9930623590287956E-2</v>
      </c>
      <c r="Y169" s="32">
        <f t="shared" si="186"/>
        <v>3.1575737414011484E-2</v>
      </c>
      <c r="Z169" s="32">
        <f t="shared" si="186"/>
        <v>2.2700710732543639E-2</v>
      </c>
      <c r="AA169" s="32">
        <f t="shared" si="186"/>
        <v>2.8791544963902627E-2</v>
      </c>
      <c r="AB169" s="32">
        <f t="shared" si="186"/>
        <v>3.3392121495461717E-2</v>
      </c>
      <c r="AC169" s="32">
        <f t="shared" si="186"/>
        <v>3.5610642536791498E-2</v>
      </c>
      <c r="AD169" s="32">
        <f t="shared" si="186"/>
        <v>4.7888247498864972E-2</v>
      </c>
      <c r="AE169" s="32">
        <f t="shared" si="186"/>
        <v>3.3139914157278627E-2</v>
      </c>
      <c r="AF169" s="32">
        <f t="shared" si="186"/>
        <v>2.9385294338988167E-2</v>
      </c>
      <c r="AG169" s="32">
        <f t="shared" si="186"/>
        <v>2.4881138675139018E-2</v>
      </c>
      <c r="AH169" s="32">
        <f t="shared" si="186"/>
        <v>3.3443160091052325E-2</v>
      </c>
      <c r="AI169" s="32">
        <f t="shared" si="186"/>
        <v>2.8267759136845403E-2</v>
      </c>
      <c r="AJ169" s="32">
        <f t="shared" si="186"/>
        <v>3.0177249840080876E-2</v>
      </c>
      <c r="AK169" s="32">
        <f t="shared" si="186"/>
        <v>3.0676477023741253E-2</v>
      </c>
      <c r="AL169" s="32">
        <f t="shared" si="186"/>
        <v>4.6299636942719331E-2</v>
      </c>
      <c r="AM169" s="32" t="e">
        <f t="shared" ref="AM169:BT169" si="187">(AM75+AM76)/(AM$60+AM$63+AM$65+AM$68)</f>
        <v>#DIV/0!</v>
      </c>
      <c r="AN169" s="32">
        <f t="shared" si="187"/>
        <v>2.200683795468112E-2</v>
      </c>
      <c r="AO169" s="32">
        <f t="shared" si="187"/>
        <v>3.4227092235435116E-2</v>
      </c>
      <c r="AP169" s="32">
        <f t="shared" si="187"/>
        <v>3.148733836862691E-2</v>
      </c>
      <c r="AQ169" s="32">
        <f t="shared" si="187"/>
        <v>3.6645488642677956E-2</v>
      </c>
      <c r="AR169" s="32">
        <f t="shared" si="187"/>
        <v>3.3768393455214971E-2</v>
      </c>
      <c r="AS169" s="32">
        <f t="shared" si="187"/>
        <v>3.4832368248161889E-2</v>
      </c>
      <c r="AT169" s="32">
        <f t="shared" si="187"/>
        <v>4.1131658778101786E-2</v>
      </c>
      <c r="AU169" s="32">
        <f t="shared" si="187"/>
        <v>3.7268464344024303E-2</v>
      </c>
      <c r="AV169" s="32">
        <f t="shared" si="187"/>
        <v>5.1460455921256698E-2</v>
      </c>
      <c r="AW169" s="32">
        <f t="shared" si="187"/>
        <v>4.5209306186258555E-2</v>
      </c>
      <c r="AX169" s="32">
        <f t="shared" si="187"/>
        <v>3.8749254403939698E-2</v>
      </c>
      <c r="AY169" s="32">
        <f t="shared" si="187"/>
        <v>3.236485279849774E-2</v>
      </c>
      <c r="AZ169" s="32">
        <f t="shared" si="187"/>
        <v>4.404087151784928E-2</v>
      </c>
      <c r="BA169" s="32">
        <f t="shared" si="187"/>
        <v>3.0713246501137922E-2</v>
      </c>
      <c r="BB169" s="32">
        <f t="shared" si="187"/>
        <v>4.0740501812541748E-2</v>
      </c>
      <c r="BC169" s="32">
        <f t="shared" si="187"/>
        <v>3.024834544837976E-2</v>
      </c>
      <c r="BD169" s="32" t="e">
        <f t="shared" si="187"/>
        <v>#DIV/0!</v>
      </c>
      <c r="BE169" s="32" t="e">
        <f t="shared" si="187"/>
        <v>#DIV/0!</v>
      </c>
      <c r="BF169" s="32" t="e">
        <f t="shared" si="187"/>
        <v>#DIV/0!</v>
      </c>
      <c r="BG169" s="32" t="e">
        <f t="shared" si="187"/>
        <v>#DIV/0!</v>
      </c>
      <c r="BH169" s="32" t="e">
        <f t="shared" si="187"/>
        <v>#DIV/0!</v>
      </c>
      <c r="BI169" s="32">
        <f t="shared" si="187"/>
        <v>2.9217084573447006E-2</v>
      </c>
      <c r="BJ169" s="32">
        <f t="shared" si="187"/>
        <v>2.835312961404287E-2</v>
      </c>
      <c r="BK169" s="32">
        <f t="shared" si="187"/>
        <v>3.1463558866959743E-2</v>
      </c>
      <c r="BL169" s="32">
        <f t="shared" si="187"/>
        <v>3.7998174777918316E-2</v>
      </c>
      <c r="BM169" s="32">
        <f t="shared" si="187"/>
        <v>3.0383455748996976E-2</v>
      </c>
      <c r="BN169" s="32">
        <f t="shared" si="187"/>
        <v>3.3133265197764154E-2</v>
      </c>
      <c r="BO169" s="32">
        <f t="shared" si="187"/>
        <v>3.0994888069861969E-2</v>
      </c>
      <c r="BP169" s="32">
        <f t="shared" si="187"/>
        <v>3.2761015096321386E-2</v>
      </c>
      <c r="BQ169" s="32">
        <f t="shared" si="187"/>
        <v>3.5894772577545489E-2</v>
      </c>
      <c r="BR169" s="32">
        <f t="shared" si="187"/>
        <v>4.3037765270507185E-2</v>
      </c>
      <c r="BS169" s="32">
        <f t="shared" si="187"/>
        <v>3.5654054397386968E-2</v>
      </c>
      <c r="BT169" s="32">
        <f t="shared" si="187"/>
        <v>2.2320758814258816E-2</v>
      </c>
    </row>
    <row r="170" spans="1:72" s="12" customFormat="1" x14ac:dyDescent="0.25">
      <c r="A170" s="10"/>
      <c r="B170" s="8" t="s">
        <v>68</v>
      </c>
      <c r="C170" s="8" t="s">
        <v>12</v>
      </c>
      <c r="D170" s="9" t="s">
        <v>46</v>
      </c>
      <c r="E170" s="33"/>
      <c r="F170" s="8"/>
      <c r="G170" s="33">
        <f>AVERAGE(BI170:BT170)</f>
        <v>0.79700000000000026</v>
      </c>
      <c r="H170" s="33">
        <f t="shared" ref="H170:L172" si="188">$BI170</f>
        <v>0.78</v>
      </c>
      <c r="I170" s="33">
        <f t="shared" si="188"/>
        <v>0.78</v>
      </c>
      <c r="J170" s="33">
        <f t="shared" si="188"/>
        <v>0.78</v>
      </c>
      <c r="K170" s="33">
        <f t="shared" si="188"/>
        <v>0.78</v>
      </c>
      <c r="L170" s="33">
        <f t="shared" si="188"/>
        <v>0.78</v>
      </c>
      <c r="M170" s="33">
        <f t="shared" ref="M170:O172" si="189">$BJ170</f>
        <v>0.78309090909090917</v>
      </c>
      <c r="N170" s="33">
        <f t="shared" si="189"/>
        <v>0.78309090909090917</v>
      </c>
      <c r="O170" s="33">
        <f t="shared" si="189"/>
        <v>0.78309090909090917</v>
      </c>
      <c r="P170" s="33">
        <f t="shared" ref="P170:T172" si="190">$BK170</f>
        <v>0.78618181818181831</v>
      </c>
      <c r="Q170" s="33">
        <f t="shared" si="190"/>
        <v>0.78618181818181831</v>
      </c>
      <c r="R170" s="33">
        <f t="shared" si="190"/>
        <v>0.78618181818181831</v>
      </c>
      <c r="S170" s="33">
        <f t="shared" si="190"/>
        <v>0.78618181818181831</v>
      </c>
      <c r="T170" s="33">
        <f t="shared" si="190"/>
        <v>0.78618181818181831</v>
      </c>
      <c r="U170" s="33">
        <f t="shared" ref="U170:X172" si="191">$BL170</f>
        <v>0.78927272727272746</v>
      </c>
      <c r="V170" s="33">
        <f t="shared" si="191"/>
        <v>0.78927272727272746</v>
      </c>
      <c r="W170" s="33">
        <f t="shared" si="191"/>
        <v>0.78927272727272746</v>
      </c>
      <c r="X170" s="33">
        <f t="shared" si="191"/>
        <v>0.78927272727272746</v>
      </c>
      <c r="Y170" s="33">
        <f t="shared" ref="Y170:AC172" si="192">$BM170</f>
        <v>0.7923636363636366</v>
      </c>
      <c r="Z170" s="33">
        <f t="shared" si="192"/>
        <v>0.7923636363636366</v>
      </c>
      <c r="AA170" s="33">
        <f t="shared" si="192"/>
        <v>0.7923636363636366</v>
      </c>
      <c r="AB170" s="33">
        <f t="shared" si="192"/>
        <v>0.7923636363636366</v>
      </c>
      <c r="AC170" s="33">
        <f t="shared" si="192"/>
        <v>0.7923636363636366</v>
      </c>
      <c r="AD170" s="33">
        <f t="shared" ref="AD170:AG172" si="193">$BN170</f>
        <v>0.79545454545454575</v>
      </c>
      <c r="AE170" s="33">
        <f t="shared" si="193"/>
        <v>0.79545454545454575</v>
      </c>
      <c r="AF170" s="33">
        <f t="shared" si="193"/>
        <v>0.79545454545454575</v>
      </c>
      <c r="AG170" s="33">
        <f t="shared" si="193"/>
        <v>0.79545454545454575</v>
      </c>
      <c r="AH170" s="33">
        <f t="shared" ref="AH170:AK172" si="194">$BO170</f>
        <v>0.79854545454545489</v>
      </c>
      <c r="AI170" s="33">
        <f t="shared" si="194"/>
        <v>0.79854545454545489</v>
      </c>
      <c r="AJ170" s="33">
        <f t="shared" si="194"/>
        <v>0.79854545454545489</v>
      </c>
      <c r="AK170" s="33">
        <f t="shared" si="194"/>
        <v>0.79854545454545489</v>
      </c>
      <c r="AL170" s="33">
        <f t="shared" ref="AL170:AP172" si="195">$BP170</f>
        <v>0.80163636363636404</v>
      </c>
      <c r="AM170" s="33">
        <f t="shared" si="195"/>
        <v>0.80163636363636404</v>
      </c>
      <c r="AN170" s="33">
        <f t="shared" si="195"/>
        <v>0.80163636363636404</v>
      </c>
      <c r="AO170" s="33">
        <f t="shared" si="195"/>
        <v>0.80163636363636404</v>
      </c>
      <c r="AP170" s="33">
        <f t="shared" si="195"/>
        <v>0.80163636363636404</v>
      </c>
      <c r="AQ170" s="33">
        <f t="shared" ref="AQ170:AT172" si="196">$BQ170</f>
        <v>0.80472727272727318</v>
      </c>
      <c r="AR170" s="33">
        <f t="shared" si="196"/>
        <v>0.80472727272727318</v>
      </c>
      <c r="AS170" s="33">
        <f t="shared" si="196"/>
        <v>0.80472727272727318</v>
      </c>
      <c r="AT170" s="33">
        <f t="shared" si="196"/>
        <v>0.80472727272727318</v>
      </c>
      <c r="AU170" s="33">
        <f t="shared" ref="AU170:AX172" si="197">$BR170</f>
        <v>0.80781818181818232</v>
      </c>
      <c r="AV170" s="33">
        <f t="shared" si="197"/>
        <v>0.80781818181818232</v>
      </c>
      <c r="AW170" s="33">
        <f t="shared" si="197"/>
        <v>0.80781818181818232</v>
      </c>
      <c r="AX170" s="33">
        <f t="shared" si="197"/>
        <v>0.80781818181818232</v>
      </c>
      <c r="AY170" s="33">
        <f t="shared" ref="AY170:BC172" si="198">$BS170</f>
        <v>0.81090909090909147</v>
      </c>
      <c r="AZ170" s="33">
        <f t="shared" si="198"/>
        <v>0.81090909090909147</v>
      </c>
      <c r="BA170" s="33">
        <f t="shared" si="198"/>
        <v>0.81090909090909147</v>
      </c>
      <c r="BB170" s="33">
        <f t="shared" si="198"/>
        <v>0.81090909090909147</v>
      </c>
      <c r="BC170" s="33">
        <f t="shared" si="198"/>
        <v>0.81090909090909147</v>
      </c>
      <c r="BD170" s="33">
        <f t="shared" ref="BD170:BH172" si="199">$BT170</f>
        <v>0.81400000000000006</v>
      </c>
      <c r="BE170" s="33">
        <f t="shared" si="199"/>
        <v>0.81400000000000006</v>
      </c>
      <c r="BF170" s="33">
        <f t="shared" si="199"/>
        <v>0.81400000000000006</v>
      </c>
      <c r="BG170" s="33">
        <f t="shared" si="199"/>
        <v>0.81400000000000006</v>
      </c>
      <c r="BH170" s="33">
        <f t="shared" si="199"/>
        <v>0.81400000000000006</v>
      </c>
      <c r="BI170" s="33">
        <v>0.78</v>
      </c>
      <c r="BJ170" s="33">
        <v>0.78309090909090917</v>
      </c>
      <c r="BK170" s="33">
        <v>0.78618181818181831</v>
      </c>
      <c r="BL170" s="33">
        <v>0.78927272727272746</v>
      </c>
      <c r="BM170" s="33">
        <v>0.7923636363636366</v>
      </c>
      <c r="BN170" s="33">
        <v>0.79545454545454575</v>
      </c>
      <c r="BO170" s="33">
        <v>0.79854545454545489</v>
      </c>
      <c r="BP170" s="33">
        <v>0.80163636363636404</v>
      </c>
      <c r="BQ170" s="33">
        <v>0.80472727272727318</v>
      </c>
      <c r="BR170" s="33">
        <v>0.80781818181818232</v>
      </c>
      <c r="BS170" s="33">
        <v>0.81090909090909147</v>
      </c>
      <c r="BT170" s="33">
        <v>0.81400000000000006</v>
      </c>
    </row>
    <row r="171" spans="1:72" s="12" customFormat="1" x14ac:dyDescent="0.25">
      <c r="A171" s="10"/>
      <c r="B171" s="8" t="s">
        <v>63</v>
      </c>
      <c r="C171" s="8" t="s">
        <v>12</v>
      </c>
      <c r="D171" s="9" t="s">
        <v>46</v>
      </c>
      <c r="E171" s="33"/>
      <c r="F171" s="8"/>
      <c r="G171" s="33">
        <f>AVERAGE(BI171:BT171)</f>
        <v>0.80499999999999972</v>
      </c>
      <c r="H171" s="33">
        <f t="shared" si="188"/>
        <v>0.79</v>
      </c>
      <c r="I171" s="33">
        <f t="shared" si="188"/>
        <v>0.79</v>
      </c>
      <c r="J171" s="33">
        <f t="shared" si="188"/>
        <v>0.79</v>
      </c>
      <c r="K171" s="33">
        <f t="shared" si="188"/>
        <v>0.79</v>
      </c>
      <c r="L171" s="33">
        <f t="shared" si="188"/>
        <v>0.79</v>
      </c>
      <c r="M171" s="33">
        <f t="shared" si="189"/>
        <v>0.79272727272727272</v>
      </c>
      <c r="N171" s="33">
        <f t="shared" si="189"/>
        <v>0.79272727272727272</v>
      </c>
      <c r="O171" s="33">
        <f t="shared" si="189"/>
        <v>0.79272727272727272</v>
      </c>
      <c r="P171" s="33">
        <f t="shared" si="190"/>
        <v>0.79545454545454541</v>
      </c>
      <c r="Q171" s="33">
        <f t="shared" si="190"/>
        <v>0.79545454545454541</v>
      </c>
      <c r="R171" s="33">
        <f t="shared" si="190"/>
        <v>0.79545454545454541</v>
      </c>
      <c r="S171" s="33">
        <f t="shared" si="190"/>
        <v>0.79545454545454541</v>
      </c>
      <c r="T171" s="33">
        <f t="shared" si="190"/>
        <v>0.79545454545454541</v>
      </c>
      <c r="U171" s="33">
        <f t="shared" si="191"/>
        <v>0.7981818181818181</v>
      </c>
      <c r="V171" s="33">
        <f t="shared" si="191"/>
        <v>0.7981818181818181</v>
      </c>
      <c r="W171" s="33">
        <f t="shared" si="191"/>
        <v>0.7981818181818181</v>
      </c>
      <c r="X171" s="33">
        <f t="shared" si="191"/>
        <v>0.7981818181818181</v>
      </c>
      <c r="Y171" s="33">
        <f t="shared" si="192"/>
        <v>0.80090909090909079</v>
      </c>
      <c r="Z171" s="33">
        <f t="shared" si="192"/>
        <v>0.80090909090909079</v>
      </c>
      <c r="AA171" s="33">
        <f t="shared" si="192"/>
        <v>0.80090909090909079</v>
      </c>
      <c r="AB171" s="33">
        <f t="shared" si="192"/>
        <v>0.80090909090909079</v>
      </c>
      <c r="AC171" s="33">
        <f t="shared" si="192"/>
        <v>0.80090909090909079</v>
      </c>
      <c r="AD171" s="33">
        <f t="shared" si="193"/>
        <v>0.80363636363636348</v>
      </c>
      <c r="AE171" s="33">
        <f t="shared" si="193"/>
        <v>0.80363636363636348</v>
      </c>
      <c r="AF171" s="33">
        <f t="shared" si="193"/>
        <v>0.80363636363636348</v>
      </c>
      <c r="AG171" s="33">
        <f t="shared" si="193"/>
        <v>0.80363636363636348</v>
      </c>
      <c r="AH171" s="33">
        <f t="shared" si="194"/>
        <v>0.80636363636363617</v>
      </c>
      <c r="AI171" s="33">
        <f t="shared" si="194"/>
        <v>0.80636363636363617</v>
      </c>
      <c r="AJ171" s="33">
        <f t="shared" si="194"/>
        <v>0.80636363636363617</v>
      </c>
      <c r="AK171" s="33">
        <f t="shared" si="194"/>
        <v>0.80636363636363617</v>
      </c>
      <c r="AL171" s="33">
        <f t="shared" si="195"/>
        <v>0.80909090909090886</v>
      </c>
      <c r="AM171" s="33">
        <f t="shared" si="195"/>
        <v>0.80909090909090886</v>
      </c>
      <c r="AN171" s="33">
        <f t="shared" si="195"/>
        <v>0.80909090909090886</v>
      </c>
      <c r="AO171" s="33">
        <f t="shared" si="195"/>
        <v>0.80909090909090886</v>
      </c>
      <c r="AP171" s="33">
        <f t="shared" si="195"/>
        <v>0.80909090909090886</v>
      </c>
      <c r="AQ171" s="33">
        <f t="shared" si="196"/>
        <v>0.81181818181818155</v>
      </c>
      <c r="AR171" s="33">
        <f t="shared" si="196"/>
        <v>0.81181818181818155</v>
      </c>
      <c r="AS171" s="33">
        <f t="shared" si="196"/>
        <v>0.81181818181818155</v>
      </c>
      <c r="AT171" s="33">
        <f t="shared" si="196"/>
        <v>0.81181818181818155</v>
      </c>
      <c r="AU171" s="33">
        <f t="shared" si="197"/>
        <v>0.81454545454545424</v>
      </c>
      <c r="AV171" s="33">
        <f t="shared" si="197"/>
        <v>0.81454545454545424</v>
      </c>
      <c r="AW171" s="33">
        <f t="shared" si="197"/>
        <v>0.81454545454545424</v>
      </c>
      <c r="AX171" s="33">
        <f t="shared" si="197"/>
        <v>0.81454545454545424</v>
      </c>
      <c r="AY171" s="33">
        <f t="shared" si="198"/>
        <v>0.81727272727272693</v>
      </c>
      <c r="AZ171" s="33">
        <f t="shared" si="198"/>
        <v>0.81727272727272693</v>
      </c>
      <c r="BA171" s="33">
        <f t="shared" si="198"/>
        <v>0.81727272727272693</v>
      </c>
      <c r="BB171" s="33">
        <f t="shared" si="198"/>
        <v>0.81727272727272693</v>
      </c>
      <c r="BC171" s="33">
        <f t="shared" si="198"/>
        <v>0.81727272727272693</v>
      </c>
      <c r="BD171" s="33">
        <f t="shared" si="199"/>
        <v>0.82</v>
      </c>
      <c r="BE171" s="33">
        <f t="shared" si="199"/>
        <v>0.82</v>
      </c>
      <c r="BF171" s="33">
        <f t="shared" si="199"/>
        <v>0.82</v>
      </c>
      <c r="BG171" s="33">
        <f t="shared" si="199"/>
        <v>0.82</v>
      </c>
      <c r="BH171" s="33">
        <f t="shared" si="199"/>
        <v>0.82</v>
      </c>
      <c r="BI171" s="33">
        <v>0.79</v>
      </c>
      <c r="BJ171" s="33">
        <f>BI171-($BI171-$BT171)/11</f>
        <v>0.79272727272727272</v>
      </c>
      <c r="BK171" s="33">
        <f t="shared" ref="BK171:BS172" si="200">BJ171-($BI171-$BT171)/11</f>
        <v>0.79545454545454541</v>
      </c>
      <c r="BL171" s="33">
        <f t="shared" si="200"/>
        <v>0.7981818181818181</v>
      </c>
      <c r="BM171" s="33">
        <f t="shared" si="200"/>
        <v>0.80090909090909079</v>
      </c>
      <c r="BN171" s="33">
        <f t="shared" si="200"/>
        <v>0.80363636363636348</v>
      </c>
      <c r="BO171" s="33">
        <f t="shared" si="200"/>
        <v>0.80636363636363617</v>
      </c>
      <c r="BP171" s="33">
        <f t="shared" si="200"/>
        <v>0.80909090909090886</v>
      </c>
      <c r="BQ171" s="33">
        <f t="shared" si="200"/>
        <v>0.81181818181818155</v>
      </c>
      <c r="BR171" s="33">
        <f t="shared" si="200"/>
        <v>0.81454545454545424</v>
      </c>
      <c r="BS171" s="33">
        <f t="shared" si="200"/>
        <v>0.81727272727272693</v>
      </c>
      <c r="BT171" s="33">
        <v>0.82</v>
      </c>
    </row>
    <row r="172" spans="1:72" s="12" customFormat="1" x14ac:dyDescent="0.25">
      <c r="A172" s="10"/>
      <c r="B172" s="8" t="s">
        <v>64</v>
      </c>
      <c r="C172" s="8" t="s">
        <v>12</v>
      </c>
      <c r="D172" s="9" t="s">
        <v>46</v>
      </c>
      <c r="E172" s="33"/>
      <c r="F172" s="8"/>
      <c r="G172" s="33">
        <f>AVERAGE(BI172:BT172)</f>
        <v>0.78499999999999981</v>
      </c>
      <c r="H172" s="33">
        <f t="shared" si="188"/>
        <v>0.77</v>
      </c>
      <c r="I172" s="33">
        <f t="shared" si="188"/>
        <v>0.77</v>
      </c>
      <c r="J172" s="33">
        <f t="shared" si="188"/>
        <v>0.77</v>
      </c>
      <c r="K172" s="33">
        <f t="shared" si="188"/>
        <v>0.77</v>
      </c>
      <c r="L172" s="33">
        <f t="shared" si="188"/>
        <v>0.77</v>
      </c>
      <c r="M172" s="33">
        <f t="shared" si="189"/>
        <v>0.77272727272727271</v>
      </c>
      <c r="N172" s="33">
        <f t="shared" si="189"/>
        <v>0.77272727272727271</v>
      </c>
      <c r="O172" s="33">
        <f t="shared" si="189"/>
        <v>0.77272727272727271</v>
      </c>
      <c r="P172" s="33">
        <f t="shared" si="190"/>
        <v>0.7754545454545454</v>
      </c>
      <c r="Q172" s="33">
        <f t="shared" si="190"/>
        <v>0.7754545454545454</v>
      </c>
      <c r="R172" s="33">
        <f t="shared" si="190"/>
        <v>0.7754545454545454</v>
      </c>
      <c r="S172" s="33">
        <f t="shared" si="190"/>
        <v>0.7754545454545454</v>
      </c>
      <c r="T172" s="33">
        <f t="shared" si="190"/>
        <v>0.7754545454545454</v>
      </c>
      <c r="U172" s="33">
        <f t="shared" si="191"/>
        <v>0.77818181818181809</v>
      </c>
      <c r="V172" s="33">
        <f t="shared" si="191"/>
        <v>0.77818181818181809</v>
      </c>
      <c r="W172" s="33">
        <f t="shared" si="191"/>
        <v>0.77818181818181809</v>
      </c>
      <c r="X172" s="33">
        <f t="shared" si="191"/>
        <v>0.77818181818181809</v>
      </c>
      <c r="Y172" s="33">
        <f t="shared" si="192"/>
        <v>0.78090909090909078</v>
      </c>
      <c r="Z172" s="33">
        <f t="shared" si="192"/>
        <v>0.78090909090909078</v>
      </c>
      <c r="AA172" s="33">
        <f t="shared" si="192"/>
        <v>0.78090909090909078</v>
      </c>
      <c r="AB172" s="33">
        <f t="shared" si="192"/>
        <v>0.78090909090909078</v>
      </c>
      <c r="AC172" s="33">
        <f t="shared" si="192"/>
        <v>0.78090909090909078</v>
      </c>
      <c r="AD172" s="33">
        <f t="shared" si="193"/>
        <v>0.78363636363636346</v>
      </c>
      <c r="AE172" s="33">
        <f t="shared" si="193"/>
        <v>0.78363636363636346</v>
      </c>
      <c r="AF172" s="33">
        <f t="shared" si="193"/>
        <v>0.78363636363636346</v>
      </c>
      <c r="AG172" s="33">
        <f t="shared" si="193"/>
        <v>0.78363636363636346</v>
      </c>
      <c r="AH172" s="33">
        <f t="shared" si="194"/>
        <v>0.78636363636363615</v>
      </c>
      <c r="AI172" s="33">
        <f t="shared" si="194"/>
        <v>0.78636363636363615</v>
      </c>
      <c r="AJ172" s="33">
        <f t="shared" si="194"/>
        <v>0.78636363636363615</v>
      </c>
      <c r="AK172" s="33">
        <f t="shared" si="194"/>
        <v>0.78636363636363615</v>
      </c>
      <c r="AL172" s="33">
        <f t="shared" si="195"/>
        <v>0.78909090909090884</v>
      </c>
      <c r="AM172" s="33">
        <f t="shared" si="195"/>
        <v>0.78909090909090884</v>
      </c>
      <c r="AN172" s="33">
        <f t="shared" si="195"/>
        <v>0.78909090909090884</v>
      </c>
      <c r="AO172" s="33">
        <f t="shared" si="195"/>
        <v>0.78909090909090884</v>
      </c>
      <c r="AP172" s="33">
        <f t="shared" si="195"/>
        <v>0.78909090909090884</v>
      </c>
      <c r="AQ172" s="33">
        <f t="shared" si="196"/>
        <v>0.79181818181818153</v>
      </c>
      <c r="AR172" s="33">
        <f t="shared" si="196"/>
        <v>0.79181818181818153</v>
      </c>
      <c r="AS172" s="33">
        <f t="shared" si="196"/>
        <v>0.79181818181818153</v>
      </c>
      <c r="AT172" s="33">
        <f t="shared" si="196"/>
        <v>0.79181818181818153</v>
      </c>
      <c r="AU172" s="33">
        <f t="shared" si="197"/>
        <v>0.79454545454545422</v>
      </c>
      <c r="AV172" s="33">
        <f t="shared" si="197"/>
        <v>0.79454545454545422</v>
      </c>
      <c r="AW172" s="33">
        <f t="shared" si="197"/>
        <v>0.79454545454545422</v>
      </c>
      <c r="AX172" s="33">
        <f t="shared" si="197"/>
        <v>0.79454545454545422</v>
      </c>
      <c r="AY172" s="33">
        <f t="shared" si="198"/>
        <v>0.79727272727272691</v>
      </c>
      <c r="AZ172" s="33">
        <f t="shared" si="198"/>
        <v>0.79727272727272691</v>
      </c>
      <c r="BA172" s="33">
        <f t="shared" si="198"/>
        <v>0.79727272727272691</v>
      </c>
      <c r="BB172" s="33">
        <f t="shared" si="198"/>
        <v>0.79727272727272691</v>
      </c>
      <c r="BC172" s="33">
        <f t="shared" si="198"/>
        <v>0.79727272727272691</v>
      </c>
      <c r="BD172" s="33">
        <f t="shared" si="199"/>
        <v>0.8</v>
      </c>
      <c r="BE172" s="33">
        <f t="shared" si="199"/>
        <v>0.8</v>
      </c>
      <c r="BF172" s="33">
        <f t="shared" si="199"/>
        <v>0.8</v>
      </c>
      <c r="BG172" s="33">
        <f t="shared" si="199"/>
        <v>0.8</v>
      </c>
      <c r="BH172" s="33">
        <f t="shared" si="199"/>
        <v>0.8</v>
      </c>
      <c r="BI172" s="33">
        <v>0.77</v>
      </c>
      <c r="BJ172" s="33">
        <f>BI172-($BI172-$BT172)/11</f>
        <v>0.77272727272727271</v>
      </c>
      <c r="BK172" s="33">
        <f t="shared" si="200"/>
        <v>0.7754545454545454</v>
      </c>
      <c r="BL172" s="33">
        <f t="shared" si="200"/>
        <v>0.77818181818181809</v>
      </c>
      <c r="BM172" s="33">
        <f t="shared" si="200"/>
        <v>0.78090909090909078</v>
      </c>
      <c r="BN172" s="33">
        <f t="shared" si="200"/>
        <v>0.78363636363636346</v>
      </c>
      <c r="BO172" s="33">
        <f t="shared" si="200"/>
        <v>0.78636363636363615</v>
      </c>
      <c r="BP172" s="33">
        <f t="shared" si="200"/>
        <v>0.78909090909090884</v>
      </c>
      <c r="BQ172" s="33">
        <f t="shared" si="200"/>
        <v>0.79181818181818153</v>
      </c>
      <c r="BR172" s="33">
        <f t="shared" si="200"/>
        <v>0.79454545454545422</v>
      </c>
      <c r="BS172" s="33">
        <f t="shared" si="200"/>
        <v>0.79727272727272691</v>
      </c>
      <c r="BT172" s="33">
        <v>0.8</v>
      </c>
    </row>
    <row r="173" spans="1:72" x14ac:dyDescent="0.25">
      <c r="B173" s="2" t="s">
        <v>63</v>
      </c>
      <c r="C173" s="2" t="s">
        <v>3</v>
      </c>
      <c r="D173" s="4" t="s">
        <v>66</v>
      </c>
      <c r="E173" s="34"/>
      <c r="F173" s="34"/>
      <c r="G173" s="49">
        <f t="shared" ref="G173:AL173" si="201">G60+G63</f>
        <v>31804.61</v>
      </c>
      <c r="H173" s="49">
        <f t="shared" si="201"/>
        <v>431.27</v>
      </c>
      <c r="I173" s="49">
        <f t="shared" si="201"/>
        <v>580.00000000000011</v>
      </c>
      <c r="J173" s="49">
        <f t="shared" si="201"/>
        <v>695.88999999999987</v>
      </c>
      <c r="K173" s="49">
        <f t="shared" si="201"/>
        <v>634.42999999999995</v>
      </c>
      <c r="L173" s="49">
        <f t="shared" si="201"/>
        <v>547.66999999999996</v>
      </c>
      <c r="M173" s="49">
        <f t="shared" si="201"/>
        <v>684.95</v>
      </c>
      <c r="N173" s="49">
        <f t="shared" si="201"/>
        <v>653.93000000000006</v>
      </c>
      <c r="O173" s="49">
        <f t="shared" si="201"/>
        <v>722.55000000000007</v>
      </c>
      <c r="P173" s="49">
        <f t="shared" si="201"/>
        <v>694.15000000000009</v>
      </c>
      <c r="Q173" s="49">
        <f t="shared" si="201"/>
        <v>503.02000000000004</v>
      </c>
      <c r="R173" s="49">
        <f t="shared" si="201"/>
        <v>690.92</v>
      </c>
      <c r="S173" s="49">
        <f t="shared" si="201"/>
        <v>615.46</v>
      </c>
      <c r="T173" s="49">
        <f t="shared" si="201"/>
        <v>670.2299999999999</v>
      </c>
      <c r="U173" s="49">
        <f t="shared" si="201"/>
        <v>585.58000000000004</v>
      </c>
      <c r="V173" s="49">
        <f t="shared" si="201"/>
        <v>708.06999999999994</v>
      </c>
      <c r="W173" s="49">
        <f t="shared" si="201"/>
        <v>787.11</v>
      </c>
      <c r="X173" s="49">
        <f t="shared" si="201"/>
        <v>767.91</v>
      </c>
      <c r="Y173" s="49">
        <f t="shared" si="201"/>
        <v>665.65000000000009</v>
      </c>
      <c r="Z173" s="49">
        <f t="shared" si="201"/>
        <v>447.48</v>
      </c>
      <c r="AA173" s="49">
        <f t="shared" si="201"/>
        <v>836.74</v>
      </c>
      <c r="AB173" s="49">
        <f t="shared" si="201"/>
        <v>628.83999999999992</v>
      </c>
      <c r="AC173" s="49">
        <f t="shared" si="201"/>
        <v>775.76</v>
      </c>
      <c r="AD173" s="49">
        <f t="shared" si="201"/>
        <v>584.20999999999992</v>
      </c>
      <c r="AE173" s="49">
        <f t="shared" si="201"/>
        <v>807.64999999999986</v>
      </c>
      <c r="AF173" s="49">
        <f t="shared" si="201"/>
        <v>920.74000000000012</v>
      </c>
      <c r="AG173" s="49">
        <f t="shared" si="201"/>
        <v>820.29000000000008</v>
      </c>
      <c r="AH173" s="49">
        <f t="shared" si="201"/>
        <v>908.18000000000006</v>
      </c>
      <c r="AI173" s="49">
        <f t="shared" si="201"/>
        <v>759.57999999999993</v>
      </c>
      <c r="AJ173" s="49">
        <f t="shared" si="201"/>
        <v>741.2600000000001</v>
      </c>
      <c r="AK173" s="49">
        <f t="shared" si="201"/>
        <v>622.97</v>
      </c>
      <c r="AL173" s="49">
        <f t="shared" si="201"/>
        <v>87.47</v>
      </c>
      <c r="AM173" s="49">
        <f t="shared" ref="AM173:BT173" si="202">AM60+AM63</f>
        <v>0</v>
      </c>
      <c r="AN173" s="49">
        <f t="shared" si="202"/>
        <v>100.94</v>
      </c>
      <c r="AO173" s="49">
        <f t="shared" si="202"/>
        <v>564.48</v>
      </c>
      <c r="AP173" s="49">
        <f t="shared" si="202"/>
        <v>721.63</v>
      </c>
      <c r="AQ173" s="49">
        <f t="shared" si="202"/>
        <v>643.69999999999993</v>
      </c>
      <c r="AR173" s="49">
        <f t="shared" si="202"/>
        <v>773.45</v>
      </c>
      <c r="AS173" s="49">
        <f t="shared" si="202"/>
        <v>790.31000000000006</v>
      </c>
      <c r="AT173" s="49">
        <f t="shared" si="202"/>
        <v>788.43000000000006</v>
      </c>
      <c r="AU173" s="49">
        <f t="shared" si="202"/>
        <v>596.88</v>
      </c>
      <c r="AV173" s="49">
        <f t="shared" si="202"/>
        <v>694.8</v>
      </c>
      <c r="AW173" s="49">
        <f t="shared" si="202"/>
        <v>865.79</v>
      </c>
      <c r="AX173" s="49">
        <f t="shared" si="202"/>
        <v>902.38</v>
      </c>
      <c r="AY173" s="49">
        <f t="shared" si="202"/>
        <v>556.44999999999993</v>
      </c>
      <c r="AZ173" s="49">
        <f t="shared" si="202"/>
        <v>836.0100000000001</v>
      </c>
      <c r="BA173" s="49">
        <f t="shared" si="202"/>
        <v>917.49</v>
      </c>
      <c r="BB173" s="49">
        <f t="shared" si="202"/>
        <v>669.02</v>
      </c>
      <c r="BC173" s="49">
        <f t="shared" si="202"/>
        <v>802.8900000000001</v>
      </c>
      <c r="BD173" s="49">
        <f t="shared" si="202"/>
        <v>0</v>
      </c>
      <c r="BE173" s="49">
        <f t="shared" si="202"/>
        <v>0</v>
      </c>
      <c r="BF173" s="49">
        <f t="shared" si="202"/>
        <v>0</v>
      </c>
      <c r="BG173" s="49">
        <f t="shared" si="202"/>
        <v>0</v>
      </c>
      <c r="BH173" s="49">
        <f t="shared" si="202"/>
        <v>0</v>
      </c>
      <c r="BI173" s="49">
        <f t="shared" si="202"/>
        <v>2609.13</v>
      </c>
      <c r="BJ173" s="49">
        <f t="shared" si="202"/>
        <v>2688.2700000000004</v>
      </c>
      <c r="BK173" s="49">
        <f t="shared" si="202"/>
        <v>2768.5599999999995</v>
      </c>
      <c r="BL173" s="49">
        <f t="shared" si="202"/>
        <v>2976.8900000000003</v>
      </c>
      <c r="BM173" s="49">
        <f t="shared" si="202"/>
        <v>2994.88</v>
      </c>
      <c r="BN173" s="49">
        <f t="shared" si="202"/>
        <v>3329.0399999999995</v>
      </c>
      <c r="BO173" s="49">
        <f t="shared" si="202"/>
        <v>3213.1900000000005</v>
      </c>
      <c r="BP173" s="49">
        <f t="shared" si="202"/>
        <v>1160.7199999999998</v>
      </c>
      <c r="BQ173" s="49">
        <f t="shared" si="202"/>
        <v>3222.2200000000003</v>
      </c>
      <c r="BR173" s="49">
        <f t="shared" si="202"/>
        <v>3377.99</v>
      </c>
      <c r="BS173" s="49">
        <f t="shared" si="202"/>
        <v>3250.14</v>
      </c>
      <c r="BT173" s="49">
        <f t="shared" si="202"/>
        <v>213.57999999999998</v>
      </c>
    </row>
    <row r="174" spans="1:72" x14ac:dyDescent="0.25">
      <c r="B174" s="2" t="s">
        <v>64</v>
      </c>
      <c r="C174" s="2" t="s">
        <v>3</v>
      </c>
      <c r="D174" s="4" t="s">
        <v>66</v>
      </c>
      <c r="E174" s="34"/>
      <c r="F174" s="31"/>
      <c r="G174" s="49">
        <f t="shared" ref="G174:AL174" si="203">G65+G68</f>
        <v>15869.180000000002</v>
      </c>
      <c r="H174" s="49">
        <f t="shared" si="203"/>
        <v>166.92999999999998</v>
      </c>
      <c r="I174" s="49">
        <f t="shared" si="203"/>
        <v>389.12</v>
      </c>
      <c r="J174" s="49">
        <f t="shared" si="203"/>
        <v>315.51</v>
      </c>
      <c r="K174" s="49">
        <f t="shared" si="203"/>
        <v>371.34</v>
      </c>
      <c r="L174" s="49">
        <f t="shared" si="203"/>
        <v>374.72999999999996</v>
      </c>
      <c r="M174" s="49">
        <f t="shared" si="203"/>
        <v>382.93999999999994</v>
      </c>
      <c r="N174" s="49">
        <f t="shared" si="203"/>
        <v>352.34000000000003</v>
      </c>
      <c r="O174" s="49">
        <f t="shared" si="203"/>
        <v>302.70999999999998</v>
      </c>
      <c r="P174" s="49">
        <f t="shared" si="203"/>
        <v>321.27999999999992</v>
      </c>
      <c r="Q174" s="49">
        <f t="shared" si="203"/>
        <v>332.27000000000004</v>
      </c>
      <c r="R174" s="49">
        <f t="shared" si="203"/>
        <v>343.45000000000005</v>
      </c>
      <c r="S174" s="49">
        <f t="shared" si="203"/>
        <v>411.13</v>
      </c>
      <c r="T174" s="49">
        <f t="shared" si="203"/>
        <v>423.79</v>
      </c>
      <c r="U174" s="49">
        <f t="shared" si="203"/>
        <v>231.77</v>
      </c>
      <c r="V174" s="49">
        <f t="shared" si="203"/>
        <v>439.22999999999996</v>
      </c>
      <c r="W174" s="49">
        <f t="shared" si="203"/>
        <v>328.51</v>
      </c>
      <c r="X174" s="49">
        <f t="shared" si="203"/>
        <v>417.23</v>
      </c>
      <c r="Y174" s="49">
        <f t="shared" si="203"/>
        <v>201.89</v>
      </c>
      <c r="Z174" s="49">
        <f t="shared" si="203"/>
        <v>99.91</v>
      </c>
      <c r="AA174" s="49">
        <f t="shared" si="203"/>
        <v>363.15000000000003</v>
      </c>
      <c r="AB174" s="49">
        <f t="shared" si="203"/>
        <v>330.97</v>
      </c>
      <c r="AC174" s="49">
        <f t="shared" si="203"/>
        <v>335.46000000000004</v>
      </c>
      <c r="AD174" s="49">
        <f t="shared" si="203"/>
        <v>316.90999999999997</v>
      </c>
      <c r="AE174" s="49">
        <f t="shared" si="203"/>
        <v>357.46000000000004</v>
      </c>
      <c r="AF174" s="49">
        <f t="shared" si="203"/>
        <v>393.26</v>
      </c>
      <c r="AG174" s="49">
        <f t="shared" si="203"/>
        <v>434.1</v>
      </c>
      <c r="AH174" s="49">
        <f t="shared" si="203"/>
        <v>374.55</v>
      </c>
      <c r="AI174" s="49">
        <f t="shared" si="203"/>
        <v>400.1099999999999</v>
      </c>
      <c r="AJ174" s="49">
        <f t="shared" si="203"/>
        <v>442.72</v>
      </c>
      <c r="AK174" s="49">
        <f t="shared" si="203"/>
        <v>448.32</v>
      </c>
      <c r="AL174" s="49">
        <f t="shared" si="203"/>
        <v>92.92</v>
      </c>
      <c r="AM174" s="49">
        <f t="shared" ref="AM174:BT174" si="204">AM65+AM68</f>
        <v>0</v>
      </c>
      <c r="AN174" s="49">
        <f t="shared" si="204"/>
        <v>73.900000000000006</v>
      </c>
      <c r="AO174" s="49">
        <f t="shared" si="204"/>
        <v>429.88</v>
      </c>
      <c r="AP174" s="49">
        <f t="shared" si="204"/>
        <v>487.28</v>
      </c>
      <c r="AQ174" s="49">
        <f t="shared" si="204"/>
        <v>426.97</v>
      </c>
      <c r="AR174" s="49">
        <f t="shared" si="204"/>
        <v>425.04999999999995</v>
      </c>
      <c r="AS174" s="49">
        <f t="shared" si="204"/>
        <v>421.65</v>
      </c>
      <c r="AT174" s="49">
        <f t="shared" si="204"/>
        <v>383.9</v>
      </c>
      <c r="AU174" s="49">
        <f t="shared" si="204"/>
        <v>195.45999999999998</v>
      </c>
      <c r="AV174" s="49">
        <f t="shared" si="204"/>
        <v>335.01</v>
      </c>
      <c r="AW174" s="49">
        <f t="shared" si="204"/>
        <v>361.74</v>
      </c>
      <c r="AX174" s="49">
        <f t="shared" si="204"/>
        <v>370.99</v>
      </c>
      <c r="AY174" s="49">
        <f t="shared" si="204"/>
        <v>205.25</v>
      </c>
      <c r="AZ174" s="49">
        <f t="shared" si="204"/>
        <v>383.5</v>
      </c>
      <c r="BA174" s="49">
        <f t="shared" si="204"/>
        <v>282.51</v>
      </c>
      <c r="BB174" s="49">
        <f t="shared" si="204"/>
        <v>259.62</v>
      </c>
      <c r="BC174" s="49">
        <f t="shared" si="204"/>
        <v>330.46</v>
      </c>
      <c r="BD174" s="49">
        <f t="shared" si="204"/>
        <v>0</v>
      </c>
      <c r="BE174" s="49">
        <f t="shared" si="204"/>
        <v>0</v>
      </c>
      <c r="BF174" s="49">
        <f t="shared" si="204"/>
        <v>0</v>
      </c>
      <c r="BG174" s="49">
        <f t="shared" si="204"/>
        <v>0</v>
      </c>
      <c r="BH174" s="49">
        <f t="shared" si="204"/>
        <v>0</v>
      </c>
      <c r="BI174" s="49">
        <f t="shared" si="204"/>
        <v>1430.5100000000002</v>
      </c>
      <c r="BJ174" s="49">
        <f t="shared" si="204"/>
        <v>1410.4099999999999</v>
      </c>
      <c r="BK174" s="49">
        <f t="shared" si="204"/>
        <v>1601.8799999999999</v>
      </c>
      <c r="BL174" s="49">
        <f t="shared" si="204"/>
        <v>1484.7</v>
      </c>
      <c r="BM174" s="49">
        <f t="shared" si="204"/>
        <v>1197.4999999999998</v>
      </c>
      <c r="BN174" s="49">
        <f t="shared" si="204"/>
        <v>1564.4</v>
      </c>
      <c r="BO174" s="49">
        <f t="shared" si="204"/>
        <v>1806.6100000000001</v>
      </c>
      <c r="BP174" s="49">
        <f t="shared" si="204"/>
        <v>849.65</v>
      </c>
      <c r="BQ174" s="49">
        <f t="shared" si="204"/>
        <v>1798.9800000000002</v>
      </c>
      <c r="BR174" s="49">
        <f t="shared" si="204"/>
        <v>1402.51</v>
      </c>
      <c r="BS174" s="49">
        <f t="shared" si="204"/>
        <v>1226.03</v>
      </c>
      <c r="BT174" s="49">
        <f t="shared" si="204"/>
        <v>95.999999999999986</v>
      </c>
    </row>
    <row r="175" spans="1:72" x14ac:dyDescent="0.25">
      <c r="B175" s="6" t="s">
        <v>63</v>
      </c>
      <c r="C175" s="6" t="s">
        <v>12</v>
      </c>
      <c r="D175" s="54" t="s">
        <v>74</v>
      </c>
      <c r="E175" s="6"/>
      <c r="F175" s="6"/>
      <c r="G175" s="6">
        <f>'[1]Data hebdo'!G475</f>
        <v>5678.74</v>
      </c>
      <c r="H175" s="6">
        <f>'[1]Data hebdo'!H475</f>
        <v>75.7</v>
      </c>
      <c r="I175" s="6">
        <f>'[1]Data hebdo'!I475</f>
        <v>108.01</v>
      </c>
      <c r="J175" s="6">
        <f>'[1]Data hebdo'!J475</f>
        <v>111.34</v>
      </c>
      <c r="K175" s="6">
        <f>'[1]Data hebdo'!K475</f>
        <v>90.09</v>
      </c>
      <c r="L175" s="6">
        <f>'[1]Data hebdo'!L475</f>
        <v>90.65</v>
      </c>
      <c r="M175" s="6">
        <f>'[1]Data hebdo'!M475</f>
        <v>103.24</v>
      </c>
      <c r="N175" s="6">
        <f>'[1]Data hebdo'!N475</f>
        <v>87.83</v>
      </c>
      <c r="O175" s="6">
        <f>'[1]Data hebdo'!O475</f>
        <v>112.82</v>
      </c>
      <c r="P175" s="6">
        <f>'[1]Data hebdo'!P475</f>
        <v>89.23</v>
      </c>
      <c r="Q175" s="6">
        <f>'[1]Data hebdo'!Q475</f>
        <v>80.959999999999994</v>
      </c>
      <c r="R175" s="6">
        <f>'[1]Data hebdo'!R475</f>
        <v>132.66</v>
      </c>
      <c r="S175" s="6">
        <f>'[1]Data hebdo'!S475</f>
        <v>127.8</v>
      </c>
      <c r="T175" s="6">
        <f>'[1]Data hebdo'!T475</f>
        <v>124.31</v>
      </c>
      <c r="U175" s="6">
        <f>'[1]Data hebdo'!U475</f>
        <v>91.169999999999987</v>
      </c>
      <c r="V175" s="6">
        <f>'[1]Data hebdo'!V475</f>
        <v>154.80999999999997</v>
      </c>
      <c r="W175" s="6">
        <f>'[1]Data hebdo'!W475</f>
        <v>163.14000000000001</v>
      </c>
      <c r="X175" s="6">
        <f>'[1]Data hebdo'!X475</f>
        <v>122.63999999999999</v>
      </c>
      <c r="Y175" s="6">
        <f>'[1]Data hebdo'!Y475</f>
        <v>112.39999999999998</v>
      </c>
      <c r="Z175" s="6">
        <f>'[1]Data hebdo'!Z475</f>
        <v>60.199999999999996</v>
      </c>
      <c r="AA175" s="6">
        <f>'[1]Data hebdo'!AA475</f>
        <v>113.16</v>
      </c>
      <c r="AB175" s="6">
        <f>'[1]Data hebdo'!AB475</f>
        <v>97.470000000000013</v>
      </c>
      <c r="AC175" s="6">
        <f>'[1]Data hebdo'!AC475</f>
        <v>134.4</v>
      </c>
      <c r="AD175" s="6">
        <f>'[1]Data hebdo'!AD475</f>
        <v>164.57999999999998</v>
      </c>
      <c r="AE175" s="6">
        <f>'[1]Data hebdo'!AE475</f>
        <v>166.38</v>
      </c>
      <c r="AF175" s="6">
        <f>'[1]Data hebdo'!AF475</f>
        <v>161.51</v>
      </c>
      <c r="AG175" s="6">
        <f>'[1]Data hebdo'!AG475</f>
        <v>133.34</v>
      </c>
      <c r="AH175" s="6">
        <f>'[1]Data hebdo'!AH475</f>
        <v>141.04</v>
      </c>
      <c r="AI175" s="6">
        <f>'[1]Data hebdo'!AI475</f>
        <v>129.58000000000001</v>
      </c>
      <c r="AJ175" s="6">
        <f>'[1]Data hebdo'!AJ475</f>
        <v>139.96</v>
      </c>
      <c r="AK175" s="6">
        <f>'[1]Data hebdo'!AK475</f>
        <v>109.02000000000001</v>
      </c>
      <c r="AL175" s="6">
        <f>'[1]Data hebdo'!AL475</f>
        <v>14.360000000000001</v>
      </c>
      <c r="AM175" s="6">
        <f>'[1]Data hebdo'!AM475</f>
        <v>0</v>
      </c>
      <c r="AN175" s="6">
        <f>'[1]Data hebdo'!AN475</f>
        <v>37.770000000000003</v>
      </c>
      <c r="AO175" s="6">
        <f>'[1]Data hebdo'!AO475</f>
        <v>183.25</v>
      </c>
      <c r="AP175" s="6">
        <f>'[1]Data hebdo'!AP475</f>
        <v>110.97</v>
      </c>
      <c r="AQ175" s="6">
        <f>'[1]Data hebdo'!AQ475</f>
        <v>98.43</v>
      </c>
      <c r="AR175" s="6">
        <f>'[1]Data hebdo'!AR475</f>
        <v>165.89999999999998</v>
      </c>
      <c r="AS175" s="6">
        <f>'[1]Data hebdo'!AS475</f>
        <v>152.13999999999999</v>
      </c>
      <c r="AT175" s="6">
        <f>'[1]Data hebdo'!AT475</f>
        <v>126.05000000000001</v>
      </c>
      <c r="AU175" s="6">
        <f>'[1]Data hebdo'!AU475</f>
        <v>97.42</v>
      </c>
      <c r="AV175" s="6">
        <f>'[1]Data hebdo'!AV475</f>
        <v>113.52000000000001</v>
      </c>
      <c r="AW175" s="6">
        <f>'[1]Data hebdo'!AW475</f>
        <v>185.83999999999997</v>
      </c>
      <c r="AX175" s="6">
        <f>'[1]Data hebdo'!AX475</f>
        <v>170.27</v>
      </c>
      <c r="AY175" s="6">
        <f>'[1]Data hebdo'!AY475</f>
        <v>111.02</v>
      </c>
      <c r="AZ175" s="6">
        <f>'[1]Data hebdo'!AZ475</f>
        <v>124.97</v>
      </c>
      <c r="BA175" s="6">
        <f>'[1]Data hebdo'!BA475</f>
        <v>195.99</v>
      </c>
      <c r="BB175" s="6">
        <f>'[1]Data hebdo'!BB475</f>
        <v>119.21000000000001</v>
      </c>
      <c r="BC175" s="6">
        <f>'[1]Data hebdo'!BC475</f>
        <v>142.19</v>
      </c>
      <c r="BD175" s="6">
        <f>'[1]Data hebdo'!BD475</f>
        <v>0</v>
      </c>
      <c r="BE175" s="6">
        <f>'[1]Data hebdo'!BE475</f>
        <v>0</v>
      </c>
      <c r="BF175" s="6">
        <f>'[1]Data hebdo'!BF475</f>
        <v>0</v>
      </c>
      <c r="BG175" s="6">
        <f>'[1]Data hebdo'!BG475</f>
        <v>0</v>
      </c>
      <c r="BH175" s="6">
        <f>'[1]Data hebdo'!BH475</f>
        <v>0</v>
      </c>
      <c r="BI175" s="6">
        <f>'[1]Data hebdo'!BI475</f>
        <v>434.00000000000011</v>
      </c>
      <c r="BJ175" s="6">
        <f>'[1]Data hebdo'!BJ475</f>
        <v>396.92999999999995</v>
      </c>
      <c r="BK175" s="6">
        <f>'[1]Data hebdo'!BK475</f>
        <v>495.02999999999992</v>
      </c>
      <c r="BL175" s="6">
        <f>'[1]Data hebdo'!BL475</f>
        <v>550.85</v>
      </c>
      <c r="BM175" s="6">
        <f>'[1]Data hebdo'!BM475</f>
        <v>461.48999999999995</v>
      </c>
      <c r="BN175" s="6">
        <f>'[1]Data hebdo'!BN475</f>
        <v>659.78</v>
      </c>
      <c r="BO175" s="6">
        <f>'[1]Data hebdo'!BO475</f>
        <v>545.71999999999991</v>
      </c>
      <c r="BP175" s="6">
        <f>'[1]Data hebdo'!BP475</f>
        <v>305.85000000000002</v>
      </c>
      <c r="BQ175" s="6">
        <f>'[1]Data hebdo'!BQ475</f>
        <v>568.66000000000008</v>
      </c>
      <c r="BR175" s="6">
        <f>'[1]Data hebdo'!BR475</f>
        <v>656.06999999999994</v>
      </c>
      <c r="BS175" s="6">
        <f>'[1]Data hebdo'!BS475</f>
        <v>581.05999999999983</v>
      </c>
      <c r="BT175" s="6">
        <f>'[1]Data hebdo'!BT475</f>
        <v>23.3</v>
      </c>
    </row>
    <row r="176" spans="1:72" x14ac:dyDescent="0.25">
      <c r="B176" s="6" t="s">
        <v>63</v>
      </c>
      <c r="C176" s="6" t="s">
        <v>12</v>
      </c>
      <c r="D176" s="55" t="s">
        <v>75</v>
      </c>
      <c r="E176" s="6"/>
      <c r="F176" s="6"/>
      <c r="G176" s="6">
        <f>'[1]Data hebdo'!G476</f>
        <v>26775.43</v>
      </c>
      <c r="H176" s="6">
        <f>'[1]Data hebdo'!H476</f>
        <v>368.29999999999995</v>
      </c>
      <c r="I176" s="6">
        <f>'[1]Data hebdo'!I476</f>
        <v>475.55000000000007</v>
      </c>
      <c r="J176" s="6">
        <f>'[1]Data hebdo'!J476</f>
        <v>602.59999999999991</v>
      </c>
      <c r="K176" s="6">
        <f>'[1]Data hebdo'!K476</f>
        <v>551.75</v>
      </c>
      <c r="L176" s="6">
        <f>'[1]Data hebdo'!L476</f>
        <v>471.33</v>
      </c>
      <c r="M176" s="6">
        <f>'[1]Data hebdo'!M476</f>
        <v>593.37</v>
      </c>
      <c r="N176" s="6">
        <f>'[1]Data hebdo'!N476</f>
        <v>579.49</v>
      </c>
      <c r="O176" s="6">
        <f>'[1]Data hebdo'!O476</f>
        <v>617.48</v>
      </c>
      <c r="P176" s="6">
        <f>'[1]Data hebdo'!P476</f>
        <v>612.5200000000001</v>
      </c>
      <c r="Q176" s="6">
        <f>'[1]Data hebdo'!Q476</f>
        <v>428.77000000000004</v>
      </c>
      <c r="R176" s="6">
        <f>'[1]Data hebdo'!R476</f>
        <v>584.03</v>
      </c>
      <c r="S176" s="6">
        <f>'[1]Data hebdo'!S476</f>
        <v>507.89</v>
      </c>
      <c r="T176" s="6">
        <f>'[1]Data hebdo'!T476</f>
        <v>574.05999999999995</v>
      </c>
      <c r="U176" s="6">
        <f>'[1]Data hebdo'!U476</f>
        <v>506.19000000000005</v>
      </c>
      <c r="V176" s="6">
        <f>'[1]Data hebdo'!V476</f>
        <v>577.92999999999995</v>
      </c>
      <c r="W176" s="6">
        <f>'[1]Data hebdo'!W476</f>
        <v>658.72</v>
      </c>
      <c r="X176" s="6">
        <f>'[1]Data hebdo'!X476</f>
        <v>655.53</v>
      </c>
      <c r="Y176" s="6">
        <f>'[1]Data hebdo'!Y476</f>
        <v>564.35</v>
      </c>
      <c r="Z176" s="6">
        <f>'[1]Data hebdo'!Z476</f>
        <v>388</v>
      </c>
      <c r="AA176" s="6">
        <f>'[1]Data hebdo'!AA476</f>
        <v>731.22</v>
      </c>
      <c r="AB176" s="6">
        <f>'[1]Data hebdo'!AB476</f>
        <v>535.69999999999993</v>
      </c>
      <c r="AC176" s="6">
        <f>'[1]Data hebdo'!AC476</f>
        <v>643.05999999999995</v>
      </c>
      <c r="AD176" s="6">
        <f>'[1]Data hebdo'!AD476</f>
        <v>421.41999999999996</v>
      </c>
      <c r="AE176" s="6">
        <f>'[1]Data hebdo'!AE476</f>
        <v>648.06999999999994</v>
      </c>
      <c r="AF176" s="6">
        <f>'[1]Data hebdo'!AF476</f>
        <v>768.69000000000017</v>
      </c>
      <c r="AG176" s="6">
        <f>'[1]Data hebdo'!AG476</f>
        <v>709.07</v>
      </c>
      <c r="AH176" s="6">
        <f>'[1]Data hebdo'!AH476</f>
        <v>772.89</v>
      </c>
      <c r="AI176" s="6">
        <f>'[1]Data hebdo'!AI476</f>
        <v>646.01</v>
      </c>
      <c r="AJ176" s="6">
        <f>'[1]Data hebdo'!AJ476</f>
        <v>611.6400000000001</v>
      </c>
      <c r="AK176" s="6">
        <f>'[1]Data hebdo'!AK476</f>
        <v>517.97</v>
      </c>
      <c r="AL176" s="6">
        <f>'[1]Data hebdo'!AL476</f>
        <v>73.099999999999994</v>
      </c>
      <c r="AM176" s="6">
        <f>'[1]Data hebdo'!AM476</f>
        <v>0</v>
      </c>
      <c r="AN176" s="6">
        <f>'[1]Data hebdo'!AN476</f>
        <v>63.480000000000004</v>
      </c>
      <c r="AO176" s="6">
        <f>'[1]Data hebdo'!AO476</f>
        <v>398.12999999999994</v>
      </c>
      <c r="AP176" s="6">
        <f>'[1]Data hebdo'!AP476</f>
        <v>615.03</v>
      </c>
      <c r="AQ176" s="6">
        <f>'[1]Data hebdo'!AQ476</f>
        <v>554.53</v>
      </c>
      <c r="AR176" s="6">
        <f>'[1]Data hebdo'!AR476</f>
        <v>618.6</v>
      </c>
      <c r="AS176" s="6">
        <f>'[1]Data hebdo'!AS476</f>
        <v>641.57000000000005</v>
      </c>
      <c r="AT176" s="6">
        <f>'[1]Data hebdo'!AT476</f>
        <v>675.09</v>
      </c>
      <c r="AU176" s="6">
        <f>'[1]Data hebdo'!AU476</f>
        <v>514.68999999999994</v>
      </c>
      <c r="AV176" s="6">
        <f>'[1]Data hebdo'!AV476</f>
        <v>601.18999999999994</v>
      </c>
      <c r="AW176" s="6">
        <f>'[1]Data hebdo'!AW476</f>
        <v>721.85</v>
      </c>
      <c r="AX176" s="6">
        <f>'[1]Data hebdo'!AX476</f>
        <v>781.34</v>
      </c>
      <c r="AY176" s="6">
        <f>'[1]Data hebdo'!AY476</f>
        <v>474.96</v>
      </c>
      <c r="AZ176" s="6">
        <f>'[1]Data hebdo'!AZ476</f>
        <v>716.79000000000008</v>
      </c>
      <c r="BA176" s="6">
        <f>'[1]Data hebdo'!BA476</f>
        <v>761.29</v>
      </c>
      <c r="BB176" s="6">
        <f>'[1]Data hebdo'!BB476</f>
        <v>570.38</v>
      </c>
      <c r="BC176" s="6">
        <f>'[1]Data hebdo'!BC476</f>
        <v>669.81000000000006</v>
      </c>
      <c r="BD176" s="6">
        <f>'[1]Data hebdo'!BD476</f>
        <v>0</v>
      </c>
      <c r="BE176" s="6">
        <f>'[1]Data hebdo'!BE476</f>
        <v>0</v>
      </c>
      <c r="BF176" s="6">
        <f>'[1]Data hebdo'!BF476</f>
        <v>0</v>
      </c>
      <c r="BG176" s="6">
        <f>'[1]Data hebdo'!BG476</f>
        <v>0</v>
      </c>
      <c r="BH176" s="6">
        <f>'[1]Data hebdo'!BH476</f>
        <v>0</v>
      </c>
      <c r="BI176" s="6">
        <f>'[1]Data hebdo'!BI476</f>
        <v>2228.3000000000002</v>
      </c>
      <c r="BJ176" s="6">
        <f>'[1]Data hebdo'!BJ476</f>
        <v>2328.3700000000003</v>
      </c>
      <c r="BK176" s="6">
        <f>'[1]Data hebdo'!BK476</f>
        <v>2360.6499999999996</v>
      </c>
      <c r="BL176" s="6">
        <f>'[1]Data hebdo'!BL476</f>
        <v>2510.4800000000005</v>
      </c>
      <c r="BM176" s="6">
        <f>'[1]Data hebdo'!BM476</f>
        <v>2555.09</v>
      </c>
      <c r="BN176" s="6">
        <f>'[1]Data hebdo'!BN476</f>
        <v>2704.4599999999996</v>
      </c>
      <c r="BO176" s="6">
        <f>'[1]Data hebdo'!BO476</f>
        <v>2709.3500000000004</v>
      </c>
      <c r="BP176" s="6">
        <f>'[1]Data hebdo'!BP476</f>
        <v>872.37999999999988</v>
      </c>
      <c r="BQ176" s="6">
        <f>'[1]Data hebdo'!BQ476</f>
        <v>2694.05</v>
      </c>
      <c r="BR176" s="6">
        <f>'[1]Data hebdo'!BR476</f>
        <v>2876</v>
      </c>
      <c r="BS176" s="6">
        <f>'[1]Data hebdo'!BS476</f>
        <v>2744.72</v>
      </c>
      <c r="BT176" s="6">
        <f>'[1]Data hebdo'!BT476</f>
        <v>191.57999999999998</v>
      </c>
    </row>
    <row r="177" spans="2:72" x14ac:dyDescent="0.25">
      <c r="B177" s="6" t="s">
        <v>63</v>
      </c>
      <c r="C177" s="6" t="s">
        <v>12</v>
      </c>
      <c r="D177" s="54" t="s">
        <v>76</v>
      </c>
      <c r="E177" s="6"/>
      <c r="F177" s="6"/>
      <c r="G177" s="6">
        <f>'[1]Data hebdo'!G477</f>
        <v>24032.409999999996</v>
      </c>
      <c r="H177" s="6">
        <f>'[1]Data hebdo'!H477</f>
        <v>349.9</v>
      </c>
      <c r="I177" s="6">
        <f>'[1]Data hebdo'!I477</f>
        <v>435.87</v>
      </c>
      <c r="J177" s="6">
        <f>'[1]Data hebdo'!J477</f>
        <v>575.51</v>
      </c>
      <c r="K177" s="6">
        <f>'[1]Data hebdo'!K477</f>
        <v>516.93000000000006</v>
      </c>
      <c r="L177" s="6">
        <f>'[1]Data hebdo'!L477</f>
        <v>443.21000000000004</v>
      </c>
      <c r="M177" s="6">
        <f>'[1]Data hebdo'!M477</f>
        <v>538.07000000000005</v>
      </c>
      <c r="N177" s="6">
        <f>'[1]Data hebdo'!N477</f>
        <v>525.26</v>
      </c>
      <c r="O177" s="6">
        <f>'[1]Data hebdo'!O477</f>
        <v>564.56999999999994</v>
      </c>
      <c r="P177" s="6">
        <f>'[1]Data hebdo'!P477</f>
        <v>566.93000000000006</v>
      </c>
      <c r="Q177" s="6">
        <f>'[1]Data hebdo'!Q477</f>
        <v>391.56</v>
      </c>
      <c r="R177" s="6">
        <f>'[1]Data hebdo'!R477</f>
        <v>529.66000000000008</v>
      </c>
      <c r="S177" s="6">
        <f>'[1]Data hebdo'!S477</f>
        <v>442.09000000000003</v>
      </c>
      <c r="T177" s="6">
        <f>'[1]Data hebdo'!T477</f>
        <v>537.91</v>
      </c>
      <c r="U177" s="6">
        <f>'[1]Data hebdo'!U477</f>
        <v>457.9</v>
      </c>
      <c r="V177" s="6">
        <f>'[1]Data hebdo'!V477</f>
        <v>517.5</v>
      </c>
      <c r="W177" s="6">
        <f>'[1]Data hebdo'!W477</f>
        <v>569.09</v>
      </c>
      <c r="X177" s="6">
        <f>'[1]Data hebdo'!X477</f>
        <v>547.24</v>
      </c>
      <c r="Y177" s="6">
        <f>'[1]Data hebdo'!Y477</f>
        <v>505.77</v>
      </c>
      <c r="Z177" s="6">
        <f>'[1]Data hebdo'!Z477</f>
        <v>352.37</v>
      </c>
      <c r="AA177" s="6">
        <f>'[1]Data hebdo'!AA477</f>
        <v>642.15</v>
      </c>
      <c r="AB177" s="6">
        <f>'[1]Data hebdo'!AB477</f>
        <v>478.47</v>
      </c>
      <c r="AC177" s="6">
        <f>'[1]Data hebdo'!AC477</f>
        <v>573.07000000000005</v>
      </c>
      <c r="AD177" s="6">
        <f>'[1]Data hebdo'!AD477</f>
        <v>370.84000000000003</v>
      </c>
      <c r="AE177" s="6">
        <f>'[1]Data hebdo'!AE477</f>
        <v>575.09</v>
      </c>
      <c r="AF177" s="6">
        <f>'[1]Data hebdo'!AF477</f>
        <v>678.68000000000006</v>
      </c>
      <c r="AG177" s="6">
        <f>'[1]Data hebdo'!AG477</f>
        <v>620.46</v>
      </c>
      <c r="AH177" s="6">
        <f>'[1]Data hebdo'!AH477</f>
        <v>725.15</v>
      </c>
      <c r="AI177" s="6">
        <f>'[1]Data hebdo'!AI477</f>
        <v>583.17999999999995</v>
      </c>
      <c r="AJ177" s="6">
        <f>'[1]Data hebdo'!AJ477</f>
        <v>566.17999999999995</v>
      </c>
      <c r="AK177" s="6">
        <f>'[1]Data hebdo'!AK477</f>
        <v>471.31</v>
      </c>
      <c r="AL177" s="6">
        <f>'[1]Data hebdo'!AL477</f>
        <v>65.400000000000006</v>
      </c>
      <c r="AM177" s="6">
        <f>'[1]Data hebdo'!AM477</f>
        <v>0</v>
      </c>
      <c r="AN177" s="6">
        <f>'[1]Data hebdo'!AN477</f>
        <v>58.98</v>
      </c>
      <c r="AO177" s="6">
        <f>'[1]Data hebdo'!AO477</f>
        <v>370.1</v>
      </c>
      <c r="AP177" s="6">
        <f>'[1]Data hebdo'!AP477</f>
        <v>531.51</v>
      </c>
      <c r="AQ177" s="6">
        <f>'[1]Data hebdo'!AQ477</f>
        <v>469.6</v>
      </c>
      <c r="AR177" s="6">
        <f>'[1]Data hebdo'!AR477</f>
        <v>521.6400000000001</v>
      </c>
      <c r="AS177" s="6">
        <f>'[1]Data hebdo'!AS477</f>
        <v>562.01</v>
      </c>
      <c r="AT177" s="6">
        <f>'[1]Data hebdo'!AT477</f>
        <v>584.16999999999996</v>
      </c>
      <c r="AU177" s="6">
        <f>'[1]Data hebdo'!AU477</f>
        <v>456.13</v>
      </c>
      <c r="AV177" s="6">
        <f>'[1]Data hebdo'!AV477</f>
        <v>525.38</v>
      </c>
      <c r="AW177" s="6">
        <f>'[1]Data hebdo'!AW477</f>
        <v>636.3900000000001</v>
      </c>
      <c r="AX177" s="6">
        <f>'[1]Data hebdo'!AX477</f>
        <v>683.41</v>
      </c>
      <c r="AY177" s="6">
        <f>'[1]Data hebdo'!AY477</f>
        <v>424.18999999999994</v>
      </c>
      <c r="AZ177" s="6">
        <f>'[1]Data hebdo'!AZ477</f>
        <v>680.31</v>
      </c>
      <c r="BA177" s="6">
        <f>'[1]Data hebdo'!BA477</f>
        <v>704.08000000000015</v>
      </c>
      <c r="BB177" s="6">
        <f>'[1]Data hebdo'!BB477</f>
        <v>501.45999999999992</v>
      </c>
      <c r="BC177" s="6">
        <f>'[1]Data hebdo'!BC477</f>
        <v>605.73</v>
      </c>
      <c r="BD177" s="6">
        <f>'[1]Data hebdo'!BD477</f>
        <v>0</v>
      </c>
      <c r="BE177" s="6">
        <f>'[1]Data hebdo'!BE477</f>
        <v>0</v>
      </c>
      <c r="BF177" s="6">
        <f>'[1]Data hebdo'!BF477</f>
        <v>0</v>
      </c>
      <c r="BG177" s="6">
        <f>'[1]Data hebdo'!BG477</f>
        <v>0</v>
      </c>
      <c r="BH177" s="6">
        <f>'[1]Data hebdo'!BH477</f>
        <v>0</v>
      </c>
      <c r="BI177" s="6">
        <f>'[1]Data hebdo'!BI477</f>
        <v>2102.1699999999996</v>
      </c>
      <c r="BJ177" s="6">
        <f>'[1]Data hebdo'!BJ477</f>
        <v>2122.31</v>
      </c>
      <c r="BK177" s="6">
        <f>'[1]Data hebdo'!BK477</f>
        <v>2146.5</v>
      </c>
      <c r="BL177" s="6">
        <f>'[1]Data hebdo'!BL477</f>
        <v>2189.6999999999998</v>
      </c>
      <c r="BM177" s="6">
        <f>'[1]Data hebdo'!BM477</f>
        <v>2291.54</v>
      </c>
      <c r="BN177" s="6">
        <f>'[1]Data hebdo'!BN477</f>
        <v>2379.0699999999997</v>
      </c>
      <c r="BO177" s="6">
        <f>'[1]Data hebdo'!BO477</f>
        <v>2486.0300000000002</v>
      </c>
      <c r="BP177" s="6">
        <f>'[1]Data hebdo'!BP477</f>
        <v>798.18</v>
      </c>
      <c r="BQ177" s="6">
        <f>'[1]Data hebdo'!BQ477</f>
        <v>2299.83</v>
      </c>
      <c r="BR177" s="6">
        <f>'[1]Data hebdo'!BR477</f>
        <v>2526.29</v>
      </c>
      <c r="BS177" s="6">
        <f>'[1]Data hebdo'!BS477</f>
        <v>2512.1</v>
      </c>
      <c r="BT177" s="6">
        <f>'[1]Data hebdo'!BT477</f>
        <v>178.69</v>
      </c>
    </row>
    <row r="178" spans="2:72" x14ac:dyDescent="0.25">
      <c r="B178" s="6" t="s">
        <v>63</v>
      </c>
      <c r="C178" s="6" t="s">
        <v>12</v>
      </c>
      <c r="D178" s="54" t="s">
        <v>77</v>
      </c>
      <c r="E178" s="6"/>
      <c r="F178" s="6"/>
      <c r="G178" s="6">
        <f>'[1]Data hebdo'!G478</f>
        <v>1738.7699999999998</v>
      </c>
      <c r="H178" s="6">
        <f>'[1]Data hebdo'!H478</f>
        <v>28.130000000000003</v>
      </c>
      <c r="I178" s="6">
        <f>'[1]Data hebdo'!I478</f>
        <v>35.57</v>
      </c>
      <c r="J178" s="6">
        <f>'[1]Data hebdo'!J478</f>
        <v>29.57</v>
      </c>
      <c r="K178" s="6">
        <f>'[1]Data hebdo'!K478</f>
        <v>23.88</v>
      </c>
      <c r="L178" s="6">
        <f>'[1]Data hebdo'!L478</f>
        <v>23.840000000000003</v>
      </c>
      <c r="M178" s="6">
        <f>'[1]Data hebdo'!M478</f>
        <v>32.239999999999995</v>
      </c>
      <c r="N178" s="6">
        <f>'[1]Data hebdo'!N478</f>
        <v>24.440000000000005</v>
      </c>
      <c r="O178" s="6">
        <f>'[1]Data hebdo'!O478</f>
        <v>34.78</v>
      </c>
      <c r="P178" s="6">
        <f>'[1]Data hebdo'!P478</f>
        <v>25.580000000000002</v>
      </c>
      <c r="Q178" s="6">
        <f>'[1]Data hebdo'!Q478</f>
        <v>26.61</v>
      </c>
      <c r="R178" s="6">
        <f>'[1]Data hebdo'!R478</f>
        <v>40.040000000000006</v>
      </c>
      <c r="S178" s="6">
        <f>'[1]Data hebdo'!S478</f>
        <v>37.700000000000003</v>
      </c>
      <c r="T178" s="6">
        <f>'[1]Data hebdo'!T478</f>
        <v>36.82</v>
      </c>
      <c r="U178" s="6">
        <f>'[1]Data hebdo'!U478</f>
        <v>24.91</v>
      </c>
      <c r="V178" s="6">
        <f>'[1]Data hebdo'!V478</f>
        <v>63.03</v>
      </c>
      <c r="W178" s="6">
        <f>'[1]Data hebdo'!W478</f>
        <v>81.61</v>
      </c>
      <c r="X178" s="6">
        <f>'[1]Data hebdo'!X478</f>
        <v>54.099999999999994</v>
      </c>
      <c r="Y178" s="6">
        <f>'[1]Data hebdo'!Y478</f>
        <v>51.35</v>
      </c>
      <c r="Z178" s="6">
        <f>'[1]Data hebdo'!Z478</f>
        <v>19.38</v>
      </c>
      <c r="AA178" s="6">
        <f>'[1]Data hebdo'!AA478</f>
        <v>30.17</v>
      </c>
      <c r="AB178" s="6">
        <f>'[1]Data hebdo'!AB478</f>
        <v>29.36</v>
      </c>
      <c r="AC178" s="6">
        <f>'[1]Data hebdo'!AC478</f>
        <v>32.57</v>
      </c>
      <c r="AD178" s="6">
        <f>'[1]Data hebdo'!AD478</f>
        <v>42.559999999999995</v>
      </c>
      <c r="AE178" s="6">
        <f>'[1]Data hebdo'!AE478</f>
        <v>57.810000000000009</v>
      </c>
      <c r="AF178" s="6">
        <f>'[1]Data hebdo'!AF478</f>
        <v>40</v>
      </c>
      <c r="AG178" s="6">
        <f>'[1]Data hebdo'!AG478</f>
        <v>28.979999999999997</v>
      </c>
      <c r="AH178" s="6">
        <f>'[1]Data hebdo'!AH478</f>
        <v>31.54</v>
      </c>
      <c r="AI178" s="6">
        <f>'[1]Data hebdo'!AI478</f>
        <v>42.79</v>
      </c>
      <c r="AJ178" s="6">
        <f>'[1]Data hebdo'!AJ478</f>
        <v>45.05</v>
      </c>
      <c r="AK178" s="6">
        <f>'[1]Data hebdo'!AK478</f>
        <v>21.23</v>
      </c>
      <c r="AL178" s="6">
        <f>'[1]Data hebdo'!AL478</f>
        <v>6.45</v>
      </c>
      <c r="AM178" s="6">
        <f>'[1]Data hebdo'!AM478</f>
        <v>0</v>
      </c>
      <c r="AN178" s="6">
        <f>'[1]Data hebdo'!AN478</f>
        <v>4.3100000000000005</v>
      </c>
      <c r="AO178" s="6">
        <f>'[1]Data hebdo'!AO478</f>
        <v>48.39</v>
      </c>
      <c r="AP178" s="6">
        <f>'[1]Data hebdo'!AP478</f>
        <v>27.9</v>
      </c>
      <c r="AQ178" s="6">
        <f>'[1]Data hebdo'!AQ478</f>
        <v>25.67</v>
      </c>
      <c r="AR178" s="6">
        <f>'[1]Data hebdo'!AR478</f>
        <v>59.83</v>
      </c>
      <c r="AS178" s="6">
        <f>'[1]Data hebdo'!AS478</f>
        <v>50.29</v>
      </c>
      <c r="AT178" s="6">
        <f>'[1]Data hebdo'!AT478</f>
        <v>33.5</v>
      </c>
      <c r="AU178" s="6">
        <f>'[1]Data hebdo'!AU478</f>
        <v>27.44</v>
      </c>
      <c r="AV178" s="6">
        <f>'[1]Data hebdo'!AV478</f>
        <v>29.250000000000004</v>
      </c>
      <c r="AW178" s="6">
        <f>'[1]Data hebdo'!AW478</f>
        <v>43.85</v>
      </c>
      <c r="AX178" s="6">
        <f>'[1]Data hebdo'!AX478</f>
        <v>51.629999999999995</v>
      </c>
      <c r="AY178" s="6">
        <f>'[1]Data hebdo'!AY478</f>
        <v>32.410000000000004</v>
      </c>
      <c r="AZ178" s="6">
        <f>'[1]Data hebdo'!AZ478</f>
        <v>47.239999999999995</v>
      </c>
      <c r="BA178" s="6">
        <f>'[1]Data hebdo'!BA478</f>
        <v>69.930000000000007</v>
      </c>
      <c r="BB178" s="6">
        <f>'[1]Data hebdo'!BB478</f>
        <v>39.320000000000007</v>
      </c>
      <c r="BC178" s="6">
        <f>'[1]Data hebdo'!BC478</f>
        <v>45.72</v>
      </c>
      <c r="BD178" s="6">
        <f>'[1]Data hebdo'!BD478</f>
        <v>0</v>
      </c>
      <c r="BE178" s="6">
        <f>'[1]Data hebdo'!BE478</f>
        <v>0</v>
      </c>
      <c r="BF178" s="6">
        <f>'[1]Data hebdo'!BF478</f>
        <v>0</v>
      </c>
      <c r="BG178" s="6">
        <f>'[1]Data hebdo'!BG478</f>
        <v>0</v>
      </c>
      <c r="BH178" s="6">
        <f>'[1]Data hebdo'!BH478</f>
        <v>0</v>
      </c>
      <c r="BI178" s="6">
        <f>'[1]Data hebdo'!BI478</f>
        <v>126.9</v>
      </c>
      <c r="BJ178" s="6">
        <f>'[1]Data hebdo'!BJ478</f>
        <v>124.57999999999998</v>
      </c>
      <c r="BK178" s="6">
        <f>'[1]Data hebdo'!BK478</f>
        <v>145.43</v>
      </c>
      <c r="BL178" s="6">
        <f>'[1]Data hebdo'!BL478</f>
        <v>227.82000000000002</v>
      </c>
      <c r="BM178" s="6">
        <f>'[1]Data hebdo'!BM478</f>
        <v>153.87</v>
      </c>
      <c r="BN178" s="6">
        <f>'[1]Data hebdo'!BN478</f>
        <v>169.85999999999996</v>
      </c>
      <c r="BO178" s="6">
        <f>'[1]Data hebdo'!BO478</f>
        <v>153.63000000000002</v>
      </c>
      <c r="BP178" s="6">
        <f>'[1]Data hebdo'!BP478</f>
        <v>77.500000000000014</v>
      </c>
      <c r="BQ178" s="6">
        <f>'[1]Data hebdo'!BQ478</f>
        <v>172.39</v>
      </c>
      <c r="BR178" s="6">
        <f>'[1]Data hebdo'!BR478</f>
        <v>176.06</v>
      </c>
      <c r="BS178" s="6">
        <f>'[1]Data hebdo'!BS478</f>
        <v>206.24</v>
      </c>
      <c r="BT178" s="6">
        <f>'[1]Data hebdo'!BT478</f>
        <v>4.49</v>
      </c>
    </row>
    <row r="179" spans="2:72" x14ac:dyDescent="0.25">
      <c r="B179" s="6" t="s">
        <v>64</v>
      </c>
      <c r="C179" s="6" t="s">
        <v>12</v>
      </c>
      <c r="D179" s="54" t="s">
        <v>74</v>
      </c>
      <c r="E179" s="6"/>
      <c r="F179" s="6"/>
      <c r="G179" s="6">
        <f>'[2]Data hebdo'!G269</f>
        <v>2929.23</v>
      </c>
      <c r="H179" s="6">
        <f>'[2]Data hebdo'!H269</f>
        <v>33.56</v>
      </c>
      <c r="I179" s="6">
        <f>'[2]Data hebdo'!I269</f>
        <v>91.300000000000011</v>
      </c>
      <c r="J179" s="6">
        <f>'[2]Data hebdo'!J269</f>
        <v>78.59</v>
      </c>
      <c r="K179" s="6">
        <f>'[2]Data hebdo'!K269</f>
        <v>72.12</v>
      </c>
      <c r="L179" s="6">
        <f>'[2]Data hebdo'!L269</f>
        <v>49.239999999999995</v>
      </c>
      <c r="M179" s="6">
        <f>'[2]Data hebdo'!M269</f>
        <v>68.319999999999993</v>
      </c>
      <c r="N179" s="6">
        <f>'[2]Data hebdo'!N269</f>
        <v>51.56</v>
      </c>
      <c r="O179" s="6">
        <f>'[2]Data hebdo'!O269</f>
        <v>38.07</v>
      </c>
      <c r="P179" s="6">
        <f>'[2]Data hebdo'!P269</f>
        <v>35.33</v>
      </c>
      <c r="Q179" s="6">
        <f>'[2]Data hebdo'!Q269</f>
        <v>55.589999999999996</v>
      </c>
      <c r="R179" s="6">
        <f>'[2]Data hebdo'!R269</f>
        <v>64.77</v>
      </c>
      <c r="S179" s="6">
        <f>'[2]Data hebdo'!S269</f>
        <v>72.44</v>
      </c>
      <c r="T179" s="6">
        <f>'[2]Data hebdo'!T269</f>
        <v>78.350000000000009</v>
      </c>
      <c r="U179" s="6">
        <f>'[2]Data hebdo'!U269</f>
        <v>21.29</v>
      </c>
      <c r="V179" s="6">
        <f>'[2]Data hebdo'!V269</f>
        <v>67.460000000000008</v>
      </c>
      <c r="W179" s="6">
        <f>'[2]Data hebdo'!W269</f>
        <v>60.28</v>
      </c>
      <c r="X179" s="6">
        <f>'[2]Data hebdo'!X269</f>
        <v>76.349999999999994</v>
      </c>
      <c r="Y179" s="6">
        <f>'[2]Data hebdo'!Y269</f>
        <v>43.019999999999996</v>
      </c>
      <c r="Z179" s="6">
        <f>'[2]Data hebdo'!Z269</f>
        <v>17.149999999999999</v>
      </c>
      <c r="AA179" s="6">
        <f>'[2]Data hebdo'!AA269</f>
        <v>78.459999999999994</v>
      </c>
      <c r="AB179" s="6">
        <f>'[2]Data hebdo'!AB269</f>
        <v>73.299999999999983</v>
      </c>
      <c r="AC179" s="6">
        <f>'[2]Data hebdo'!AC269</f>
        <v>65.389999999999986</v>
      </c>
      <c r="AD179" s="6">
        <f>'[2]Data hebdo'!AD269</f>
        <v>74.149999999999991</v>
      </c>
      <c r="AE179" s="6">
        <f>'[2]Data hebdo'!AE269</f>
        <v>61.45</v>
      </c>
      <c r="AF179" s="6">
        <f>'[2]Data hebdo'!AF269</f>
        <v>77.19</v>
      </c>
      <c r="AG179" s="6">
        <f>'[2]Data hebdo'!AG269</f>
        <v>77.23</v>
      </c>
      <c r="AH179" s="6">
        <f>'[2]Data hebdo'!AH269</f>
        <v>68.759999999999991</v>
      </c>
      <c r="AI179" s="6">
        <f>'[2]Data hebdo'!AI269</f>
        <v>77.900000000000006</v>
      </c>
      <c r="AJ179" s="6">
        <f>'[2]Data hebdo'!AJ269</f>
        <v>122.31</v>
      </c>
      <c r="AK179" s="6">
        <f>'[2]Data hebdo'!AK269</f>
        <v>89.6</v>
      </c>
      <c r="AL179" s="6">
        <f>'[2]Data hebdo'!AL269</f>
        <v>15.8</v>
      </c>
      <c r="AM179" s="6">
        <f>'[2]Data hebdo'!AM269</f>
        <v>0</v>
      </c>
      <c r="AN179" s="6">
        <f>'[2]Data hebdo'!AN269</f>
        <v>7.14</v>
      </c>
      <c r="AO179" s="6">
        <f>'[2]Data hebdo'!AO269</f>
        <v>105.88</v>
      </c>
      <c r="AP179" s="6">
        <f>'[2]Data hebdo'!AP269</f>
        <v>107.82000000000002</v>
      </c>
      <c r="AQ179" s="6">
        <f>'[2]Data hebdo'!AQ269</f>
        <v>98.52000000000001</v>
      </c>
      <c r="AR179" s="6">
        <f>'[2]Data hebdo'!AR269</f>
        <v>65.09</v>
      </c>
      <c r="AS179" s="6">
        <f>'[2]Data hebdo'!AS269</f>
        <v>67.239999999999995</v>
      </c>
      <c r="AT179" s="6">
        <f>'[2]Data hebdo'!AT269</f>
        <v>51.46</v>
      </c>
      <c r="AU179" s="6">
        <f>'[2]Data hebdo'!AU269</f>
        <v>26.730000000000004</v>
      </c>
      <c r="AV179" s="6">
        <f>'[2]Data hebdo'!AV269</f>
        <v>54</v>
      </c>
      <c r="AW179" s="6">
        <f>'[2]Data hebdo'!AW269</f>
        <v>70.91</v>
      </c>
      <c r="AX179" s="6">
        <f>'[2]Data hebdo'!AX269</f>
        <v>71.550000000000011</v>
      </c>
      <c r="AY179" s="6">
        <f>'[2]Data hebdo'!AY269</f>
        <v>26.95</v>
      </c>
      <c r="AZ179" s="6">
        <f>'[2]Data hebdo'!AZ269</f>
        <v>44.379999999999995</v>
      </c>
      <c r="BA179" s="6">
        <f>'[2]Data hebdo'!BA269</f>
        <v>45.8</v>
      </c>
      <c r="BB179" s="6">
        <f>'[2]Data hebdo'!BB269</f>
        <v>65.290000000000006</v>
      </c>
      <c r="BC179" s="6">
        <f>'[2]Data hebdo'!BC269</f>
        <v>64.14</v>
      </c>
      <c r="BD179" s="6">
        <f>'[2]Data hebdo'!BD269</f>
        <v>0</v>
      </c>
      <c r="BE179" s="6">
        <f>'[2]Data hebdo'!BE269</f>
        <v>0</v>
      </c>
      <c r="BF179" s="6">
        <f>'[2]Data hebdo'!BF269</f>
        <v>0</v>
      </c>
      <c r="BG179" s="6">
        <f>'[2]Data hebdo'!BG269</f>
        <v>0</v>
      </c>
      <c r="BH179" s="6">
        <f>'[2]Data hebdo'!BH269</f>
        <v>0</v>
      </c>
      <c r="BI179" s="6">
        <f>'[2]Data hebdo'!BI269</f>
        <v>307.04000000000002</v>
      </c>
      <c r="BJ179" s="6">
        <f>'[2]Data hebdo'!BJ269</f>
        <v>197.51000000000005</v>
      </c>
      <c r="BK179" s="6">
        <f>'[2]Data hebdo'!BK269</f>
        <v>284.03000000000003</v>
      </c>
      <c r="BL179" s="6">
        <f>'[2]Data hebdo'!BL269</f>
        <v>229.46999999999997</v>
      </c>
      <c r="BM179" s="6">
        <f>'[2]Data hebdo'!BM269</f>
        <v>256.49</v>
      </c>
      <c r="BN179" s="6">
        <f>'[2]Data hebdo'!BN269</f>
        <v>301.36</v>
      </c>
      <c r="BO179" s="6">
        <f>'[2]Data hebdo'!BO269</f>
        <v>380.42999999999995</v>
      </c>
      <c r="BP179" s="6">
        <f>'[2]Data hebdo'!BP269</f>
        <v>192.97</v>
      </c>
      <c r="BQ179" s="6">
        <f>'[2]Data hebdo'!BQ269</f>
        <v>310.18</v>
      </c>
      <c r="BR179" s="6">
        <f>'[2]Data hebdo'!BR269</f>
        <v>243.41999999999996</v>
      </c>
      <c r="BS179" s="6">
        <f>'[2]Data hebdo'!BS269</f>
        <v>215.90000000000003</v>
      </c>
      <c r="BT179" s="6">
        <f>'[2]Data hebdo'!BT269</f>
        <v>10.43</v>
      </c>
    </row>
    <row r="180" spans="2:72" x14ac:dyDescent="0.25">
      <c r="B180" s="6" t="s">
        <v>64</v>
      </c>
      <c r="C180" s="6" t="s">
        <v>12</v>
      </c>
      <c r="D180" s="55" t="s">
        <v>75</v>
      </c>
      <c r="E180" s="6"/>
      <c r="F180" s="6"/>
      <c r="G180" s="6">
        <f>'[2]Data hebdo'!G270</f>
        <v>13164.150000000001</v>
      </c>
      <c r="H180" s="6">
        <f>'[2]Data hebdo'!H270</f>
        <v>136.91999999999999</v>
      </c>
      <c r="I180" s="6">
        <f>'[2]Data hebdo'!I270</f>
        <v>305.08000000000004</v>
      </c>
      <c r="J180" s="6">
        <f>'[2]Data hebdo'!J270</f>
        <v>241.68</v>
      </c>
      <c r="K180" s="6">
        <f>'[2]Data hebdo'!K270</f>
        <v>311.03999999999996</v>
      </c>
      <c r="L180" s="6">
        <f>'[2]Data hebdo'!L270</f>
        <v>331.27</v>
      </c>
      <c r="M180" s="6">
        <f>'[2]Data hebdo'!M270</f>
        <v>320.84999999999997</v>
      </c>
      <c r="N180" s="6">
        <f>'[2]Data hebdo'!N270</f>
        <v>302.25</v>
      </c>
      <c r="O180" s="6">
        <f>'[2]Data hebdo'!O270</f>
        <v>268.39</v>
      </c>
      <c r="P180" s="6">
        <f>'[2]Data hebdo'!P270</f>
        <v>287.18999999999994</v>
      </c>
      <c r="Q180" s="6">
        <f>'[2]Data hebdo'!Q270</f>
        <v>280.23</v>
      </c>
      <c r="R180" s="6">
        <f>'[2]Data hebdo'!R270</f>
        <v>295.20000000000005</v>
      </c>
      <c r="S180" s="6">
        <f>'[2]Data hebdo'!S270</f>
        <v>340.15</v>
      </c>
      <c r="T180" s="6">
        <f>'[2]Data hebdo'!T270</f>
        <v>347.21000000000004</v>
      </c>
      <c r="U180" s="6">
        <f>'[2]Data hebdo'!U270</f>
        <v>213.12</v>
      </c>
      <c r="V180" s="6">
        <f>'[2]Data hebdo'!V270</f>
        <v>372.28999999999996</v>
      </c>
      <c r="W180" s="6">
        <f>'[2]Data hebdo'!W270</f>
        <v>274.28999999999996</v>
      </c>
      <c r="X180" s="6">
        <f>'[2]Data hebdo'!X270</f>
        <v>342.74</v>
      </c>
      <c r="Y180" s="6">
        <f>'[2]Data hebdo'!Y270</f>
        <v>158.86999999999998</v>
      </c>
      <c r="Z180" s="6">
        <f>'[2]Data hebdo'!Z270</f>
        <v>83.37</v>
      </c>
      <c r="AA180" s="6">
        <f>'[2]Data hebdo'!AA270</f>
        <v>287.09000000000003</v>
      </c>
      <c r="AB180" s="6">
        <f>'[2]Data hebdo'!AB270</f>
        <v>257.67</v>
      </c>
      <c r="AC180" s="6">
        <f>'[2]Data hebdo'!AC270</f>
        <v>278.98</v>
      </c>
      <c r="AD180" s="6">
        <f>'[2]Data hebdo'!AD270</f>
        <v>242.75</v>
      </c>
      <c r="AE180" s="6">
        <f>'[2]Data hebdo'!AE270</f>
        <v>297.36</v>
      </c>
      <c r="AF180" s="6">
        <f>'[2]Data hebdo'!AF270</f>
        <v>316.40999999999997</v>
      </c>
      <c r="AG180" s="6">
        <f>'[2]Data hebdo'!AG270</f>
        <v>359.89</v>
      </c>
      <c r="AH180" s="6">
        <f>'[2]Data hebdo'!AH270</f>
        <v>312.35000000000002</v>
      </c>
      <c r="AI180" s="6">
        <f>'[2]Data hebdo'!AI270</f>
        <v>323.93999999999994</v>
      </c>
      <c r="AJ180" s="6">
        <f>'[2]Data hebdo'!AJ270</f>
        <v>357.37</v>
      </c>
      <c r="AK180" s="6">
        <f>'[2]Data hebdo'!AK270</f>
        <v>364.26</v>
      </c>
      <c r="AL180" s="6">
        <f>'[2]Data hebdo'!AL270</f>
        <v>77.11</v>
      </c>
      <c r="AM180" s="6">
        <f>'[2]Data hebdo'!AM270</f>
        <v>0</v>
      </c>
      <c r="AN180" s="6">
        <f>'[2]Data hebdo'!AN270</f>
        <v>66.790000000000006</v>
      </c>
      <c r="AO180" s="6">
        <f>'[2]Data hebdo'!AO270</f>
        <v>324.49</v>
      </c>
      <c r="AP180" s="6">
        <f>'[2]Data hebdo'!AP270</f>
        <v>390.65</v>
      </c>
      <c r="AQ180" s="6">
        <f>'[2]Data hebdo'!AQ270</f>
        <v>360.82000000000005</v>
      </c>
      <c r="AR180" s="6">
        <f>'[2]Data hebdo'!AR270</f>
        <v>360.52</v>
      </c>
      <c r="AS180" s="6">
        <f>'[2]Data hebdo'!AS270</f>
        <v>354.62</v>
      </c>
      <c r="AT180" s="6">
        <f>'[2]Data hebdo'!AT270</f>
        <v>336.88</v>
      </c>
      <c r="AU180" s="6">
        <f>'[2]Data hebdo'!AU270</f>
        <v>170.95</v>
      </c>
      <c r="AV180" s="6">
        <f>'[2]Data hebdo'!AV270</f>
        <v>289.12</v>
      </c>
      <c r="AW180" s="6">
        <f>'[2]Data hebdo'!AW270</f>
        <v>309.39</v>
      </c>
      <c r="AX180" s="6">
        <f>'[2]Data hebdo'!AX270</f>
        <v>306.27000000000004</v>
      </c>
      <c r="AY180" s="6">
        <f>'[2]Data hebdo'!AY270</f>
        <v>181.63</v>
      </c>
      <c r="AZ180" s="6">
        <f>'[2]Data hebdo'!AZ270</f>
        <v>300.52999999999997</v>
      </c>
      <c r="BA180" s="6">
        <f>'[2]Data hebdo'!BA270</f>
        <v>241.54999999999998</v>
      </c>
      <c r="BB180" s="6">
        <f>'[2]Data hebdo'!BB270</f>
        <v>209.58999999999997</v>
      </c>
      <c r="BC180" s="6">
        <f>'[2]Data hebdo'!BC270</f>
        <v>273.02999999999997</v>
      </c>
      <c r="BD180" s="6">
        <f>'[2]Data hebdo'!BD270</f>
        <v>0</v>
      </c>
      <c r="BE180" s="6">
        <f>'[2]Data hebdo'!BE270</f>
        <v>0</v>
      </c>
      <c r="BF180" s="6">
        <f>'[2]Data hebdo'!BF270</f>
        <v>0</v>
      </c>
      <c r="BG180" s="6">
        <f>'[2]Data hebdo'!BG270</f>
        <v>0</v>
      </c>
      <c r="BH180" s="6">
        <f>'[2]Data hebdo'!BH270</f>
        <v>0</v>
      </c>
      <c r="BI180" s="6">
        <f>'[2]Data hebdo'!BI270</f>
        <v>1152.1100000000001</v>
      </c>
      <c r="BJ180" s="6">
        <f>'[2]Data hebdo'!BJ270</f>
        <v>1230.1399999999999</v>
      </c>
      <c r="BK180" s="6">
        <f>'[2]Data hebdo'!BK270</f>
        <v>1341.1299999999999</v>
      </c>
      <c r="BL180" s="6">
        <f>'[2]Data hebdo'!BL270</f>
        <v>1266.28</v>
      </c>
      <c r="BM180" s="6">
        <f>'[2]Data hebdo'!BM270</f>
        <v>952.94999999999982</v>
      </c>
      <c r="BN180" s="6">
        <f>'[2]Data hebdo'!BN270</f>
        <v>1267.75</v>
      </c>
      <c r="BO180" s="6">
        <f>'[2]Data hebdo'!BO270</f>
        <v>1476.96</v>
      </c>
      <c r="BP180" s="6">
        <f>'[2]Data hebdo'!BP270</f>
        <v>665.82999999999993</v>
      </c>
      <c r="BQ180" s="6">
        <f>'[2]Data hebdo'!BQ270</f>
        <v>1528.9400000000003</v>
      </c>
      <c r="BR180" s="6">
        <f>'[2]Data hebdo'!BR270</f>
        <v>1197.2</v>
      </c>
      <c r="BS180" s="6">
        <f>'[2]Data hebdo'!BS270</f>
        <v>999.31999999999994</v>
      </c>
      <c r="BT180" s="6">
        <f>'[2]Data hebdo'!BT270</f>
        <v>85.539999999999992</v>
      </c>
    </row>
    <row r="181" spans="2:72" x14ac:dyDescent="0.25">
      <c r="B181" s="6" t="s">
        <v>64</v>
      </c>
      <c r="C181" s="6" t="s">
        <v>12</v>
      </c>
      <c r="D181" s="54" t="s">
        <v>76</v>
      </c>
      <c r="E181" s="6"/>
      <c r="F181" s="6"/>
      <c r="G181" s="6">
        <f>'[2]Data hebdo'!G271</f>
        <v>12011.84</v>
      </c>
      <c r="H181" s="6">
        <f>'[2]Data hebdo'!H271</f>
        <v>122.45</v>
      </c>
      <c r="I181" s="6">
        <f>'[2]Data hebdo'!I271</f>
        <v>283.77</v>
      </c>
      <c r="J181" s="6">
        <f>'[2]Data hebdo'!J271</f>
        <v>224.45999999999998</v>
      </c>
      <c r="K181" s="6">
        <f>'[2]Data hebdo'!K271</f>
        <v>281.08999999999997</v>
      </c>
      <c r="L181" s="6">
        <f>'[2]Data hebdo'!L271</f>
        <v>316.34999999999997</v>
      </c>
      <c r="M181" s="6">
        <f>'[2]Data hebdo'!M271</f>
        <v>302.33999999999997</v>
      </c>
      <c r="N181" s="6">
        <f>'[2]Data hebdo'!N271</f>
        <v>279.55</v>
      </c>
      <c r="O181" s="6">
        <f>'[2]Data hebdo'!O271</f>
        <v>244.87</v>
      </c>
      <c r="P181" s="6">
        <f>'[2]Data hebdo'!P271</f>
        <v>265.52999999999997</v>
      </c>
      <c r="Q181" s="6">
        <f>'[2]Data hebdo'!Q271</f>
        <v>252.89000000000001</v>
      </c>
      <c r="R181" s="6">
        <f>'[2]Data hebdo'!R271</f>
        <v>285.75</v>
      </c>
      <c r="S181" s="6">
        <f>'[2]Data hebdo'!S271</f>
        <v>324.52</v>
      </c>
      <c r="T181" s="6">
        <f>'[2]Data hebdo'!T271</f>
        <v>320.34999999999997</v>
      </c>
      <c r="U181" s="6">
        <f>'[2]Data hebdo'!U271</f>
        <v>196.21</v>
      </c>
      <c r="V181" s="6">
        <f>'[2]Data hebdo'!V271</f>
        <v>338.91999999999996</v>
      </c>
      <c r="W181" s="6">
        <f>'[2]Data hebdo'!W271</f>
        <v>241.8</v>
      </c>
      <c r="X181" s="6">
        <f>'[2]Data hebdo'!X271</f>
        <v>315.51</v>
      </c>
      <c r="Y181" s="6">
        <f>'[2]Data hebdo'!Y271</f>
        <v>148.38</v>
      </c>
      <c r="Z181" s="6">
        <f>'[2]Data hebdo'!Z271</f>
        <v>74.08</v>
      </c>
      <c r="AA181" s="6">
        <f>'[2]Data hebdo'!AA271</f>
        <v>262.41000000000003</v>
      </c>
      <c r="AB181" s="6">
        <f>'[2]Data hebdo'!AB271</f>
        <v>226.14</v>
      </c>
      <c r="AC181" s="6">
        <f>'[2]Data hebdo'!AC271</f>
        <v>252.99</v>
      </c>
      <c r="AD181" s="6">
        <f>'[2]Data hebdo'!AD271</f>
        <v>204.36</v>
      </c>
      <c r="AE181" s="6">
        <f>'[2]Data hebdo'!AE271</f>
        <v>259.94</v>
      </c>
      <c r="AF181" s="6">
        <f>'[2]Data hebdo'!AF271</f>
        <v>282.67</v>
      </c>
      <c r="AG181" s="6">
        <f>'[2]Data hebdo'!AG271</f>
        <v>322.75000000000006</v>
      </c>
      <c r="AH181" s="6">
        <f>'[2]Data hebdo'!AH271</f>
        <v>281.99</v>
      </c>
      <c r="AI181" s="6">
        <f>'[2]Data hebdo'!AI271</f>
        <v>291.60000000000002</v>
      </c>
      <c r="AJ181" s="6">
        <f>'[2]Data hebdo'!AJ271</f>
        <v>329.73</v>
      </c>
      <c r="AK181" s="6">
        <f>'[2]Data hebdo'!AK271</f>
        <v>333.19</v>
      </c>
      <c r="AL181" s="6">
        <f>'[2]Data hebdo'!AL271</f>
        <v>70.77000000000001</v>
      </c>
      <c r="AM181" s="6">
        <f>'[2]Data hebdo'!AM271</f>
        <v>0</v>
      </c>
      <c r="AN181" s="6">
        <f>'[2]Data hebdo'!AN271</f>
        <v>64.08</v>
      </c>
      <c r="AO181" s="6">
        <f>'[2]Data hebdo'!AO271</f>
        <v>300.04000000000002</v>
      </c>
      <c r="AP181" s="6">
        <f>'[2]Data hebdo'!AP271</f>
        <v>360.97</v>
      </c>
      <c r="AQ181" s="6">
        <f>'[2]Data hebdo'!AQ271</f>
        <v>328.90999999999997</v>
      </c>
      <c r="AR181" s="6">
        <f>'[2]Data hebdo'!AR271</f>
        <v>332.07</v>
      </c>
      <c r="AS181" s="6">
        <f>'[2]Data hebdo'!AS271</f>
        <v>327.68999999999994</v>
      </c>
      <c r="AT181" s="6">
        <f>'[2]Data hebdo'!AT271</f>
        <v>310.07000000000005</v>
      </c>
      <c r="AU181" s="6">
        <f>'[2]Data hebdo'!AU271</f>
        <v>150.07</v>
      </c>
      <c r="AV181" s="6">
        <f>'[2]Data hebdo'!AV271</f>
        <v>256.27</v>
      </c>
      <c r="AW181" s="6">
        <f>'[2]Data hebdo'!AW271</f>
        <v>268.10000000000002</v>
      </c>
      <c r="AX181" s="6">
        <f>'[2]Data hebdo'!AX271</f>
        <v>282.14999999999998</v>
      </c>
      <c r="AY181" s="6">
        <f>'[2]Data hebdo'!AY271</f>
        <v>164.87</v>
      </c>
      <c r="AZ181" s="6">
        <f>'[2]Data hebdo'!AZ271</f>
        <v>260.38</v>
      </c>
      <c r="BA181" s="6">
        <f>'[2]Data hebdo'!BA271</f>
        <v>221.42</v>
      </c>
      <c r="BB181" s="6">
        <f>'[2]Data hebdo'!BB271</f>
        <v>185.20999999999998</v>
      </c>
      <c r="BC181" s="6">
        <f>'[2]Data hebdo'!BC271</f>
        <v>262.18</v>
      </c>
      <c r="BD181" s="6">
        <f>'[2]Data hebdo'!BD271</f>
        <v>0</v>
      </c>
      <c r="BE181" s="6">
        <f>'[2]Data hebdo'!BE271</f>
        <v>0</v>
      </c>
      <c r="BF181" s="6">
        <f>'[2]Data hebdo'!BF271</f>
        <v>0</v>
      </c>
      <c r="BG181" s="6">
        <f>'[2]Data hebdo'!BG271</f>
        <v>0</v>
      </c>
      <c r="BH181" s="6">
        <f>'[2]Data hebdo'!BH271</f>
        <v>0</v>
      </c>
      <c r="BI181" s="6">
        <f>'[2]Data hebdo'!BI271</f>
        <v>1057.74</v>
      </c>
      <c r="BJ181" s="6">
        <f>'[2]Data hebdo'!BJ271</f>
        <v>1150.6600000000001</v>
      </c>
      <c r="BK181" s="6">
        <f>'[2]Data hebdo'!BK271</f>
        <v>1256.47</v>
      </c>
      <c r="BL181" s="6">
        <f>'[2]Data hebdo'!BL271</f>
        <v>1149.54</v>
      </c>
      <c r="BM181" s="6">
        <f>'[2]Data hebdo'!BM271</f>
        <v>860.96</v>
      </c>
      <c r="BN181" s="6">
        <f>'[2]Data hebdo'!BN271</f>
        <v>1115.5899999999999</v>
      </c>
      <c r="BO181" s="6">
        <f>'[2]Data hebdo'!BO271</f>
        <v>1346.4</v>
      </c>
      <c r="BP181" s="6">
        <f>'[2]Data hebdo'!BP271</f>
        <v>616.30999999999995</v>
      </c>
      <c r="BQ181" s="6">
        <f>'[2]Data hebdo'!BQ271</f>
        <v>1407.52</v>
      </c>
      <c r="BR181" s="6">
        <f>'[2]Data hebdo'!BR271</f>
        <v>1065.9800000000002</v>
      </c>
      <c r="BS181" s="6">
        <f>'[2]Data hebdo'!BS271</f>
        <v>905.25</v>
      </c>
      <c r="BT181" s="6">
        <f>'[2]Data hebdo'!BT271</f>
        <v>79.42</v>
      </c>
    </row>
    <row r="182" spans="2:72" x14ac:dyDescent="0.25">
      <c r="B182" s="6" t="s">
        <v>64</v>
      </c>
      <c r="C182" s="6" t="s">
        <v>12</v>
      </c>
      <c r="D182" s="54" t="s">
        <v>77</v>
      </c>
      <c r="E182" s="6"/>
      <c r="F182" s="6"/>
      <c r="G182" s="6">
        <f>'[2]Data hebdo'!G272</f>
        <v>755.69999999999993</v>
      </c>
      <c r="H182" s="6">
        <f>'[2]Data hebdo'!H272</f>
        <v>8.120000000000001</v>
      </c>
      <c r="I182" s="6">
        <f>'[2]Data hebdo'!I272</f>
        <v>26.509999999999998</v>
      </c>
      <c r="J182" s="6">
        <f>'[2]Data hebdo'!J272</f>
        <v>30.74</v>
      </c>
      <c r="K182" s="6">
        <f>'[2]Data hebdo'!K272</f>
        <v>30.610000000000003</v>
      </c>
      <c r="L182" s="6">
        <f>'[2]Data hebdo'!L272</f>
        <v>9.67</v>
      </c>
      <c r="M182" s="6">
        <f>'[2]Data hebdo'!M272</f>
        <v>15.75</v>
      </c>
      <c r="N182" s="6">
        <f>'[2]Data hebdo'!N272</f>
        <v>13.56</v>
      </c>
      <c r="O182" s="6">
        <f>'[2]Data hebdo'!O272</f>
        <v>2.86</v>
      </c>
      <c r="P182" s="6">
        <f>'[2]Data hebdo'!P272</f>
        <v>1.5799999999999998</v>
      </c>
      <c r="Q182" s="6">
        <f>'[2]Data hebdo'!Q272</f>
        <v>11.48</v>
      </c>
      <c r="R182" s="6">
        <f>'[2]Data hebdo'!R272</f>
        <v>4.16</v>
      </c>
      <c r="S182" s="6">
        <f>'[2]Data hebdo'!S272</f>
        <v>15.82</v>
      </c>
      <c r="T182" s="6">
        <f>'[2]Data hebdo'!T272</f>
        <v>19.059999999999999</v>
      </c>
      <c r="U182" s="6">
        <f>'[2]Data hebdo'!U272</f>
        <v>3.44</v>
      </c>
      <c r="V182" s="6">
        <f>'[2]Data hebdo'!V272</f>
        <v>15.790000000000003</v>
      </c>
      <c r="W182" s="6">
        <f>'[2]Data hebdo'!W272</f>
        <v>16.05</v>
      </c>
      <c r="X182" s="6">
        <f>'[2]Data hebdo'!X272</f>
        <v>19.490000000000002</v>
      </c>
      <c r="Y182" s="6">
        <f>'[2]Data hebdo'!Y272</f>
        <v>16.14</v>
      </c>
      <c r="Z182" s="6">
        <f>'[2]Data hebdo'!Z272</f>
        <v>1.96</v>
      </c>
      <c r="AA182" s="6">
        <f>'[2]Data hebdo'!AA272</f>
        <v>17.689999999999998</v>
      </c>
      <c r="AB182" s="6">
        <f>'[2]Data hebdo'!AB272</f>
        <v>23.28</v>
      </c>
      <c r="AC182" s="6">
        <f>'[2]Data hebdo'!AC272</f>
        <v>12.11</v>
      </c>
      <c r="AD182" s="6">
        <f>'[2]Data hebdo'!AD272</f>
        <v>6.13</v>
      </c>
      <c r="AE182" s="6">
        <f>'[2]Data hebdo'!AE272</f>
        <v>11.99</v>
      </c>
      <c r="AF182" s="6">
        <f>'[2]Data hebdo'!AF272</f>
        <v>11.28</v>
      </c>
      <c r="AG182" s="6">
        <f>'[2]Data hebdo'!AG272</f>
        <v>11.740000000000002</v>
      </c>
      <c r="AH182" s="6">
        <f>'[2]Data hebdo'!AH272</f>
        <v>19.98</v>
      </c>
      <c r="AI182" s="6">
        <f>'[2]Data hebdo'!AI272</f>
        <v>26.189999999999998</v>
      </c>
      <c r="AJ182" s="6">
        <f>'[2]Data hebdo'!AJ272</f>
        <v>57.739999999999995</v>
      </c>
      <c r="AK182" s="6">
        <f>'[2]Data hebdo'!AK272</f>
        <v>21.5</v>
      </c>
      <c r="AL182" s="6">
        <f>'[2]Data hebdo'!AL272</f>
        <v>1.4</v>
      </c>
      <c r="AM182" s="6">
        <f>'[2]Data hebdo'!AM272</f>
        <v>0</v>
      </c>
      <c r="AN182" s="6">
        <f>'[2]Data hebdo'!AN272</f>
        <v>0.48</v>
      </c>
      <c r="AO182" s="6">
        <f>'[2]Data hebdo'!AO272</f>
        <v>45.63000000000001</v>
      </c>
      <c r="AP182" s="6">
        <f>'[2]Data hebdo'!AP272</f>
        <v>38.43</v>
      </c>
      <c r="AQ182" s="6">
        <f>'[2]Data hebdo'!AQ272</f>
        <v>38.770000000000003</v>
      </c>
      <c r="AR182" s="6">
        <f>'[2]Data hebdo'!AR272</f>
        <v>17.39</v>
      </c>
      <c r="AS182" s="6">
        <f>'[2]Data hebdo'!AS272</f>
        <v>21.06</v>
      </c>
      <c r="AT182" s="6">
        <f>'[2]Data hebdo'!AT272</f>
        <v>12.41</v>
      </c>
      <c r="AU182" s="6">
        <f>'[2]Data hebdo'!AU272</f>
        <v>4.2</v>
      </c>
      <c r="AV182" s="6">
        <f>'[2]Data hebdo'!AV272</f>
        <v>10.98</v>
      </c>
      <c r="AW182" s="6">
        <f>'[2]Data hebdo'!AW272</f>
        <v>9.08</v>
      </c>
      <c r="AX182" s="6">
        <f>'[2]Data hebdo'!AX272</f>
        <v>16.660000000000004</v>
      </c>
      <c r="AY182" s="6">
        <f>'[2]Data hebdo'!AY272</f>
        <v>2.4900000000000002</v>
      </c>
      <c r="AZ182" s="6">
        <f>'[2]Data hebdo'!AZ272</f>
        <v>19</v>
      </c>
      <c r="BA182" s="6">
        <f>'[2]Data hebdo'!BA272</f>
        <v>7.65</v>
      </c>
      <c r="BB182" s="6">
        <f>'[2]Data hebdo'!BB272</f>
        <v>12.620000000000001</v>
      </c>
      <c r="BC182" s="6">
        <f>'[2]Data hebdo'!BC272</f>
        <v>15.03</v>
      </c>
      <c r="BD182" s="6">
        <f>'[2]Data hebdo'!BD272</f>
        <v>0</v>
      </c>
      <c r="BE182" s="6">
        <f>'[2]Data hebdo'!BE272</f>
        <v>0</v>
      </c>
      <c r="BF182" s="6">
        <f>'[2]Data hebdo'!BF272</f>
        <v>0</v>
      </c>
      <c r="BG182" s="6">
        <f>'[2]Data hebdo'!BG272</f>
        <v>0</v>
      </c>
      <c r="BH182" s="6">
        <f>'[2]Data hebdo'!BH272</f>
        <v>0</v>
      </c>
      <c r="BI182" s="6">
        <f>'[2]Data hebdo'!BI272</f>
        <v>105.55</v>
      </c>
      <c r="BJ182" s="6">
        <f>'[2]Data hebdo'!BJ272</f>
        <v>32.739999999999995</v>
      </c>
      <c r="BK182" s="6">
        <f>'[2]Data hebdo'!BK272</f>
        <v>51.39</v>
      </c>
      <c r="BL182" s="6">
        <f>'[2]Data hebdo'!BL272</f>
        <v>55.67</v>
      </c>
      <c r="BM182" s="6">
        <f>'[2]Data hebdo'!BM272</f>
        <v>67.91</v>
      </c>
      <c r="BN182" s="6">
        <f>'[2]Data hebdo'!BN272</f>
        <v>43.37</v>
      </c>
      <c r="BO182" s="6">
        <f>'[2]Data hebdo'!BO272</f>
        <v>127.19</v>
      </c>
      <c r="BP182" s="6">
        <f>'[2]Data hebdo'!BP272</f>
        <v>71.13</v>
      </c>
      <c r="BQ182" s="6">
        <f>'[2]Data hebdo'!BQ272</f>
        <v>103.04</v>
      </c>
      <c r="BR182" s="6">
        <f>'[2]Data hebdo'!BR272</f>
        <v>43.34</v>
      </c>
      <c r="BS182" s="6">
        <f>'[2]Data hebdo'!BS272</f>
        <v>49.47</v>
      </c>
      <c r="BT182" s="6">
        <f>'[2]Data hebdo'!BT272</f>
        <v>4.8999999999999995</v>
      </c>
    </row>
    <row r="183" spans="2:72" x14ac:dyDescent="0.25">
      <c r="B183" s="6" t="s">
        <v>68</v>
      </c>
      <c r="C183" s="6" t="s">
        <v>12</v>
      </c>
      <c r="D183" s="54" t="s">
        <v>74</v>
      </c>
      <c r="E183" s="6"/>
      <c r="F183" s="6"/>
      <c r="G183" s="6">
        <f>G175+G179</f>
        <v>8607.9699999999993</v>
      </c>
      <c r="H183" s="6">
        <f t="shared" ref="H183:BS184" si="205">H175+H179</f>
        <v>109.26</v>
      </c>
      <c r="I183" s="6">
        <f t="shared" si="205"/>
        <v>199.31</v>
      </c>
      <c r="J183" s="6">
        <f t="shared" si="205"/>
        <v>189.93</v>
      </c>
      <c r="K183" s="6">
        <f t="shared" si="205"/>
        <v>162.21</v>
      </c>
      <c r="L183" s="6">
        <f t="shared" si="205"/>
        <v>139.88999999999999</v>
      </c>
      <c r="M183" s="6">
        <f t="shared" si="205"/>
        <v>171.56</v>
      </c>
      <c r="N183" s="6">
        <f t="shared" si="205"/>
        <v>139.38999999999999</v>
      </c>
      <c r="O183" s="6">
        <f t="shared" si="205"/>
        <v>150.88999999999999</v>
      </c>
      <c r="P183" s="6">
        <f t="shared" si="205"/>
        <v>124.56</v>
      </c>
      <c r="Q183" s="6">
        <f t="shared" si="205"/>
        <v>136.54999999999998</v>
      </c>
      <c r="R183" s="6">
        <f t="shared" si="205"/>
        <v>197.43</v>
      </c>
      <c r="S183" s="6">
        <f t="shared" si="205"/>
        <v>200.24</v>
      </c>
      <c r="T183" s="6">
        <f t="shared" si="205"/>
        <v>202.66000000000003</v>
      </c>
      <c r="U183" s="6">
        <f t="shared" si="205"/>
        <v>112.45999999999998</v>
      </c>
      <c r="V183" s="6">
        <f t="shared" si="205"/>
        <v>222.26999999999998</v>
      </c>
      <c r="W183" s="6">
        <f t="shared" si="205"/>
        <v>223.42000000000002</v>
      </c>
      <c r="X183" s="6">
        <f t="shared" si="205"/>
        <v>198.98999999999998</v>
      </c>
      <c r="Y183" s="6">
        <f t="shared" si="205"/>
        <v>155.41999999999996</v>
      </c>
      <c r="Z183" s="6">
        <f t="shared" si="205"/>
        <v>77.349999999999994</v>
      </c>
      <c r="AA183" s="6">
        <f t="shared" si="205"/>
        <v>191.62</v>
      </c>
      <c r="AB183" s="6">
        <f t="shared" si="205"/>
        <v>170.76999999999998</v>
      </c>
      <c r="AC183" s="6">
        <f t="shared" si="205"/>
        <v>199.79</v>
      </c>
      <c r="AD183" s="6">
        <f t="shared" si="205"/>
        <v>238.72999999999996</v>
      </c>
      <c r="AE183" s="6">
        <f t="shared" si="205"/>
        <v>227.82999999999998</v>
      </c>
      <c r="AF183" s="6">
        <f t="shared" si="205"/>
        <v>238.7</v>
      </c>
      <c r="AG183" s="6">
        <f t="shared" si="205"/>
        <v>210.57</v>
      </c>
      <c r="AH183" s="6">
        <f t="shared" si="205"/>
        <v>209.79999999999998</v>
      </c>
      <c r="AI183" s="6">
        <f t="shared" si="205"/>
        <v>207.48000000000002</v>
      </c>
      <c r="AJ183" s="6">
        <f t="shared" si="205"/>
        <v>262.27</v>
      </c>
      <c r="AK183" s="6">
        <f t="shared" si="205"/>
        <v>198.62</v>
      </c>
      <c r="AL183" s="6">
        <f t="shared" si="205"/>
        <v>30.160000000000004</v>
      </c>
      <c r="AM183" s="6">
        <f t="shared" si="205"/>
        <v>0</v>
      </c>
      <c r="AN183" s="6">
        <f t="shared" si="205"/>
        <v>44.910000000000004</v>
      </c>
      <c r="AO183" s="6">
        <f t="shared" si="205"/>
        <v>289.13</v>
      </c>
      <c r="AP183" s="6">
        <f t="shared" si="205"/>
        <v>218.79000000000002</v>
      </c>
      <c r="AQ183" s="6">
        <f t="shared" si="205"/>
        <v>196.95000000000002</v>
      </c>
      <c r="AR183" s="6">
        <f t="shared" si="205"/>
        <v>230.98999999999998</v>
      </c>
      <c r="AS183" s="6">
        <f t="shared" si="205"/>
        <v>219.38</v>
      </c>
      <c r="AT183" s="6">
        <f t="shared" si="205"/>
        <v>177.51000000000002</v>
      </c>
      <c r="AU183" s="6">
        <f t="shared" si="205"/>
        <v>124.15</v>
      </c>
      <c r="AV183" s="6">
        <f t="shared" si="205"/>
        <v>167.52</v>
      </c>
      <c r="AW183" s="6">
        <f t="shared" si="205"/>
        <v>256.75</v>
      </c>
      <c r="AX183" s="6">
        <f t="shared" si="205"/>
        <v>241.82000000000002</v>
      </c>
      <c r="AY183" s="6">
        <f t="shared" si="205"/>
        <v>137.97</v>
      </c>
      <c r="AZ183" s="6">
        <f t="shared" si="205"/>
        <v>169.35</v>
      </c>
      <c r="BA183" s="6">
        <f t="shared" si="205"/>
        <v>241.79000000000002</v>
      </c>
      <c r="BB183" s="6">
        <f t="shared" si="205"/>
        <v>184.5</v>
      </c>
      <c r="BC183" s="6">
        <f t="shared" si="205"/>
        <v>206.32999999999998</v>
      </c>
      <c r="BD183" s="6">
        <f t="shared" si="205"/>
        <v>0</v>
      </c>
      <c r="BE183" s="6">
        <f t="shared" si="205"/>
        <v>0</v>
      </c>
      <c r="BF183" s="6">
        <f t="shared" si="205"/>
        <v>0</v>
      </c>
      <c r="BG183" s="6">
        <f t="shared" si="205"/>
        <v>0</v>
      </c>
      <c r="BH183" s="6">
        <f t="shared" si="205"/>
        <v>0</v>
      </c>
      <c r="BI183" s="6">
        <f>BI175+BI179</f>
        <v>741.04000000000019</v>
      </c>
      <c r="BJ183" s="6">
        <f t="shared" si="205"/>
        <v>594.44000000000005</v>
      </c>
      <c r="BK183" s="6">
        <f t="shared" si="205"/>
        <v>779.06</v>
      </c>
      <c r="BL183" s="6">
        <f t="shared" si="205"/>
        <v>780.31999999999994</v>
      </c>
      <c r="BM183" s="6">
        <f t="shared" si="205"/>
        <v>717.98</v>
      </c>
      <c r="BN183" s="6">
        <f t="shared" si="205"/>
        <v>961.14</v>
      </c>
      <c r="BO183" s="6">
        <f t="shared" si="205"/>
        <v>926.14999999999986</v>
      </c>
      <c r="BP183" s="6">
        <f t="shared" si="205"/>
        <v>498.82000000000005</v>
      </c>
      <c r="BQ183" s="6">
        <f t="shared" si="205"/>
        <v>878.84000000000015</v>
      </c>
      <c r="BR183" s="6">
        <f t="shared" si="205"/>
        <v>899.4899999999999</v>
      </c>
      <c r="BS183" s="6">
        <f t="shared" si="205"/>
        <v>796.95999999999981</v>
      </c>
      <c r="BT183" s="6">
        <f>BT175+BT179</f>
        <v>33.730000000000004</v>
      </c>
    </row>
    <row r="184" spans="2:72" x14ac:dyDescent="0.25">
      <c r="B184" s="6" t="s">
        <v>68</v>
      </c>
      <c r="C184" s="6" t="s">
        <v>12</v>
      </c>
      <c r="D184" s="55" t="s">
        <v>75</v>
      </c>
      <c r="E184" s="6"/>
      <c r="F184" s="6"/>
      <c r="G184" s="6">
        <f>G176+G180</f>
        <v>39939.58</v>
      </c>
      <c r="H184" s="6">
        <f t="shared" ref="H184:V184" si="206">H176+H180</f>
        <v>505.21999999999991</v>
      </c>
      <c r="I184" s="6">
        <f t="shared" si="206"/>
        <v>780.63000000000011</v>
      </c>
      <c r="J184" s="6">
        <f t="shared" si="206"/>
        <v>844.28</v>
      </c>
      <c r="K184" s="6">
        <f t="shared" si="206"/>
        <v>862.79</v>
      </c>
      <c r="L184" s="6">
        <f t="shared" si="206"/>
        <v>802.59999999999991</v>
      </c>
      <c r="M184" s="6">
        <f t="shared" si="206"/>
        <v>914.22</v>
      </c>
      <c r="N184" s="6">
        <f t="shared" si="206"/>
        <v>881.74</v>
      </c>
      <c r="O184" s="6">
        <f t="shared" si="206"/>
        <v>885.87</v>
      </c>
      <c r="P184" s="6">
        <f t="shared" si="206"/>
        <v>899.71</v>
      </c>
      <c r="Q184" s="6">
        <f t="shared" si="206"/>
        <v>709</v>
      </c>
      <c r="R184" s="6">
        <f t="shared" si="206"/>
        <v>879.23</v>
      </c>
      <c r="S184" s="6">
        <f t="shared" si="206"/>
        <v>848.04</v>
      </c>
      <c r="T184" s="6">
        <f t="shared" si="206"/>
        <v>921.27</v>
      </c>
      <c r="U184" s="6">
        <f t="shared" si="206"/>
        <v>719.31000000000006</v>
      </c>
      <c r="V184" s="6">
        <f t="shared" si="206"/>
        <v>950.21999999999991</v>
      </c>
      <c r="W184" s="6">
        <f t="shared" si="205"/>
        <v>933.01</v>
      </c>
      <c r="X184" s="6">
        <f t="shared" si="205"/>
        <v>998.27</v>
      </c>
      <c r="Y184" s="6">
        <f t="shared" si="205"/>
        <v>723.22</v>
      </c>
      <c r="Z184" s="6">
        <f t="shared" si="205"/>
        <v>471.37</v>
      </c>
      <c r="AA184" s="6">
        <f t="shared" si="205"/>
        <v>1018.3100000000001</v>
      </c>
      <c r="AB184" s="6">
        <f t="shared" si="205"/>
        <v>793.36999999999989</v>
      </c>
      <c r="AC184" s="6">
        <f t="shared" si="205"/>
        <v>922.04</v>
      </c>
      <c r="AD184" s="6">
        <f t="shared" si="205"/>
        <v>664.17</v>
      </c>
      <c r="AE184" s="6">
        <f t="shared" si="205"/>
        <v>945.43</v>
      </c>
      <c r="AF184" s="6">
        <f t="shared" si="205"/>
        <v>1085.1000000000001</v>
      </c>
      <c r="AG184" s="6">
        <f t="shared" si="205"/>
        <v>1068.96</v>
      </c>
      <c r="AH184" s="6">
        <f t="shared" si="205"/>
        <v>1085.24</v>
      </c>
      <c r="AI184" s="6">
        <f t="shared" si="205"/>
        <v>969.94999999999993</v>
      </c>
      <c r="AJ184" s="6">
        <f t="shared" si="205"/>
        <v>969.0100000000001</v>
      </c>
      <c r="AK184" s="6">
        <f t="shared" si="205"/>
        <v>882.23</v>
      </c>
      <c r="AL184" s="6">
        <f t="shared" si="205"/>
        <v>150.20999999999998</v>
      </c>
      <c r="AM184" s="6">
        <f t="shared" si="205"/>
        <v>0</v>
      </c>
      <c r="AN184" s="6">
        <f t="shared" si="205"/>
        <v>130.27000000000001</v>
      </c>
      <c r="AO184" s="6">
        <f t="shared" si="205"/>
        <v>722.61999999999989</v>
      </c>
      <c r="AP184" s="6">
        <f t="shared" si="205"/>
        <v>1005.68</v>
      </c>
      <c r="AQ184" s="6">
        <f t="shared" si="205"/>
        <v>915.35</v>
      </c>
      <c r="AR184" s="6">
        <f t="shared" si="205"/>
        <v>979.12</v>
      </c>
      <c r="AS184" s="6">
        <f t="shared" si="205"/>
        <v>996.19</v>
      </c>
      <c r="AT184" s="6">
        <f t="shared" si="205"/>
        <v>1011.97</v>
      </c>
      <c r="AU184" s="6">
        <f t="shared" si="205"/>
        <v>685.63999999999987</v>
      </c>
      <c r="AV184" s="6">
        <f t="shared" si="205"/>
        <v>890.31</v>
      </c>
      <c r="AW184" s="6">
        <f t="shared" si="205"/>
        <v>1031.24</v>
      </c>
      <c r="AX184" s="6">
        <f t="shared" si="205"/>
        <v>1087.6100000000001</v>
      </c>
      <c r="AY184" s="6">
        <f t="shared" si="205"/>
        <v>656.58999999999992</v>
      </c>
      <c r="AZ184" s="6">
        <f t="shared" si="205"/>
        <v>1017.32</v>
      </c>
      <c r="BA184" s="6">
        <f t="shared" si="205"/>
        <v>1002.8399999999999</v>
      </c>
      <c r="BB184" s="6">
        <f t="shared" si="205"/>
        <v>779.97</v>
      </c>
      <c r="BC184" s="6">
        <f t="shared" si="205"/>
        <v>942.84</v>
      </c>
      <c r="BD184" s="6">
        <f t="shared" si="205"/>
        <v>0</v>
      </c>
      <c r="BE184" s="6">
        <f t="shared" si="205"/>
        <v>0</v>
      </c>
      <c r="BF184" s="6">
        <f t="shared" si="205"/>
        <v>0</v>
      </c>
      <c r="BG184" s="6">
        <f t="shared" si="205"/>
        <v>0</v>
      </c>
      <c r="BH184" s="6">
        <f t="shared" si="205"/>
        <v>0</v>
      </c>
      <c r="BI184" s="6">
        <f>BI176+BI180</f>
        <v>3380.4100000000003</v>
      </c>
      <c r="BJ184" s="6">
        <f t="shared" si="205"/>
        <v>3558.51</v>
      </c>
      <c r="BK184" s="6">
        <f t="shared" si="205"/>
        <v>3701.7799999999997</v>
      </c>
      <c r="BL184" s="6">
        <f t="shared" si="205"/>
        <v>3776.76</v>
      </c>
      <c r="BM184" s="6">
        <f t="shared" si="205"/>
        <v>3508.04</v>
      </c>
      <c r="BN184" s="6">
        <f t="shared" si="205"/>
        <v>3972.2099999999996</v>
      </c>
      <c r="BO184" s="6">
        <f t="shared" si="205"/>
        <v>4186.3100000000004</v>
      </c>
      <c r="BP184" s="6">
        <f t="shared" si="205"/>
        <v>1538.2099999999998</v>
      </c>
      <c r="BQ184" s="6">
        <f t="shared" si="205"/>
        <v>4222.9900000000007</v>
      </c>
      <c r="BR184" s="6">
        <f t="shared" si="205"/>
        <v>4073.2</v>
      </c>
      <c r="BS184" s="6">
        <f t="shared" si="205"/>
        <v>3744.04</v>
      </c>
      <c r="BT184" s="6">
        <f>BT176+BT180</f>
        <v>277.12</v>
      </c>
    </row>
    <row r="185" spans="2:72" x14ac:dyDescent="0.25">
      <c r="B185" s="6" t="s">
        <v>68</v>
      </c>
      <c r="C185" s="6" t="s">
        <v>12</v>
      </c>
      <c r="D185" s="54" t="s">
        <v>76</v>
      </c>
      <c r="E185" s="6"/>
      <c r="F185" s="6"/>
      <c r="G185" s="6">
        <f>G177+G181</f>
        <v>36044.25</v>
      </c>
      <c r="H185" s="6">
        <f t="shared" ref="H185:BS186" si="207">H177+H181</f>
        <v>472.34999999999997</v>
      </c>
      <c r="I185" s="6">
        <f t="shared" si="207"/>
        <v>719.64</v>
      </c>
      <c r="J185" s="6">
        <f t="shared" si="207"/>
        <v>799.97</v>
      </c>
      <c r="K185" s="6">
        <f t="shared" si="207"/>
        <v>798.02</v>
      </c>
      <c r="L185" s="6">
        <f t="shared" si="207"/>
        <v>759.56</v>
      </c>
      <c r="M185" s="6">
        <f t="shared" si="207"/>
        <v>840.41000000000008</v>
      </c>
      <c r="N185" s="6">
        <f t="shared" si="207"/>
        <v>804.81</v>
      </c>
      <c r="O185" s="6">
        <f t="shared" si="207"/>
        <v>809.43999999999994</v>
      </c>
      <c r="P185" s="6">
        <f t="shared" si="207"/>
        <v>832.46</v>
      </c>
      <c r="Q185" s="6">
        <f t="shared" si="207"/>
        <v>644.45000000000005</v>
      </c>
      <c r="R185" s="6">
        <f t="shared" si="207"/>
        <v>815.41000000000008</v>
      </c>
      <c r="S185" s="6">
        <f t="shared" si="207"/>
        <v>766.61</v>
      </c>
      <c r="T185" s="6">
        <f t="shared" si="207"/>
        <v>858.26</v>
      </c>
      <c r="U185" s="6">
        <f t="shared" si="207"/>
        <v>654.11</v>
      </c>
      <c r="V185" s="6">
        <f t="shared" si="207"/>
        <v>856.42</v>
      </c>
      <c r="W185" s="6">
        <f t="shared" si="207"/>
        <v>810.8900000000001</v>
      </c>
      <c r="X185" s="6">
        <f t="shared" si="207"/>
        <v>862.75</v>
      </c>
      <c r="Y185" s="6">
        <f t="shared" si="207"/>
        <v>654.15</v>
      </c>
      <c r="Z185" s="6">
        <f t="shared" si="207"/>
        <v>426.45</v>
      </c>
      <c r="AA185" s="6">
        <f t="shared" si="207"/>
        <v>904.56</v>
      </c>
      <c r="AB185" s="6">
        <f t="shared" si="207"/>
        <v>704.61</v>
      </c>
      <c r="AC185" s="6">
        <f t="shared" si="207"/>
        <v>826.06000000000006</v>
      </c>
      <c r="AD185" s="6">
        <f t="shared" si="207"/>
        <v>575.20000000000005</v>
      </c>
      <c r="AE185" s="6">
        <f t="shared" si="207"/>
        <v>835.03</v>
      </c>
      <c r="AF185" s="6">
        <f t="shared" si="207"/>
        <v>961.35000000000014</v>
      </c>
      <c r="AG185" s="6">
        <f t="shared" si="207"/>
        <v>943.21</v>
      </c>
      <c r="AH185" s="6">
        <f t="shared" si="207"/>
        <v>1007.14</v>
      </c>
      <c r="AI185" s="6">
        <f t="shared" si="207"/>
        <v>874.78</v>
      </c>
      <c r="AJ185" s="6">
        <f t="shared" si="207"/>
        <v>895.91</v>
      </c>
      <c r="AK185" s="6">
        <f t="shared" si="207"/>
        <v>804.5</v>
      </c>
      <c r="AL185" s="6">
        <f t="shared" si="207"/>
        <v>136.17000000000002</v>
      </c>
      <c r="AM185" s="6">
        <f t="shared" si="207"/>
        <v>0</v>
      </c>
      <c r="AN185" s="6">
        <f t="shared" si="207"/>
        <v>123.06</v>
      </c>
      <c r="AO185" s="6">
        <f t="shared" si="207"/>
        <v>670.1400000000001</v>
      </c>
      <c r="AP185" s="6">
        <f t="shared" si="207"/>
        <v>892.48</v>
      </c>
      <c r="AQ185" s="6">
        <f t="shared" si="207"/>
        <v>798.51</v>
      </c>
      <c r="AR185" s="6">
        <f t="shared" si="207"/>
        <v>853.71</v>
      </c>
      <c r="AS185" s="6">
        <f t="shared" si="207"/>
        <v>889.69999999999993</v>
      </c>
      <c r="AT185" s="6">
        <f t="shared" si="207"/>
        <v>894.24</v>
      </c>
      <c r="AU185" s="6">
        <f t="shared" si="207"/>
        <v>606.20000000000005</v>
      </c>
      <c r="AV185" s="6">
        <f t="shared" si="207"/>
        <v>781.65</v>
      </c>
      <c r="AW185" s="6">
        <f t="shared" si="207"/>
        <v>904.49000000000012</v>
      </c>
      <c r="AX185" s="6">
        <f t="shared" si="207"/>
        <v>965.56</v>
      </c>
      <c r="AY185" s="6">
        <f t="shared" si="207"/>
        <v>589.05999999999995</v>
      </c>
      <c r="AZ185" s="6">
        <f t="shared" si="207"/>
        <v>940.68999999999994</v>
      </c>
      <c r="BA185" s="6">
        <f t="shared" si="207"/>
        <v>925.50000000000011</v>
      </c>
      <c r="BB185" s="6">
        <f t="shared" si="207"/>
        <v>686.66999999999985</v>
      </c>
      <c r="BC185" s="6">
        <f t="shared" si="207"/>
        <v>867.91000000000008</v>
      </c>
      <c r="BD185" s="6">
        <f t="shared" si="207"/>
        <v>0</v>
      </c>
      <c r="BE185" s="6">
        <f t="shared" si="207"/>
        <v>0</v>
      </c>
      <c r="BF185" s="6">
        <f t="shared" si="207"/>
        <v>0</v>
      </c>
      <c r="BG185" s="6">
        <f t="shared" si="207"/>
        <v>0</v>
      </c>
      <c r="BH185" s="6">
        <f t="shared" si="207"/>
        <v>0</v>
      </c>
      <c r="BI185" s="6">
        <f>BI177+BI181</f>
        <v>3159.91</v>
      </c>
      <c r="BJ185" s="6">
        <f t="shared" si="207"/>
        <v>3272.9700000000003</v>
      </c>
      <c r="BK185" s="6">
        <f t="shared" si="207"/>
        <v>3402.9700000000003</v>
      </c>
      <c r="BL185" s="6">
        <f t="shared" si="207"/>
        <v>3339.24</v>
      </c>
      <c r="BM185" s="6">
        <f t="shared" si="207"/>
        <v>3152.5</v>
      </c>
      <c r="BN185" s="6">
        <f t="shared" si="207"/>
        <v>3494.66</v>
      </c>
      <c r="BO185" s="6">
        <f t="shared" si="207"/>
        <v>3832.4300000000003</v>
      </c>
      <c r="BP185" s="6">
        <f t="shared" si="207"/>
        <v>1414.4899999999998</v>
      </c>
      <c r="BQ185" s="6">
        <f t="shared" si="207"/>
        <v>3707.35</v>
      </c>
      <c r="BR185" s="6">
        <f t="shared" si="207"/>
        <v>3592.2700000000004</v>
      </c>
      <c r="BS185" s="6">
        <f t="shared" si="207"/>
        <v>3417.35</v>
      </c>
      <c r="BT185" s="6">
        <f>BT177+BT181</f>
        <v>258.11</v>
      </c>
    </row>
    <row r="186" spans="2:72" x14ac:dyDescent="0.25">
      <c r="B186" s="6" t="s">
        <v>68</v>
      </c>
      <c r="C186" s="6" t="s">
        <v>12</v>
      </c>
      <c r="D186" s="54" t="s">
        <v>77</v>
      </c>
      <c r="E186" s="6"/>
      <c r="F186" s="6"/>
      <c r="G186" s="6">
        <f>G178+G182</f>
        <v>2494.4699999999998</v>
      </c>
      <c r="H186" s="6">
        <f t="shared" si="207"/>
        <v>36.25</v>
      </c>
      <c r="I186" s="6">
        <f t="shared" si="207"/>
        <v>62.08</v>
      </c>
      <c r="J186" s="6">
        <f t="shared" si="207"/>
        <v>60.31</v>
      </c>
      <c r="K186" s="6">
        <f t="shared" si="207"/>
        <v>54.49</v>
      </c>
      <c r="L186" s="6">
        <f t="shared" si="207"/>
        <v>33.510000000000005</v>
      </c>
      <c r="M186" s="6">
        <f t="shared" si="207"/>
        <v>47.989999999999995</v>
      </c>
      <c r="N186" s="6">
        <f t="shared" si="207"/>
        <v>38.000000000000007</v>
      </c>
      <c r="O186" s="6">
        <f t="shared" si="207"/>
        <v>37.64</v>
      </c>
      <c r="P186" s="6">
        <f t="shared" si="207"/>
        <v>27.16</v>
      </c>
      <c r="Q186" s="6">
        <f t="shared" si="207"/>
        <v>38.090000000000003</v>
      </c>
      <c r="R186" s="6">
        <f t="shared" si="207"/>
        <v>44.2</v>
      </c>
      <c r="S186" s="6">
        <f t="shared" si="207"/>
        <v>53.52</v>
      </c>
      <c r="T186" s="6">
        <f t="shared" si="207"/>
        <v>55.879999999999995</v>
      </c>
      <c r="U186" s="6">
        <f t="shared" si="207"/>
        <v>28.35</v>
      </c>
      <c r="V186" s="6">
        <f t="shared" si="207"/>
        <v>78.820000000000007</v>
      </c>
      <c r="W186" s="6">
        <f t="shared" si="207"/>
        <v>97.66</v>
      </c>
      <c r="X186" s="6">
        <f t="shared" si="207"/>
        <v>73.59</v>
      </c>
      <c r="Y186" s="6">
        <f t="shared" si="207"/>
        <v>67.490000000000009</v>
      </c>
      <c r="Z186" s="6">
        <f t="shared" si="207"/>
        <v>21.34</v>
      </c>
      <c r="AA186" s="6">
        <f t="shared" si="207"/>
        <v>47.86</v>
      </c>
      <c r="AB186" s="6">
        <f t="shared" si="207"/>
        <v>52.64</v>
      </c>
      <c r="AC186" s="6">
        <f t="shared" si="207"/>
        <v>44.68</v>
      </c>
      <c r="AD186" s="6">
        <f t="shared" si="207"/>
        <v>48.69</v>
      </c>
      <c r="AE186" s="6">
        <f t="shared" si="207"/>
        <v>69.800000000000011</v>
      </c>
      <c r="AF186" s="6">
        <f t="shared" si="207"/>
        <v>51.28</v>
      </c>
      <c r="AG186" s="6">
        <f t="shared" si="207"/>
        <v>40.72</v>
      </c>
      <c r="AH186" s="6">
        <f t="shared" si="207"/>
        <v>51.519999999999996</v>
      </c>
      <c r="AI186" s="6">
        <f t="shared" si="207"/>
        <v>68.97999999999999</v>
      </c>
      <c r="AJ186" s="6">
        <f t="shared" si="207"/>
        <v>102.78999999999999</v>
      </c>
      <c r="AK186" s="6">
        <f t="shared" si="207"/>
        <v>42.730000000000004</v>
      </c>
      <c r="AL186" s="6">
        <f t="shared" si="207"/>
        <v>7.85</v>
      </c>
      <c r="AM186" s="6">
        <f t="shared" si="207"/>
        <v>0</v>
      </c>
      <c r="AN186" s="6">
        <f t="shared" si="207"/>
        <v>4.7900000000000009</v>
      </c>
      <c r="AO186" s="6">
        <f t="shared" si="207"/>
        <v>94.02000000000001</v>
      </c>
      <c r="AP186" s="6">
        <f t="shared" si="207"/>
        <v>66.33</v>
      </c>
      <c r="AQ186" s="6">
        <f t="shared" si="207"/>
        <v>64.44</v>
      </c>
      <c r="AR186" s="6">
        <f t="shared" si="207"/>
        <v>77.22</v>
      </c>
      <c r="AS186" s="6">
        <f t="shared" si="207"/>
        <v>71.349999999999994</v>
      </c>
      <c r="AT186" s="6">
        <f t="shared" si="207"/>
        <v>45.91</v>
      </c>
      <c r="AU186" s="6">
        <f t="shared" si="207"/>
        <v>31.64</v>
      </c>
      <c r="AV186" s="6">
        <f t="shared" si="207"/>
        <v>40.230000000000004</v>
      </c>
      <c r="AW186" s="6">
        <f t="shared" si="207"/>
        <v>52.93</v>
      </c>
      <c r="AX186" s="6">
        <f t="shared" si="207"/>
        <v>68.289999999999992</v>
      </c>
      <c r="AY186" s="6">
        <f t="shared" si="207"/>
        <v>34.900000000000006</v>
      </c>
      <c r="AZ186" s="6">
        <f t="shared" si="207"/>
        <v>66.239999999999995</v>
      </c>
      <c r="BA186" s="6">
        <f t="shared" si="207"/>
        <v>77.580000000000013</v>
      </c>
      <c r="BB186" s="6">
        <f t="shared" si="207"/>
        <v>51.940000000000012</v>
      </c>
      <c r="BC186" s="6">
        <f t="shared" si="207"/>
        <v>60.75</v>
      </c>
      <c r="BD186" s="6">
        <f t="shared" si="207"/>
        <v>0</v>
      </c>
      <c r="BE186" s="6">
        <f t="shared" si="207"/>
        <v>0</v>
      </c>
      <c r="BF186" s="6">
        <f t="shared" si="207"/>
        <v>0</v>
      </c>
      <c r="BG186" s="6">
        <f t="shared" si="207"/>
        <v>0</v>
      </c>
      <c r="BH186" s="6">
        <f t="shared" si="207"/>
        <v>0</v>
      </c>
      <c r="BI186" s="6">
        <f t="shared" si="207"/>
        <v>232.45</v>
      </c>
      <c r="BJ186" s="6">
        <f t="shared" si="207"/>
        <v>157.32</v>
      </c>
      <c r="BK186" s="6">
        <f t="shared" si="207"/>
        <v>196.82</v>
      </c>
      <c r="BL186" s="6">
        <f t="shared" si="207"/>
        <v>283.49</v>
      </c>
      <c r="BM186" s="6">
        <f t="shared" si="207"/>
        <v>221.78</v>
      </c>
      <c r="BN186" s="6">
        <f t="shared" si="207"/>
        <v>213.22999999999996</v>
      </c>
      <c r="BO186" s="6">
        <f t="shared" si="207"/>
        <v>280.82000000000005</v>
      </c>
      <c r="BP186" s="6">
        <f t="shared" si="207"/>
        <v>148.63</v>
      </c>
      <c r="BQ186" s="6">
        <f t="shared" si="207"/>
        <v>275.43</v>
      </c>
      <c r="BR186" s="6">
        <f t="shared" si="207"/>
        <v>219.4</v>
      </c>
      <c r="BS186" s="6">
        <f t="shared" si="207"/>
        <v>255.71</v>
      </c>
      <c r="BT186" s="6">
        <f>BT178+BT182</f>
        <v>9.39</v>
      </c>
    </row>
    <row r="187" spans="2:72" x14ac:dyDescent="0.25">
      <c r="B187" s="8" t="s">
        <v>63</v>
      </c>
      <c r="C187" s="8" t="s">
        <v>12</v>
      </c>
      <c r="D187" s="9" t="s">
        <v>78</v>
      </c>
      <c r="E187" s="8"/>
      <c r="F187" s="8"/>
      <c r="G187" s="33">
        <f>G177/(G175+G176)</f>
        <v>0.7405029923735531</v>
      </c>
      <c r="H187" s="33">
        <f t="shared" ref="H187:BS187" si="208">H177/(H175+H176)</f>
        <v>0.78806306306306306</v>
      </c>
      <c r="I187" s="33">
        <f t="shared" si="208"/>
        <v>0.7469154842689697</v>
      </c>
      <c r="J187" s="33">
        <f t="shared" si="208"/>
        <v>0.8061041544107348</v>
      </c>
      <c r="K187" s="33">
        <f t="shared" si="208"/>
        <v>0.80538763554780013</v>
      </c>
      <c r="L187" s="33">
        <f t="shared" si="208"/>
        <v>0.78865795935798433</v>
      </c>
      <c r="M187" s="33">
        <f t="shared" si="208"/>
        <v>0.77241211007593924</v>
      </c>
      <c r="N187" s="33">
        <f t="shared" si="208"/>
        <v>0.78711862374872621</v>
      </c>
      <c r="O187" s="33">
        <f t="shared" si="208"/>
        <v>0.77306586334383132</v>
      </c>
      <c r="P187" s="33">
        <f t="shared" si="208"/>
        <v>0.80788029925187033</v>
      </c>
      <c r="Q187" s="33">
        <f t="shared" si="208"/>
        <v>0.76817138485080338</v>
      </c>
      <c r="R187" s="33">
        <f t="shared" si="208"/>
        <v>0.7390364034659338</v>
      </c>
      <c r="S187" s="33">
        <f t="shared" si="208"/>
        <v>0.69544903962623306</v>
      </c>
      <c r="T187" s="33">
        <f t="shared" si="208"/>
        <v>0.77023640763492141</v>
      </c>
      <c r="U187" s="33">
        <f t="shared" si="208"/>
        <v>0.76653944020356224</v>
      </c>
      <c r="V187" s="33">
        <f t="shared" si="208"/>
        <v>0.70625324125883682</v>
      </c>
      <c r="W187" s="33">
        <f t="shared" si="208"/>
        <v>0.69244153505463224</v>
      </c>
      <c r="X187" s="33">
        <f t="shared" si="208"/>
        <v>0.70323965200406091</v>
      </c>
      <c r="Y187" s="33">
        <f t="shared" si="208"/>
        <v>0.74735131141485034</v>
      </c>
      <c r="Z187" s="33">
        <f t="shared" si="208"/>
        <v>0.78618920124944225</v>
      </c>
      <c r="AA187" s="33">
        <f t="shared" si="208"/>
        <v>0.76049882754210185</v>
      </c>
      <c r="AB187" s="33">
        <f t="shared" si="208"/>
        <v>0.75567383167237878</v>
      </c>
      <c r="AC187" s="33">
        <f t="shared" si="208"/>
        <v>0.73710544593934102</v>
      </c>
      <c r="AD187" s="33">
        <f t="shared" si="208"/>
        <v>0.63283276450511949</v>
      </c>
      <c r="AE187" s="33">
        <f t="shared" si="208"/>
        <v>0.706108416722942</v>
      </c>
      <c r="AF187" s="33">
        <f t="shared" si="208"/>
        <v>0.72960653622876792</v>
      </c>
      <c r="AG187" s="33">
        <f t="shared" si="208"/>
        <v>0.73652971830818714</v>
      </c>
      <c r="AH187" s="33">
        <f t="shared" si="208"/>
        <v>0.79344151083781034</v>
      </c>
      <c r="AI187" s="33">
        <f t="shared" si="208"/>
        <v>0.75191789476398607</v>
      </c>
      <c r="AJ187" s="33">
        <f t="shared" si="208"/>
        <v>0.75329962746141543</v>
      </c>
      <c r="AK187" s="33">
        <f t="shared" si="208"/>
        <v>0.75170257898850057</v>
      </c>
      <c r="AL187" s="33">
        <f t="shared" si="208"/>
        <v>0.74777040932997951</v>
      </c>
      <c r="AM187" s="33" t="e">
        <f t="shared" si="208"/>
        <v>#DIV/0!</v>
      </c>
      <c r="AN187" s="33">
        <f t="shared" si="208"/>
        <v>0.58251851851851844</v>
      </c>
      <c r="AO187" s="33">
        <f t="shared" si="208"/>
        <v>0.63658880594447709</v>
      </c>
      <c r="AP187" s="33">
        <f t="shared" si="208"/>
        <v>0.73210743801652889</v>
      </c>
      <c r="AQ187" s="33">
        <f t="shared" si="208"/>
        <v>0.71918647390345503</v>
      </c>
      <c r="AR187" s="33">
        <f t="shared" si="208"/>
        <v>0.6649330783938816</v>
      </c>
      <c r="AS187" s="33">
        <f t="shared" si="208"/>
        <v>0.70807977724861726</v>
      </c>
      <c r="AT187" s="33">
        <f t="shared" si="208"/>
        <v>0.72917342786529182</v>
      </c>
      <c r="AU187" s="33">
        <f t="shared" si="208"/>
        <v>0.74517652056003014</v>
      </c>
      <c r="AV187" s="33">
        <f t="shared" si="208"/>
        <v>0.73509535336010412</v>
      </c>
      <c r="AW187" s="33">
        <f t="shared" si="208"/>
        <v>0.70110940960019397</v>
      </c>
      <c r="AX187" s="33">
        <f t="shared" si="208"/>
        <v>0.71816185201920946</v>
      </c>
      <c r="AY187" s="33">
        <f t="shared" si="208"/>
        <v>0.72389842656745951</v>
      </c>
      <c r="AZ187" s="33">
        <f t="shared" si="208"/>
        <v>0.80819948678958353</v>
      </c>
      <c r="BA187" s="33">
        <f t="shared" si="208"/>
        <v>0.7355005849908075</v>
      </c>
      <c r="BB187" s="33">
        <f t="shared" si="208"/>
        <v>0.72718571905045015</v>
      </c>
      <c r="BC187" s="33">
        <f t="shared" si="208"/>
        <v>0.74597290640394087</v>
      </c>
      <c r="BD187" s="33" t="e">
        <f t="shared" si="208"/>
        <v>#DIV/0!</v>
      </c>
      <c r="BE187" s="33" t="e">
        <f t="shared" si="208"/>
        <v>#DIV/0!</v>
      </c>
      <c r="BF187" s="33" t="e">
        <f t="shared" si="208"/>
        <v>#DIV/0!</v>
      </c>
      <c r="BG187" s="33" t="e">
        <f t="shared" si="208"/>
        <v>#DIV/0!</v>
      </c>
      <c r="BH187" s="33" t="e">
        <f t="shared" si="208"/>
        <v>#DIV/0!</v>
      </c>
      <c r="BI187" s="33">
        <f t="shared" si="208"/>
        <v>0.78960673102204837</v>
      </c>
      <c r="BJ187" s="33">
        <f t="shared" si="208"/>
        <v>0.77874362455509483</v>
      </c>
      <c r="BK187" s="33">
        <f t="shared" si="208"/>
        <v>0.75165984984311984</v>
      </c>
      <c r="BL187" s="33">
        <f>BL177/(BL175+BL176)</f>
        <v>0.71527734677411436</v>
      </c>
      <c r="BM187" s="33">
        <f t="shared" si="208"/>
        <v>0.75964834348832122</v>
      </c>
      <c r="BN187" s="33">
        <f t="shared" si="208"/>
        <v>0.70716417378070529</v>
      </c>
      <c r="BO187" s="33">
        <f t="shared" si="208"/>
        <v>0.76374087193209361</v>
      </c>
      <c r="BP187" s="33">
        <f t="shared" si="208"/>
        <v>0.67743988864652904</v>
      </c>
      <c r="BQ187" s="33">
        <f t="shared" si="208"/>
        <v>0.7048833638294546</v>
      </c>
      <c r="BR187" s="33">
        <f t="shared" si="208"/>
        <v>0.71524346912716907</v>
      </c>
      <c r="BS187" s="33">
        <f t="shared" si="208"/>
        <v>0.75534160407483364</v>
      </c>
      <c r="BT187" s="33">
        <f>BT177/(BT175+BT176)</f>
        <v>0.83158041697691731</v>
      </c>
    </row>
    <row r="188" spans="2:72" x14ac:dyDescent="0.25">
      <c r="B188" s="8" t="s">
        <v>64</v>
      </c>
      <c r="C188" s="8" t="s">
        <v>12</v>
      </c>
      <c r="D188" s="9" t="s">
        <v>78</v>
      </c>
      <c r="E188" s="8"/>
      <c r="F188" s="8"/>
      <c r="G188" s="33">
        <f>G181/(G179+G180)</f>
        <v>0.74638391686519545</v>
      </c>
      <c r="H188" s="33">
        <f t="shared" ref="H188:BS188" si="209">H181/(H179+H180)</f>
        <v>0.7182660722665416</v>
      </c>
      <c r="I188" s="33">
        <f t="shared" si="209"/>
        <v>0.71590393057167345</v>
      </c>
      <c r="J188" s="33">
        <f t="shared" si="209"/>
        <v>0.70084616105161268</v>
      </c>
      <c r="K188" s="33">
        <f t="shared" si="209"/>
        <v>0.73360998016494416</v>
      </c>
      <c r="L188" s="33">
        <f t="shared" si="209"/>
        <v>0.83138419489632331</v>
      </c>
      <c r="M188" s="33">
        <f t="shared" si="209"/>
        <v>0.77688413803736156</v>
      </c>
      <c r="N188" s="33">
        <f t="shared" si="209"/>
        <v>0.79011333766710945</v>
      </c>
      <c r="O188" s="33">
        <f t="shared" si="209"/>
        <v>0.79902760556026897</v>
      </c>
      <c r="P188" s="33">
        <f t="shared" si="209"/>
        <v>0.82329777998263687</v>
      </c>
      <c r="Q188" s="33">
        <f t="shared" si="209"/>
        <v>0.75305223036150326</v>
      </c>
      <c r="R188" s="33">
        <f t="shared" si="209"/>
        <v>0.79381615134594541</v>
      </c>
      <c r="S188" s="33">
        <f t="shared" si="209"/>
        <v>0.78654354201507548</v>
      </c>
      <c r="T188" s="33">
        <f t="shared" si="209"/>
        <v>0.75277281699407816</v>
      </c>
      <c r="U188" s="33">
        <f t="shared" si="209"/>
        <v>0.83703766904142318</v>
      </c>
      <c r="V188" s="33">
        <f t="shared" si="209"/>
        <v>0.77071063104036375</v>
      </c>
      <c r="W188" s="33">
        <f t="shared" si="209"/>
        <v>0.72271871357264561</v>
      </c>
      <c r="X188" s="33">
        <f t="shared" si="209"/>
        <v>0.75284545085781085</v>
      </c>
      <c r="Y188" s="33">
        <f t="shared" si="209"/>
        <v>0.73495467829015804</v>
      </c>
      <c r="Z188" s="33">
        <f t="shared" si="209"/>
        <v>0.73696776760843608</v>
      </c>
      <c r="AA188" s="33">
        <f t="shared" si="209"/>
        <v>0.71784981534673786</v>
      </c>
      <c r="AB188" s="33">
        <f t="shared" si="209"/>
        <v>0.68326434420038062</v>
      </c>
      <c r="AC188" s="33">
        <f t="shared" si="209"/>
        <v>0.73464587507622614</v>
      </c>
      <c r="AD188" s="33">
        <f t="shared" si="209"/>
        <v>0.64487219943199758</v>
      </c>
      <c r="AE188" s="33">
        <f t="shared" si="209"/>
        <v>0.72445026615757646</v>
      </c>
      <c r="AF188" s="33">
        <f t="shared" si="209"/>
        <v>0.71816565040650415</v>
      </c>
      <c r="AG188" s="33">
        <f t="shared" si="209"/>
        <v>0.73835560029282588</v>
      </c>
      <c r="AH188" s="33">
        <f t="shared" si="209"/>
        <v>0.73991760908923931</v>
      </c>
      <c r="AI188" s="33">
        <f t="shared" si="209"/>
        <v>0.72566195500696817</v>
      </c>
      <c r="AJ188" s="33">
        <f t="shared" si="209"/>
        <v>0.68739576384256174</v>
      </c>
      <c r="AK188" s="33">
        <f t="shared" si="209"/>
        <v>0.73412506059137173</v>
      </c>
      <c r="AL188" s="33">
        <f t="shared" si="209"/>
        <v>0.76170487568614798</v>
      </c>
      <c r="AM188" s="33" t="e">
        <f t="shared" si="209"/>
        <v>#DIV/0!</v>
      </c>
      <c r="AN188" s="33">
        <f t="shared" si="209"/>
        <v>0.86676585959691588</v>
      </c>
      <c r="AO188" s="33">
        <f t="shared" si="209"/>
        <v>0.69716755350047632</v>
      </c>
      <c r="AP188" s="33">
        <f t="shared" si="209"/>
        <v>0.72415591710634541</v>
      </c>
      <c r="AQ188" s="33">
        <f t="shared" si="209"/>
        <v>0.71604911394609649</v>
      </c>
      <c r="AR188" s="33">
        <f t="shared" si="209"/>
        <v>0.78022132938605759</v>
      </c>
      <c r="AS188" s="33">
        <f t="shared" si="209"/>
        <v>0.77677428530792192</v>
      </c>
      <c r="AT188" s="33">
        <f t="shared" si="209"/>
        <v>0.79844981202039467</v>
      </c>
      <c r="AU188" s="33">
        <f t="shared" si="209"/>
        <v>0.7591562120598947</v>
      </c>
      <c r="AV188" s="33">
        <f t="shared" si="209"/>
        <v>0.74688155747260432</v>
      </c>
      <c r="AW188" s="33">
        <f t="shared" si="209"/>
        <v>0.70496976071522499</v>
      </c>
      <c r="AX188" s="33">
        <f t="shared" si="209"/>
        <v>0.74678418294425897</v>
      </c>
      <c r="AY188" s="33">
        <f t="shared" si="209"/>
        <v>0.79044011889922339</v>
      </c>
      <c r="AZ188" s="33">
        <f t="shared" si="209"/>
        <v>0.75492157374387525</v>
      </c>
      <c r="BA188" s="33">
        <f t="shared" si="209"/>
        <v>0.7705585522881504</v>
      </c>
      <c r="BB188" s="33">
        <f t="shared" si="209"/>
        <v>0.67378492433061699</v>
      </c>
      <c r="BC188" s="33">
        <f t="shared" si="209"/>
        <v>0.77758993979298285</v>
      </c>
      <c r="BD188" s="33" t="e">
        <f t="shared" si="209"/>
        <v>#DIV/0!</v>
      </c>
      <c r="BE188" s="33" t="e">
        <f t="shared" si="209"/>
        <v>#DIV/0!</v>
      </c>
      <c r="BF188" s="33" t="e">
        <f t="shared" si="209"/>
        <v>#DIV/0!</v>
      </c>
      <c r="BG188" s="33" t="e">
        <f t="shared" si="209"/>
        <v>#DIV/0!</v>
      </c>
      <c r="BH188" s="33" t="e">
        <f t="shared" si="209"/>
        <v>#DIV/0!</v>
      </c>
      <c r="BI188" s="33">
        <f t="shared" si="209"/>
        <v>0.72490148374053387</v>
      </c>
      <c r="BJ188" s="33">
        <f t="shared" si="209"/>
        <v>0.80598185829860269</v>
      </c>
      <c r="BK188" s="33">
        <f t="shared" si="209"/>
        <v>0.77313618351423874</v>
      </c>
      <c r="BL188" s="33">
        <f t="shared" si="209"/>
        <v>0.76853752298178168</v>
      </c>
      <c r="BM188" s="33">
        <f t="shared" si="209"/>
        <v>0.71186664902764929</v>
      </c>
      <c r="BN188" s="33">
        <f t="shared" si="209"/>
        <v>0.71096991288055</v>
      </c>
      <c r="BO188" s="33">
        <f t="shared" si="209"/>
        <v>0.72488814950010505</v>
      </c>
      <c r="BP188" s="33">
        <f t="shared" si="209"/>
        <v>0.71764089427107591</v>
      </c>
      <c r="BQ188" s="33">
        <f t="shared" si="209"/>
        <v>0.76532254556527024</v>
      </c>
      <c r="BR188" s="33">
        <f t="shared" si="209"/>
        <v>0.73994530132859482</v>
      </c>
      <c r="BS188" s="33">
        <f t="shared" si="209"/>
        <v>0.74492684452197955</v>
      </c>
      <c r="BT188" s="33">
        <f>BT181/(BT179+BT180)</f>
        <v>0.82755027612795673</v>
      </c>
    </row>
    <row r="189" spans="2:72" x14ac:dyDescent="0.25">
      <c r="B189" s="8" t="s">
        <v>68</v>
      </c>
      <c r="C189" s="8" t="s">
        <v>12</v>
      </c>
      <c r="D189" s="9" t="s">
        <v>78</v>
      </c>
      <c r="E189" s="8"/>
      <c r="F189" s="8"/>
      <c r="G189" s="33">
        <f>G185/(G183+G184)</f>
        <v>0.742452502752456</v>
      </c>
      <c r="H189" s="33">
        <f t="shared" ref="H189:BS189" si="210">H185/(H183+H184)</f>
        <v>0.76869873714360115</v>
      </c>
      <c r="I189" s="33">
        <f t="shared" si="210"/>
        <v>0.73437149213217134</v>
      </c>
      <c r="J189" s="33">
        <f t="shared" si="210"/>
        <v>0.77350828168360386</v>
      </c>
      <c r="K189" s="33">
        <f t="shared" si="210"/>
        <v>0.77855609756097555</v>
      </c>
      <c r="L189" s="33">
        <f t="shared" si="210"/>
        <v>0.80590775498944289</v>
      </c>
      <c r="M189" s="33">
        <f t="shared" si="210"/>
        <v>0.77401499382932093</v>
      </c>
      <c r="N189" s="33">
        <f t="shared" si="210"/>
        <v>0.78815625826290481</v>
      </c>
      <c r="O189" s="33">
        <f t="shared" si="210"/>
        <v>0.78073999768509583</v>
      </c>
      <c r="P189" s="33">
        <f t="shared" si="210"/>
        <v>0.81273492340886688</v>
      </c>
      <c r="Q189" s="33">
        <f t="shared" si="210"/>
        <v>0.76216663710011245</v>
      </c>
      <c r="R189" s="33">
        <f t="shared" si="210"/>
        <v>0.75735143870859878</v>
      </c>
      <c r="S189" s="33">
        <f t="shared" si="210"/>
        <v>0.73130270538405773</v>
      </c>
      <c r="T189" s="33">
        <f t="shared" si="210"/>
        <v>0.76362406911462455</v>
      </c>
      <c r="U189" s="33">
        <f t="shared" si="210"/>
        <v>0.78640730009497817</v>
      </c>
      <c r="V189" s="33">
        <f t="shared" si="210"/>
        <v>0.73042840450664837</v>
      </c>
      <c r="W189" s="33">
        <f t="shared" si="210"/>
        <v>0.70120111031363774</v>
      </c>
      <c r="X189" s="33">
        <f t="shared" si="210"/>
        <v>0.7206037118086297</v>
      </c>
      <c r="Y189" s="33">
        <f t="shared" si="210"/>
        <v>0.74450286806883359</v>
      </c>
      <c r="Z189" s="33">
        <f t="shared" si="210"/>
        <v>0.77717232832774452</v>
      </c>
      <c r="AA189" s="33">
        <f t="shared" si="210"/>
        <v>0.74761349830155455</v>
      </c>
      <c r="AB189" s="33">
        <f t="shared" si="210"/>
        <v>0.73081710125085575</v>
      </c>
      <c r="AC189" s="33">
        <f t="shared" si="210"/>
        <v>0.73635042742661549</v>
      </c>
      <c r="AD189" s="33">
        <f t="shared" si="210"/>
        <v>0.6370583674825564</v>
      </c>
      <c r="AE189" s="33">
        <f t="shared" si="210"/>
        <v>0.71171777781565893</v>
      </c>
      <c r="AF189" s="33">
        <f t="shared" si="210"/>
        <v>0.7262048647831999</v>
      </c>
      <c r="AG189" s="33">
        <f t="shared" si="210"/>
        <v>0.73715348604565745</v>
      </c>
      <c r="AH189" s="33">
        <f t="shared" si="210"/>
        <v>0.77769026439337785</v>
      </c>
      <c r="AI189" s="33">
        <f t="shared" si="210"/>
        <v>0.74295711846988788</v>
      </c>
      <c r="AJ189" s="33">
        <f t="shared" si="210"/>
        <v>0.72762491066207513</v>
      </c>
      <c r="AK189" s="33">
        <f t="shared" si="210"/>
        <v>0.74432159874173109</v>
      </c>
      <c r="AL189" s="33">
        <f t="shared" si="210"/>
        <v>0.75494816211121607</v>
      </c>
      <c r="AM189" s="33" t="e">
        <f t="shared" si="210"/>
        <v>#DIV/0!</v>
      </c>
      <c r="AN189" s="33">
        <f t="shared" si="210"/>
        <v>0.70247745176389997</v>
      </c>
      <c r="AO189" s="33">
        <f t="shared" si="210"/>
        <v>0.66235730170496676</v>
      </c>
      <c r="AP189" s="33">
        <f t="shared" si="210"/>
        <v>0.72887045007227613</v>
      </c>
      <c r="AQ189" s="33">
        <f t="shared" si="210"/>
        <v>0.71789085678324194</v>
      </c>
      <c r="AR189" s="33">
        <f t="shared" si="210"/>
        <v>0.70548131988001095</v>
      </c>
      <c r="AS189" s="33">
        <f t="shared" si="210"/>
        <v>0.73192000460689211</v>
      </c>
      <c r="AT189" s="33">
        <f t="shared" si="210"/>
        <v>0.7517906984564684</v>
      </c>
      <c r="AU189" s="33">
        <f t="shared" si="210"/>
        <v>0.74858914039442348</v>
      </c>
      <c r="AV189" s="33">
        <f t="shared" si="210"/>
        <v>0.73891835172003062</v>
      </c>
      <c r="AW189" s="33">
        <f t="shared" si="210"/>
        <v>0.70224924106553632</v>
      </c>
      <c r="AX189" s="33">
        <f t="shared" si="210"/>
        <v>0.72629623221982342</v>
      </c>
      <c r="AY189" s="33">
        <f t="shared" si="210"/>
        <v>0.74136629077728555</v>
      </c>
      <c r="AZ189" s="33">
        <f t="shared" si="210"/>
        <v>0.7927140654099285</v>
      </c>
      <c r="BA189" s="33">
        <f t="shared" si="210"/>
        <v>0.74359448189421773</v>
      </c>
      <c r="BB189" s="33">
        <f t="shared" si="210"/>
        <v>0.71196615757877368</v>
      </c>
      <c r="BC189" s="33">
        <f t="shared" si="210"/>
        <v>0.75524944090082413</v>
      </c>
      <c r="BD189" s="33" t="e">
        <f t="shared" si="210"/>
        <v>#DIV/0!</v>
      </c>
      <c r="BE189" s="33" t="e">
        <f t="shared" si="210"/>
        <v>#DIV/0!</v>
      </c>
      <c r="BF189" s="33" t="e">
        <f t="shared" si="210"/>
        <v>#DIV/0!</v>
      </c>
      <c r="BG189" s="33" t="e">
        <f t="shared" si="210"/>
        <v>#DIV/0!</v>
      </c>
      <c r="BH189" s="33" t="e">
        <f t="shared" si="210"/>
        <v>#DIV/0!</v>
      </c>
      <c r="BI189" s="33">
        <f t="shared" si="210"/>
        <v>0.76669861335209677</v>
      </c>
      <c r="BJ189" s="33">
        <f t="shared" si="210"/>
        <v>0.78810724906391838</v>
      </c>
      <c r="BK189" s="33">
        <f t="shared" si="210"/>
        <v>0.75944912114692786</v>
      </c>
      <c r="BL189" s="33">
        <f t="shared" si="210"/>
        <v>0.73275869635819424</v>
      </c>
      <c r="BM189" s="33">
        <f t="shared" si="210"/>
        <v>0.74597375308209612</v>
      </c>
      <c r="BN189" s="33">
        <f t="shared" si="210"/>
        <v>0.70837463386948019</v>
      </c>
      <c r="BO189" s="33">
        <f t="shared" si="210"/>
        <v>0.74962542494220008</v>
      </c>
      <c r="BP189" s="33">
        <f t="shared" si="210"/>
        <v>0.69438839879628678</v>
      </c>
      <c r="BQ189" s="33">
        <f t="shared" si="210"/>
        <v>0.72667062603026744</v>
      </c>
      <c r="BR189" s="33">
        <f t="shared" si="210"/>
        <v>0.72239974742041047</v>
      </c>
      <c r="BS189" s="33">
        <f t="shared" si="210"/>
        <v>0.75255450341334507</v>
      </c>
      <c r="BT189" s="33">
        <f>BT185/(BT183+BT184)</f>
        <v>0.83033617500402124</v>
      </c>
    </row>
    <row r="190" spans="2:72" x14ac:dyDescent="0.25">
      <c r="B190" s="8" t="s">
        <v>63</v>
      </c>
      <c r="C190" s="8" t="s">
        <v>12</v>
      </c>
      <c r="D190" s="56" t="s">
        <v>79</v>
      </c>
      <c r="E190" s="8"/>
      <c r="F190" s="8"/>
      <c r="G190" s="33">
        <f>G178/(G175+G176)</f>
        <v>5.3576166021192341E-2</v>
      </c>
      <c r="H190" s="33">
        <f t="shared" ref="H190:BS190" si="211">H178/(H175+H176)</f>
        <v>6.3355855855855875E-2</v>
      </c>
      <c r="I190" s="33">
        <f t="shared" si="211"/>
        <v>6.0953458084858449E-2</v>
      </c>
      <c r="J190" s="33">
        <f t="shared" si="211"/>
        <v>4.1418046334425869E-2</v>
      </c>
      <c r="K190" s="33">
        <f t="shared" si="211"/>
        <v>3.7205534089492703E-2</v>
      </c>
      <c r="L190" s="33">
        <f t="shared" si="211"/>
        <v>4.2421438485355359E-2</v>
      </c>
      <c r="M190" s="33">
        <f t="shared" si="211"/>
        <v>4.6281276467463855E-2</v>
      </c>
      <c r="N190" s="33">
        <f t="shared" si="211"/>
        <v>3.6624108373793686E-2</v>
      </c>
      <c r="O190" s="33">
        <f t="shared" si="211"/>
        <v>4.7624264001095443E-2</v>
      </c>
      <c r="P190" s="33">
        <f t="shared" si="211"/>
        <v>3.6451727823298891E-2</v>
      </c>
      <c r="Q190" s="33">
        <f t="shared" si="211"/>
        <v>5.2204108057206752E-2</v>
      </c>
      <c r="R190" s="33">
        <f t="shared" si="211"/>
        <v>5.586794848539816E-2</v>
      </c>
      <c r="S190" s="33">
        <f t="shared" si="211"/>
        <v>5.9305636395098248E-2</v>
      </c>
      <c r="T190" s="33">
        <f t="shared" si="211"/>
        <v>5.2722768732906634E-2</v>
      </c>
      <c r="U190" s="33">
        <f t="shared" si="211"/>
        <v>4.1700147314852012E-2</v>
      </c>
      <c r="V190" s="33">
        <f t="shared" si="211"/>
        <v>8.6019597674482098E-2</v>
      </c>
      <c r="W190" s="33">
        <f t="shared" si="211"/>
        <v>9.9299150706933056E-2</v>
      </c>
      <c r="X190" s="33">
        <f t="shared" si="211"/>
        <v>6.9522083863423151E-2</v>
      </c>
      <c r="Y190" s="33">
        <f t="shared" si="211"/>
        <v>7.5877355005541186E-2</v>
      </c>
      <c r="Z190" s="33">
        <f t="shared" si="211"/>
        <v>4.323962516733601E-2</v>
      </c>
      <c r="AA190" s="33">
        <f t="shared" si="211"/>
        <v>3.5730358369454512E-2</v>
      </c>
      <c r="AB190" s="33">
        <f t="shared" si="211"/>
        <v>4.636985327795063E-2</v>
      </c>
      <c r="AC190" s="33">
        <f t="shared" si="211"/>
        <v>4.1892830499318294E-2</v>
      </c>
      <c r="AD190" s="33">
        <f t="shared" si="211"/>
        <v>7.2627986348122855E-2</v>
      </c>
      <c r="AE190" s="33">
        <f t="shared" si="211"/>
        <v>7.0980416231812893E-2</v>
      </c>
      <c r="AF190" s="33">
        <f t="shared" si="211"/>
        <v>4.3001505052676837E-2</v>
      </c>
      <c r="AG190" s="33">
        <f t="shared" si="211"/>
        <v>3.4401301029190055E-2</v>
      </c>
      <c r="AH190" s="33">
        <f t="shared" si="211"/>
        <v>3.4510301664241246E-2</v>
      </c>
      <c r="AI190" s="33">
        <f t="shared" si="211"/>
        <v>5.5170902151910152E-2</v>
      </c>
      <c r="AJ190" s="33">
        <f t="shared" si="211"/>
        <v>5.99387972325705E-2</v>
      </c>
      <c r="AK190" s="33">
        <f t="shared" si="211"/>
        <v>3.3860189157721814E-2</v>
      </c>
      <c r="AL190" s="33">
        <f t="shared" si="211"/>
        <v>7.374799908529614E-2</v>
      </c>
      <c r="AM190" s="33" t="e">
        <f t="shared" si="211"/>
        <v>#DIV/0!</v>
      </c>
      <c r="AN190" s="33">
        <f t="shared" si="211"/>
        <v>4.2567901234567905E-2</v>
      </c>
      <c r="AO190" s="33">
        <f t="shared" si="211"/>
        <v>8.3232997351130086E-2</v>
      </c>
      <c r="AP190" s="33">
        <f t="shared" si="211"/>
        <v>3.8429752066115701E-2</v>
      </c>
      <c r="AQ190" s="33">
        <f t="shared" si="211"/>
        <v>3.9313281058564076E-2</v>
      </c>
      <c r="AR190" s="33">
        <f t="shared" si="211"/>
        <v>7.6265137029955382E-2</v>
      </c>
      <c r="AS190" s="33">
        <f t="shared" si="211"/>
        <v>6.3360673293772277E-2</v>
      </c>
      <c r="AT190" s="33">
        <f t="shared" si="211"/>
        <v>4.1815413036423089E-2</v>
      </c>
      <c r="AU190" s="33">
        <f t="shared" si="211"/>
        <v>4.4828543889170257E-2</v>
      </c>
      <c r="AV190" s="33">
        <f t="shared" si="211"/>
        <v>4.0925690140056814E-2</v>
      </c>
      <c r="AW190" s="33">
        <f t="shared" si="211"/>
        <v>4.8309444854520815E-2</v>
      </c>
      <c r="AX190" s="33">
        <f t="shared" si="211"/>
        <v>5.4255419762297571E-2</v>
      </c>
      <c r="AY190" s="33">
        <f t="shared" si="211"/>
        <v>5.5309054916550054E-2</v>
      </c>
      <c r="AZ190" s="33">
        <f t="shared" si="211"/>
        <v>5.612050940885762E-2</v>
      </c>
      <c r="BA190" s="33">
        <f t="shared" si="211"/>
        <v>7.3050727060003345E-2</v>
      </c>
      <c r="BB190" s="33">
        <f t="shared" si="211"/>
        <v>5.7019388332197399E-2</v>
      </c>
      <c r="BC190" s="33">
        <f t="shared" si="211"/>
        <v>5.6305418719211818E-2</v>
      </c>
      <c r="BD190" s="33" t="e">
        <f t="shared" si="211"/>
        <v>#DIV/0!</v>
      </c>
      <c r="BE190" s="33" t="e">
        <f t="shared" si="211"/>
        <v>#DIV/0!</v>
      </c>
      <c r="BF190" s="33" t="e">
        <f t="shared" si="211"/>
        <v>#DIV/0!</v>
      </c>
      <c r="BG190" s="33" t="e">
        <f t="shared" si="211"/>
        <v>#DIV/0!</v>
      </c>
      <c r="BH190" s="33" t="e">
        <f t="shared" si="211"/>
        <v>#DIV/0!</v>
      </c>
      <c r="BI190" s="33">
        <f t="shared" si="211"/>
        <v>4.766555234195996E-2</v>
      </c>
      <c r="BJ190" s="33">
        <f t="shared" si="211"/>
        <v>4.5712398635012648E-2</v>
      </c>
      <c r="BK190" s="33">
        <f t="shared" si="211"/>
        <v>5.0926574406095937E-2</v>
      </c>
      <c r="BL190" s="33">
        <f t="shared" si="211"/>
        <v>7.4418635037712358E-2</v>
      </c>
      <c r="BM190" s="33">
        <f t="shared" si="211"/>
        <v>5.100809526019532E-2</v>
      </c>
      <c r="BN190" s="33">
        <f t="shared" si="211"/>
        <v>5.0489858036287534E-2</v>
      </c>
      <c r="BO190" s="33">
        <f t="shared" si="211"/>
        <v>4.7197141689733255E-2</v>
      </c>
      <c r="BP190" s="33">
        <f t="shared" si="211"/>
        <v>6.5776631048267323E-2</v>
      </c>
      <c r="BQ190" s="33">
        <f t="shared" si="211"/>
        <v>5.2836445776670307E-2</v>
      </c>
      <c r="BR190" s="33">
        <f t="shared" si="211"/>
        <v>4.9846124227436041E-2</v>
      </c>
      <c r="BS190" s="33">
        <f t="shared" si="211"/>
        <v>6.2012520371161062E-2</v>
      </c>
      <c r="BT190" s="33">
        <f>BT178/(BT175+BT176)</f>
        <v>2.0895383469843636E-2</v>
      </c>
    </row>
    <row r="191" spans="2:72" x14ac:dyDescent="0.25">
      <c r="B191" s="8" t="s">
        <v>64</v>
      </c>
      <c r="C191" s="8" t="s">
        <v>12</v>
      </c>
      <c r="D191" s="56" t="s">
        <v>79</v>
      </c>
      <c r="E191" s="8"/>
      <c r="F191" s="8"/>
      <c r="G191" s="33">
        <f>G182/(G179+G180)</f>
        <v>4.6957196064468736E-2</v>
      </c>
      <c r="H191" s="33">
        <f t="shared" ref="H191:BS191" si="212">H182/(H179+H180)</f>
        <v>4.7630220553730652E-2</v>
      </c>
      <c r="I191" s="33">
        <f t="shared" si="212"/>
        <v>6.6880266411019712E-2</v>
      </c>
      <c r="J191" s="33">
        <f t="shared" si="212"/>
        <v>9.5981515596215691E-2</v>
      </c>
      <c r="K191" s="33">
        <f t="shared" si="212"/>
        <v>7.9888297317047718E-2</v>
      </c>
      <c r="L191" s="33">
        <f t="shared" si="212"/>
        <v>2.5413261149509869E-2</v>
      </c>
      <c r="M191" s="33">
        <f t="shared" si="212"/>
        <v>4.0470745432587309E-2</v>
      </c>
      <c r="N191" s="33">
        <f t="shared" si="212"/>
        <v>3.832565501257737E-2</v>
      </c>
      <c r="O191" s="33">
        <f t="shared" si="212"/>
        <v>9.3323761665470208E-3</v>
      </c>
      <c r="P191" s="33">
        <f t="shared" si="212"/>
        <v>4.8989209971474646E-3</v>
      </c>
      <c r="Q191" s="33">
        <f t="shared" si="212"/>
        <v>3.4184980048835689E-2</v>
      </c>
      <c r="R191" s="33">
        <f t="shared" si="212"/>
        <v>1.1556518598772119E-2</v>
      </c>
      <c r="S191" s="33">
        <f t="shared" si="212"/>
        <v>3.8343149373470033E-2</v>
      </c>
      <c r="T191" s="33">
        <f t="shared" si="212"/>
        <v>4.4788043989096707E-2</v>
      </c>
      <c r="U191" s="33">
        <f t="shared" si="212"/>
        <v>1.4675141845484407E-2</v>
      </c>
      <c r="V191" s="33">
        <f t="shared" si="212"/>
        <v>3.5906765207504271E-2</v>
      </c>
      <c r="W191" s="33">
        <f t="shared" si="212"/>
        <v>4.7972023791732682E-2</v>
      </c>
      <c r="X191" s="33">
        <f t="shared" si="212"/>
        <v>4.6505523873153737E-2</v>
      </c>
      <c r="Y191" s="33">
        <f t="shared" si="212"/>
        <v>7.9944524245876475E-2</v>
      </c>
      <c r="Z191" s="33">
        <f t="shared" si="212"/>
        <v>1.949860724233983E-2</v>
      </c>
      <c r="AA191" s="33">
        <f t="shared" si="212"/>
        <v>4.8392832717822451E-2</v>
      </c>
      <c r="AB191" s="33">
        <f t="shared" si="212"/>
        <v>7.0338701392875486E-2</v>
      </c>
      <c r="AC191" s="33">
        <f t="shared" si="212"/>
        <v>3.5165664837239013E-2</v>
      </c>
      <c r="AD191" s="33">
        <f t="shared" si="212"/>
        <v>1.9343641527295678E-2</v>
      </c>
      <c r="AE191" s="33">
        <f t="shared" si="212"/>
        <v>3.3416014046431262E-2</v>
      </c>
      <c r="AF191" s="33">
        <f t="shared" si="212"/>
        <v>2.8658536585365855E-2</v>
      </c>
      <c r="AG191" s="33">
        <f t="shared" si="212"/>
        <v>2.6857613469985362E-2</v>
      </c>
      <c r="AH191" s="33">
        <f t="shared" si="212"/>
        <v>5.2425808821600063E-2</v>
      </c>
      <c r="AI191" s="33">
        <f t="shared" si="212"/>
        <v>6.5175194107107315E-2</v>
      </c>
      <c r="AJ191" s="33">
        <f t="shared" si="212"/>
        <v>0.12037191460973981</v>
      </c>
      <c r="AK191" s="33">
        <f t="shared" si="212"/>
        <v>4.737143612567752E-2</v>
      </c>
      <c r="AL191" s="33">
        <f t="shared" si="212"/>
        <v>1.5068345710903024E-2</v>
      </c>
      <c r="AM191" s="33" t="e">
        <f t="shared" si="212"/>
        <v>#DIV/0!</v>
      </c>
      <c r="AN191" s="33">
        <f t="shared" si="212"/>
        <v>6.4926281617746513E-3</v>
      </c>
      <c r="AO191" s="33">
        <f t="shared" si="212"/>
        <v>0.10602504821432723</v>
      </c>
      <c r="AP191" s="33">
        <f t="shared" si="212"/>
        <v>7.7095913495295598E-2</v>
      </c>
      <c r="AQ191" s="33">
        <f t="shared" si="212"/>
        <v>8.4403709670396662E-2</v>
      </c>
      <c r="AR191" s="33">
        <f t="shared" si="212"/>
        <v>4.0859002373064543E-2</v>
      </c>
      <c r="AS191" s="33">
        <f t="shared" si="212"/>
        <v>4.9921774996444311E-2</v>
      </c>
      <c r="AT191" s="33">
        <f t="shared" si="212"/>
        <v>3.195653293505691E-2</v>
      </c>
      <c r="AU191" s="33">
        <f t="shared" si="212"/>
        <v>2.1246458923512748E-2</v>
      </c>
      <c r="AV191" s="33">
        <f t="shared" si="212"/>
        <v>3.2000466309162978E-2</v>
      </c>
      <c r="AW191" s="33">
        <f t="shared" si="212"/>
        <v>2.3875887457270577E-2</v>
      </c>
      <c r="AX191" s="33">
        <f t="shared" si="212"/>
        <v>4.4095071727277543E-2</v>
      </c>
      <c r="AY191" s="33">
        <f t="shared" si="212"/>
        <v>1.1937865567168474E-2</v>
      </c>
      <c r="AZ191" s="33">
        <f t="shared" si="212"/>
        <v>5.5086834246615063E-2</v>
      </c>
      <c r="BA191" s="33">
        <f t="shared" si="212"/>
        <v>2.6622585696885335E-2</v>
      </c>
      <c r="BB191" s="33">
        <f t="shared" si="212"/>
        <v>4.5910942956926666E-2</v>
      </c>
      <c r="BC191" s="33">
        <f t="shared" si="212"/>
        <v>4.4576919654773561E-2</v>
      </c>
      <c r="BD191" s="33" t="e">
        <f t="shared" si="212"/>
        <v>#DIV/0!</v>
      </c>
      <c r="BE191" s="33" t="e">
        <f t="shared" si="212"/>
        <v>#DIV/0!</v>
      </c>
      <c r="BF191" s="33" t="e">
        <f t="shared" si="212"/>
        <v>#DIV/0!</v>
      </c>
      <c r="BG191" s="33" t="e">
        <f t="shared" si="212"/>
        <v>#DIV/0!</v>
      </c>
      <c r="BH191" s="33" t="e">
        <f t="shared" si="212"/>
        <v>#DIV/0!</v>
      </c>
      <c r="BI191" s="33">
        <f t="shared" si="212"/>
        <v>7.2336634341911385E-2</v>
      </c>
      <c r="BJ191" s="33">
        <f t="shared" si="212"/>
        <v>2.2932791650614646E-2</v>
      </c>
      <c r="BK191" s="33">
        <f t="shared" si="212"/>
        <v>3.1621501882891534E-2</v>
      </c>
      <c r="BL191" s="33">
        <f t="shared" si="212"/>
        <v>3.7218786561925454E-2</v>
      </c>
      <c r="BM191" s="33">
        <f t="shared" si="212"/>
        <v>5.6149953697579053E-2</v>
      </c>
      <c r="BN191" s="33">
        <f t="shared" si="212"/>
        <v>2.7639872284288543E-2</v>
      </c>
      <c r="BO191" s="33">
        <f t="shared" si="212"/>
        <v>6.8477810260634556E-2</v>
      </c>
      <c r="BP191" s="33">
        <f t="shared" si="212"/>
        <v>8.282487191429902E-2</v>
      </c>
      <c r="BQ191" s="33">
        <f t="shared" si="212"/>
        <v>5.6026795423898379E-2</v>
      </c>
      <c r="BR191" s="33">
        <f t="shared" si="212"/>
        <v>3.0084269272951929E-2</v>
      </c>
      <c r="BS191" s="33">
        <f t="shared" si="212"/>
        <v>4.0708678264018035E-2</v>
      </c>
      <c r="BT191" s="33">
        <f>BT182/(BT179+BT180)</f>
        <v>5.1057622173595912E-2</v>
      </c>
    </row>
    <row r="192" spans="2:72" x14ac:dyDescent="0.25">
      <c r="B192" s="8" t="s">
        <v>68</v>
      </c>
      <c r="C192" s="8" t="s">
        <v>12</v>
      </c>
      <c r="D192" s="56" t="s">
        <v>79</v>
      </c>
      <c r="E192" s="8"/>
      <c r="F192" s="8"/>
      <c r="G192" s="33">
        <f>G186/(G183+G184)</f>
        <v>5.1381995589890726E-2</v>
      </c>
      <c r="H192" s="33">
        <f t="shared" ref="H192:BS192" si="213">H186/(H183+H184)</f>
        <v>5.8992969665408158E-2</v>
      </c>
      <c r="I192" s="33">
        <f t="shared" si="213"/>
        <v>6.3350817396983478E-2</v>
      </c>
      <c r="J192" s="33">
        <f t="shared" si="213"/>
        <v>5.831504239951267E-2</v>
      </c>
      <c r="K192" s="33">
        <f t="shared" si="213"/>
        <v>5.3160975609756099E-2</v>
      </c>
      <c r="L192" s="33">
        <f t="shared" si="213"/>
        <v>3.5554753896593079E-2</v>
      </c>
      <c r="M192" s="33">
        <f t="shared" si="213"/>
        <v>4.4198640608594741E-2</v>
      </c>
      <c r="N192" s="33">
        <f t="shared" si="213"/>
        <v>3.7213675046272272E-2</v>
      </c>
      <c r="O192" s="33">
        <f t="shared" si="213"/>
        <v>3.6305413017477528E-2</v>
      </c>
      <c r="P192" s="33">
        <f t="shared" si="213"/>
        <v>2.6516445859002022E-2</v>
      </c>
      <c r="Q192" s="33">
        <f t="shared" si="213"/>
        <v>4.504760215244516E-2</v>
      </c>
      <c r="R192" s="33">
        <f t="shared" si="213"/>
        <v>4.1052885776382518E-2</v>
      </c>
      <c r="S192" s="33">
        <f t="shared" si="213"/>
        <v>5.1055061624756752E-2</v>
      </c>
      <c r="T192" s="33">
        <f t="shared" si="213"/>
        <v>4.9718398832667508E-2</v>
      </c>
      <c r="U192" s="33">
        <f t="shared" si="213"/>
        <v>3.4083941474205612E-2</v>
      </c>
      <c r="V192" s="33">
        <f t="shared" si="213"/>
        <v>6.7224453939905685E-2</v>
      </c>
      <c r="W192" s="33">
        <f t="shared" si="213"/>
        <v>8.4449555961017955E-2</v>
      </c>
      <c r="X192" s="33">
        <f t="shared" si="213"/>
        <v>6.1465345873076865E-2</v>
      </c>
      <c r="Y192" s="33">
        <f t="shared" si="213"/>
        <v>7.6811891104434135E-2</v>
      </c>
      <c r="Z192" s="33">
        <f t="shared" si="213"/>
        <v>3.8890508820527775E-2</v>
      </c>
      <c r="AA192" s="33">
        <f t="shared" si="213"/>
        <v>3.9556007372327319E-2</v>
      </c>
      <c r="AB192" s="33">
        <f t="shared" si="213"/>
        <v>5.4597879975937111E-2</v>
      </c>
      <c r="AC192" s="33">
        <f t="shared" si="213"/>
        <v>3.9827781392902668E-2</v>
      </c>
      <c r="AD192" s="33">
        <f t="shared" si="213"/>
        <v>5.3926237678591213E-2</v>
      </c>
      <c r="AE192" s="33">
        <f t="shared" si="213"/>
        <v>5.949235463580111E-2</v>
      </c>
      <c r="AF192" s="33">
        <f t="shared" si="213"/>
        <v>3.8736969330714605E-2</v>
      </c>
      <c r="AG192" s="33">
        <f t="shared" si="213"/>
        <v>3.1824185443092387E-2</v>
      </c>
      <c r="AH192" s="33">
        <f t="shared" si="213"/>
        <v>3.9782554978996784E-2</v>
      </c>
      <c r="AI192" s="33">
        <f t="shared" si="213"/>
        <v>5.8585223750031848E-2</v>
      </c>
      <c r="AJ192" s="33">
        <f t="shared" si="213"/>
        <v>8.3482229874602021E-2</v>
      </c>
      <c r="AK192" s="33">
        <f t="shared" si="213"/>
        <v>3.9533700328445213E-2</v>
      </c>
      <c r="AL192" s="33">
        <f t="shared" si="213"/>
        <v>4.3521649941786332E-2</v>
      </c>
      <c r="AM192" s="33" t="e">
        <f t="shared" si="213"/>
        <v>#DIV/0!</v>
      </c>
      <c r="AN192" s="33">
        <f t="shared" si="213"/>
        <v>2.7343304030140431E-2</v>
      </c>
      <c r="AO192" s="33">
        <f t="shared" si="213"/>
        <v>9.2928094885100093E-2</v>
      </c>
      <c r="AP192" s="33">
        <f t="shared" si="213"/>
        <v>5.4170375754408029E-2</v>
      </c>
      <c r="AQ192" s="33">
        <f t="shared" si="213"/>
        <v>5.7934010608648744E-2</v>
      </c>
      <c r="AR192" s="33">
        <f t="shared" si="213"/>
        <v>6.3812380692664303E-2</v>
      </c>
      <c r="AS192" s="33">
        <f t="shared" si="213"/>
        <v>5.8696743091718274E-2</v>
      </c>
      <c r="AT192" s="33">
        <f t="shared" si="213"/>
        <v>3.8596697716649288E-2</v>
      </c>
      <c r="AU192" s="33">
        <f t="shared" si="213"/>
        <v>3.9071858136059977E-2</v>
      </c>
      <c r="AV192" s="33">
        <f t="shared" si="213"/>
        <v>3.8030685459856502E-2</v>
      </c>
      <c r="AW192" s="33">
        <f t="shared" si="213"/>
        <v>4.1095039557760539E-2</v>
      </c>
      <c r="AX192" s="33">
        <f t="shared" si="213"/>
        <v>5.1367879467140047E-2</v>
      </c>
      <c r="AY192" s="33">
        <f t="shared" si="213"/>
        <v>4.3923681031010887E-2</v>
      </c>
      <c r="AZ192" s="33">
        <f t="shared" si="213"/>
        <v>5.5820067921157519E-2</v>
      </c>
      <c r="BA192" s="33">
        <f t="shared" si="213"/>
        <v>6.2331777315346747E-2</v>
      </c>
      <c r="BB192" s="33">
        <f t="shared" si="213"/>
        <v>5.3853411718353096E-2</v>
      </c>
      <c r="BC192" s="33">
        <f t="shared" si="213"/>
        <v>5.2864241147958957E-2</v>
      </c>
      <c r="BD192" s="33" t="e">
        <f t="shared" si="213"/>
        <v>#DIV/0!</v>
      </c>
      <c r="BE192" s="33" t="e">
        <f t="shared" si="213"/>
        <v>#DIV/0!</v>
      </c>
      <c r="BF192" s="33" t="e">
        <f t="shared" si="213"/>
        <v>#DIV/0!</v>
      </c>
      <c r="BG192" s="33" t="e">
        <f t="shared" si="213"/>
        <v>#DIV/0!</v>
      </c>
      <c r="BH192" s="33" t="e">
        <f t="shared" si="213"/>
        <v>#DIV/0!</v>
      </c>
      <c r="BI192" s="33">
        <f t="shared" si="213"/>
        <v>5.6400053379271849E-2</v>
      </c>
      <c r="BJ192" s="33">
        <f t="shared" si="213"/>
        <v>3.7881505917480338E-2</v>
      </c>
      <c r="BK192" s="33">
        <f t="shared" si="213"/>
        <v>4.3924799814320528E-2</v>
      </c>
      <c r="BL192" s="33">
        <f t="shared" si="213"/>
        <v>6.2208695041561707E-2</v>
      </c>
      <c r="BM192" s="33">
        <f t="shared" si="213"/>
        <v>5.2479638051878594E-2</v>
      </c>
      <c r="BN192" s="33">
        <f t="shared" si="213"/>
        <v>4.3222151276515956E-2</v>
      </c>
      <c r="BO192" s="33">
        <f t="shared" si="213"/>
        <v>5.4928547118217069E-2</v>
      </c>
      <c r="BP192" s="33">
        <f t="shared" si="213"/>
        <v>7.2964070239515386E-2</v>
      </c>
      <c r="BQ192" s="33">
        <f t="shared" si="213"/>
        <v>5.3986510722623053E-2</v>
      </c>
      <c r="BR192" s="33">
        <f t="shared" si="213"/>
        <v>4.412098884104982E-2</v>
      </c>
      <c r="BS192" s="33">
        <f t="shared" si="213"/>
        <v>5.6311385157454305E-2</v>
      </c>
      <c r="BT192" s="33">
        <f>BT186/(BT183+BT184)</f>
        <v>3.0207495576644684E-2</v>
      </c>
    </row>
    <row r="193" spans="2:72" x14ac:dyDescent="0.25">
      <c r="B193" s="8" t="s">
        <v>80</v>
      </c>
      <c r="C193" s="8" t="s">
        <v>12</v>
      </c>
      <c r="D193" s="9" t="s">
        <v>78</v>
      </c>
      <c r="E193" s="8"/>
      <c r="F193" s="8"/>
      <c r="G193" s="33">
        <f>(G185+G74)/(G183+G184+G70+G73)</f>
        <v>0.77639584048370014</v>
      </c>
      <c r="H193" s="33">
        <f t="shared" ref="H193:AL193" si="214">(H185+H74)/(H183+H184+H70+H73)</f>
        <v>0.7868234142277658</v>
      </c>
      <c r="I193" s="33">
        <f t="shared" si="214"/>
        <v>0.78245556913671843</v>
      </c>
      <c r="J193" s="33">
        <f t="shared" si="214"/>
        <v>0.7942764620552315</v>
      </c>
      <c r="K193" s="33">
        <f t="shared" si="214"/>
        <v>0.80339634306508556</v>
      </c>
      <c r="L193" s="33">
        <f t="shared" si="214"/>
        <v>0.8145293090484268</v>
      </c>
      <c r="M193" s="33">
        <f t="shared" si="214"/>
        <v>0.79218656220868622</v>
      </c>
      <c r="N193" s="33">
        <f t="shared" si="214"/>
        <v>0.82070383016921578</v>
      </c>
      <c r="O193" s="33">
        <f t="shared" si="214"/>
        <v>0.79680219135342578</v>
      </c>
      <c r="P193" s="33">
        <f t="shared" si="214"/>
        <v>0.79713227859692959</v>
      </c>
      <c r="Q193" s="33">
        <f t="shared" si="214"/>
        <v>0.77972936686038707</v>
      </c>
      <c r="R193" s="33">
        <f t="shared" si="214"/>
        <v>0.8102333112266773</v>
      </c>
      <c r="S193" s="33">
        <f t="shared" si="214"/>
        <v>0.76840761600852914</v>
      </c>
      <c r="T193" s="33">
        <f t="shared" si="214"/>
        <v>0.80043437437902565</v>
      </c>
      <c r="U193" s="33">
        <f t="shared" si="214"/>
        <v>0.8447060189598371</v>
      </c>
      <c r="V193" s="33">
        <f t="shared" si="214"/>
        <v>0.78561219454296494</v>
      </c>
      <c r="W193" s="33">
        <f t="shared" si="214"/>
        <v>0.76961077531451638</v>
      </c>
      <c r="X193" s="33">
        <f t="shared" si="214"/>
        <v>0.74766673538102113</v>
      </c>
      <c r="Y193" s="33">
        <f t="shared" si="214"/>
        <v>0.78501860593242112</v>
      </c>
      <c r="Z193" s="33">
        <f t="shared" si="214"/>
        <v>0.74108542834207347</v>
      </c>
      <c r="AA193" s="33">
        <f t="shared" si="214"/>
        <v>0.7674378300244844</v>
      </c>
      <c r="AB193" s="33">
        <f t="shared" si="214"/>
        <v>0.7617534956977009</v>
      </c>
      <c r="AC193" s="33">
        <f t="shared" si="214"/>
        <v>0.76152420280289923</v>
      </c>
      <c r="AD193" s="33">
        <f t="shared" si="214"/>
        <v>0.69222208327295665</v>
      </c>
      <c r="AE193" s="33">
        <f t="shared" si="214"/>
        <v>0.75508917256339836</v>
      </c>
      <c r="AF193" s="33">
        <f t="shared" si="214"/>
        <v>0.7564987851676922</v>
      </c>
      <c r="AG193" s="33">
        <f t="shared" si="214"/>
        <v>0.76897710540065545</v>
      </c>
      <c r="AH193" s="33">
        <f t="shared" si="214"/>
        <v>0.78347664037353526</v>
      </c>
      <c r="AI193" s="33">
        <f t="shared" si="214"/>
        <v>0.76928383690120805</v>
      </c>
      <c r="AJ193" s="33">
        <f t="shared" si="214"/>
        <v>0.74690430357605675</v>
      </c>
      <c r="AK193" s="33">
        <f t="shared" si="214"/>
        <v>0.7711547346188421</v>
      </c>
      <c r="AL193" s="33">
        <f t="shared" si="214"/>
        <v>0.7501915812439709</v>
      </c>
      <c r="AM193" s="33">
        <f t="shared" ref="AM193:BT193" si="215">(AM185+AM74)/(AM183+AM184+AM70+AM73)</f>
        <v>0.72708662979847827</v>
      </c>
      <c r="AN193" s="33">
        <f t="shared" si="215"/>
        <v>0.90405263350792309</v>
      </c>
      <c r="AO193" s="33">
        <f t="shared" si="215"/>
        <v>0.76147308998854901</v>
      </c>
      <c r="AP193" s="33">
        <f t="shared" si="215"/>
        <v>0.75217290978629003</v>
      </c>
      <c r="AQ193" s="33">
        <f t="shared" si="215"/>
        <v>0.73430418420488386</v>
      </c>
      <c r="AR193" s="33">
        <f t="shared" si="215"/>
        <v>0.73298683288334565</v>
      </c>
      <c r="AS193" s="33">
        <f t="shared" si="215"/>
        <v>0.74794980080802953</v>
      </c>
      <c r="AT193" s="33">
        <f t="shared" si="215"/>
        <v>0.78917632889811129</v>
      </c>
      <c r="AU193" s="33">
        <f t="shared" si="215"/>
        <v>0.78052825955956506</v>
      </c>
      <c r="AV193" s="33">
        <f t="shared" si="215"/>
        <v>0.79609453016354692</v>
      </c>
      <c r="AW193" s="33">
        <f t="shared" si="215"/>
        <v>0.74598025801158341</v>
      </c>
      <c r="AX193" s="33">
        <f t="shared" si="215"/>
        <v>0.77871821261632146</v>
      </c>
      <c r="AY193" s="33">
        <f t="shared" si="215"/>
        <v>0.80503582787721684</v>
      </c>
      <c r="AZ193" s="33">
        <f t="shared" si="215"/>
        <v>0.81264161532802237</v>
      </c>
      <c r="BA193" s="33">
        <f t="shared" si="215"/>
        <v>0.79129825832352318</v>
      </c>
      <c r="BB193" s="33">
        <f t="shared" si="215"/>
        <v>0.80344219500680369</v>
      </c>
      <c r="BC193" s="33">
        <f t="shared" si="215"/>
        <v>0.7539090460587291</v>
      </c>
      <c r="BD193" s="33" t="e">
        <f t="shared" si="215"/>
        <v>#DIV/0!</v>
      </c>
      <c r="BE193" s="33" t="e">
        <f t="shared" si="215"/>
        <v>#DIV/0!</v>
      </c>
      <c r="BF193" s="33" t="e">
        <f t="shared" si="215"/>
        <v>#DIV/0!</v>
      </c>
      <c r="BG193" s="33" t="e">
        <f t="shared" si="215"/>
        <v>#DIV/0!</v>
      </c>
      <c r="BH193" s="33" t="e">
        <f t="shared" si="215"/>
        <v>#DIV/0!</v>
      </c>
      <c r="BI193" s="33">
        <f>(BI185+BI74)/(BI183+BI184+BI70+BI73)</f>
        <v>0.79336980780581368</v>
      </c>
      <c r="BJ193" s="33">
        <f t="shared" si="215"/>
        <v>0.80395222323133997</v>
      </c>
      <c r="BK193" s="33">
        <f t="shared" si="215"/>
        <v>0.78952493469813467</v>
      </c>
      <c r="BL193" s="33">
        <f t="shared" si="215"/>
        <v>0.78584547638667224</v>
      </c>
      <c r="BM193" s="33">
        <f t="shared" si="215"/>
        <v>0.76329334416629735</v>
      </c>
      <c r="BN193" s="33">
        <f t="shared" si="215"/>
        <v>0.74621215552444187</v>
      </c>
      <c r="BO193" s="33">
        <f t="shared" si="215"/>
        <v>0.76754245053978187</v>
      </c>
      <c r="BP193" s="33">
        <f t="shared" si="215"/>
        <v>0.77641432438783575</v>
      </c>
      <c r="BQ193" s="33">
        <f t="shared" si="215"/>
        <v>0.75168267171351344</v>
      </c>
      <c r="BR193" s="33">
        <f t="shared" si="215"/>
        <v>0.77256651746751703</v>
      </c>
      <c r="BS193" s="33">
        <f t="shared" si="215"/>
        <v>0.79912076153197442</v>
      </c>
      <c r="BT193" s="33">
        <f t="shared" si="215"/>
        <v>0.83033617500402124</v>
      </c>
    </row>
    <row r="194" spans="2:72" x14ac:dyDescent="0.25">
      <c r="B194" s="8" t="s">
        <v>80</v>
      </c>
      <c r="C194" s="8" t="s">
        <v>12</v>
      </c>
      <c r="D194" s="56" t="s">
        <v>79</v>
      </c>
      <c r="E194" s="8"/>
      <c r="F194" s="8"/>
      <c r="G194" s="33">
        <f t="shared" ref="G194:AL194" si="216">(G186+G58)/(G183+G184+G70+G73)</f>
        <v>4.496830447244457E-2</v>
      </c>
      <c r="H194" s="33">
        <f t="shared" si="216"/>
        <v>5.5996426319108693E-2</v>
      </c>
      <c r="I194" s="33">
        <f t="shared" si="216"/>
        <v>3.9108411484326207E-2</v>
      </c>
      <c r="J194" s="33">
        <f t="shared" si="216"/>
        <v>5.0460390216200877E-2</v>
      </c>
      <c r="K194" s="33">
        <f t="shared" si="216"/>
        <v>4.6364527475061985E-2</v>
      </c>
      <c r="L194" s="33">
        <f t="shared" si="216"/>
        <v>3.7011489967251419E-2</v>
      </c>
      <c r="M194" s="33">
        <f t="shared" si="216"/>
        <v>3.5766003907596829E-2</v>
      </c>
      <c r="N194" s="33">
        <f t="shared" si="216"/>
        <v>2.462171933583289E-2</v>
      </c>
      <c r="O194" s="33">
        <f t="shared" si="216"/>
        <v>2.4211217625015873E-2</v>
      </c>
      <c r="P194" s="33">
        <f t="shared" si="216"/>
        <v>3.052814595705286E-2</v>
      </c>
      <c r="Q194" s="33">
        <f t="shared" si="216"/>
        <v>3.909546003797687E-2</v>
      </c>
      <c r="R194" s="33">
        <f t="shared" si="216"/>
        <v>4.0967392363838603E-2</v>
      </c>
      <c r="S194" s="33">
        <f t="shared" si="216"/>
        <v>4.3731311110251324E-2</v>
      </c>
      <c r="T194" s="33">
        <f t="shared" si="216"/>
        <v>3.7205331719625458E-2</v>
      </c>
      <c r="U194" s="33">
        <f t="shared" si="216"/>
        <v>2.3103918204221124E-2</v>
      </c>
      <c r="V194" s="33">
        <f t="shared" si="216"/>
        <v>4.3660608101708132E-2</v>
      </c>
      <c r="W194" s="33">
        <f t="shared" si="216"/>
        <v>5.6747647588110593E-2</v>
      </c>
      <c r="X194" s="33">
        <f t="shared" si="216"/>
        <v>6.8145949288806434E-2</v>
      </c>
      <c r="Y194" s="33">
        <f t="shared" si="216"/>
        <v>5.1041418626475994E-2</v>
      </c>
      <c r="Z194" s="33">
        <f t="shared" si="216"/>
        <v>6.346919943282843E-2</v>
      </c>
      <c r="AA194" s="33">
        <f t="shared" si="216"/>
        <v>4.2808539091615291E-2</v>
      </c>
      <c r="AB194" s="33">
        <f t="shared" si="216"/>
        <v>4.0880755391561434E-2</v>
      </c>
      <c r="AC194" s="33">
        <f t="shared" si="216"/>
        <v>4.6080162679937926E-2</v>
      </c>
      <c r="AD194" s="33">
        <f t="shared" si="216"/>
        <v>5.2195299147844001E-2</v>
      </c>
      <c r="AE194" s="33">
        <f t="shared" si="216"/>
        <v>4.9042091163696885E-2</v>
      </c>
      <c r="AF194" s="33">
        <f t="shared" si="216"/>
        <v>3.3815481732101089E-2</v>
      </c>
      <c r="AG194" s="33">
        <f t="shared" si="216"/>
        <v>2.9435234883389536E-2</v>
      </c>
      <c r="AH194" s="33">
        <f t="shared" si="216"/>
        <v>3.3615316117542302E-2</v>
      </c>
      <c r="AI194" s="33">
        <f t="shared" si="216"/>
        <v>5.1857091195303018E-2</v>
      </c>
      <c r="AJ194" s="33">
        <f t="shared" si="216"/>
        <v>7.4072361457915875E-2</v>
      </c>
      <c r="AK194" s="33">
        <f t="shared" si="216"/>
        <v>3.8139244386099849E-2</v>
      </c>
      <c r="AL194" s="33">
        <f t="shared" si="216"/>
        <v>3.7216347064073785E-2</v>
      </c>
      <c r="AM194" s="33">
        <f t="shared" ref="AM194:BT194" si="217">(AM186+AM58)/(AM183+AM184+AM70+AM73)</f>
        <v>3.9667246322319875E-2</v>
      </c>
      <c r="AN194" s="33">
        <f t="shared" si="217"/>
        <v>6.7365359241933542E-2</v>
      </c>
      <c r="AO194" s="33">
        <f t="shared" si="217"/>
        <v>8.2091524294265666E-2</v>
      </c>
      <c r="AP194" s="33">
        <f t="shared" si="217"/>
        <v>4.8449428836645388E-2</v>
      </c>
      <c r="AQ194" s="33">
        <f t="shared" si="217"/>
        <v>5.1323918573761174E-2</v>
      </c>
      <c r="AR194" s="33">
        <f t="shared" si="217"/>
        <v>5.1398645258404416E-2</v>
      </c>
      <c r="AS194" s="33">
        <f t="shared" si="217"/>
        <v>5.2370454833396668E-2</v>
      </c>
      <c r="AT194" s="33">
        <f t="shared" si="217"/>
        <v>3.7912958007972473E-2</v>
      </c>
      <c r="AU194" s="33">
        <f t="shared" si="217"/>
        <v>4.4168799632473589E-2</v>
      </c>
      <c r="AV194" s="33">
        <f t="shared" si="217"/>
        <v>3.2572698815950644E-2</v>
      </c>
      <c r="AW194" s="33">
        <f t="shared" si="217"/>
        <v>4.3804893709725505E-2</v>
      </c>
      <c r="AX194" s="33">
        <f t="shared" si="217"/>
        <v>4.3103049015823999E-2</v>
      </c>
      <c r="AY194" s="33">
        <f t="shared" si="217"/>
        <v>3.1869678889857214E-2</v>
      </c>
      <c r="AZ194" s="33">
        <f t="shared" si="217"/>
        <v>4.8407669205791024E-2</v>
      </c>
      <c r="BA194" s="33">
        <f t="shared" si="217"/>
        <v>5.685954903558816E-2</v>
      </c>
      <c r="BB194" s="33">
        <f t="shared" si="217"/>
        <v>4.5201199700074982E-2</v>
      </c>
      <c r="BC194" s="33">
        <f t="shared" si="217"/>
        <v>5.294857426403278E-2</v>
      </c>
      <c r="BD194" s="33" t="e">
        <f t="shared" si="217"/>
        <v>#DIV/0!</v>
      </c>
      <c r="BE194" s="33" t="e">
        <f t="shared" si="217"/>
        <v>#DIV/0!</v>
      </c>
      <c r="BF194" s="33" t="e">
        <f t="shared" si="217"/>
        <v>#DIV/0!</v>
      </c>
      <c r="BG194" s="33" t="e">
        <f t="shared" si="217"/>
        <v>#DIV/0!</v>
      </c>
      <c r="BH194" s="33" t="e">
        <f t="shared" si="217"/>
        <v>#DIV/0!</v>
      </c>
      <c r="BI194" s="33">
        <f t="shared" si="217"/>
        <v>4.5849933598937576E-2</v>
      </c>
      <c r="BJ194" s="33">
        <f t="shared" si="217"/>
        <v>2.9123517435146861E-2</v>
      </c>
      <c r="BK194" s="33">
        <f t="shared" si="217"/>
        <v>4.0229377334681786E-2</v>
      </c>
      <c r="BL194" s="33">
        <f t="shared" si="217"/>
        <v>4.829145414150264E-2</v>
      </c>
      <c r="BM194" s="33">
        <f t="shared" si="217"/>
        <v>4.8873333863618293E-2</v>
      </c>
      <c r="BN194" s="33">
        <f t="shared" si="217"/>
        <v>4.0174631212670807E-2</v>
      </c>
      <c r="BO194" s="33">
        <f t="shared" si="217"/>
        <v>4.8680756607169598E-2</v>
      </c>
      <c r="BP194" s="33">
        <f t="shared" si="217"/>
        <v>6.5074306958393807E-2</v>
      </c>
      <c r="BQ194" s="33">
        <f t="shared" si="217"/>
        <v>4.8117946680997212E-2</v>
      </c>
      <c r="BR194" s="33">
        <f t="shared" si="217"/>
        <v>4.0751113151840802E-2</v>
      </c>
      <c r="BS194" s="33">
        <f t="shared" si="217"/>
        <v>4.8893025920091655E-2</v>
      </c>
      <c r="BT194" s="33">
        <f t="shared" si="217"/>
        <v>3.0207495576644684E-2</v>
      </c>
    </row>
  </sheetData>
  <sheetProtection autoFilter="0"/>
  <autoFilter ref="A1:BT194"/>
  <customSheetViews>
    <customSheetView guid="{C86BF1A3-2D93-4ED0-94DD-BC9B54087159}" filter="1" showAutoFilter="1" showRuler="0">
      <pane xSplit="7" ySplit="1" topLeftCell="R2" activePane="bottomRight" state="frozen"/>
      <selection pane="bottomRight" activeCell="S120" sqref="S120"/>
      <pageMargins left="0.78740157499999996" right="0.78740157499999996" top="0.984251969" bottom="0.984251969" header="0.4921259845" footer="0.4921259845"/>
      <headerFooter alignWithMargins="0"/>
      <autoFilter ref="B1:H1">
        <filterColumn colId="1">
          <filters>
            <filter val="188"/>
          </filters>
        </filterColumn>
      </autoFilter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182"/>
  <sheetViews>
    <sheetView zoomScale="75" workbookViewId="0">
      <selection activeCell="A16" sqref="A16"/>
    </sheetView>
  </sheetViews>
  <sheetFormatPr baseColWidth="10" defaultRowHeight="13.2" x14ac:dyDescent="0.25"/>
  <cols>
    <col min="1" max="1" width="31.109375" customWidth="1"/>
    <col min="14" max="14" width="13.6640625" bestFit="1" customWidth="1"/>
    <col min="19" max="19" width="16.5546875" bestFit="1" customWidth="1"/>
  </cols>
  <sheetData>
    <row r="1" spans="1:12" x14ac:dyDescent="0.25">
      <c r="A1" s="13" t="s">
        <v>17</v>
      </c>
      <c r="B1" s="3"/>
      <c r="C1" s="3"/>
      <c r="K1" s="44">
        <v>1</v>
      </c>
      <c r="L1" s="44" t="s">
        <v>49</v>
      </c>
    </row>
    <row r="2" spans="1:12" x14ac:dyDescent="0.25">
      <c r="A2" s="13" t="s">
        <v>43</v>
      </c>
      <c r="B2" s="41">
        <f>'Data hebdo'!G82</f>
        <v>0.77660345443481638</v>
      </c>
      <c r="C2" s="41"/>
      <c r="K2" s="45">
        <v>2</v>
      </c>
      <c r="L2" s="44" t="s">
        <v>50</v>
      </c>
    </row>
    <row r="3" spans="1:12" x14ac:dyDescent="0.25">
      <c r="A3" s="3" t="s">
        <v>18</v>
      </c>
      <c r="B3" s="41">
        <f>B2</f>
        <v>0.77660345443481638</v>
      </c>
      <c r="C3" s="41">
        <f>'Data hebdo'!G169</f>
        <v>3.360671796817797E-2</v>
      </c>
      <c r="K3" s="44">
        <v>3</v>
      </c>
      <c r="L3" s="44" t="s">
        <v>51</v>
      </c>
    </row>
    <row r="4" spans="1:12" x14ac:dyDescent="0.25">
      <c r="A4" s="3" t="s">
        <v>19</v>
      </c>
      <c r="B4" s="41">
        <f>B3+C3</f>
        <v>0.81021017240299431</v>
      </c>
      <c r="C4" s="41">
        <f>'Data hebdo'!G168</f>
        <v>2.7348158914906023E-2</v>
      </c>
      <c r="K4" s="45">
        <v>4</v>
      </c>
      <c r="L4" s="44" t="s">
        <v>52</v>
      </c>
    </row>
    <row r="5" spans="1:12" x14ac:dyDescent="0.25">
      <c r="A5" s="3" t="s">
        <v>20</v>
      </c>
      <c r="B5" s="41">
        <f>B4+C4</f>
        <v>0.83755833131790036</v>
      </c>
      <c r="C5" s="41">
        <f>'Data hebdo'!G166</f>
        <v>5.0154812529064716E-2</v>
      </c>
      <c r="K5" s="44">
        <v>5</v>
      </c>
      <c r="L5" s="44" t="s">
        <v>53</v>
      </c>
    </row>
    <row r="6" spans="1:12" x14ac:dyDescent="0.25">
      <c r="A6" s="62" t="s">
        <v>105</v>
      </c>
      <c r="B6" s="41">
        <f>B5+C5</f>
        <v>0.88771314384696509</v>
      </c>
      <c r="C6" s="41">
        <f>'Data hebdo'!G167-'Data hebdo'!G166</f>
        <v>4.2046373909017928E-2</v>
      </c>
      <c r="K6" s="45">
        <v>6</v>
      </c>
      <c r="L6" s="44" t="s">
        <v>54</v>
      </c>
    </row>
    <row r="7" spans="1:12" x14ac:dyDescent="0.25">
      <c r="A7" s="62" t="s">
        <v>103</v>
      </c>
      <c r="B7" s="41">
        <f>B6+C6</f>
        <v>0.92975951775598298</v>
      </c>
      <c r="C7" s="41">
        <f>'Data hebdo'!G165</f>
        <v>7.068118561582791E-2</v>
      </c>
      <c r="K7" s="44">
        <v>7</v>
      </c>
      <c r="L7" s="44" t="s">
        <v>55</v>
      </c>
    </row>
    <row r="8" spans="1:12" x14ac:dyDescent="0.25">
      <c r="A8" s="3" t="s">
        <v>66</v>
      </c>
      <c r="B8" s="41">
        <f>B7+C7</f>
        <v>1.0004407033718108</v>
      </c>
      <c r="C8" s="41"/>
      <c r="K8" s="45">
        <v>8</v>
      </c>
      <c r="L8" s="44" t="s">
        <v>56</v>
      </c>
    </row>
    <row r="9" spans="1:12" x14ac:dyDescent="0.25">
      <c r="A9" s="3"/>
      <c r="B9" s="41"/>
      <c r="C9" s="41"/>
      <c r="K9" s="44">
        <v>9</v>
      </c>
      <c r="L9" s="44" t="s">
        <v>57</v>
      </c>
    </row>
    <row r="10" spans="1:12" x14ac:dyDescent="0.25">
      <c r="A10" s="15"/>
      <c r="B10" s="42"/>
      <c r="C10" s="42"/>
      <c r="K10" s="45">
        <v>10</v>
      </c>
      <c r="L10" s="44" t="s">
        <v>58</v>
      </c>
    </row>
    <row r="11" spans="1:12" x14ac:dyDescent="0.25">
      <c r="A11" s="3" t="s">
        <v>21</v>
      </c>
      <c r="B11" s="14">
        <v>47</v>
      </c>
      <c r="C11" s="3"/>
      <c r="E11" s="43" t="s">
        <v>40</v>
      </c>
      <c r="F11" s="58">
        <v>11</v>
      </c>
      <c r="H11" s="43" t="s">
        <v>41</v>
      </c>
      <c r="I11" s="14">
        <v>2018</v>
      </c>
      <c r="K11" s="44">
        <v>11</v>
      </c>
      <c r="L11" s="44" t="s">
        <v>59</v>
      </c>
    </row>
    <row r="12" spans="1:12" x14ac:dyDescent="0.25">
      <c r="A12" s="13" t="s">
        <v>43</v>
      </c>
      <c r="B12" s="41">
        <f>SUMIF('Data hebdo'!H1:BH1,'Paretos SITE'!B11,'Data hebdo'!H82:BH82)</f>
        <v>0.76528041006202607</v>
      </c>
      <c r="C12" s="41"/>
      <c r="F12" s="46" t="str">
        <f>LOOKUP(F11,K1:L12)</f>
        <v>novembre</v>
      </c>
      <c r="K12" s="45">
        <v>12</v>
      </c>
      <c r="L12" s="44" t="s">
        <v>60</v>
      </c>
    </row>
    <row r="13" spans="1:12" x14ac:dyDescent="0.25">
      <c r="A13" s="3" t="s">
        <v>18</v>
      </c>
      <c r="B13" s="41">
        <f>B12</f>
        <v>0.76528041006202607</v>
      </c>
      <c r="C13" s="41">
        <f>SUMIF('Data hebdo'!H1:BH1,'Paretos SITE'!B11,'Data hebdo'!H169:BH169)</f>
        <v>4.0740501812541748E-2</v>
      </c>
    </row>
    <row r="14" spans="1:12" x14ac:dyDescent="0.25">
      <c r="A14" s="3" t="s">
        <v>19</v>
      </c>
      <c r="B14" s="41">
        <f>B13+C13</f>
        <v>0.80602091187456781</v>
      </c>
      <c r="C14" s="41">
        <f>SUMIF('Data hebdo'!H1:BH1,'Paretos SITE'!B11,'Data hebdo'!H168:BH168)</f>
        <v>3.3884756629911812E-2</v>
      </c>
    </row>
    <row r="15" spans="1:12" x14ac:dyDescent="0.25">
      <c r="A15" s="3" t="s">
        <v>20</v>
      </c>
      <c r="B15" s="41">
        <f>B14+C14</f>
        <v>0.83990566850447967</v>
      </c>
      <c r="C15" s="41">
        <f>SUMIF('Data hebdo'!H1:BH1,'Paretos SITE'!B11,'Data hebdo'!H166:BH166)</f>
        <v>4.9976309441764316E-2</v>
      </c>
    </row>
    <row r="16" spans="1:12" x14ac:dyDescent="0.25">
      <c r="A16" s="62" t="s">
        <v>105</v>
      </c>
      <c r="B16" s="41">
        <f>B15+C15</f>
        <v>0.88988197794624402</v>
      </c>
      <c r="C16" s="41">
        <f>SUMIF('Data hebdo'!H1:BH1,'Paretos SITE'!B11,'Data hebdo'!H167:BH167)-SUMIF('Data hebdo'!H1:BH1,'Paretos SITE'!B11,'Data hebdo'!H166:BH166)</f>
        <v>2.431512749827705E-2</v>
      </c>
    </row>
    <row r="17" spans="1:19" x14ac:dyDescent="0.25">
      <c r="A17" s="62" t="s">
        <v>103</v>
      </c>
      <c r="B17" s="41">
        <f>B16+C16</f>
        <v>0.91419710544452104</v>
      </c>
      <c r="C17" s="41">
        <f>SUMIF('Data hebdo'!H1:BH1,'Paretos SITE'!B11,'Data hebdo'!H165:BH165)</f>
        <v>8.5802894555478987E-2</v>
      </c>
    </row>
    <row r="18" spans="1:19" x14ac:dyDescent="0.25">
      <c r="A18" s="3" t="s">
        <v>66</v>
      </c>
      <c r="B18" s="41">
        <f>B17+C17</f>
        <v>1</v>
      </c>
      <c r="C18" s="41"/>
    </row>
    <row r="19" spans="1:19" x14ac:dyDescent="0.25">
      <c r="A19" s="3"/>
      <c r="B19" s="41"/>
      <c r="C19" s="41"/>
    </row>
    <row r="22" spans="1:19" x14ac:dyDescent="0.25">
      <c r="A22" s="24" t="s">
        <v>17</v>
      </c>
    </row>
    <row r="23" spans="1:19" x14ac:dyDescent="0.25">
      <c r="A23" t="s">
        <v>22</v>
      </c>
      <c r="E23" s="75" t="s">
        <v>113</v>
      </c>
      <c r="F23" s="76"/>
      <c r="G23" s="76"/>
      <c r="H23" s="76"/>
      <c r="I23" s="76"/>
      <c r="J23" s="76"/>
      <c r="K23" s="76"/>
      <c r="L23" s="76"/>
      <c r="M23" s="76"/>
      <c r="N23" s="77"/>
      <c r="O23" s="75" t="s">
        <v>114</v>
      </c>
      <c r="P23" s="78"/>
      <c r="Q23" s="78"/>
      <c r="R23" s="78"/>
      <c r="S23" s="79"/>
    </row>
    <row r="24" spans="1:19" x14ac:dyDescent="0.25">
      <c r="A24" s="4" t="s">
        <v>24</v>
      </c>
      <c r="B24" s="41">
        <f>'Data hebdo'!G148</f>
        <v>2.5769715392881497E-2</v>
      </c>
      <c r="E24" s="4" t="s">
        <v>24</v>
      </c>
      <c r="F24" s="3" t="s">
        <v>29</v>
      </c>
      <c r="G24" s="4" t="s">
        <v>110</v>
      </c>
      <c r="H24" s="3" t="s">
        <v>31</v>
      </c>
      <c r="I24" s="3" t="s">
        <v>28</v>
      </c>
      <c r="J24" s="3" t="s">
        <v>27</v>
      </c>
      <c r="K24" s="3" t="s">
        <v>26</v>
      </c>
      <c r="L24" s="4" t="s">
        <v>119</v>
      </c>
      <c r="M24" s="64" t="s">
        <v>108</v>
      </c>
      <c r="N24" s="64" t="s">
        <v>106</v>
      </c>
      <c r="O24" s="4" t="s">
        <v>23</v>
      </c>
      <c r="P24" s="64" t="s">
        <v>111</v>
      </c>
      <c r="Q24" s="64" t="s">
        <v>120</v>
      </c>
      <c r="R24" s="64" t="s">
        <v>107</v>
      </c>
      <c r="S24" s="64" t="s">
        <v>109</v>
      </c>
    </row>
    <row r="25" spans="1:19" x14ac:dyDescent="0.25">
      <c r="A25" s="4" t="s">
        <v>23</v>
      </c>
      <c r="B25" s="41">
        <f>'Data hebdo'!G149</f>
        <v>7.9662221107237342E-3</v>
      </c>
      <c r="E25" s="41">
        <f>+arret_ns_an</f>
        <v>2.5769715392881497E-2</v>
      </c>
      <c r="F25" s="41">
        <f>+arret_pma_an</f>
        <v>1.6030821128339076E-2</v>
      </c>
      <c r="G25" s="41">
        <f>+A</f>
        <v>1.5058379038041655E-2</v>
      </c>
      <c r="H25" s="41">
        <f>+arret_mp_an</f>
        <v>1.10352040397879E-2</v>
      </c>
      <c r="I25" s="41">
        <f>+arret_pmo_an</f>
        <v>9.988926829605952E-3</v>
      </c>
      <c r="J25" s="41">
        <f>+arret_mf_an</f>
        <v>8.1029848896007634E-3</v>
      </c>
      <c r="K25" s="41">
        <f>+arret_e_an</f>
        <v>4.5301621708699891E-3</v>
      </c>
      <c r="L25" s="41">
        <f>y</f>
        <v>4.4867420861651657E-4</v>
      </c>
      <c r="M25" s="41">
        <f>+arret_pm_an</f>
        <v>3.7530894858579522E-2</v>
      </c>
      <c r="N25" s="41">
        <f>+arret_cc_an</f>
        <v>1.0628901121559668E-2</v>
      </c>
      <c r="O25" s="41">
        <f>+arret_cm_an</f>
        <v>7.9662221107237342E-3</v>
      </c>
      <c r="P25" s="41">
        <f>+B</f>
        <v>1.1696154218072447E-3</v>
      </c>
      <c r="Q25" s="41">
        <f>z</f>
        <v>6.6703318532048734E-5</v>
      </c>
      <c r="R25" s="41">
        <f>+arret_cv_an</f>
        <v>8.0249545924500655E-3</v>
      </c>
      <c r="S25" s="41">
        <f>+arret_if_an</f>
        <v>6.5302129325149113E-3</v>
      </c>
    </row>
    <row r="26" spans="1:19" x14ac:dyDescent="0.25">
      <c r="A26" s="64" t="s">
        <v>106</v>
      </c>
      <c r="B26" s="41">
        <f>'Data hebdo'!G150</f>
        <v>1.0628901121559668E-2</v>
      </c>
    </row>
    <row r="27" spans="1:19" x14ac:dyDescent="0.25">
      <c r="A27" s="64" t="s">
        <v>107</v>
      </c>
      <c r="B27" s="41">
        <f>'Data hebdo'!G151</f>
        <v>8.0249545924500655E-3</v>
      </c>
    </row>
    <row r="28" spans="1:19" x14ac:dyDescent="0.25">
      <c r="A28" s="64" t="s">
        <v>108</v>
      </c>
      <c r="B28" s="41">
        <f>'Data hebdo'!G152</f>
        <v>3.7530894858579522E-2</v>
      </c>
    </row>
    <row r="29" spans="1:19" x14ac:dyDescent="0.25">
      <c r="A29" s="64" t="s">
        <v>109</v>
      </c>
      <c r="B29" s="41">
        <f>'Data hebdo'!G153</f>
        <v>6.5302129325149113E-3</v>
      </c>
    </row>
    <row r="30" spans="1:19" x14ac:dyDescent="0.25">
      <c r="A30" s="3" t="s">
        <v>26</v>
      </c>
      <c r="B30" s="41">
        <f>'Data hebdo'!G154</f>
        <v>4.5301621708699891E-3</v>
      </c>
    </row>
    <row r="31" spans="1:19" x14ac:dyDescent="0.25">
      <c r="A31" s="3" t="s">
        <v>31</v>
      </c>
      <c r="B31" s="41">
        <f>'Data hebdo'!G155</f>
        <v>1.10352040397879E-2</v>
      </c>
    </row>
    <row r="32" spans="1:19" x14ac:dyDescent="0.25">
      <c r="A32" s="3" t="s">
        <v>27</v>
      </c>
      <c r="B32" s="41">
        <f>'Data hebdo'!G156</f>
        <v>8.1029848896007634E-3</v>
      </c>
    </row>
    <row r="33" spans="1:19" x14ac:dyDescent="0.25">
      <c r="A33" s="3" t="s">
        <v>28</v>
      </c>
      <c r="B33" s="41">
        <f>'Data hebdo'!G157</f>
        <v>9.988926829605952E-3</v>
      </c>
    </row>
    <row r="34" spans="1:19" x14ac:dyDescent="0.25">
      <c r="A34" s="3" t="s">
        <v>29</v>
      </c>
      <c r="B34" s="41">
        <f>'Data hebdo'!G158</f>
        <v>1.6030821128339076E-2</v>
      </c>
    </row>
    <row r="35" spans="1:19" x14ac:dyDescent="0.25">
      <c r="A35" s="4" t="s">
        <v>110</v>
      </c>
      <c r="B35" s="41">
        <f>'Data hebdo'!G159</f>
        <v>1.5058379038041655E-2</v>
      </c>
    </row>
    <row r="36" spans="1:19" x14ac:dyDescent="0.25">
      <c r="A36" s="64" t="s">
        <v>111</v>
      </c>
      <c r="B36" s="41">
        <f>'Data hebdo'!G160</f>
        <v>1.1696154218072447E-3</v>
      </c>
    </row>
    <row r="37" spans="1:19" x14ac:dyDescent="0.25">
      <c r="A37" s="64" t="s">
        <v>112</v>
      </c>
      <c r="B37" s="41">
        <f>'Data hebdo'!G161</f>
        <v>1.1245172661959539E-2</v>
      </c>
    </row>
    <row r="38" spans="1:19" x14ac:dyDescent="0.25">
      <c r="A38" s="4" t="s">
        <v>37</v>
      </c>
      <c r="B38" s="41">
        <f>'Data hebdo'!G162</f>
        <v>1.3718229660364739E-3</v>
      </c>
    </row>
    <row r="39" spans="1:19" x14ac:dyDescent="0.25">
      <c r="A39" s="4" t="s">
        <v>119</v>
      </c>
      <c r="B39" s="41">
        <f>'Data hebdo'!G163</f>
        <v>4.4867420861651657E-4</v>
      </c>
    </row>
    <row r="40" spans="1:19" x14ac:dyDescent="0.25">
      <c r="A40" s="4" t="s">
        <v>120</v>
      </c>
      <c r="B40" s="41">
        <f>'Data hebdo'!G164</f>
        <v>6.6703318532048734E-5</v>
      </c>
    </row>
    <row r="41" spans="1:19" x14ac:dyDescent="0.25">
      <c r="A41" s="63"/>
      <c r="B41" s="42"/>
    </row>
    <row r="42" spans="1:19" x14ac:dyDescent="0.25">
      <c r="A42" s="63"/>
      <c r="B42" s="42"/>
    </row>
    <row r="44" spans="1:19" x14ac:dyDescent="0.25">
      <c r="A44" s="24" t="s">
        <v>25</v>
      </c>
    </row>
    <row r="45" spans="1:19" x14ac:dyDescent="0.25">
      <c r="A45" t="s">
        <v>22</v>
      </c>
      <c r="E45" s="75" t="s">
        <v>113</v>
      </c>
      <c r="F45" s="76"/>
      <c r="G45" s="76"/>
      <c r="H45" s="76"/>
      <c r="I45" s="76"/>
      <c r="J45" s="76"/>
      <c r="K45" s="76"/>
      <c r="L45" s="76"/>
      <c r="M45" s="76" t="s">
        <v>114</v>
      </c>
      <c r="N45" s="77"/>
      <c r="O45" s="75"/>
      <c r="P45" s="78"/>
      <c r="Q45" s="78"/>
      <c r="R45" s="78"/>
      <c r="S45" s="79"/>
    </row>
    <row r="46" spans="1:19" x14ac:dyDescent="0.25">
      <c r="A46" s="4" t="s">
        <v>24</v>
      </c>
      <c r="B46" s="41">
        <f>SUMIF('Data hebdo'!H$1:BH$1,'Paretos SITE'!$B$11,'Data hebdo'!H148:BH148)</f>
        <v>8.7978118538938679E-3</v>
      </c>
      <c r="E46" s="4" t="s">
        <v>110</v>
      </c>
      <c r="F46" s="3" t="s">
        <v>29</v>
      </c>
      <c r="G46" s="3" t="s">
        <v>31</v>
      </c>
      <c r="H46" s="64" t="s">
        <v>111</v>
      </c>
      <c r="I46" s="4" t="s">
        <v>24</v>
      </c>
      <c r="J46" s="3" t="s">
        <v>27</v>
      </c>
      <c r="K46" s="3" t="s">
        <v>28</v>
      </c>
      <c r="L46" s="4" t="s">
        <v>119</v>
      </c>
      <c r="M46" s="64" t="s">
        <v>120</v>
      </c>
      <c r="N46" s="3" t="s">
        <v>26</v>
      </c>
      <c r="O46" s="64" t="s">
        <v>108</v>
      </c>
      <c r="P46" s="64" t="s">
        <v>107</v>
      </c>
      <c r="Q46" s="64" t="s">
        <v>106</v>
      </c>
      <c r="R46" s="64" t="s">
        <v>109</v>
      </c>
      <c r="S46" s="4" t="s">
        <v>23</v>
      </c>
    </row>
    <row r="47" spans="1:19" x14ac:dyDescent="0.25">
      <c r="A47" s="4" t="s">
        <v>23</v>
      </c>
      <c r="B47" s="41">
        <f>SUMIF('Data hebdo'!H$1:BH$1,'Paretos SITE'!$B$11,'Data hebdo'!H149:BH149)</f>
        <v>2.6436509303928331E-2</v>
      </c>
      <c r="E47" s="41">
        <f>+F</f>
        <v>1.5043504479669194E-2</v>
      </c>
      <c r="F47" s="41">
        <f>+arret_pma_sem</f>
        <v>8.2809269469331509E-3</v>
      </c>
      <c r="G47" s="41">
        <f>+arret_mp_sem</f>
        <v>1.6572622329427984E-2</v>
      </c>
      <c r="H47" s="41">
        <f>+G</f>
        <v>4.7381116471399047E-4</v>
      </c>
      <c r="I47" s="41">
        <f>+arret_ns_sem</f>
        <v>8.7978118538938679E-3</v>
      </c>
      <c r="J47" s="41">
        <f>+arret_mf_sem</f>
        <v>2.0998449345279121E-3</v>
      </c>
      <c r="K47" s="41">
        <f>+arret_pmo_sem</f>
        <v>1.6852601654031702E-2</v>
      </c>
      <c r="L47" s="41">
        <f>yy</f>
        <v>0</v>
      </c>
      <c r="M47" s="41">
        <f>zz</f>
        <v>0</v>
      </c>
      <c r="N47" s="41">
        <f>+arret_e_sem</f>
        <v>6.1703135768435575E-3</v>
      </c>
      <c r="O47" s="41">
        <f>+arret_pm_sem</f>
        <v>2.3852084769124742E-2</v>
      </c>
      <c r="P47" s="41">
        <f>+arret_cv_sem</f>
        <v>9.2393177119228127E-3</v>
      </c>
      <c r="Q47" s="41">
        <f>+arret_cc_sem</f>
        <v>1.8521709166092349E-2</v>
      </c>
      <c r="R47" s="41">
        <f>+arret_if_sem</f>
        <v>7.7532736044107521E-3</v>
      </c>
      <c r="S47" s="41">
        <f>+arret_cm_sem</f>
        <v>2.6436509303928331E-2</v>
      </c>
    </row>
    <row r="48" spans="1:19" x14ac:dyDescent="0.25">
      <c r="A48" s="64" t="s">
        <v>106</v>
      </c>
      <c r="B48" s="41">
        <f>SUMIF('Data hebdo'!H$1:BH$1,'Paretos SITE'!$B$11,'Data hebdo'!H150:BH150)</f>
        <v>1.8521709166092349E-2</v>
      </c>
    </row>
    <row r="49" spans="1:2" x14ac:dyDescent="0.25">
      <c r="A49" s="64" t="s">
        <v>107</v>
      </c>
      <c r="B49" s="41">
        <f>SUMIF('Data hebdo'!H$1:BH$1,'Paretos SITE'!$B$11,'Data hebdo'!H151:BH151)</f>
        <v>9.2393177119228127E-3</v>
      </c>
    </row>
    <row r="50" spans="1:2" x14ac:dyDescent="0.25">
      <c r="A50" s="64" t="s">
        <v>108</v>
      </c>
      <c r="B50" s="41">
        <f>SUMIF('Data hebdo'!H$1:BH$1,'Paretos SITE'!$B$11,'Data hebdo'!H152:BH152)</f>
        <v>2.3852084769124742E-2</v>
      </c>
    </row>
    <row r="51" spans="1:2" x14ac:dyDescent="0.25">
      <c r="A51" s="64" t="s">
        <v>109</v>
      </c>
      <c r="B51" s="41">
        <f>SUMIF('Data hebdo'!H$1:BH$1,'Paretos SITE'!$B$11,'Data hebdo'!H153:BH153)</f>
        <v>7.7532736044107521E-3</v>
      </c>
    </row>
    <row r="52" spans="1:2" x14ac:dyDescent="0.25">
      <c r="A52" s="3" t="s">
        <v>26</v>
      </c>
      <c r="B52" s="41">
        <f>SUMIF('Data hebdo'!H$1:BH$1,'Paretos SITE'!$B$11,'Data hebdo'!H154:BH154)</f>
        <v>6.1703135768435575E-3</v>
      </c>
    </row>
    <row r="53" spans="1:2" x14ac:dyDescent="0.25">
      <c r="A53" s="3" t="s">
        <v>31</v>
      </c>
      <c r="B53" s="41">
        <f>SUMIF('Data hebdo'!H$1:BH$1,'Paretos SITE'!$B$11,'Data hebdo'!H155:BH155)</f>
        <v>1.6572622329427984E-2</v>
      </c>
    </row>
    <row r="54" spans="1:2" x14ac:dyDescent="0.25">
      <c r="A54" s="3" t="s">
        <v>27</v>
      </c>
      <c r="B54" s="41">
        <f>SUMIF('Data hebdo'!H$1:BH$1,'Paretos SITE'!$B$11,'Data hebdo'!H156:BH156)</f>
        <v>2.0998449345279121E-3</v>
      </c>
    </row>
    <row r="55" spans="1:2" x14ac:dyDescent="0.25">
      <c r="A55" s="3" t="s">
        <v>28</v>
      </c>
      <c r="B55" s="41">
        <f>SUMIF('Data hebdo'!H$1:BH$1,'Paretos SITE'!$B$11,'Data hebdo'!H157:BH157)</f>
        <v>1.6852601654031702E-2</v>
      </c>
    </row>
    <row r="56" spans="1:2" x14ac:dyDescent="0.25">
      <c r="A56" s="3" t="s">
        <v>29</v>
      </c>
      <c r="B56" s="41">
        <f>SUMIF('Data hebdo'!H$1:BH$1,'Paretos SITE'!$B$11,'Data hebdo'!H158:BH158)</f>
        <v>8.2809269469331509E-3</v>
      </c>
    </row>
    <row r="57" spans="1:2" x14ac:dyDescent="0.25">
      <c r="A57" s="4" t="s">
        <v>110</v>
      </c>
      <c r="B57" s="41">
        <f>SUMIF('Data hebdo'!H$1:BH$1,'Paretos SITE'!$B$11,'Data hebdo'!H159:BH159)</f>
        <v>1.5043504479669194E-2</v>
      </c>
    </row>
    <row r="58" spans="1:2" x14ac:dyDescent="0.25">
      <c r="A58" s="64" t="s">
        <v>111</v>
      </c>
      <c r="B58" s="41">
        <f>SUMIF('Data hebdo'!H$1:BH$1,'Paretos SITE'!$B$11,'Data hebdo'!H160:BH160)</f>
        <v>4.7381116471399047E-4</v>
      </c>
    </row>
    <row r="59" spans="1:2" x14ac:dyDescent="0.25">
      <c r="A59" s="64" t="s">
        <v>112</v>
      </c>
      <c r="B59" s="41">
        <f>SUMIF('Data hebdo'!H$1:BH$1,'Paretos SITE'!$B$11,'Data hebdo'!H161:BH161)</f>
        <v>1.9878532046864236E-2</v>
      </c>
    </row>
    <row r="60" spans="1:2" x14ac:dyDescent="0.25">
      <c r="A60" s="4" t="s">
        <v>37</v>
      </c>
      <c r="B60" s="41">
        <f>SUMIF('Data hebdo'!H$1:BH$1,'Paretos SITE'!$B$11,'Data hebdo'!H162:BH162)</f>
        <v>0</v>
      </c>
    </row>
    <row r="61" spans="1:2" x14ac:dyDescent="0.25">
      <c r="A61" s="4" t="s">
        <v>119</v>
      </c>
      <c r="B61" s="41">
        <f>SUMIF('Data hebdo'!H$1:BH$1,'Paretos SITE'!$B$11,'Data hebdo'!H163:BH163)</f>
        <v>0</v>
      </c>
    </row>
    <row r="62" spans="1:2" x14ac:dyDescent="0.25">
      <c r="A62" s="4" t="s">
        <v>120</v>
      </c>
      <c r="B62" s="41">
        <f>SUMIF('Data hebdo'!H$1:BH$1,'Paretos SITE'!$B$11,'Data hebdo'!H164:BH164)</f>
        <v>0</v>
      </c>
    </row>
    <row r="63" spans="1:2" x14ac:dyDescent="0.25">
      <c r="A63" s="63"/>
      <c r="B63" s="42"/>
    </row>
    <row r="64" spans="1:2" x14ac:dyDescent="0.25">
      <c r="A64" s="63"/>
      <c r="B64" s="42"/>
    </row>
    <row r="67" spans="1:10" x14ac:dyDescent="0.25">
      <c r="A67" s="24" t="s">
        <v>17</v>
      </c>
    </row>
    <row r="68" spans="1:10" x14ac:dyDescent="0.25">
      <c r="A68" t="s">
        <v>30</v>
      </c>
    </row>
    <row r="69" spans="1:10" x14ac:dyDescent="0.25">
      <c r="A69" s="3" t="s">
        <v>26</v>
      </c>
      <c r="B69" s="41">
        <f>'Data hebdo'!G154</f>
        <v>4.5301621708699891E-3</v>
      </c>
      <c r="E69" s="3" t="s">
        <v>29</v>
      </c>
      <c r="F69" s="3" t="s">
        <v>31</v>
      </c>
      <c r="G69" s="3" t="s">
        <v>28</v>
      </c>
      <c r="H69" s="3" t="s">
        <v>27</v>
      </c>
      <c r="I69" s="3" t="s">
        <v>26</v>
      </c>
    </row>
    <row r="70" spans="1:10" x14ac:dyDescent="0.25">
      <c r="A70" s="3" t="s">
        <v>31</v>
      </c>
      <c r="B70" s="41">
        <f>'Data hebdo'!G155</f>
        <v>1.10352040397879E-2</v>
      </c>
      <c r="E70" s="41">
        <f>panne_per_an</f>
        <v>1.6030821128339076E-2</v>
      </c>
      <c r="F70" s="41">
        <f>panne_mec_an</f>
        <v>1.10352040397879E-2</v>
      </c>
      <c r="G70" s="41">
        <f>panne_r_an</f>
        <v>9.988926829605952E-3</v>
      </c>
      <c r="H70" s="41">
        <f>panne_e_an</f>
        <v>8.1029848896007634E-3</v>
      </c>
      <c r="I70" s="41">
        <f>panne_m_an</f>
        <v>4.5301621708699891E-3</v>
      </c>
      <c r="J70" s="15"/>
    </row>
    <row r="71" spans="1:10" x14ac:dyDescent="0.25">
      <c r="A71" s="3" t="s">
        <v>27</v>
      </c>
      <c r="B71" s="41">
        <f>'Data hebdo'!G156</f>
        <v>8.1029848896007634E-3</v>
      </c>
    </row>
    <row r="72" spans="1:10" x14ac:dyDescent="0.25">
      <c r="A72" s="3" t="s">
        <v>28</v>
      </c>
      <c r="B72" s="41">
        <f>'Data hebdo'!G157</f>
        <v>9.988926829605952E-3</v>
      </c>
    </row>
    <row r="73" spans="1:10" x14ac:dyDescent="0.25">
      <c r="A73" s="3" t="s">
        <v>29</v>
      </c>
      <c r="B73" s="41">
        <f>'Data hebdo'!G158</f>
        <v>1.6030821128339076E-2</v>
      </c>
    </row>
    <row r="75" spans="1:10" x14ac:dyDescent="0.25">
      <c r="A75" s="24" t="s">
        <v>25</v>
      </c>
    </row>
    <row r="76" spans="1:10" x14ac:dyDescent="0.25">
      <c r="A76" t="s">
        <v>30</v>
      </c>
    </row>
    <row r="77" spans="1:10" x14ac:dyDescent="0.25">
      <c r="A77" s="3" t="s">
        <v>26</v>
      </c>
      <c r="B77" s="41">
        <f>SUMIF('Data hebdo'!H$1:BH$1,'Paretos SITE'!$B$11,'Data hebdo'!H154:BH154)</f>
        <v>6.1703135768435575E-3</v>
      </c>
      <c r="E77" s="3" t="s">
        <v>29</v>
      </c>
      <c r="F77" s="3" t="s">
        <v>31</v>
      </c>
      <c r="G77" s="3" t="s">
        <v>27</v>
      </c>
      <c r="H77" s="3" t="s">
        <v>28</v>
      </c>
      <c r="I77" s="3" t="s">
        <v>26</v>
      </c>
    </row>
    <row r="78" spans="1:10" x14ac:dyDescent="0.25">
      <c r="A78" s="3" t="s">
        <v>31</v>
      </c>
      <c r="B78" s="41">
        <f>SUMIF('Data hebdo'!H$1:BH$1,'Paretos SITE'!$B$11,'Data hebdo'!H155:BH155)</f>
        <v>1.6572622329427984E-2</v>
      </c>
      <c r="E78" s="41">
        <f>panne_p_sem</f>
        <v>8.2809269469331509E-3</v>
      </c>
      <c r="F78" s="41">
        <f>panne_mec_sem</f>
        <v>1.6572622329427984E-2</v>
      </c>
      <c r="G78" s="41">
        <f>panne_e_sem</f>
        <v>2.0998449345279121E-3</v>
      </c>
      <c r="H78" s="41">
        <f>panne_r_sem</f>
        <v>1.6852601654031702E-2</v>
      </c>
      <c r="I78" s="41">
        <f>panne_m_sem</f>
        <v>6.1703135768435575E-3</v>
      </c>
      <c r="J78" s="15"/>
    </row>
    <row r="79" spans="1:10" x14ac:dyDescent="0.25">
      <c r="A79" s="3" t="s">
        <v>27</v>
      </c>
      <c r="B79" s="41">
        <f>SUMIF('Data hebdo'!H$1:BH$1,'Paretos SITE'!$B$11,'Data hebdo'!H156:BH156)</f>
        <v>2.0998449345279121E-3</v>
      </c>
    </row>
    <row r="80" spans="1:10" x14ac:dyDescent="0.25">
      <c r="A80" s="3" t="s">
        <v>28</v>
      </c>
      <c r="B80" s="41">
        <f>SUMIF('Data hebdo'!H$1:BH$1,'Paretos SITE'!$B$11,'Data hebdo'!H157:BH157)</f>
        <v>1.6852601654031702E-2</v>
      </c>
    </row>
    <row r="81" spans="1:10" x14ac:dyDescent="0.25">
      <c r="A81" s="3" t="s">
        <v>29</v>
      </c>
      <c r="B81" s="41">
        <f>SUMIF('Data hebdo'!H$1:BH$1,'Paretos SITE'!$B$11,'Data hebdo'!H158:BH158)</f>
        <v>8.2809269469331509E-3</v>
      </c>
    </row>
    <row r="84" spans="1:10" x14ac:dyDescent="0.25">
      <c r="A84" s="24" t="s">
        <v>17</v>
      </c>
    </row>
    <row r="85" spans="1:10" x14ac:dyDescent="0.25">
      <c r="A85" t="s">
        <v>32</v>
      </c>
    </row>
    <row r="86" spans="1:10" x14ac:dyDescent="0.25">
      <c r="A86" s="3" t="s">
        <v>1</v>
      </c>
      <c r="B86" s="41">
        <f>'Data hebdo'!G104</f>
        <v>3.0423281475517743E-2</v>
      </c>
      <c r="E86" s="3" t="s">
        <v>1</v>
      </c>
      <c r="F86" s="3" t="s">
        <v>38</v>
      </c>
      <c r="G86" s="3" t="s">
        <v>65</v>
      </c>
      <c r="H86" s="3"/>
      <c r="I86" s="3"/>
    </row>
    <row r="87" spans="1:10" x14ac:dyDescent="0.25">
      <c r="A87" s="3" t="s">
        <v>38</v>
      </c>
      <c r="B87" s="41">
        <f>'Data hebdo'!G126</f>
        <v>2.1185075898489482E-2</v>
      </c>
      <c r="E87" s="41">
        <f>+p171_an</f>
        <v>3.0423281475517743E-2</v>
      </c>
      <c r="F87" s="41">
        <f>+p180_an</f>
        <v>2.1185075898489482E-2</v>
      </c>
      <c r="G87" s="41">
        <f>+p182_an</f>
        <v>1.3787581945660342E-3</v>
      </c>
      <c r="H87" s="41"/>
      <c r="I87" s="41"/>
      <c r="J87" s="15"/>
    </row>
    <row r="88" spans="1:10" x14ac:dyDescent="0.25">
      <c r="A88" s="3" t="s">
        <v>65</v>
      </c>
      <c r="B88" s="41">
        <f>'Data hebdo'!G146</f>
        <v>1.3787581945660342E-3</v>
      </c>
    </row>
    <row r="90" spans="1:10" x14ac:dyDescent="0.25">
      <c r="A90" s="24" t="s">
        <v>25</v>
      </c>
    </row>
    <row r="91" spans="1:10" x14ac:dyDescent="0.25">
      <c r="A91" t="s">
        <v>32</v>
      </c>
    </row>
    <row r="92" spans="1:10" x14ac:dyDescent="0.25">
      <c r="A92" s="3" t="s">
        <v>1</v>
      </c>
      <c r="B92" s="41">
        <f>SUMIF('Data hebdo'!H$1:BH$1,'Paretos SITE'!$B$11,'Data hebdo'!H104:BH104)</f>
        <v>3.0104440786820313E-2</v>
      </c>
      <c r="E92" s="3" t="s">
        <v>65</v>
      </c>
      <c r="F92" s="3" t="s">
        <v>38</v>
      </c>
      <c r="G92" s="3" t="s">
        <v>1</v>
      </c>
      <c r="H92" s="3"/>
      <c r="I92" s="3"/>
    </row>
    <row r="93" spans="1:10" x14ac:dyDescent="0.25">
      <c r="A93" s="3" t="s">
        <v>38</v>
      </c>
      <c r="B93" s="41">
        <f>SUMIF('Data hebdo'!H$1:BH$1,'Paretos SITE'!$B$11,'Data hebdo'!H126:BH126)</f>
        <v>4.3626328563295527E-2</v>
      </c>
      <c r="E93" s="41">
        <f>+p182_sem</f>
        <v>-9.8593754180629906E-2</v>
      </c>
      <c r="F93" s="41">
        <f>+p180_sem</f>
        <v>4.3626328563295527E-2</v>
      </c>
      <c r="G93" s="41">
        <f>+p171_sem</f>
        <v>3.0104440786820313E-2</v>
      </c>
      <c r="H93" s="41"/>
      <c r="I93" s="41"/>
      <c r="J93" s="15"/>
    </row>
    <row r="94" spans="1:10" x14ac:dyDescent="0.25">
      <c r="A94" s="3" t="s">
        <v>65</v>
      </c>
      <c r="B94" s="41">
        <f>SUMIF('Data hebdo'!H$1:BH$1,'Paretos SITE'!$B$11,'Data hebdo'!H146:BH146)</f>
        <v>-9.8593754180629906E-2</v>
      </c>
    </row>
    <row r="97" spans="1:10" x14ac:dyDescent="0.25">
      <c r="A97" s="24" t="s">
        <v>17</v>
      </c>
    </row>
    <row r="98" spans="1:10" x14ac:dyDescent="0.25">
      <c r="A98" t="s">
        <v>33</v>
      </c>
    </row>
    <row r="99" spans="1:10" x14ac:dyDescent="0.25">
      <c r="A99" s="3" t="s">
        <v>1</v>
      </c>
      <c r="B99" s="41">
        <f>'Data hebdo'!G79</f>
        <v>0.78179201065505921</v>
      </c>
      <c r="E99" s="3" t="s">
        <v>65</v>
      </c>
      <c r="F99" s="3" t="s">
        <v>1</v>
      </c>
      <c r="G99" s="3" t="s">
        <v>38</v>
      </c>
      <c r="H99" s="3"/>
      <c r="I99" s="3"/>
    </row>
    <row r="100" spans="1:10" x14ac:dyDescent="0.25">
      <c r="A100" s="3" t="s">
        <v>38</v>
      </c>
      <c r="B100" s="41">
        <f>'Data hebdo'!G80</f>
        <v>0.76620468102321582</v>
      </c>
      <c r="E100" s="41">
        <f>+trs_p182_an</f>
        <v>0.82581580992583159</v>
      </c>
      <c r="F100" s="41">
        <f>+trs_p171_an</f>
        <v>0.78179201065505921</v>
      </c>
      <c r="G100" s="41">
        <f>+trs_p180_an</f>
        <v>0.76620468102321582</v>
      </c>
      <c r="H100" s="41"/>
      <c r="I100" s="41"/>
      <c r="J100" s="15"/>
    </row>
    <row r="101" spans="1:10" x14ac:dyDescent="0.25">
      <c r="A101" s="3" t="s">
        <v>65</v>
      </c>
      <c r="B101" s="41">
        <f>'Data hebdo'!G81</f>
        <v>0.82581580992583159</v>
      </c>
    </row>
    <row r="103" spans="1:10" x14ac:dyDescent="0.25">
      <c r="A103" s="24" t="s">
        <v>25</v>
      </c>
    </row>
    <row r="104" spans="1:10" x14ac:dyDescent="0.25">
      <c r="A104" t="s">
        <v>33</v>
      </c>
    </row>
    <row r="105" spans="1:10" x14ac:dyDescent="0.25">
      <c r="A105" s="3" t="s">
        <v>1</v>
      </c>
      <c r="B105" s="41">
        <f>SUMIF('Data hebdo'!H$1:BH$1,'Paretos SITE'!$B$11,'Data hebdo'!H79:BH79)</f>
        <v>0.78541747630863046</v>
      </c>
      <c r="E105" s="3" t="s">
        <v>65</v>
      </c>
      <c r="F105" s="3" t="s">
        <v>38</v>
      </c>
      <c r="G105" s="3" t="s">
        <v>1</v>
      </c>
      <c r="H105" s="3"/>
      <c r="I105" s="3"/>
    </row>
    <row r="106" spans="1:10" x14ac:dyDescent="0.25">
      <c r="A106" s="3" t="s">
        <v>38</v>
      </c>
      <c r="B106" s="41">
        <f>SUMIF('Data hebdo'!H$1:BH$1,'Paretos SITE'!$B$11,'Data hebdo'!H80:BH80)</f>
        <v>0.71338879901394336</v>
      </c>
      <c r="E106" s="41">
        <f>+trs_p182_sem</f>
        <v>0.94217742344108457</v>
      </c>
      <c r="F106" s="41">
        <f>+trs_p180_sem</f>
        <v>0.71338879901394336</v>
      </c>
      <c r="G106" s="41">
        <f>+trs_p171_sem</f>
        <v>0.78541747630863046</v>
      </c>
      <c r="H106" s="41"/>
      <c r="I106" s="41"/>
      <c r="J106" s="15"/>
    </row>
    <row r="107" spans="1:10" x14ac:dyDescent="0.25">
      <c r="A107" s="3" t="s">
        <v>65</v>
      </c>
      <c r="B107" s="41">
        <f>SUMIF('Data hebdo'!H$1:BH$1,'Paretos SITE'!$B$11,'Data hebdo'!H81:BH81)</f>
        <v>0.94217742344108457</v>
      </c>
    </row>
    <row r="109" spans="1:10" x14ac:dyDescent="0.25">
      <c r="B109" s="3">
        <f>IF((C109-1)&gt;0,C109-1,NA())</f>
        <v>42</v>
      </c>
      <c r="C109" s="3">
        <f>IF((D109-1)&gt;0,D109-1,NA())</f>
        <v>43</v>
      </c>
      <c r="D109" s="3">
        <f>IF((E109-1)&gt;0,E109-1,NA())</f>
        <v>44</v>
      </c>
      <c r="E109" s="3">
        <f>IF((F109-1)&gt;0,F109-1,NA())</f>
        <v>45</v>
      </c>
      <c r="F109" s="3">
        <f>IF((G109-1)&gt;0,G109-1,NA())</f>
        <v>46</v>
      </c>
      <c r="G109" s="3">
        <f>B11</f>
        <v>47</v>
      </c>
      <c r="H109" s="3">
        <f>IF((G109+1)&lt;54,G109+1,NA())</f>
        <v>48</v>
      </c>
      <c r="I109" s="3">
        <f>IF((H109+1)&lt;54,H109+1,NA())</f>
        <v>49</v>
      </c>
    </row>
    <row r="110" spans="1:10" x14ac:dyDescent="0.25">
      <c r="A110" s="25" t="s">
        <v>44</v>
      </c>
      <c r="B110" s="41">
        <f>SUMIF('Data hebdo'!$H1:$BH1,'Paretos SITE'!B109,'Data hebdo'!$H82:$BH82)</f>
        <v>0.78305214536508294</v>
      </c>
      <c r="C110" s="41">
        <f>SUMIF('Data hebdo'!$H1:$BH1,'Paretos SITE'!C109,'Data hebdo'!$H82:$BH82)</f>
        <v>0.80433809497632247</v>
      </c>
      <c r="D110" s="41">
        <f>SUMIF('Data hebdo'!$H1:$BH1,'Paretos SITE'!D109,'Data hebdo'!$H82:$BH82)</f>
        <v>0.81444138112117659</v>
      </c>
      <c r="E110" s="41">
        <f>SUMIF('Data hebdo'!$H1:$BH1,'Paretos SITE'!E109,'Data hebdo'!$H82:$BH82)</f>
        <v>0.78855441939795468</v>
      </c>
      <c r="F110" s="41">
        <f>SUMIF('Data hebdo'!$H1:$BH1,'Paretos SITE'!F109,'Data hebdo'!$H82:$BH82)</f>
        <v>0.79609166666666664</v>
      </c>
      <c r="G110" s="41">
        <f>SUMIF('Data hebdo'!$H1:$BH1,'Paretos SITE'!G109,'Data hebdo'!$H82:$BH82)</f>
        <v>0.76528041006202607</v>
      </c>
      <c r="H110" s="3"/>
      <c r="I110" s="3"/>
    </row>
    <row r="111" spans="1:10" x14ac:dyDescent="0.25">
      <c r="A111" s="25" t="s">
        <v>103</v>
      </c>
      <c r="B111" s="41">
        <f>SUMIF('Data hebdo'!$H1:$BH1,'Paretos SITE'!B109,'Data hebdo'!$H165:$BH165)</f>
        <v>8.2735248833022398E-2</v>
      </c>
      <c r="C111" s="41">
        <f>SUMIF('Data hebdo'!$H1:$BH1,'Paretos SITE'!C109,'Data hebdo'!$H165:$BH165)</f>
        <v>7.1566002026119652E-2</v>
      </c>
      <c r="D111" s="41">
        <f>SUMIF('Data hebdo'!$H1:$BH1,'Paretos SITE'!D109,'Data hebdo'!$H165:$BH165)</f>
        <v>6.3542076933175803E-2</v>
      </c>
      <c r="E111" s="41">
        <f>SUMIF('Data hebdo'!$H1:$BH1,'Paretos SITE'!E109,'Data hebdo'!$H165:$BH165)</f>
        <v>6.9445925002664985E-2</v>
      </c>
      <c r="F111" s="41">
        <f>SUMIF('Data hebdo'!$H1:$BH1,'Paretos SITE'!F109,'Data hebdo'!$H165:$BH165)</f>
        <v>7.9433333333333328E-2</v>
      </c>
      <c r="G111" s="41">
        <f>SUMIF('Data hebdo'!$H1:$BH1,'Paretos SITE'!G109,'Data hebdo'!$H165:$BH165)</f>
        <v>8.5802894555478987E-2</v>
      </c>
      <c r="H111" s="3"/>
      <c r="I111" s="3"/>
    </row>
    <row r="112" spans="1:10" x14ac:dyDescent="0.25">
      <c r="A112" s="25" t="s">
        <v>104</v>
      </c>
      <c r="B112" s="41">
        <f>SUMIF('Data hebdo'!$H1:$BH1,'Paretos SITE'!B109,'Data hebdo'!$H167:$BH167)</f>
        <v>7.7171230031037943E-2</v>
      </c>
      <c r="C112" s="41">
        <f>SUMIF('Data hebdo'!$H1:$BH1,'Paretos SITE'!C109,'Data hebdo'!$H167:$BH167)</f>
        <v>7.4314613977084429E-2</v>
      </c>
      <c r="D112" s="41">
        <f>SUMIF('Data hebdo'!$H1:$BH1,'Paretos SITE'!D109,'Data hebdo'!$H167:$BH167)</f>
        <v>7.4451883943809902E-2</v>
      </c>
      <c r="E112" s="41">
        <f>SUMIF('Data hebdo'!$H1:$BH1,'Paretos SITE'!E109,'Data hebdo'!$H167:$BH167)</f>
        <v>9.6202573164631697E-2</v>
      </c>
      <c r="F112" s="41">
        <f>SUMIF('Data hebdo'!$H1:$BH1,'Paretos SITE'!F109,'Data hebdo'!$H167:$BH167)</f>
        <v>8.4866666666666674E-2</v>
      </c>
      <c r="G112" s="41">
        <f>SUMIF('Data hebdo'!$H1:$BH1,'Paretos SITE'!G109,'Data hebdo'!$H167:$BH167)</f>
        <v>7.4291436940041367E-2</v>
      </c>
      <c r="H112" s="3"/>
      <c r="I112" s="3"/>
    </row>
    <row r="113" spans="1:19" x14ac:dyDescent="0.25">
      <c r="A113" s="25" t="s">
        <v>34</v>
      </c>
      <c r="B113" s="41">
        <f>SUMIF('Data hebdo'!$H1:$BH1,'Paretos SITE'!B109,'Data hebdo'!$H168:$BH168)</f>
        <v>1.1832069584598218E-2</v>
      </c>
      <c r="C113" s="41">
        <f>SUMIF('Data hebdo'!$H1:$BH1,'Paretos SITE'!C109,'Data hebdo'!$H168:$BH168)</f>
        <v>1.1032034616533654E-2</v>
      </c>
      <c r="D113" s="41">
        <f>SUMIF('Data hebdo'!$H1:$BH1,'Paretos SITE'!D109,'Data hebdo'!$H168:$BH168)</f>
        <v>1.5199805203340133E-2</v>
      </c>
      <c r="E113" s="41">
        <f>SUMIF('Data hebdo'!$H1:$BH1,'Paretos SITE'!E109,'Data hebdo'!$H168:$BH168)</f>
        <v>1.6086106512187212E-3</v>
      </c>
      <c r="F113" s="41">
        <f>SUMIF('Data hebdo'!$H1:$BH1,'Paretos SITE'!F109,'Data hebdo'!$H168:$BH168)</f>
        <v>8.8950868321953647E-3</v>
      </c>
      <c r="G113" s="41">
        <f>SUMIF('Data hebdo'!$H1:$BH1,'Paretos SITE'!G109,'Data hebdo'!$H168:$BH168)</f>
        <v>3.3884756629911812E-2</v>
      </c>
      <c r="H113" s="3"/>
      <c r="I113" s="3"/>
    </row>
    <row r="114" spans="1:19" x14ac:dyDescent="0.25">
      <c r="A114" s="25" t="s">
        <v>35</v>
      </c>
      <c r="B114" s="41">
        <f>SUMIF('Data hebdo'!$H1:$BH1,'Paretos SITE'!B109,'Data hebdo'!$H169:$BH169)</f>
        <v>4.5209306186258555E-2</v>
      </c>
      <c r="C114" s="41">
        <f>SUMIF('Data hebdo'!$H1:$BH1,'Paretos SITE'!C109,'Data hebdo'!$H169:$BH169)</f>
        <v>3.8749254403939698E-2</v>
      </c>
      <c r="D114" s="41">
        <f>SUMIF('Data hebdo'!$H1:$BH1,'Paretos SITE'!D109,'Data hebdo'!$H169:$BH169)</f>
        <v>3.236485279849774E-2</v>
      </c>
      <c r="E114" s="41">
        <f>SUMIF('Data hebdo'!$H1:$BH1,'Paretos SITE'!E109,'Data hebdo'!$H169:$BH169)</f>
        <v>4.404087151784928E-2</v>
      </c>
      <c r="F114" s="41">
        <f>SUMIF('Data hebdo'!$H1:$BH1,'Paretos SITE'!F109,'Data hebdo'!$H169:$BH169)</f>
        <v>3.0713246501137922E-2</v>
      </c>
      <c r="G114" s="41">
        <f>SUMIF('Data hebdo'!$H1:$BH1,'Paretos SITE'!G109,'Data hebdo'!$H169:$BH169)</f>
        <v>4.0740501812541748E-2</v>
      </c>
      <c r="H114" s="3"/>
      <c r="I114" s="3"/>
    </row>
    <row r="115" spans="1:19" x14ac:dyDescent="0.25">
      <c r="A115" s="25" t="s">
        <v>47</v>
      </c>
      <c r="B115" s="41">
        <f>IF(ISERR(B109),NA(),SUMIF('Data hebdo'!$H1:$BH1,'Paretos SITE'!B109,'Data hebdo'!$H170:$BH170))</f>
        <v>0.80781818181818232</v>
      </c>
      <c r="C115" s="41">
        <f>IF(ISERR(C109),NA(),SUMIF('Data hebdo'!$H1:$BH1,'Paretos SITE'!C109,'Data hebdo'!$H170:$BH170))</f>
        <v>0.80781818181818232</v>
      </c>
      <c r="D115" s="41">
        <f>IF(ISERR(D109),NA(),SUMIF('Data hebdo'!$H1:$BH1,'Paretos SITE'!D109,'Data hebdo'!$H170:$BH170))</f>
        <v>0.81090909090909147</v>
      </c>
      <c r="E115" s="41">
        <f>IF(ISERR(E109),NA(),SUMIF('Data hebdo'!$H1:$BH1,'Paretos SITE'!E109,'Data hebdo'!$H170:$BH170))</f>
        <v>0.81090909090909147</v>
      </c>
      <c r="F115" s="41">
        <f>IF(ISERR(F109),NA(),SUMIF('Data hebdo'!$H1:$BH1,'Paretos SITE'!F109,'Data hebdo'!$H170:$BH170))</f>
        <v>0.81090909090909147</v>
      </c>
      <c r="G115" s="41">
        <f>IF(ISERR(G109),NA(),SUMIF('Data hebdo'!$H1:$BH1,'Paretos SITE'!G109,'Data hebdo'!$H170:$BH170))</f>
        <v>0.81090909090909147</v>
      </c>
      <c r="H115" s="41">
        <f>IF(ISERR(H109),NA(),SUMIF('Data hebdo'!$H1:$BH1,'Paretos SITE'!H109,'Data hebdo'!$H170:$BH170))</f>
        <v>0.81090909090909147</v>
      </c>
      <c r="I115" s="41">
        <f>IF(ISERR(I109),NA(),SUMIF('Data hebdo'!$H1:$BH1,'Paretos SITE'!I109,'Data hebdo'!$H170:$BH170))</f>
        <v>0.81400000000000006</v>
      </c>
    </row>
    <row r="116" spans="1:19" x14ac:dyDescent="0.25">
      <c r="A116" s="25" t="s">
        <v>20</v>
      </c>
      <c r="B116" s="41">
        <f>SUMIF('Data hebdo'!$H$1:$BH$1,'Paretos SITE'!B$109,'Data hebdo'!$H166:$BH166)</f>
        <v>4.311910910527645E-2</v>
      </c>
      <c r="C116" s="41">
        <f>SUMIF('Data hebdo'!$H$1:$BH$1,'Paretos SITE'!C$109,'Data hebdo'!$H166:$BH166)</f>
        <v>5.362934575182389E-2</v>
      </c>
      <c r="D116" s="41">
        <f>SUMIF('Data hebdo'!$H$1:$BH$1,'Paretos SITE'!D$109,'Data hebdo'!$H166:$BH166)</f>
        <v>4.5818563739004871E-2</v>
      </c>
      <c r="E116" s="41">
        <f>SUMIF('Data hebdo'!$H$1:$BH$1,'Paretos SITE'!E$109,'Data hebdo'!$H166:$BH166)</f>
        <v>6.6379119482415053E-2</v>
      </c>
      <c r="F116" s="41">
        <f>SUMIF('Data hebdo'!$H$1:$BH$1,'Paretos SITE'!F$109,'Data hebdo'!$H166:$BH166)</f>
        <v>5.9816666666666671E-2</v>
      </c>
      <c r="G116" s="41">
        <f>SUMIF('Data hebdo'!$H$1:$BH$1,'Paretos SITE'!G$109,'Data hebdo'!$H166:$BH166)</f>
        <v>4.9976309441764316E-2</v>
      </c>
      <c r="H116" s="3"/>
      <c r="I116" s="3"/>
    </row>
    <row r="117" spans="1:19" ht="27.75" customHeight="1" x14ac:dyDescent="0.25">
      <c r="A117" s="25" t="s">
        <v>42</v>
      </c>
      <c r="B117" s="47"/>
      <c r="C117" s="47"/>
    </row>
    <row r="118" spans="1:19" x14ac:dyDescent="0.25">
      <c r="A118" s="13" t="s">
        <v>43</v>
      </c>
      <c r="B118" s="41">
        <f>SUMIF('Data hebdo'!BI1:BT1,'Paretos SITE'!F11,'Data hebdo'!BI82:BT82)</f>
        <v>0.78596657410241344</v>
      </c>
      <c r="C118" s="41"/>
    </row>
    <row r="119" spans="1:19" x14ac:dyDescent="0.25">
      <c r="A119" s="3" t="s">
        <v>18</v>
      </c>
      <c r="B119" s="41">
        <f>B118</f>
        <v>0.78596657410241344</v>
      </c>
      <c r="C119" s="41">
        <f>SUMIF('Data hebdo'!BI1:BT1,'Paretos SITE'!F11,'Data hebdo'!BI169:BT169)</f>
        <v>3.5654054397386968E-2</v>
      </c>
    </row>
    <row r="120" spans="1:19" x14ac:dyDescent="0.25">
      <c r="A120" s="3" t="s">
        <v>19</v>
      </c>
      <c r="B120" s="41">
        <f>B119+C119</f>
        <v>0.82162062849980044</v>
      </c>
      <c r="C120" s="41">
        <f>SUMIF('Data hebdo'!BI1:BT1,'Paretos SITE'!F11,'Data hebdo'!BI168:BT168)</f>
        <v>1.4817665845588524E-2</v>
      </c>
    </row>
    <row r="121" spans="1:19" x14ac:dyDescent="0.25">
      <c r="A121" s="3" t="s">
        <v>20</v>
      </c>
      <c r="B121" s="41">
        <f>B120+C120</f>
        <v>0.83643829434538897</v>
      </c>
      <c r="C121" s="41">
        <f>SUMIF('Data hebdo'!BI1:BT1,'Paretos SITE'!F11,'Data hebdo'!BI166:BT166)</f>
        <v>4.8163943728678757E-2</v>
      </c>
    </row>
    <row r="122" spans="1:19" x14ac:dyDescent="0.25">
      <c r="A122" s="62" t="s">
        <v>105</v>
      </c>
      <c r="B122" s="41">
        <f>B121+C121</f>
        <v>0.88460223807406768</v>
      </c>
      <c r="C122" s="41">
        <f>SUMIF('Data hebdo'!BI1:BT1,'Paretos SITE'!F11,'Data hebdo'!BI167:BT167)-SUMIF('Data hebdo'!BI1:BT1,'Paretos SITE'!F11,'Data hebdo'!BI166:BT166)</f>
        <v>2.6377461088385831E-2</v>
      </c>
    </row>
    <row r="123" spans="1:19" x14ac:dyDescent="0.25">
      <c r="A123" s="62" t="s">
        <v>103</v>
      </c>
      <c r="B123" s="41">
        <f>B122+C122</f>
        <v>0.91097969916245347</v>
      </c>
      <c r="C123" s="41">
        <f>SUMIF('Data hebdo'!BI1:BT1,'Paretos SITE'!F11,'Data hebdo'!BI165:BT165)</f>
        <v>7.7445673421697572E-2</v>
      </c>
    </row>
    <row r="124" spans="1:19" x14ac:dyDescent="0.25">
      <c r="A124" s="3" t="s">
        <v>66</v>
      </c>
      <c r="B124" s="41">
        <f>B123+C123</f>
        <v>0.98842537258415109</v>
      </c>
      <c r="C124" s="41"/>
    </row>
    <row r="125" spans="1:19" x14ac:dyDescent="0.25">
      <c r="A125" s="3"/>
      <c r="B125" s="41"/>
      <c r="C125" s="41"/>
    </row>
    <row r="127" spans="1:19" x14ac:dyDescent="0.25">
      <c r="A127" s="25" t="s">
        <v>42</v>
      </c>
      <c r="E127" s="75" t="s">
        <v>113</v>
      </c>
      <c r="F127" s="76"/>
      <c r="G127" s="76"/>
      <c r="H127" s="76"/>
      <c r="I127" s="76"/>
      <c r="J127" s="76"/>
      <c r="K127" s="76"/>
      <c r="L127" s="76"/>
      <c r="M127" s="76"/>
      <c r="N127" s="77"/>
      <c r="O127" s="75" t="s">
        <v>114</v>
      </c>
      <c r="P127" s="78"/>
      <c r="Q127" s="78"/>
      <c r="R127" s="78"/>
      <c r="S127" s="79"/>
    </row>
    <row r="128" spans="1:19" x14ac:dyDescent="0.25">
      <c r="A128" s="4" t="s">
        <v>24</v>
      </c>
      <c r="B128" s="41">
        <f>SUMIF('Data hebdo'!BI$1:BT$1,'Paretos SITE'!$F$11,'Data hebdo'!BI148:BT148)</f>
        <v>1.1626010629623092E-2</v>
      </c>
      <c r="E128" s="4" t="s">
        <v>110</v>
      </c>
      <c r="F128" s="3" t="s">
        <v>29</v>
      </c>
      <c r="G128" s="4" t="s">
        <v>24</v>
      </c>
      <c r="H128" s="3" t="s">
        <v>31</v>
      </c>
      <c r="I128" s="3" t="s">
        <v>28</v>
      </c>
      <c r="J128" s="3" t="s">
        <v>27</v>
      </c>
      <c r="K128" s="3" t="s">
        <v>26</v>
      </c>
      <c r="L128" s="4" t="s">
        <v>119</v>
      </c>
      <c r="M128" s="4" t="s">
        <v>119</v>
      </c>
      <c r="N128" s="64" t="s">
        <v>111</v>
      </c>
      <c r="O128" s="64" t="s">
        <v>108</v>
      </c>
      <c r="P128" s="64" t="s">
        <v>107</v>
      </c>
      <c r="Q128" s="4" t="s">
        <v>23</v>
      </c>
      <c r="R128" s="64" t="s">
        <v>109</v>
      </c>
      <c r="S128" s="64" t="s">
        <v>106</v>
      </c>
    </row>
    <row r="129" spans="1:19" x14ac:dyDescent="0.25">
      <c r="A129" s="4" t="s">
        <v>23</v>
      </c>
      <c r="B129" s="41">
        <f>SUMIF('Data hebdo'!BI$1:BT$1,'Paretos SITE'!$F$11,'Data hebdo'!BI149:BT149)</f>
        <v>1.1322179452523028E-2</v>
      </c>
      <c r="E129" s="41">
        <f>+J</f>
        <v>1.3971766041057423E-2</v>
      </c>
      <c r="F129" s="41">
        <f>+pmach_mois</f>
        <v>1.0466537240542698E-2</v>
      </c>
      <c r="G129" s="41">
        <f>+ns_mois</f>
        <v>1.1626010629623092E-2</v>
      </c>
      <c r="H129" s="41">
        <f>+mp_mois</f>
        <v>1.3118357881849885E-2</v>
      </c>
      <c r="I129" s="41">
        <f>+pmou_mois</f>
        <v>1.0173876327306604E-2</v>
      </c>
      <c r="J129" s="41">
        <f>+mf_mois</f>
        <v>1.1031752592059728E-2</v>
      </c>
      <c r="K129" s="41">
        <f>+e_mois</f>
        <v>3.3734196869198447E-3</v>
      </c>
      <c r="L129" s="41">
        <f>yyy</f>
        <v>0</v>
      </c>
      <c r="M129" s="41">
        <f>zzz</f>
        <v>0</v>
      </c>
      <c r="N129" s="41">
        <f>+K</f>
        <v>7.796844177053151E-4</v>
      </c>
      <c r="O129" s="41">
        <f>+pm_mois</f>
        <v>3.811294030387586E-2</v>
      </c>
      <c r="P129" s="41">
        <f>+cv_mois</f>
        <v>9.7717468282035782E-3</v>
      </c>
      <c r="Q129" s="41">
        <f>+cm_mois</f>
        <v>1.1322179452523028E-2</v>
      </c>
      <c r="R129" s="41">
        <f>+if_mois</f>
        <v>5.5538551931673735E-3</v>
      </c>
      <c r="S129" s="41">
        <f>+cc_mois</f>
        <v>1.2684951643927732E-2</v>
      </c>
    </row>
    <row r="130" spans="1:19" x14ac:dyDescent="0.25">
      <c r="A130" s="64" t="s">
        <v>106</v>
      </c>
      <c r="B130" s="41">
        <f>SUMIF('Data hebdo'!BI$1:BT$1,'Paretos SITE'!$F$11,'Data hebdo'!BI150:BT150)</f>
        <v>1.2684951643927732E-2</v>
      </c>
    </row>
    <row r="131" spans="1:19" x14ac:dyDescent="0.25">
      <c r="A131" s="64" t="s">
        <v>107</v>
      </c>
      <c r="B131" s="41">
        <f>SUMIF('Data hebdo'!BI$1:BT$1,'Paretos SITE'!$F$11,'Data hebdo'!BI151:BT151)</f>
        <v>9.7717468282035782E-3</v>
      </c>
    </row>
    <row r="132" spans="1:19" x14ac:dyDescent="0.25">
      <c r="A132" s="64" t="s">
        <v>108</v>
      </c>
      <c r="B132" s="41">
        <f>SUMIF('Data hebdo'!BI$1:BT$1,'Paretos SITE'!$F$11,'Data hebdo'!BI152:BT152)</f>
        <v>3.811294030387586E-2</v>
      </c>
    </row>
    <row r="133" spans="1:19" x14ac:dyDescent="0.25">
      <c r="A133" s="64" t="s">
        <v>109</v>
      </c>
      <c r="B133" s="41">
        <f>SUMIF('Data hebdo'!BI$1:BT$1,'Paretos SITE'!$F$11,'Data hebdo'!BI153:BT153)</f>
        <v>5.5538551931673735E-3</v>
      </c>
    </row>
    <row r="134" spans="1:19" x14ac:dyDescent="0.25">
      <c r="A134" s="3" t="s">
        <v>26</v>
      </c>
      <c r="B134" s="41">
        <f>SUMIF('Data hebdo'!BI$1:BT$1,'Paretos SITE'!$F$11,'Data hebdo'!BI154:BT154)</f>
        <v>3.3734196869198447E-3</v>
      </c>
    </row>
    <row r="135" spans="1:19" x14ac:dyDescent="0.25">
      <c r="A135" s="3" t="s">
        <v>31</v>
      </c>
      <c r="B135" s="41">
        <f>SUMIF('Data hebdo'!BI$1:BT$1,'Paretos SITE'!$F$11,'Data hebdo'!BI155:BT155)</f>
        <v>1.3118357881849885E-2</v>
      </c>
    </row>
    <row r="136" spans="1:19" x14ac:dyDescent="0.25">
      <c r="A136" s="3" t="s">
        <v>27</v>
      </c>
      <c r="B136" s="41">
        <f>SUMIF('Data hebdo'!BI$1:BT$1,'Paretos SITE'!$F$11,'Data hebdo'!BI156:BT156)</f>
        <v>1.1031752592059728E-2</v>
      </c>
    </row>
    <row r="137" spans="1:19" x14ac:dyDescent="0.25">
      <c r="A137" s="3" t="s">
        <v>28</v>
      </c>
      <c r="B137" s="41">
        <f>SUMIF('Data hebdo'!BI$1:BT$1,'Paretos SITE'!$F$11,'Data hebdo'!BI157:BT157)</f>
        <v>1.0173876327306604E-2</v>
      </c>
    </row>
    <row r="138" spans="1:19" x14ac:dyDescent="0.25">
      <c r="A138" s="3" t="s">
        <v>29</v>
      </c>
      <c r="B138" s="41">
        <f>SUMIF('Data hebdo'!BI$1:BT$1,'Paretos SITE'!$F$11,'Data hebdo'!BI158:BT158)</f>
        <v>1.0466537240542698E-2</v>
      </c>
    </row>
    <row r="139" spans="1:19" x14ac:dyDescent="0.25">
      <c r="A139" s="4" t="s">
        <v>110</v>
      </c>
      <c r="B139" s="41">
        <f>SUMIF('Data hebdo'!BI$1:BT$1,'Paretos SITE'!$F$11,'Data hebdo'!BI159:BT159)</f>
        <v>1.3971766041057423E-2</v>
      </c>
    </row>
    <row r="140" spans="1:19" x14ac:dyDescent="0.25">
      <c r="A140" s="64" t="s">
        <v>111</v>
      </c>
      <c r="B140" s="41">
        <f>SUMIF('Data hebdo'!BI$1:BT$1,'Paretos SITE'!$F$11,'Data hebdo'!BI160:BT160)</f>
        <v>7.796844177053151E-4</v>
      </c>
    </row>
    <row r="141" spans="1:19" x14ac:dyDescent="0.25">
      <c r="A141" s="64" t="s">
        <v>112</v>
      </c>
      <c r="B141" s="41">
        <f>SUMIF('Data hebdo'!BI$1:BT$1,'Paretos SITE'!$F$11,'Data hebdo'!BI161:BT161)</f>
        <v>1.2615696007971102E-2</v>
      </c>
    </row>
    <row r="142" spans="1:19" x14ac:dyDescent="0.25">
      <c r="A142" s="4" t="s">
        <v>37</v>
      </c>
      <c r="B142" s="41">
        <f>SUMIF('Data hebdo'!BI$1:BT$1,'Paretos SITE'!$F$11,'Data hebdo'!BI162:BT162)</f>
        <v>7.7298225938693117E-4</v>
      </c>
    </row>
    <row r="143" spans="1:19" x14ac:dyDescent="0.25">
      <c r="A143" s="4" t="s">
        <v>119</v>
      </c>
      <c r="B143" s="41">
        <f>SUMIF('Data hebdo'!BI$1:BT$1,'Paretos SITE'!$F$11,'Data hebdo'!BI163:BT163)</f>
        <v>0</v>
      </c>
    </row>
    <row r="144" spans="1:19" x14ac:dyDescent="0.25">
      <c r="A144" s="4" t="s">
        <v>120</v>
      </c>
      <c r="B144" s="41">
        <f>SUMIF('Data hebdo'!BI$1:BT$1,'Paretos SITE'!$F$11,'Data hebdo'!BI164:BT164)</f>
        <v>0</v>
      </c>
    </row>
    <row r="145" spans="1:9" x14ac:dyDescent="0.25">
      <c r="A145" s="63"/>
      <c r="B145" s="42"/>
    </row>
    <row r="147" spans="1:9" x14ac:dyDescent="0.25">
      <c r="A147" s="25" t="s">
        <v>42</v>
      </c>
    </row>
    <row r="148" spans="1:9" x14ac:dyDescent="0.25">
      <c r="A148" t="s">
        <v>30</v>
      </c>
    </row>
    <row r="149" spans="1:9" x14ac:dyDescent="0.25">
      <c r="A149" s="3" t="s">
        <v>26</v>
      </c>
      <c r="B149" s="41">
        <f>SUMIF('Data hebdo'!BI$1:BT$1,'Paretos SITE'!$F$11,'Data hebdo'!BI154:BT154)</f>
        <v>3.3734196869198447E-3</v>
      </c>
      <c r="E149" s="3" t="s">
        <v>29</v>
      </c>
      <c r="F149" s="3" t="s">
        <v>31</v>
      </c>
      <c r="G149" s="3" t="s">
        <v>28</v>
      </c>
      <c r="H149" s="3" t="s">
        <v>27</v>
      </c>
      <c r="I149" s="3" t="s">
        <v>26</v>
      </c>
    </row>
    <row r="150" spans="1:9" x14ac:dyDescent="0.25">
      <c r="A150" s="3" t="s">
        <v>31</v>
      </c>
      <c r="B150" s="41">
        <f>SUMIF('Data hebdo'!BI$1:BT$1,'Paretos SITE'!$F$11,'Data hebdo'!BI155:BT155)</f>
        <v>1.3118357881849885E-2</v>
      </c>
      <c r="E150" s="41">
        <f>panne_per_mois</f>
        <v>1.0466537240542698E-2</v>
      </c>
      <c r="F150" s="41">
        <f>panne_mec_mois</f>
        <v>1.3118357881849885E-2</v>
      </c>
      <c r="G150" s="41">
        <f>panne_r_mois</f>
        <v>1.0173876327306604E-2</v>
      </c>
      <c r="H150" s="41">
        <f>panne_e_mois</f>
        <v>1.1031752592059728E-2</v>
      </c>
      <c r="I150" s="41">
        <f>panne_mou_mois</f>
        <v>3.3734196869198447E-3</v>
      </c>
    </row>
    <row r="151" spans="1:9" x14ac:dyDescent="0.25">
      <c r="A151" s="3" t="s">
        <v>27</v>
      </c>
      <c r="B151" s="41">
        <f>SUMIF('Data hebdo'!BI$1:BT$1,'Paretos SITE'!$F$11,'Data hebdo'!BI156:BT156)</f>
        <v>1.1031752592059728E-2</v>
      </c>
    </row>
    <row r="152" spans="1:9" x14ac:dyDescent="0.25">
      <c r="A152" s="3" t="s">
        <v>28</v>
      </c>
      <c r="B152" s="41">
        <f>SUMIF('Data hebdo'!BI$1:BT$1,'Paretos SITE'!$F$11,'Data hebdo'!BI157:BT157)</f>
        <v>1.0173876327306604E-2</v>
      </c>
    </row>
    <row r="153" spans="1:9" x14ac:dyDescent="0.25">
      <c r="A153" s="3" t="s">
        <v>29</v>
      </c>
      <c r="B153" s="41">
        <f>SUMIF('Data hebdo'!BI$1:BT$1,'Paretos SITE'!$F$11,'Data hebdo'!BI158:BT158)</f>
        <v>1.0466537240542698E-2</v>
      </c>
    </row>
    <row r="155" spans="1:9" x14ac:dyDescent="0.25">
      <c r="A155" s="25" t="s">
        <v>42</v>
      </c>
    </row>
    <row r="156" spans="1:9" x14ac:dyDescent="0.25">
      <c r="A156" t="s">
        <v>32</v>
      </c>
    </row>
    <row r="157" spans="1:9" x14ac:dyDescent="0.25">
      <c r="A157" s="3" t="s">
        <v>1</v>
      </c>
      <c r="B157" s="41">
        <f>SUMIF('Data hebdo'!BI$1:BT$1,'Paretos SITE'!$F$11,'Data hebdo'!BI104:BT104)</f>
        <v>1.344554263858223E-2</v>
      </c>
      <c r="E157" s="3" t="s">
        <v>38</v>
      </c>
      <c r="F157" s="3" t="s">
        <v>1</v>
      </c>
      <c r="G157" s="3" t="s">
        <v>65</v>
      </c>
      <c r="H157" s="3"/>
      <c r="I157" s="3"/>
    </row>
    <row r="158" spans="1:9" x14ac:dyDescent="0.25">
      <c r="A158" s="3" t="s">
        <v>38</v>
      </c>
      <c r="B158" s="41">
        <f>SUMIF('Data hebdo'!BI$1:BT$1,'Paretos SITE'!$F$11,'Data hebdo'!BI126:BT126)</f>
        <v>1.8455091128835609E-2</v>
      </c>
      <c r="E158" s="41">
        <f>+nos_mois</f>
        <v>1.8455091128835609E-2</v>
      </c>
      <c r="F158" s="41">
        <f>+p171_mois</f>
        <v>1.344554263858223E-2</v>
      </c>
      <c r="G158" s="41">
        <f>+chm_mois</f>
        <v>-3.5543047653745309E-2</v>
      </c>
      <c r="H158" s="41"/>
      <c r="I158" s="41"/>
    </row>
    <row r="159" spans="1:9" x14ac:dyDescent="0.25">
      <c r="A159" s="3" t="s">
        <v>65</v>
      </c>
      <c r="B159" s="41">
        <f>SUMIF('Data hebdo'!BI$1:BT$1,'Paretos SITE'!$F$11,'Data hebdo'!BI146:BT146)</f>
        <v>-3.5543047653745309E-2</v>
      </c>
    </row>
    <row r="161" spans="1:9" x14ac:dyDescent="0.25">
      <c r="A161" s="25" t="s">
        <v>42</v>
      </c>
    </row>
    <row r="162" spans="1:9" x14ac:dyDescent="0.25">
      <c r="A162" t="s">
        <v>33</v>
      </c>
    </row>
    <row r="163" spans="1:9" x14ac:dyDescent="0.25">
      <c r="A163" s="3" t="s">
        <v>1</v>
      </c>
      <c r="B163" s="41">
        <f>SUMIF('Data hebdo'!BI$1:BT$1,'Paretos SITE'!$F$11,'Data hebdo'!BI79:BT79)</f>
        <v>0.8003070636957178</v>
      </c>
      <c r="E163" s="3" t="s">
        <v>65</v>
      </c>
      <c r="F163" s="3" t="s">
        <v>38</v>
      </c>
      <c r="G163" s="3" t="s">
        <v>1</v>
      </c>
      <c r="H163" s="3"/>
      <c r="I163" s="3"/>
    </row>
    <row r="164" spans="1:9" x14ac:dyDescent="0.25">
      <c r="A164" s="3" t="s">
        <v>38</v>
      </c>
      <c r="B164" s="41">
        <f>SUMIF('Data hebdo'!BI$1:BT$1,'Paretos SITE'!$F$11,'Data hebdo'!BI80:BT80)</f>
        <v>0.74795070267448593</v>
      </c>
      <c r="E164" s="41">
        <f>+trs_p182_mois</f>
        <v>0.88571264446264442</v>
      </c>
      <c r="F164" s="41">
        <f>+trs_p180_mois</f>
        <v>0.74795070267448593</v>
      </c>
      <c r="G164" s="41">
        <f>+trs_p171_mois</f>
        <v>0.8003070636957178</v>
      </c>
      <c r="H164" s="41"/>
      <c r="I164" s="41"/>
    </row>
    <row r="165" spans="1:9" x14ac:dyDescent="0.25">
      <c r="A165" s="3" t="s">
        <v>65</v>
      </c>
      <c r="B165" s="41">
        <f>SUMIF('Data hebdo'!BI$1:BT$1,'Paretos SITE'!$F$11,'Data hebdo'!BI81:BT81)</f>
        <v>0.88571264446264442</v>
      </c>
    </row>
    <row r="167" spans="1:9" x14ac:dyDescent="0.25">
      <c r="B167" s="3">
        <f>IF((C$167-1)&gt;0,C$167-1,NA())</f>
        <v>6</v>
      </c>
      <c r="C167" s="3">
        <f>IF((D$167-1)&gt;0,D$167-1,NA())</f>
        <v>7</v>
      </c>
      <c r="D167" s="3">
        <f>IF((E$167-1)&gt;0,E$167-1,NA())</f>
        <v>8</v>
      </c>
      <c r="E167" s="3">
        <f>IF((F$167-1)&gt;0,F$167-1,NA())</f>
        <v>9</v>
      </c>
      <c r="F167" s="3">
        <f>IF((G$167-1)&gt;0,G$167-1,NA())</f>
        <v>10</v>
      </c>
      <c r="G167" s="3">
        <f>$F$11</f>
        <v>11</v>
      </c>
      <c r="H167" s="3">
        <f>IF((G167+1)&lt;13,G167+1,NA())</f>
        <v>12</v>
      </c>
      <c r="I167" s="3" t="e">
        <f>IF((H167+1)&lt;13,H167+1,NA())</f>
        <v>#N/A</v>
      </c>
    </row>
    <row r="168" spans="1:9" x14ac:dyDescent="0.25">
      <c r="A168" s="25" t="s">
        <v>45</v>
      </c>
      <c r="B168" s="41">
        <f>SUMIF('Data hebdo'!$BI$1:$BT$1,'Paretos SITE'!B$167,'Data hebdo'!$BI82:$BT82)</f>
        <v>0.74966894454616795</v>
      </c>
      <c r="C168" s="41">
        <f>SUMIF('Data hebdo'!$BI$1:$BT$1,'Paretos SITE'!C$167,'Data hebdo'!$BI82:$BT82)</f>
        <v>0.78404717319415096</v>
      </c>
      <c r="D168" s="41">
        <f>SUMIF('Data hebdo'!$BI$1:$BT$1,'Paretos SITE'!D$167,'Data hebdo'!$BI82:$BT82)</f>
        <v>0.72946770992404397</v>
      </c>
      <c r="E168" s="41">
        <f>SUMIF('Data hebdo'!$BI$1:$BT$1,'Paretos SITE'!E$167,'Data hebdo'!$BI82:$BT82)</f>
        <v>0.77234525611407623</v>
      </c>
      <c r="F168" s="41">
        <f>SUMIF('Data hebdo'!$BI$1:$BT$1,'Paretos SITE'!F$167,'Data hebdo'!$BI82:$BT82)</f>
        <v>0.79030854513126247</v>
      </c>
      <c r="G168" s="41">
        <f>SUMIF('Data hebdo'!$BI$1:$BT$1,'Paretos SITE'!G$167,'Data hebdo'!$BI82:$BT82)</f>
        <v>0.78596657410241344</v>
      </c>
      <c r="H168" s="3"/>
      <c r="I168" s="3"/>
    </row>
    <row r="169" spans="1:9" x14ac:dyDescent="0.25">
      <c r="A169" s="25" t="s">
        <v>103</v>
      </c>
      <c r="B169" s="41">
        <f>SUMIF('Data hebdo'!$BI$1:$BT$1,'Paretos SITE'!B$167,'Data hebdo'!$BI165:$BT165)</f>
        <v>7.7724463771906893E-2</v>
      </c>
      <c r="C169" s="41">
        <f>SUMIF('Data hebdo'!$BI$1:$BT$1,'Paretos SITE'!C$167,'Data hebdo'!$BI165:$BT165)</f>
        <v>7.466034503366667E-2</v>
      </c>
      <c r="D169" s="41">
        <f>SUMIF('Data hebdo'!$BI$1:$BT$1,'Paretos SITE'!D$167,'Data hebdo'!$BI165:$BT165)</f>
        <v>7.2494117998179453E-2</v>
      </c>
      <c r="E169" s="41">
        <f>SUMIF('Data hebdo'!$BI$1:$BT$1,'Paretos SITE'!E$167,'Data hebdo'!$BI165:$BT165)</f>
        <v>6.4755436947343245E-2</v>
      </c>
      <c r="F169" s="41">
        <f>SUMIF('Data hebdo'!$BI$1:$BT$1,'Paretos SITE'!F$167,'Data hebdo'!$BI165:$BT165)</f>
        <v>7.3808179060767698E-2</v>
      </c>
      <c r="G169" s="41">
        <f>SUMIF('Data hebdo'!$BI$1:$BT$1,'Paretos SITE'!G$167,'Data hebdo'!$BI165:$BT165)</f>
        <v>7.7445673421697572E-2</v>
      </c>
      <c r="H169" s="3"/>
      <c r="I169" s="3"/>
    </row>
    <row r="170" spans="1:9" x14ac:dyDescent="0.25">
      <c r="A170" s="25" t="s">
        <v>104</v>
      </c>
      <c r="B170" s="41">
        <f>SUMIF('Data hebdo'!$BI$1:$BT$1,'Paretos SITE'!B$167,'Data hebdo'!$BI167:$BT167)</f>
        <v>0.10794246991891186</v>
      </c>
      <c r="C170" s="41">
        <f>SUMIF('Data hebdo'!$BI$1:$BT$1,'Paretos SITE'!C$167,'Data hebdo'!$BI167:$BT167)</f>
        <v>9.2545519741822374E-2</v>
      </c>
      <c r="D170" s="41">
        <f>SUMIF('Data hebdo'!$BI$1:$BT$1,'Paretos SITE'!D$167,'Data hebdo'!$BI167:$BT167)</f>
        <v>0.16247257967438833</v>
      </c>
      <c r="E170" s="41">
        <f>SUMIF('Data hebdo'!$BI$1:$BT$1,'Paretos SITE'!E$167,'Data hebdo'!$BI167:$BT167)</f>
        <v>9.9952202660718539E-2</v>
      </c>
      <c r="F170" s="41">
        <f>SUMIF('Data hebdo'!$BI$1:$BT$1,'Paretos SITE'!F$167,'Data hebdo'!$BI167:$BT167)</f>
        <v>7.2446396820416287E-2</v>
      </c>
      <c r="G170" s="41">
        <f>SUMIF('Data hebdo'!$BI$1:$BT$1,'Paretos SITE'!G$167,'Data hebdo'!$BI167:$BT167)</f>
        <v>7.4541404817064588E-2</v>
      </c>
      <c r="H170" s="3"/>
      <c r="I170" s="3"/>
    </row>
    <row r="171" spans="1:9" x14ac:dyDescent="0.25">
      <c r="A171" s="25" t="s">
        <v>34</v>
      </c>
      <c r="B171" s="41">
        <f>SUMIF('Data hebdo'!$BI$1:$BT$1,'Paretos SITE'!B$167,'Data hebdo'!$BI168:$BT168)</f>
        <v>2.8939632395748802E-2</v>
      </c>
      <c r="C171" s="41">
        <f>SUMIF('Data hebdo'!$BI$1:$BT$1,'Paretos SITE'!C$167,'Data hebdo'!$BI168:$BT168)</f>
        <v>1.8917459035600513E-2</v>
      </c>
      <c r="D171" s="41">
        <f>SUMIF('Data hebdo'!$BI$1:$BT$1,'Paretos SITE'!D$167,'Data hebdo'!$BI168:$BT168)</f>
        <v>2.9090356903496914E-3</v>
      </c>
      <c r="E171" s="41">
        <f>SUMIF('Data hebdo'!$BI$1:$BT$1,'Paretos SITE'!E$167,'Data hebdo'!$BI168:$BT168)</f>
        <v>3.2791995525696865E-2</v>
      </c>
      <c r="F171" s="41">
        <f>SUMIF('Data hebdo'!$BI$1:$BT$1,'Paretos SITE'!F$167,'Data hebdo'!$BI168:$BT168)</f>
        <v>1.8698454790155902E-2</v>
      </c>
      <c r="G171" s="41">
        <f>SUMIF('Data hebdo'!$BI$1:$BT$1,'Paretos SITE'!G$167,'Data hebdo'!$BI168:$BT168)</f>
        <v>1.4817665845588524E-2</v>
      </c>
      <c r="H171" s="3"/>
      <c r="I171" s="3"/>
    </row>
    <row r="172" spans="1:9" x14ac:dyDescent="0.25">
      <c r="A172" s="25" t="s">
        <v>35</v>
      </c>
      <c r="B172" s="41">
        <f>SUMIF('Data hebdo'!$BI$1:$BT$1,'Paretos SITE'!B$167,'Data hebdo'!$BI169:$BT169)</f>
        <v>3.3133265197764154E-2</v>
      </c>
      <c r="C172" s="41">
        <f>SUMIF('Data hebdo'!$BI$1:$BT$1,'Paretos SITE'!C$167,'Data hebdo'!$BI169:$BT169)</f>
        <v>3.0994888069861969E-2</v>
      </c>
      <c r="D172" s="41">
        <f>SUMIF('Data hebdo'!$BI$1:$BT$1,'Paretos SITE'!D$167,'Data hebdo'!$BI169:$BT169)</f>
        <v>3.2761015096321386E-2</v>
      </c>
      <c r="E172" s="41">
        <f>SUMIF('Data hebdo'!$BI$1:$BT$1,'Paretos SITE'!E$167,'Data hebdo'!$BI169:$BT169)</f>
        <v>3.5894772577545489E-2</v>
      </c>
      <c r="F172" s="41">
        <f>SUMIF('Data hebdo'!$BI$1:$BT$1,'Paretos SITE'!F$167,'Data hebdo'!$BI169:$BT169)</f>
        <v>4.3037765270507185E-2</v>
      </c>
      <c r="G172" s="41">
        <f>SUMIF('Data hebdo'!$BI$1:$BT$1,'Paretos SITE'!G$167,'Data hebdo'!$BI169:$BT169)</f>
        <v>3.5654054397386968E-2</v>
      </c>
      <c r="H172" s="3"/>
      <c r="I172" s="3"/>
    </row>
    <row r="173" spans="1:9" x14ac:dyDescent="0.25">
      <c r="A173" s="25" t="s">
        <v>48</v>
      </c>
      <c r="B173" s="41">
        <f>IF(ISNA(B167),NA(),SUMIF('Data hebdo'!$BI$1:$BT$1,'Paretos SITE'!B$167,'Data hebdo'!$BI170:$BT170))</f>
        <v>0.79545454545454575</v>
      </c>
      <c r="C173" s="41">
        <f>IF(ISNA(C167),NA(),SUMIF('Data hebdo'!$BI$1:$BT$1,'Paretos SITE'!C$167,'Data hebdo'!$BI170:$BT170))</f>
        <v>0.79854545454545489</v>
      </c>
      <c r="D173" s="41">
        <f>IF(ISNA(D167),NA(),SUMIF('Data hebdo'!$BI$1:$BT$1,'Paretos SITE'!D$167,'Data hebdo'!$BI170:$BT170))</f>
        <v>0.80163636363636404</v>
      </c>
      <c r="E173" s="41">
        <f>IF(ISNA(E167),NA(),SUMIF('Data hebdo'!$BI$1:$BT$1,'Paretos SITE'!E$167,'Data hebdo'!$BI170:$BT170))</f>
        <v>0.80472727272727318</v>
      </c>
      <c r="F173" s="41">
        <f>IF(ISNA(F167),NA(),SUMIF('Data hebdo'!$BI$1:$BT$1,'Paretos SITE'!F$167,'Data hebdo'!$BI170:$BT170))</f>
        <v>0.80781818181818232</v>
      </c>
      <c r="G173" s="41">
        <f>IF(ISNA(G167),NA(),SUMIF('Data hebdo'!$BI$1:$BT$1,'Paretos SITE'!G$167,'Data hebdo'!$BI170:$BT170))</f>
        <v>0.81090909090909147</v>
      </c>
      <c r="H173" s="41">
        <f>IF(ISNA(H167),NA(),SUMIF('Data hebdo'!$BI$1:$BT$1,'Paretos SITE'!H$167,'Data hebdo'!$BI170:$BT170))</f>
        <v>0.81400000000000006</v>
      </c>
      <c r="I173" s="41" t="e">
        <f>IF(ISNA(I167),NA(),SUMIF('Data hebdo'!$BI$1:$BT$1,'Paretos SITE'!I$167,'Data hebdo'!$BI170:$BT170))</f>
        <v>#N/A</v>
      </c>
    </row>
    <row r="174" spans="1:9" x14ac:dyDescent="0.25">
      <c r="A174" s="25" t="s">
        <v>20</v>
      </c>
      <c r="B174" s="41">
        <f>SUMIF('Data hebdo'!$BI$1:$BT$1,'Paretos SITE'!B$167,'Data hebdo'!$BI166:$BT166)</f>
        <v>4.098343905309966E-2</v>
      </c>
      <c r="C174" s="41">
        <f>SUMIF('Data hebdo'!$BI$1:$BT$1,'Paretos SITE'!C$167,'Data hebdo'!$BI166:$BT166)</f>
        <v>4.7203075819753769E-2</v>
      </c>
      <c r="D174" s="41">
        <f>SUMIF('Data hebdo'!$BI$1:$BT$1,'Paretos SITE'!D$167,'Data hebdo'!$BI166:$BT166)</f>
        <v>7.4036122703780904E-2</v>
      </c>
      <c r="E174" s="41">
        <f>SUMIF('Data hebdo'!$BI$1:$BT$1,'Paretos SITE'!E$167,'Data hebdo'!$BI166:$BT166)</f>
        <v>5.4136461403648521E-2</v>
      </c>
      <c r="F174" s="41">
        <f>SUMIF('Data hebdo'!$BI$1:$BT$1,'Paretos SITE'!F$167,'Data hebdo'!$BI166:$BT166)</f>
        <v>4.4194121953770531E-2</v>
      </c>
      <c r="G174" s="41">
        <f>SUMIF('Data hebdo'!$BI$1:$BT$1,'Paretos SITE'!G$167,'Data hebdo'!$BI166:$BT166)</f>
        <v>4.8163943728678757E-2</v>
      </c>
      <c r="H174" s="3"/>
      <c r="I174" s="3"/>
    </row>
    <row r="178" spans="1:9" x14ac:dyDescent="0.25">
      <c r="B178" s="3">
        <f>IF((C178-1)&gt;0,C178-1,NA())</f>
        <v>42</v>
      </c>
      <c r="C178" s="3">
        <f>IF((D178-1)&gt;0,D178-1,NA())</f>
        <v>43</v>
      </c>
      <c r="D178" s="3">
        <f>IF((E178-1)&gt;0,E178-1,NA())</f>
        <v>44</v>
      </c>
      <c r="E178" s="3">
        <f>IF((F178-1)&gt;0,F178-1,NA())</f>
        <v>45</v>
      </c>
      <c r="F178" s="3">
        <f>IF((G178-1)&gt;0,G178-1,NA())</f>
        <v>46</v>
      </c>
      <c r="G178" s="3">
        <f>B11</f>
        <v>47</v>
      </c>
      <c r="H178" s="3">
        <f>IF((G178+1)&lt;54,G178+1,NA())</f>
        <v>48</v>
      </c>
      <c r="I178" s="3">
        <f>IF((H178+1)&lt;54,H178+1,NA())</f>
        <v>49</v>
      </c>
    </row>
    <row r="179" spans="1:9" x14ac:dyDescent="0.25">
      <c r="A179" s="25" t="s">
        <v>70</v>
      </c>
      <c r="B179" s="41">
        <f>SUMIF('Data hebdo'!$H$1:$BH$1,'Paretos SITE'!B$178,'Data hebdo'!$H$79:$BH$79)</f>
        <v>0.7823144180459467</v>
      </c>
      <c r="C179" s="41">
        <f>SUMIF('Data hebdo'!$H$1:$BH$1,'Paretos SITE'!C$178,'Data hebdo'!$H$79:$BH$79)</f>
        <v>0.81115494580996905</v>
      </c>
      <c r="D179" s="41">
        <f>SUMIF('Data hebdo'!$H$1:$BH$1,'Paretos SITE'!D$178,'Data hebdo'!$H$79:$BH$79)</f>
        <v>0.80634378650372918</v>
      </c>
      <c r="E179" s="41">
        <f>SUMIF('Data hebdo'!$H$1:$BH$1,'Paretos SITE'!E$178,'Data hebdo'!$H$79:$BH$79)</f>
        <v>0.82751402495185444</v>
      </c>
      <c r="F179" s="41">
        <f>SUMIF('Data hebdo'!$H$1:$BH$1,'Paretos SITE'!F$178,'Data hebdo'!$H$79:$BH$79)</f>
        <v>0.79988882712618115</v>
      </c>
      <c r="G179" s="41">
        <f>SUMIF('Data hebdo'!$H$1:$BH$1,'Paretos SITE'!G$178,'Data hebdo'!$H$79:$BH$79)</f>
        <v>0.78541747630863046</v>
      </c>
      <c r="H179" s="3"/>
      <c r="I179" s="3"/>
    </row>
    <row r="180" spans="1:9" x14ac:dyDescent="0.25">
      <c r="A180" s="25" t="s">
        <v>72</v>
      </c>
      <c r="B180" s="41">
        <f>SUMIF('Data hebdo'!$H$1:$BH$1,'Paretos SITE'!B$178,'Data hebdo'!$H$171:$BH$171)</f>
        <v>0.81454545454545424</v>
      </c>
      <c r="C180" s="41">
        <f>SUMIF('Data hebdo'!$H$1:$BH$1,'Paretos SITE'!C$178,'Data hebdo'!$H$171:$BH$171)</f>
        <v>0.81454545454545424</v>
      </c>
      <c r="D180" s="41">
        <f>SUMIF('Data hebdo'!$H$1:$BH$1,'Paretos SITE'!D$178,'Data hebdo'!$H$171:$BH$171)</f>
        <v>0.81727272727272693</v>
      </c>
      <c r="E180" s="41">
        <f>SUMIF('Data hebdo'!$H$1:$BH$1,'Paretos SITE'!E$178,'Data hebdo'!$H$171:$BH$171)</f>
        <v>0.81727272727272693</v>
      </c>
      <c r="F180" s="41">
        <f>SUMIF('Data hebdo'!$H$1:$BH$1,'Paretos SITE'!F$178,'Data hebdo'!$H$171:$BH$171)</f>
        <v>0.81727272727272693</v>
      </c>
      <c r="G180" s="41">
        <f>SUMIF('Data hebdo'!$H$1:$BH$1,'Paretos SITE'!G$178,'Data hebdo'!$H$171:$BH$171)</f>
        <v>0.81727272727272693</v>
      </c>
      <c r="H180" s="41">
        <f>SUMIF('Data hebdo'!$H$1:$BH$1,'Paretos SITE'!H$178,'Data hebdo'!$H$171:$BH$171)</f>
        <v>0.81727272727272693</v>
      </c>
      <c r="I180" s="41">
        <f>SUMIF('Data hebdo'!$H$1:$BH$1,'Paretos SITE'!I$178,'Data hebdo'!$H$171:$BH$171)</f>
        <v>0.82</v>
      </c>
    </row>
    <row r="181" spans="1:9" x14ac:dyDescent="0.25">
      <c r="A181" s="25" t="s">
        <v>71</v>
      </c>
      <c r="B181" s="41">
        <f>SUMIF('Data hebdo'!$H$1:$BH$1,'Paretos SITE'!B$178,'Data hebdo'!$H$80:$BH$80)</f>
        <v>0.78481782495715158</v>
      </c>
      <c r="C181" s="41">
        <f>SUMIF('Data hebdo'!$H$1:$BH$1,'Paretos SITE'!C$178,'Data hebdo'!$H$80:$BH$80)</f>
        <v>0.78775708240114284</v>
      </c>
      <c r="D181" s="41">
        <f>SUMIF('Data hebdo'!$H$1:$BH$1,'Paretos SITE'!D$178,'Data hebdo'!$H$80:$BH$80)</f>
        <v>0.83639464068209513</v>
      </c>
      <c r="E181" s="41">
        <f>SUMIF('Data hebdo'!$H$1:$BH$1,'Paretos SITE'!E$178,'Data hebdo'!$H$80:$BH$80)</f>
        <v>0.70362451108213808</v>
      </c>
      <c r="F181" s="41">
        <f>SUMIF('Data hebdo'!$H$1:$BH$1,'Paretos SITE'!F$178,'Data hebdo'!$H$80:$BH$80)</f>
        <v>0.7837598669073661</v>
      </c>
      <c r="G181" s="41">
        <f>SUMIF('Data hebdo'!$H$1:$BH$1,'Paretos SITE'!G$178,'Data hebdo'!$H$80:$BH$80)</f>
        <v>0.71338879901394336</v>
      </c>
      <c r="H181" s="3"/>
      <c r="I181" s="3"/>
    </row>
    <row r="182" spans="1:9" x14ac:dyDescent="0.25">
      <c r="A182" s="25" t="s">
        <v>73</v>
      </c>
      <c r="B182" s="41">
        <f>SUMIF('Data hebdo'!$H$1:$BH$1,'Paretos SITE'!B$178,'Data hebdo'!$H$172:$BH$172)</f>
        <v>0.79454545454545422</v>
      </c>
      <c r="C182" s="41">
        <f>SUMIF('Data hebdo'!$H$1:$BH$1,'Paretos SITE'!C$178,'Data hebdo'!$H$172:$BH$172)</f>
        <v>0.79454545454545422</v>
      </c>
      <c r="D182" s="41">
        <f>SUMIF('Data hebdo'!$H$1:$BH$1,'Paretos SITE'!D$178,'Data hebdo'!$H$172:$BH$172)</f>
        <v>0.79727272727272691</v>
      </c>
      <c r="E182" s="41">
        <f>SUMIF('Data hebdo'!$H$1:$BH$1,'Paretos SITE'!E$178,'Data hebdo'!$H$172:$BH$172)</f>
        <v>0.79727272727272691</v>
      </c>
      <c r="F182" s="41">
        <f>SUMIF('Data hebdo'!$H$1:$BH$1,'Paretos SITE'!F$178,'Data hebdo'!$H$172:$BH$172)</f>
        <v>0.79727272727272691</v>
      </c>
      <c r="G182" s="41">
        <f>SUMIF('Data hebdo'!$H$1:$BH$1,'Paretos SITE'!G$178,'Data hebdo'!$H$172:$BH$172)</f>
        <v>0.79727272727272691</v>
      </c>
      <c r="H182" s="41">
        <f>SUMIF('Data hebdo'!$H$1:$BH$1,'Paretos SITE'!H$178,'Data hebdo'!$H$172:$BH$172)</f>
        <v>0.79727272727272691</v>
      </c>
      <c r="I182" s="41">
        <f>SUMIF('Data hebdo'!$H$1:$BH$1,'Paretos SITE'!I$178,'Data hebdo'!$H$172:$BH$172)</f>
        <v>0.8</v>
      </c>
    </row>
  </sheetData>
  <sortState columnSort="1" ref="E157:G158">
    <sortCondition descending="1" ref="E158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calcul_paretos">
                <anchor moveWithCells="1" sizeWithCells="1">
                  <from>
                    <xdr:col>5</xdr:col>
                    <xdr:colOff>30480</xdr:colOff>
                    <xdr:row>4</xdr:row>
                    <xdr:rowOff>68580</xdr:rowOff>
                  </from>
                  <to>
                    <xdr:col>6</xdr:col>
                    <xdr:colOff>518160</xdr:colOff>
                    <xdr:row>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3"/>
  <sheetViews>
    <sheetView tabSelected="1" view="pageBreakPreview" topLeftCell="C12" zoomScale="115" zoomScaleNormal="115" zoomScaleSheetLayoutView="115" workbookViewId="0">
      <selection activeCell="C1" sqref="C1:J2"/>
    </sheetView>
  </sheetViews>
  <sheetFormatPr baseColWidth="10" defaultRowHeight="13.2" x14ac:dyDescent="0.25"/>
  <sheetData>
    <row r="1" spans="1:14" ht="26.25" customHeight="1" x14ac:dyDescent="0.25">
      <c r="A1" s="16"/>
      <c r="B1" s="85" t="s">
        <v>61</v>
      </c>
      <c r="C1" s="85" t="str">
        <f>"Tableau de bord TRS SITE - semaine "&amp;'Paretos SITE'!B11</f>
        <v>Tableau de bord TRS SITE - semaine 47</v>
      </c>
      <c r="D1" s="85"/>
      <c r="E1" s="85"/>
      <c r="F1" s="85"/>
      <c r="G1" s="85"/>
      <c r="H1" s="85"/>
      <c r="I1" s="85"/>
      <c r="J1" s="85"/>
      <c r="K1" s="26"/>
      <c r="L1" s="27"/>
    </row>
    <row r="2" spans="1:14" ht="13.5" customHeight="1" thickBot="1" x14ac:dyDescent="0.3">
      <c r="A2" s="28"/>
      <c r="B2" s="86"/>
      <c r="C2" s="86"/>
      <c r="D2" s="86"/>
      <c r="E2" s="86"/>
      <c r="F2" s="86"/>
      <c r="G2" s="86"/>
      <c r="H2" s="86"/>
      <c r="I2" s="86"/>
      <c r="J2" s="86"/>
      <c r="K2" s="29"/>
      <c r="L2" s="30"/>
    </row>
    <row r="3" spans="1:14" x14ac:dyDescent="0.25">
      <c r="A3" s="16"/>
      <c r="B3" s="17"/>
      <c r="C3" s="17"/>
      <c r="D3" s="17"/>
      <c r="E3" s="17"/>
      <c r="F3" s="17"/>
      <c r="G3" s="17"/>
      <c r="H3" s="17"/>
      <c r="I3" s="17"/>
      <c r="J3" s="17"/>
      <c r="K3" s="17"/>
      <c r="L3" s="18"/>
    </row>
    <row r="4" spans="1:14" x14ac:dyDescent="0.25">
      <c r="A4" s="19"/>
      <c r="B4" s="15"/>
      <c r="C4" s="15"/>
      <c r="D4" s="15"/>
      <c r="E4" s="15"/>
      <c r="F4" s="15"/>
      <c r="G4" s="15"/>
      <c r="H4" s="15"/>
      <c r="I4" s="15"/>
      <c r="J4" s="15"/>
      <c r="K4" s="15"/>
      <c r="L4" s="20"/>
    </row>
    <row r="5" spans="1:14" x14ac:dyDescent="0.2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20"/>
    </row>
    <row r="6" spans="1:14" x14ac:dyDescent="0.25">
      <c r="A6" s="19"/>
      <c r="B6" s="15"/>
      <c r="C6" s="15"/>
      <c r="D6" s="15"/>
      <c r="E6" s="15"/>
      <c r="F6" s="15"/>
      <c r="G6" s="15"/>
      <c r="H6" s="15"/>
      <c r="I6" s="15"/>
      <c r="J6" s="15"/>
      <c r="K6" s="15"/>
      <c r="L6" s="20"/>
    </row>
    <row r="7" spans="1:14" x14ac:dyDescent="0.25">
      <c r="A7" s="19"/>
      <c r="B7" s="15"/>
      <c r="C7" s="15"/>
      <c r="D7" s="15"/>
      <c r="E7" s="15"/>
      <c r="F7" s="15"/>
      <c r="G7" s="15"/>
      <c r="H7" s="15"/>
      <c r="I7" s="15"/>
      <c r="J7" s="15"/>
      <c r="K7" s="15"/>
      <c r="L7" s="20"/>
    </row>
    <row r="8" spans="1:14" x14ac:dyDescent="0.25">
      <c r="A8" s="19"/>
      <c r="B8" s="15"/>
      <c r="C8" s="15"/>
      <c r="D8" s="15"/>
      <c r="E8" s="15"/>
      <c r="F8" s="15"/>
      <c r="G8" s="15"/>
      <c r="H8" s="15"/>
      <c r="I8" s="15"/>
      <c r="J8" s="15"/>
      <c r="K8" s="15"/>
      <c r="L8" s="20"/>
    </row>
    <row r="9" spans="1:14" x14ac:dyDescent="0.25">
      <c r="A9" s="19"/>
      <c r="B9" s="15"/>
      <c r="C9" s="15"/>
      <c r="D9" s="15"/>
      <c r="E9" s="15"/>
      <c r="F9" s="15"/>
      <c r="G9" s="15"/>
      <c r="H9" s="15"/>
      <c r="I9" s="15"/>
      <c r="J9" s="15"/>
      <c r="K9" s="15"/>
      <c r="L9" s="20"/>
    </row>
    <row r="10" spans="1:14" x14ac:dyDescent="0.25">
      <c r="A10" s="19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20"/>
    </row>
    <row r="11" spans="1:14" x14ac:dyDescent="0.25">
      <c r="A11" s="19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20"/>
    </row>
    <row r="12" spans="1:14" x14ac:dyDescent="0.25">
      <c r="A12" s="19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20"/>
    </row>
    <row r="13" spans="1:14" x14ac:dyDescent="0.25">
      <c r="A13" s="19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20"/>
    </row>
    <row r="14" spans="1:14" x14ac:dyDescent="0.25">
      <c r="A14" s="19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20"/>
      <c r="N14" t="s">
        <v>62</v>
      </c>
    </row>
    <row r="15" spans="1:14" x14ac:dyDescent="0.25">
      <c r="A15" s="19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20"/>
    </row>
    <row r="16" spans="1:14" x14ac:dyDescent="0.25">
      <c r="A16" s="19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20"/>
    </row>
    <row r="17" spans="1:15" x14ac:dyDescent="0.25">
      <c r="A17" s="19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20"/>
    </row>
    <row r="18" spans="1:15" x14ac:dyDescent="0.25">
      <c r="A18" s="19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20"/>
    </row>
    <row r="19" spans="1:15" x14ac:dyDescent="0.25">
      <c r="A19" s="19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20"/>
    </row>
    <row r="20" spans="1:15" x14ac:dyDescent="0.25">
      <c r="A20" s="19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20"/>
    </row>
    <row r="21" spans="1:15" x14ac:dyDescent="0.25">
      <c r="A21" s="19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20"/>
    </row>
    <row r="22" spans="1:15" x14ac:dyDescent="0.25">
      <c r="A22" s="19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20"/>
    </row>
    <row r="23" spans="1:15" x14ac:dyDescent="0.25">
      <c r="A23" s="19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20"/>
    </row>
    <row r="24" spans="1:15" x14ac:dyDescent="0.25">
      <c r="A24" s="19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20"/>
    </row>
    <row r="25" spans="1:15" x14ac:dyDescent="0.25">
      <c r="A25" s="19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20"/>
    </row>
    <row r="26" spans="1:15" x14ac:dyDescent="0.25">
      <c r="A26" s="19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20"/>
    </row>
    <row r="27" spans="1:15" x14ac:dyDescent="0.25">
      <c r="A27" s="19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20"/>
    </row>
    <row r="28" spans="1:15" x14ac:dyDescent="0.25">
      <c r="A28" s="19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20"/>
    </row>
    <row r="29" spans="1:15" x14ac:dyDescent="0.25">
      <c r="A29" s="19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20"/>
    </row>
    <row r="30" spans="1:15" x14ac:dyDescent="0.25">
      <c r="A30" s="19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20"/>
    </row>
    <row r="31" spans="1:15" x14ac:dyDescent="0.25">
      <c r="A31" s="19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20"/>
    </row>
    <row r="32" spans="1:15" x14ac:dyDescent="0.25">
      <c r="A32" s="19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20"/>
      <c r="O32" s="65" t="s">
        <v>115</v>
      </c>
    </row>
    <row r="33" spans="1:12" x14ac:dyDescent="0.25">
      <c r="A33" s="19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20"/>
    </row>
    <row r="34" spans="1:12" x14ac:dyDescent="0.25">
      <c r="A34" s="1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0"/>
    </row>
    <row r="35" spans="1:12" x14ac:dyDescent="0.25">
      <c r="A35" s="19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20"/>
    </row>
    <row r="36" spans="1:12" x14ac:dyDescent="0.25">
      <c r="A36" s="19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20"/>
    </row>
    <row r="37" spans="1:12" x14ac:dyDescent="0.25">
      <c r="A37" s="19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20"/>
    </row>
    <row r="38" spans="1:12" x14ac:dyDescent="0.25">
      <c r="A38" s="19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20"/>
    </row>
    <row r="39" spans="1:12" x14ac:dyDescent="0.25">
      <c r="A39" s="19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20"/>
    </row>
    <row r="40" spans="1:12" x14ac:dyDescent="0.25">
      <c r="A40" s="19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20"/>
    </row>
    <row r="41" spans="1:12" x14ac:dyDescent="0.25">
      <c r="A41" s="19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20"/>
    </row>
    <row r="42" spans="1:12" x14ac:dyDescent="0.25">
      <c r="A42" s="19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20"/>
    </row>
    <row r="43" spans="1:12" ht="13.8" thickBot="1" x14ac:dyDescent="0.3">
      <c r="A43" s="21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3"/>
    </row>
  </sheetData>
  <customSheetViews>
    <customSheetView guid="{C86BF1A3-2D93-4ED0-94DD-BC9B54087159}" showRuler="0">
      <selection activeCell="I44" sqref="I44"/>
      <pageMargins left="0.19685039370078741" right="0.19685039370078741" top="0.19685039370078741" bottom="0.31496062992125984" header="0.51181102362204722" footer="0.11811023622047245"/>
      <printOptions horizontalCentered="1"/>
      <pageSetup paperSize="9" orientation="landscape" r:id="rId1"/>
      <headerFooter alignWithMargins="0">
        <oddFooter>&amp;L&amp;8&amp;F&amp;C&amp;8&amp;D&amp;R&amp;6MAJ: F. Hédin
Fréquence: mensuelle</oddFooter>
      </headerFooter>
    </customSheetView>
  </customSheetViews>
  <mergeCells count="2">
    <mergeCell ref="C1:J2"/>
    <mergeCell ref="B1:B2"/>
  </mergeCells>
  <phoneticPr fontId="0" type="noConversion"/>
  <printOptions horizontalCentered="1" verticalCentered="1"/>
  <pageMargins left="0" right="0" top="0" bottom="0" header="0" footer="0.11811023622047245"/>
  <pageSetup paperSize="9" orientation="landscape" r:id="rId2"/>
  <headerFooter alignWithMargins="0">
    <oddFooter>&amp;L&amp;8&amp;F&amp;C&amp;8&amp;D&amp;R&amp;6MAJ: F. Hédin
Fréquence: hebdomadaire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784860</xdr:colOff>
                    <xdr:row>20</xdr:row>
                    <xdr:rowOff>7620</xdr:rowOff>
                  </from>
                  <to>
                    <xdr:col>5</xdr:col>
                    <xdr:colOff>91440</xdr:colOff>
                    <xdr:row>22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3"/>
  <sheetViews>
    <sheetView topLeftCell="A7" zoomScale="70" zoomScaleNormal="70" workbookViewId="0">
      <selection activeCell="C1" sqref="C1:J2"/>
    </sheetView>
  </sheetViews>
  <sheetFormatPr baseColWidth="10" defaultRowHeight="13.2" x14ac:dyDescent="0.25"/>
  <sheetData>
    <row r="1" spans="1:12" ht="26.25" customHeight="1" x14ac:dyDescent="0.25">
      <c r="A1" s="35"/>
      <c r="B1" s="85" t="s">
        <v>61</v>
      </c>
      <c r="C1" s="85" t="str">
        <f>"Tableau de bord TRS SITE - "&amp;'Paretos SITE'!F12&amp;" "&amp;'Paretos SITE'!I11</f>
        <v>Tableau de bord TRS SITE - novembre 2018</v>
      </c>
      <c r="D1" s="85"/>
      <c r="E1" s="85"/>
      <c r="F1" s="85"/>
      <c r="G1" s="85"/>
      <c r="H1" s="85"/>
      <c r="I1" s="85"/>
      <c r="J1" s="85"/>
      <c r="K1" s="36"/>
      <c r="L1" s="37"/>
    </row>
    <row r="2" spans="1:12" ht="13.8" thickBot="1" x14ac:dyDescent="0.3">
      <c r="A2" s="38"/>
      <c r="B2" s="86"/>
      <c r="C2" s="86"/>
      <c r="D2" s="86"/>
      <c r="E2" s="86"/>
      <c r="F2" s="86"/>
      <c r="G2" s="86"/>
      <c r="H2" s="86"/>
      <c r="I2" s="86"/>
      <c r="J2" s="86"/>
      <c r="K2" s="39"/>
      <c r="L2" s="40"/>
    </row>
    <row r="3" spans="1:12" x14ac:dyDescent="0.25">
      <c r="A3" s="87"/>
      <c r="B3" s="88"/>
      <c r="C3" s="88"/>
      <c r="D3" s="88"/>
      <c r="E3" s="17"/>
      <c r="F3" s="17"/>
      <c r="G3" s="17"/>
      <c r="H3" s="17"/>
      <c r="I3" s="17"/>
      <c r="J3" s="17"/>
      <c r="K3" s="17"/>
      <c r="L3" s="18"/>
    </row>
    <row r="4" spans="1:12" x14ac:dyDescent="0.25">
      <c r="A4" s="89"/>
      <c r="B4" s="90"/>
      <c r="C4" s="90"/>
      <c r="D4" s="90"/>
      <c r="E4" s="15"/>
      <c r="F4" s="15"/>
      <c r="G4" s="15"/>
      <c r="H4" s="15"/>
      <c r="I4" s="15"/>
      <c r="J4" s="15"/>
      <c r="K4" s="15"/>
      <c r="L4" s="20"/>
    </row>
    <row r="5" spans="1:12" x14ac:dyDescent="0.2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20"/>
    </row>
    <row r="6" spans="1:12" x14ac:dyDescent="0.25">
      <c r="A6" s="19"/>
      <c r="B6" s="15"/>
      <c r="C6" s="15"/>
      <c r="D6" s="15"/>
      <c r="E6" s="15"/>
      <c r="F6" s="15"/>
      <c r="G6" s="15"/>
      <c r="H6" s="15"/>
      <c r="I6" s="15"/>
      <c r="J6" s="15"/>
      <c r="K6" s="15"/>
      <c r="L6" s="20"/>
    </row>
    <row r="7" spans="1:12" x14ac:dyDescent="0.25">
      <c r="A7" s="19"/>
      <c r="B7" s="15"/>
      <c r="C7" s="15"/>
      <c r="D7" s="15"/>
      <c r="E7" s="15"/>
      <c r="F7" s="15"/>
      <c r="G7" s="15"/>
      <c r="H7" s="15"/>
      <c r="I7" s="15"/>
      <c r="J7" s="15"/>
      <c r="K7" s="15"/>
      <c r="L7" s="20"/>
    </row>
    <row r="8" spans="1:12" x14ac:dyDescent="0.25">
      <c r="A8" s="19"/>
      <c r="B8" s="15"/>
      <c r="C8" s="15"/>
      <c r="D8" s="15"/>
      <c r="E8" s="15"/>
      <c r="F8" s="15"/>
      <c r="G8" s="15"/>
      <c r="H8" s="15"/>
      <c r="I8" s="15"/>
      <c r="J8" s="15"/>
      <c r="K8" s="15"/>
      <c r="L8" s="20"/>
    </row>
    <row r="9" spans="1:12" x14ac:dyDescent="0.25">
      <c r="A9" s="19"/>
      <c r="B9" s="15"/>
      <c r="C9" s="15"/>
      <c r="D9" s="15"/>
      <c r="E9" s="15"/>
      <c r="F9" s="15"/>
      <c r="G9" s="15"/>
      <c r="H9" s="15"/>
      <c r="I9" s="15"/>
      <c r="J9" s="15"/>
      <c r="K9" s="15"/>
      <c r="L9" s="20"/>
    </row>
    <row r="10" spans="1:12" x14ac:dyDescent="0.25">
      <c r="A10" s="19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20"/>
    </row>
    <row r="11" spans="1:12" x14ac:dyDescent="0.25">
      <c r="A11" s="19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20"/>
    </row>
    <row r="12" spans="1:12" x14ac:dyDescent="0.25">
      <c r="A12" s="19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20"/>
    </row>
    <row r="13" spans="1:12" x14ac:dyDescent="0.25">
      <c r="A13" s="19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20"/>
    </row>
    <row r="14" spans="1:12" x14ac:dyDescent="0.25">
      <c r="A14" s="19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20"/>
    </row>
    <row r="15" spans="1:12" x14ac:dyDescent="0.25">
      <c r="A15" s="19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20"/>
    </row>
    <row r="16" spans="1:12" x14ac:dyDescent="0.25">
      <c r="A16" s="19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20"/>
    </row>
    <row r="17" spans="1:12" x14ac:dyDescent="0.25">
      <c r="A17" s="19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20"/>
    </row>
    <row r="18" spans="1:12" x14ac:dyDescent="0.25">
      <c r="A18" s="19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20"/>
    </row>
    <row r="19" spans="1:12" x14ac:dyDescent="0.25">
      <c r="A19" s="19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20"/>
    </row>
    <row r="20" spans="1:12" x14ac:dyDescent="0.25">
      <c r="A20" s="19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20"/>
    </row>
    <row r="21" spans="1:12" x14ac:dyDescent="0.25">
      <c r="A21" s="19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20"/>
    </row>
    <row r="22" spans="1:12" x14ac:dyDescent="0.25">
      <c r="A22" s="19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20"/>
    </row>
    <row r="23" spans="1:12" x14ac:dyDescent="0.25">
      <c r="A23" s="19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20"/>
    </row>
    <row r="24" spans="1:12" x14ac:dyDescent="0.25">
      <c r="A24" s="19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20"/>
    </row>
    <row r="25" spans="1:12" x14ac:dyDescent="0.25">
      <c r="A25" s="19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20"/>
    </row>
    <row r="26" spans="1:12" x14ac:dyDescent="0.25">
      <c r="A26" s="19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20"/>
    </row>
    <row r="27" spans="1:12" x14ac:dyDescent="0.25">
      <c r="A27" s="19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20"/>
    </row>
    <row r="28" spans="1:12" x14ac:dyDescent="0.25">
      <c r="A28" s="19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20"/>
    </row>
    <row r="29" spans="1:12" x14ac:dyDescent="0.25">
      <c r="A29" s="19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20"/>
    </row>
    <row r="30" spans="1:12" x14ac:dyDescent="0.25">
      <c r="A30" s="19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20"/>
    </row>
    <row r="31" spans="1:12" x14ac:dyDescent="0.25">
      <c r="A31" s="19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20"/>
    </row>
    <row r="32" spans="1:12" x14ac:dyDescent="0.25">
      <c r="A32" s="19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20"/>
    </row>
    <row r="33" spans="1:12" x14ac:dyDescent="0.25">
      <c r="A33" s="19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20"/>
    </row>
    <row r="34" spans="1:12" x14ac:dyDescent="0.25">
      <c r="A34" s="1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0"/>
    </row>
    <row r="35" spans="1:12" x14ac:dyDescent="0.25">
      <c r="A35" s="19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20"/>
    </row>
    <row r="36" spans="1:12" x14ac:dyDescent="0.25">
      <c r="A36" s="19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20"/>
    </row>
    <row r="37" spans="1:12" x14ac:dyDescent="0.25">
      <c r="A37" s="19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20"/>
    </row>
    <row r="38" spans="1:12" x14ac:dyDescent="0.25">
      <c r="A38" s="19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20"/>
    </row>
    <row r="39" spans="1:12" x14ac:dyDescent="0.25">
      <c r="A39" s="19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20"/>
    </row>
    <row r="40" spans="1:12" x14ac:dyDescent="0.25">
      <c r="A40" s="19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20"/>
    </row>
    <row r="41" spans="1:12" x14ac:dyDescent="0.25">
      <c r="A41" s="19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20"/>
    </row>
    <row r="42" spans="1:12" x14ac:dyDescent="0.25">
      <c r="A42" s="19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20"/>
    </row>
    <row r="43" spans="1:12" ht="13.8" thickBot="1" x14ac:dyDescent="0.3">
      <c r="A43" s="21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3"/>
    </row>
  </sheetData>
  <mergeCells count="3">
    <mergeCell ref="A3:D4"/>
    <mergeCell ref="B1:B2"/>
    <mergeCell ref="C1:J2"/>
  </mergeCells>
  <phoneticPr fontId="0" type="noConversion"/>
  <printOptions horizontalCentered="1"/>
  <pageMargins left="0.19685039370078741" right="0.19685039370078741" top="0.19685039370078741" bottom="0.31496062992125984" header="0.51181102362204722" footer="0.11811023622047245"/>
  <pageSetup paperSize="9" orientation="landscape" r:id="rId1"/>
  <headerFooter alignWithMargins="0">
    <oddFooter>&amp;L&amp;8&amp;F&amp;C&amp;8&amp;D&amp;R&amp;6MAJ: F. Hédin
Fréquence: hebdomadaire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3"/>
  <sheetViews>
    <sheetView topLeftCell="E1" zoomScale="115" zoomScaleNormal="115" workbookViewId="0">
      <selection activeCell="O17" sqref="O17"/>
    </sheetView>
  </sheetViews>
  <sheetFormatPr baseColWidth="10" defaultRowHeight="13.2" x14ac:dyDescent="0.25"/>
  <sheetData>
    <row r="1" spans="1:12" ht="26.25" customHeight="1" x14ac:dyDescent="0.25">
      <c r="A1" s="35"/>
      <c r="B1" s="85" t="s">
        <v>61</v>
      </c>
      <c r="C1" s="85" t="str">
        <f>"Tableau de bord TRS SITE - cumul "&amp;'Paretos SITE'!I11</f>
        <v>Tableau de bord TRS SITE - cumul 2018</v>
      </c>
      <c r="D1" s="85"/>
      <c r="E1" s="85"/>
      <c r="F1" s="85"/>
      <c r="G1" s="85"/>
      <c r="H1" s="85"/>
      <c r="I1" s="85"/>
      <c r="J1" s="85"/>
      <c r="K1" s="36"/>
      <c r="L1" s="37"/>
    </row>
    <row r="2" spans="1:12" ht="13.8" thickBot="1" x14ac:dyDescent="0.3">
      <c r="A2" s="38"/>
      <c r="B2" s="86"/>
      <c r="C2" s="86"/>
      <c r="D2" s="86"/>
      <c r="E2" s="86"/>
      <c r="F2" s="86"/>
      <c r="G2" s="86"/>
      <c r="H2" s="86"/>
      <c r="I2" s="86"/>
      <c r="J2" s="86"/>
      <c r="K2" s="39"/>
      <c r="L2" s="40"/>
    </row>
    <row r="3" spans="1:12" x14ac:dyDescent="0.25">
      <c r="A3" s="87" t="str">
        <f>"Cumul "&amp;'Paretos SITE'!I11&amp;" à fin semaine "&amp;'Paretos SITE'!B11</f>
        <v>Cumul 2018 à fin semaine 47</v>
      </c>
      <c r="B3" s="88"/>
      <c r="C3" s="88"/>
      <c r="D3" s="88"/>
      <c r="E3" s="17"/>
      <c r="F3" s="17"/>
      <c r="G3" s="17"/>
      <c r="H3" s="17"/>
      <c r="I3" s="17"/>
      <c r="J3" s="17"/>
      <c r="K3" s="17"/>
      <c r="L3" s="18"/>
    </row>
    <row r="4" spans="1:12" x14ac:dyDescent="0.25">
      <c r="A4" s="89"/>
      <c r="B4" s="90"/>
      <c r="C4" s="90"/>
      <c r="D4" s="90"/>
      <c r="E4" s="15"/>
      <c r="F4" s="15"/>
      <c r="G4" s="15"/>
      <c r="H4" s="15"/>
      <c r="I4" s="15"/>
      <c r="J4" s="15"/>
      <c r="K4" s="15"/>
      <c r="L4" s="20"/>
    </row>
    <row r="5" spans="1:12" x14ac:dyDescent="0.2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20"/>
    </row>
    <row r="6" spans="1:12" x14ac:dyDescent="0.25">
      <c r="A6" s="19"/>
      <c r="B6" s="15"/>
      <c r="C6" s="15"/>
      <c r="D6" s="15"/>
      <c r="E6" s="15"/>
      <c r="F6" s="15"/>
      <c r="G6" s="15"/>
      <c r="H6" s="15"/>
      <c r="I6" s="15"/>
      <c r="J6" s="15"/>
      <c r="K6" s="15"/>
      <c r="L6" s="20"/>
    </row>
    <row r="7" spans="1:12" x14ac:dyDescent="0.25">
      <c r="A7" s="19"/>
      <c r="B7" s="15"/>
      <c r="C7" s="15"/>
      <c r="D7" s="15"/>
      <c r="E7" s="15"/>
      <c r="F7" s="15"/>
      <c r="G7" s="15"/>
      <c r="H7" s="15"/>
      <c r="I7" s="15"/>
      <c r="J7" s="15"/>
      <c r="K7" s="15"/>
      <c r="L7" s="20"/>
    </row>
    <row r="8" spans="1:12" x14ac:dyDescent="0.25">
      <c r="A8" s="19"/>
      <c r="B8" s="15"/>
      <c r="C8" s="15"/>
      <c r="D8" s="15"/>
      <c r="E8" s="15"/>
      <c r="F8" s="15"/>
      <c r="G8" s="15"/>
      <c r="H8" s="15"/>
      <c r="I8" s="15"/>
      <c r="J8" s="15"/>
      <c r="K8" s="15"/>
      <c r="L8" s="20"/>
    </row>
    <row r="9" spans="1:12" x14ac:dyDescent="0.25">
      <c r="A9" s="19"/>
      <c r="B9" s="15"/>
      <c r="C9" s="15"/>
      <c r="D9" s="15"/>
      <c r="E9" s="15"/>
      <c r="F9" s="15"/>
      <c r="G9" s="15"/>
      <c r="H9" s="15"/>
      <c r="I9" s="15"/>
      <c r="J9" s="15"/>
      <c r="K9" s="15"/>
      <c r="L9" s="20"/>
    </row>
    <row r="10" spans="1:12" x14ac:dyDescent="0.25">
      <c r="A10" s="19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20"/>
    </row>
    <row r="11" spans="1:12" x14ac:dyDescent="0.25">
      <c r="A11" s="19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20"/>
    </row>
    <row r="12" spans="1:12" x14ac:dyDescent="0.25">
      <c r="A12" s="19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20"/>
    </row>
    <row r="13" spans="1:12" x14ac:dyDescent="0.25">
      <c r="A13" s="19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20"/>
    </row>
    <row r="14" spans="1:12" x14ac:dyDescent="0.25">
      <c r="A14" s="19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20"/>
    </row>
    <row r="15" spans="1:12" x14ac:dyDescent="0.25">
      <c r="A15" s="19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20"/>
    </row>
    <row r="16" spans="1:12" x14ac:dyDescent="0.25">
      <c r="A16" s="19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20"/>
    </row>
    <row r="17" spans="1:12" x14ac:dyDescent="0.25">
      <c r="A17" s="19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20"/>
    </row>
    <row r="18" spans="1:12" x14ac:dyDescent="0.25">
      <c r="A18" s="19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20"/>
    </row>
    <row r="19" spans="1:12" x14ac:dyDescent="0.25">
      <c r="A19" s="19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20"/>
    </row>
    <row r="20" spans="1:12" x14ac:dyDescent="0.25">
      <c r="A20" s="19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20"/>
    </row>
    <row r="21" spans="1:12" x14ac:dyDescent="0.25">
      <c r="A21" s="19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20"/>
    </row>
    <row r="22" spans="1:12" x14ac:dyDescent="0.25">
      <c r="A22" s="19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20"/>
    </row>
    <row r="23" spans="1:12" x14ac:dyDescent="0.25">
      <c r="A23" s="19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20"/>
    </row>
    <row r="24" spans="1:12" x14ac:dyDescent="0.25">
      <c r="A24" s="19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20"/>
    </row>
    <row r="25" spans="1:12" x14ac:dyDescent="0.25">
      <c r="A25" s="19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20"/>
    </row>
    <row r="26" spans="1:12" x14ac:dyDescent="0.25">
      <c r="A26" s="19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20"/>
    </row>
    <row r="27" spans="1:12" x14ac:dyDescent="0.25">
      <c r="A27" s="19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20"/>
    </row>
    <row r="28" spans="1:12" x14ac:dyDescent="0.25">
      <c r="A28" s="19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20"/>
    </row>
    <row r="29" spans="1:12" x14ac:dyDescent="0.25">
      <c r="A29" s="19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20"/>
    </row>
    <row r="30" spans="1:12" x14ac:dyDescent="0.25">
      <c r="A30" s="19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20"/>
    </row>
    <row r="31" spans="1:12" x14ac:dyDescent="0.25">
      <c r="A31" s="19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20"/>
    </row>
    <row r="32" spans="1:12" x14ac:dyDescent="0.25">
      <c r="A32" s="19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20"/>
    </row>
    <row r="33" spans="1:12" x14ac:dyDescent="0.25">
      <c r="A33" s="19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20"/>
    </row>
    <row r="34" spans="1:12" x14ac:dyDescent="0.25">
      <c r="A34" s="1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0"/>
    </row>
    <row r="35" spans="1:12" x14ac:dyDescent="0.25">
      <c r="A35" s="19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20"/>
    </row>
    <row r="36" spans="1:12" x14ac:dyDescent="0.25">
      <c r="A36" s="19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20"/>
    </row>
    <row r="37" spans="1:12" x14ac:dyDescent="0.25">
      <c r="A37" s="19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20"/>
    </row>
    <row r="38" spans="1:12" x14ac:dyDescent="0.25">
      <c r="A38" s="19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20"/>
    </row>
    <row r="39" spans="1:12" x14ac:dyDescent="0.25">
      <c r="A39" s="19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20"/>
    </row>
    <row r="40" spans="1:12" x14ac:dyDescent="0.25">
      <c r="A40" s="19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20"/>
    </row>
    <row r="41" spans="1:12" x14ac:dyDescent="0.25">
      <c r="A41" s="19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20"/>
    </row>
    <row r="42" spans="1:12" x14ac:dyDescent="0.25">
      <c r="A42" s="19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20"/>
    </row>
    <row r="43" spans="1:12" ht="13.8" thickBot="1" x14ac:dyDescent="0.3">
      <c r="A43" s="21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3"/>
    </row>
  </sheetData>
  <customSheetViews>
    <customSheetView guid="{C86BF1A3-2D93-4ED0-94DD-BC9B54087159}" showRuler="0">
      <selection activeCell="I44" sqref="I44"/>
      <pageMargins left="0.19685039370078741" right="0.19685039370078741" top="0.19685039370078741" bottom="0.31496062992125984" header="0.51181102362204722" footer="0.11811023622047245"/>
      <printOptions horizontalCentered="1"/>
      <pageSetup paperSize="9" orientation="landscape" r:id="rId1"/>
      <headerFooter alignWithMargins="0">
        <oddFooter>&amp;L&amp;8&amp;F&amp;C&amp;8&amp;D&amp;R&amp;6MAJ/ F. Hédin
Fréquence: mensuelle</oddFooter>
      </headerFooter>
    </customSheetView>
  </customSheetViews>
  <mergeCells count="3">
    <mergeCell ref="A3:D4"/>
    <mergeCell ref="B1:B2"/>
    <mergeCell ref="C1:J2"/>
  </mergeCells>
  <phoneticPr fontId="0" type="noConversion"/>
  <printOptions horizontalCentered="1"/>
  <pageMargins left="0.19685039370078741" right="0.19685039370078741" top="0.19685039370078741" bottom="0.31496062992125984" header="0.51181102362204722" footer="0.11811023622047245"/>
  <pageSetup paperSize="9" orientation="landscape" r:id="rId2"/>
  <headerFooter alignWithMargins="0">
    <oddFooter>&amp;L&amp;8&amp;F&amp;C&amp;8&amp;D&amp;R&amp;6MAJ: F. Hédin
Fréquence: hebdomadaire</oddFooter>
  </headerFooter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3"/>
  <sheetViews>
    <sheetView workbookViewId="0">
      <selection activeCell="B2" sqref="B2"/>
    </sheetView>
  </sheetViews>
  <sheetFormatPr baseColWidth="10" defaultColWidth="11.44140625" defaultRowHeight="13.2" x14ac:dyDescent="0.25"/>
  <cols>
    <col min="1" max="1" width="14.33203125" style="66" customWidth="1"/>
    <col min="2" max="2" width="19.6640625" style="66" customWidth="1"/>
    <col min="3" max="16384" width="11.44140625" style="66"/>
  </cols>
  <sheetData>
    <row r="1" spans="1:2" ht="22.5" customHeight="1" x14ac:dyDescent="0.25">
      <c r="A1" s="67" t="s">
        <v>116</v>
      </c>
      <c r="B1" s="70">
        <f ca="1">TODAY()-1</f>
        <v>43438</v>
      </c>
    </row>
    <row r="3" spans="1:2" s="69" customFormat="1" ht="55.5" customHeight="1" x14ac:dyDescent="0.25">
      <c r="A3" s="68" t="s">
        <v>13</v>
      </c>
      <c r="B3" s="71">
        <v>0.79793355193961524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92</vt:i4>
      </vt:variant>
    </vt:vector>
  </HeadingPairs>
  <TitlesOfParts>
    <vt:vector size="102" baseType="lpstr">
      <vt:lpstr>données hebdo arrets</vt:lpstr>
      <vt:lpstr>tableau indicateurs</vt:lpstr>
      <vt:lpstr>Indicateurs usine</vt:lpstr>
      <vt:lpstr>Data hebdo</vt:lpstr>
      <vt:lpstr>Paretos SITE</vt:lpstr>
      <vt:lpstr>TdB SITE hebdo</vt:lpstr>
      <vt:lpstr>TdB SITE mensuel</vt:lpstr>
      <vt:lpstr>TdB SITE annuel</vt:lpstr>
      <vt:lpstr>TRS journalier</vt:lpstr>
      <vt:lpstr>Feuil1</vt:lpstr>
      <vt:lpstr>A</vt:lpstr>
      <vt:lpstr>'Paretos SITE'!arret_cc_an</vt:lpstr>
      <vt:lpstr>'Paretos SITE'!arret_cc_sem</vt:lpstr>
      <vt:lpstr>'Paretos SITE'!arret_cm_an</vt:lpstr>
      <vt:lpstr>'Paretos SITE'!arret_cm_sem</vt:lpstr>
      <vt:lpstr>'Paretos SITE'!arret_cv_an</vt:lpstr>
      <vt:lpstr>'Paretos SITE'!arret_cv_sem</vt:lpstr>
      <vt:lpstr>'Paretos SITE'!arret_e_an</vt:lpstr>
      <vt:lpstr>'Paretos SITE'!arret_e_sem</vt:lpstr>
      <vt:lpstr>'Paretos SITE'!arret_if_an</vt:lpstr>
      <vt:lpstr>'Paretos SITE'!arret_if_sem</vt:lpstr>
      <vt:lpstr>'Paretos SITE'!arret_mf_an</vt:lpstr>
      <vt:lpstr>'Paretos SITE'!arret_mf_sem</vt:lpstr>
      <vt:lpstr>'Paretos SITE'!arret_mp_an</vt:lpstr>
      <vt:lpstr>'Paretos SITE'!arret_mp_sem</vt:lpstr>
      <vt:lpstr>'Paretos SITE'!arret_ns_an</vt:lpstr>
      <vt:lpstr>'Paretos SITE'!arret_ns_sem</vt:lpstr>
      <vt:lpstr>'Paretos SITE'!arret_pm_an</vt:lpstr>
      <vt:lpstr>'Paretos SITE'!arret_pm_sem</vt:lpstr>
      <vt:lpstr>'Paretos SITE'!arret_pma_an</vt:lpstr>
      <vt:lpstr>'Paretos SITE'!arret_pma_sem</vt:lpstr>
      <vt:lpstr>'Paretos SITE'!arret_pmo_an</vt:lpstr>
      <vt:lpstr>'Paretos SITE'!arret_pmo_sem</vt:lpstr>
      <vt:lpstr>B</vt:lpstr>
      <vt:lpstr>cc_mois</vt:lpstr>
      <vt:lpstr>chm_mois</vt:lpstr>
      <vt:lpstr>cm_mois</vt:lpstr>
      <vt:lpstr>cv_mois</vt:lpstr>
      <vt:lpstr>D</vt:lpstr>
      <vt:lpstr>E</vt:lpstr>
      <vt:lpstr>e_mois</vt:lpstr>
      <vt:lpstr>es_mois</vt:lpstr>
      <vt:lpstr>F</vt:lpstr>
      <vt:lpstr>G</vt:lpstr>
      <vt:lpstr>H</vt:lpstr>
      <vt:lpstr>I</vt:lpstr>
      <vt:lpstr>if_mois</vt:lpstr>
      <vt:lpstr>inf_mois</vt:lpstr>
      <vt:lpstr>J</vt:lpstr>
      <vt:lpstr>K</vt:lpstr>
      <vt:lpstr>M</vt:lpstr>
      <vt:lpstr>map_mois</vt:lpstr>
      <vt:lpstr>mf_mois</vt:lpstr>
      <vt:lpstr>mp_mois</vt:lpstr>
      <vt:lpstr>N</vt:lpstr>
      <vt:lpstr>nos_mois</vt:lpstr>
      <vt:lpstr>ns_mois</vt:lpstr>
      <vt:lpstr>'Paretos SITE'!p171_an</vt:lpstr>
      <vt:lpstr>p171_mois</vt:lpstr>
      <vt:lpstr>'Paretos SITE'!p171_sem</vt:lpstr>
      <vt:lpstr>'Paretos SITE'!p180_an</vt:lpstr>
      <vt:lpstr>p180_mois</vt:lpstr>
      <vt:lpstr>'Paretos SITE'!p180_sem</vt:lpstr>
      <vt:lpstr>'Paretos SITE'!p182_an</vt:lpstr>
      <vt:lpstr>p182_mois</vt:lpstr>
      <vt:lpstr>'Paretos SITE'!p182_sem</vt:lpstr>
      <vt:lpstr>pam_mois</vt:lpstr>
      <vt:lpstr>'Paretos SITE'!panne_e_an</vt:lpstr>
      <vt:lpstr>panne_e_mois</vt:lpstr>
      <vt:lpstr>'Paretos SITE'!panne_e_sem</vt:lpstr>
      <vt:lpstr>'Paretos SITE'!panne_m_an</vt:lpstr>
      <vt:lpstr>'Paretos SITE'!panne_m_sem</vt:lpstr>
      <vt:lpstr>'Paretos SITE'!panne_mec_an</vt:lpstr>
      <vt:lpstr>panne_mec_mois</vt:lpstr>
      <vt:lpstr>'Paretos SITE'!panne_mec_sem</vt:lpstr>
      <vt:lpstr>panne_mou_mois</vt:lpstr>
      <vt:lpstr>'Paretos SITE'!panne_p_sem</vt:lpstr>
      <vt:lpstr>'Paretos SITE'!panne_per_an</vt:lpstr>
      <vt:lpstr>panne_per_mois</vt:lpstr>
      <vt:lpstr>'Paretos SITE'!panne_r_an</vt:lpstr>
      <vt:lpstr>panne_r_mois</vt:lpstr>
      <vt:lpstr>'Paretos SITE'!panne_r_sem</vt:lpstr>
      <vt:lpstr>pm_mois</vt:lpstr>
      <vt:lpstr>pmach_mois</vt:lpstr>
      <vt:lpstr>pmou_mois</vt:lpstr>
      <vt:lpstr>'Paretos SITE'!trs_p171_an</vt:lpstr>
      <vt:lpstr>trs_p171_mois</vt:lpstr>
      <vt:lpstr>'Paretos SITE'!trs_p171_sem</vt:lpstr>
      <vt:lpstr>'Paretos SITE'!trs_p180_an</vt:lpstr>
      <vt:lpstr>trs_p180_mois</vt:lpstr>
      <vt:lpstr>'Paretos SITE'!trs_p180_sem</vt:lpstr>
      <vt:lpstr>'Paretos SITE'!trs_p182_an</vt:lpstr>
      <vt:lpstr>trs_p182_mois</vt:lpstr>
      <vt:lpstr>'Paretos SITE'!trs_p182_sem</vt:lpstr>
      <vt:lpstr>y</vt:lpstr>
      <vt:lpstr>yy</vt:lpstr>
      <vt:lpstr>yyy</vt:lpstr>
      <vt:lpstr>z</vt:lpstr>
      <vt:lpstr>'Indicateurs usine'!Zone_d_impression</vt:lpstr>
      <vt:lpstr>'TdB SITE hebdo'!Zone_d_impression</vt:lpstr>
      <vt:lpstr>zz</vt:lpstr>
      <vt:lpstr>zzz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MUTLU, Hasan</cp:lastModifiedBy>
  <cp:lastPrinted>2017-11-09T09:07:05Z</cp:lastPrinted>
  <dcterms:created xsi:type="dcterms:W3CDTF">2004-03-09T18:20:15Z</dcterms:created>
  <dcterms:modified xsi:type="dcterms:W3CDTF">2018-12-05T07:43:09Z</dcterms:modified>
</cp:coreProperties>
</file>