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onMarfipo\Desktop\"/>
    </mc:Choice>
  </mc:AlternateContent>
  <bookViews>
    <workbookView xWindow="0" yWindow="0" windowWidth="28800" windowHeight="11685" activeTab="3"/>
  </bookViews>
  <sheets>
    <sheet name="Heures" sheetId="1" r:id="rId1"/>
    <sheet name="Ciment" sheetId="2" r:id="rId2"/>
    <sheet name="Acier" sheetId="3" r:id="rId3"/>
    <sheet name="Tota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59" i="4" l="1"/>
  <c r="AC59" i="4"/>
  <c r="AD47" i="4"/>
  <c r="AC47" i="4"/>
  <c r="AD46" i="4"/>
  <c r="AC46" i="4"/>
  <c r="AD38" i="4"/>
  <c r="AC38" i="4"/>
  <c r="AD35" i="4"/>
  <c r="AC35" i="4"/>
  <c r="AD24" i="4"/>
  <c r="AC24" i="4"/>
  <c r="AD12" i="4"/>
  <c r="AC12" i="4"/>
  <c r="AD11" i="4"/>
  <c r="AC11" i="4"/>
  <c r="W59" i="4"/>
  <c r="V59" i="4"/>
  <c r="W47" i="4"/>
  <c r="V47" i="4"/>
  <c r="W46" i="4"/>
  <c r="V46" i="4"/>
  <c r="W38" i="4"/>
  <c r="V38" i="4"/>
  <c r="W35" i="4"/>
  <c r="V35" i="4"/>
  <c r="W24" i="4"/>
  <c r="V24" i="4"/>
  <c r="W12" i="4"/>
  <c r="V12" i="4"/>
  <c r="W11" i="4"/>
  <c r="V11" i="4"/>
  <c r="S59" i="4"/>
  <c r="R59" i="4"/>
  <c r="S47" i="4"/>
  <c r="R47" i="4"/>
  <c r="S46" i="4"/>
  <c r="R46" i="4"/>
  <c r="S38" i="4"/>
  <c r="R38" i="4"/>
  <c r="S35" i="4"/>
  <c r="R35" i="4"/>
  <c r="S24" i="4"/>
  <c r="R24" i="4"/>
  <c r="S12" i="4"/>
  <c r="R12" i="4"/>
  <c r="S11" i="4"/>
  <c r="R11" i="4"/>
  <c r="O59" i="4"/>
  <c r="N59" i="4"/>
  <c r="O47" i="4"/>
  <c r="N47" i="4"/>
  <c r="O46" i="4"/>
  <c r="N46" i="4"/>
  <c r="O38" i="4"/>
  <c r="N38" i="4"/>
  <c r="O35" i="4"/>
  <c r="N35" i="4"/>
  <c r="O24" i="4"/>
  <c r="N24" i="4"/>
  <c r="O12" i="4"/>
  <c r="N12" i="4"/>
  <c r="O11" i="4"/>
  <c r="N11" i="4"/>
  <c r="F59" i="4"/>
  <c r="E59" i="4"/>
  <c r="F47" i="4"/>
  <c r="E47" i="4"/>
  <c r="F46" i="4"/>
  <c r="E46" i="4"/>
  <c r="F38" i="4"/>
  <c r="E38" i="4"/>
  <c r="F35" i="4"/>
  <c r="E35" i="4"/>
  <c r="F24" i="4"/>
  <c r="E24" i="4"/>
  <c r="F12" i="4"/>
  <c r="E12" i="4"/>
  <c r="F11" i="4"/>
  <c r="E11" i="4"/>
  <c r="I11" i="4"/>
  <c r="I59" i="4"/>
  <c r="I47" i="4"/>
  <c r="I38" i="4"/>
  <c r="I35" i="4"/>
  <c r="I24" i="4"/>
  <c r="I12" i="4"/>
  <c r="AD65" i="4" l="1"/>
  <c r="AC65" i="4"/>
  <c r="AB65" i="4"/>
  <c r="W65" i="4"/>
  <c r="V65" i="4"/>
  <c r="U65" i="4"/>
  <c r="S65" i="4"/>
  <c r="R65" i="4"/>
  <c r="Q65" i="4"/>
  <c r="O65" i="4"/>
  <c r="N65" i="4"/>
  <c r="I65" i="4"/>
  <c r="K65" i="4" s="1"/>
  <c r="F65" i="4"/>
  <c r="W64" i="4"/>
  <c r="V64" i="4"/>
  <c r="U64" i="4"/>
  <c r="S64" i="4"/>
  <c r="R64" i="4"/>
  <c r="Q64" i="4"/>
  <c r="O64" i="4"/>
  <c r="N64" i="4"/>
  <c r="I64" i="4"/>
  <c r="K64" i="4" s="1"/>
  <c r="F64" i="4"/>
  <c r="AD63" i="4"/>
  <c r="W63" i="4"/>
  <c r="V63" i="4"/>
  <c r="U63" i="4"/>
  <c r="S63" i="4"/>
  <c r="R63" i="4"/>
  <c r="Q63" i="4"/>
  <c r="O63" i="4"/>
  <c r="N63" i="4"/>
  <c r="I63" i="4"/>
  <c r="K63" i="4" s="1"/>
  <c r="F63" i="4"/>
  <c r="E63" i="4"/>
  <c r="W62" i="4"/>
  <c r="V62" i="4"/>
  <c r="U62" i="4"/>
  <c r="S62" i="4"/>
  <c r="R62" i="4"/>
  <c r="Q62" i="4"/>
  <c r="O62" i="4"/>
  <c r="N62" i="4"/>
  <c r="I62" i="4"/>
  <c r="K62" i="4" s="1"/>
  <c r="F62" i="4"/>
  <c r="AD61" i="4"/>
  <c r="W61" i="4"/>
  <c r="V61" i="4"/>
  <c r="U61" i="4"/>
  <c r="S61" i="4"/>
  <c r="R61" i="4"/>
  <c r="Q61" i="4"/>
  <c r="O61" i="4"/>
  <c r="N61" i="4"/>
  <c r="I61" i="4"/>
  <c r="K61" i="4" s="1"/>
  <c r="F61" i="4"/>
  <c r="AD60" i="4"/>
  <c r="W60" i="4"/>
  <c r="V60" i="4"/>
  <c r="U60" i="4"/>
  <c r="S60" i="4"/>
  <c r="R60" i="4"/>
  <c r="Q60" i="4"/>
  <c r="O60" i="4"/>
  <c r="N60" i="4"/>
  <c r="I60" i="4"/>
  <c r="K60" i="4" s="1"/>
  <c r="F60" i="4"/>
  <c r="E60" i="4"/>
  <c r="AC58" i="4"/>
  <c r="W58" i="4"/>
  <c r="V58" i="4"/>
  <c r="U58" i="4"/>
  <c r="S58" i="4"/>
  <c r="R58" i="4"/>
  <c r="Q58" i="4"/>
  <c r="O58" i="4"/>
  <c r="N58" i="4"/>
  <c r="M58" i="4"/>
  <c r="I58" i="4"/>
  <c r="K58" i="4" s="1"/>
  <c r="F58" i="4"/>
  <c r="E58" i="4"/>
  <c r="W57" i="4"/>
  <c r="V57" i="4"/>
  <c r="U57" i="4"/>
  <c r="S57" i="4"/>
  <c r="R57" i="4"/>
  <c r="Q57" i="4"/>
  <c r="O57" i="4"/>
  <c r="N57" i="4"/>
  <c r="I57" i="4"/>
  <c r="K57" i="4" s="1"/>
  <c r="F57" i="4"/>
  <c r="W56" i="4"/>
  <c r="V56" i="4"/>
  <c r="U56" i="4"/>
  <c r="S56" i="4"/>
  <c r="R56" i="4"/>
  <c r="Q56" i="4"/>
  <c r="O56" i="4"/>
  <c r="N56" i="4"/>
  <c r="M56" i="4"/>
  <c r="I56" i="4"/>
  <c r="K56" i="4" s="1"/>
  <c r="F56" i="4"/>
  <c r="AC55" i="4"/>
  <c r="W55" i="4"/>
  <c r="V55" i="4"/>
  <c r="U55" i="4"/>
  <c r="S55" i="4"/>
  <c r="R55" i="4"/>
  <c r="Q55" i="4"/>
  <c r="O55" i="4"/>
  <c r="N55" i="4"/>
  <c r="I55" i="4"/>
  <c r="K55" i="4" s="1"/>
  <c r="F55" i="4"/>
  <c r="AD54" i="4"/>
  <c r="AC54" i="4"/>
  <c r="W54" i="4"/>
  <c r="V54" i="4"/>
  <c r="U54" i="4"/>
  <c r="S54" i="4"/>
  <c r="R54" i="4"/>
  <c r="Q54" i="4"/>
  <c r="O54" i="4"/>
  <c r="N54" i="4"/>
  <c r="I54" i="4"/>
  <c r="K54" i="4" s="1"/>
  <c r="F54" i="4"/>
  <c r="D54" i="4"/>
  <c r="W53" i="4"/>
  <c r="V53" i="4"/>
  <c r="U53" i="4"/>
  <c r="S53" i="4"/>
  <c r="R53" i="4"/>
  <c r="Q53" i="4"/>
  <c r="O53" i="4"/>
  <c r="N53" i="4"/>
  <c r="I53" i="4"/>
  <c r="K53" i="4" s="1"/>
  <c r="F53" i="4"/>
  <c r="AB52" i="4"/>
  <c r="W52" i="4"/>
  <c r="V52" i="4"/>
  <c r="U52" i="4"/>
  <c r="S52" i="4"/>
  <c r="R52" i="4"/>
  <c r="Q52" i="4"/>
  <c r="O52" i="4"/>
  <c r="N52" i="4"/>
  <c r="I52" i="4"/>
  <c r="K52" i="4" s="1"/>
  <c r="F52" i="4"/>
  <c r="D52" i="4"/>
  <c r="W51" i="4"/>
  <c r="V51" i="4"/>
  <c r="U51" i="4"/>
  <c r="S51" i="4"/>
  <c r="R51" i="4"/>
  <c r="Q51" i="4"/>
  <c r="O51" i="4"/>
  <c r="N51" i="4"/>
  <c r="I51" i="4"/>
  <c r="K51" i="4" s="1"/>
  <c r="F51" i="4"/>
  <c r="AC50" i="4"/>
  <c r="W50" i="4"/>
  <c r="V50" i="4"/>
  <c r="U50" i="4"/>
  <c r="S50" i="4"/>
  <c r="R50" i="4"/>
  <c r="Q50" i="4"/>
  <c r="O50" i="4"/>
  <c r="N50" i="4"/>
  <c r="M50" i="4"/>
  <c r="I50" i="4"/>
  <c r="K50" i="4" s="1"/>
  <c r="F50" i="4"/>
  <c r="AD49" i="4"/>
  <c r="AC49" i="4"/>
  <c r="W49" i="4"/>
  <c r="V49" i="4"/>
  <c r="U49" i="4"/>
  <c r="S49" i="4"/>
  <c r="R49" i="4"/>
  <c r="Q49" i="4"/>
  <c r="O49" i="4"/>
  <c r="N49" i="4"/>
  <c r="I49" i="4"/>
  <c r="K49" i="4" s="1"/>
  <c r="F49" i="4"/>
  <c r="AB48" i="4"/>
  <c r="W48" i="4"/>
  <c r="V48" i="4"/>
  <c r="U48" i="4"/>
  <c r="S48" i="4"/>
  <c r="R48" i="4"/>
  <c r="Q48" i="4"/>
  <c r="O48" i="4"/>
  <c r="N48" i="4"/>
  <c r="I48" i="4"/>
  <c r="K48" i="4" s="1"/>
  <c r="F48" i="4"/>
  <c r="E48" i="4"/>
  <c r="V65" i="3"/>
  <c r="L65" i="3"/>
  <c r="K65" i="3"/>
  <c r="H65" i="3"/>
  <c r="V64" i="3"/>
  <c r="AD64" i="4" s="1"/>
  <c r="L64" i="3"/>
  <c r="K64" i="3"/>
  <c r="H64" i="3"/>
  <c r="V63" i="3"/>
  <c r="L63" i="3"/>
  <c r="K63" i="3"/>
  <c r="H63" i="3"/>
  <c r="V62" i="3"/>
  <c r="AD62" i="4" s="1"/>
  <c r="L62" i="3"/>
  <c r="K62" i="3"/>
  <c r="H62" i="3"/>
  <c r="V61" i="3"/>
  <c r="L61" i="3"/>
  <c r="K61" i="3"/>
  <c r="H61" i="3"/>
  <c r="V60" i="3"/>
  <c r="L60" i="3"/>
  <c r="K60" i="3"/>
  <c r="H60" i="3"/>
  <c r="V59" i="3"/>
  <c r="T59" i="3"/>
  <c r="Q59" i="3"/>
  <c r="L59" i="3"/>
  <c r="G59" i="3"/>
  <c r="F59" i="3"/>
  <c r="E59" i="3"/>
  <c r="L58" i="3"/>
  <c r="V58" i="3" s="1"/>
  <c r="W58" i="3" s="1"/>
  <c r="K58" i="3"/>
  <c r="J58" i="3" s="1"/>
  <c r="M58" i="3" s="1"/>
  <c r="H58" i="3"/>
  <c r="W57" i="3"/>
  <c r="L57" i="3"/>
  <c r="V57" i="3" s="1"/>
  <c r="AD57" i="4" s="1"/>
  <c r="K57" i="3"/>
  <c r="J57" i="3" s="1"/>
  <c r="H57" i="3"/>
  <c r="L56" i="3"/>
  <c r="V56" i="3" s="1"/>
  <c r="W56" i="3" s="1"/>
  <c r="K56" i="3"/>
  <c r="J56" i="3" s="1"/>
  <c r="M56" i="3" s="1"/>
  <c r="H56" i="3"/>
  <c r="L55" i="3"/>
  <c r="V55" i="3" s="1"/>
  <c r="AD55" i="4" s="1"/>
  <c r="K55" i="3"/>
  <c r="J55" i="3" s="1"/>
  <c r="H55" i="3"/>
  <c r="L54" i="3"/>
  <c r="V54" i="3" s="1"/>
  <c r="W54" i="3" s="1"/>
  <c r="K54" i="3"/>
  <c r="J54" i="3" s="1"/>
  <c r="M54" i="3" s="1"/>
  <c r="H54" i="3"/>
  <c r="W53" i="3"/>
  <c r="L53" i="3"/>
  <c r="V53" i="3" s="1"/>
  <c r="AD53" i="4" s="1"/>
  <c r="K53" i="3"/>
  <c r="J53" i="3" s="1"/>
  <c r="H53" i="3"/>
  <c r="L52" i="3"/>
  <c r="V52" i="3" s="1"/>
  <c r="W52" i="3" s="1"/>
  <c r="K52" i="3"/>
  <c r="J52" i="3" s="1"/>
  <c r="M52" i="3" s="1"/>
  <c r="H52" i="3"/>
  <c r="L51" i="3"/>
  <c r="V51" i="3" s="1"/>
  <c r="AD51" i="4" s="1"/>
  <c r="K51" i="3"/>
  <c r="J51" i="3" s="1"/>
  <c r="H51" i="3"/>
  <c r="L50" i="3"/>
  <c r="V50" i="3" s="1"/>
  <c r="W50" i="3" s="1"/>
  <c r="K50" i="3"/>
  <c r="J50" i="3" s="1"/>
  <c r="M50" i="3" s="1"/>
  <c r="H50" i="3"/>
  <c r="W49" i="3"/>
  <c r="L49" i="3"/>
  <c r="V49" i="3" s="1"/>
  <c r="K49" i="3"/>
  <c r="J49" i="3" s="1"/>
  <c r="H49" i="3"/>
  <c r="L48" i="3"/>
  <c r="V48" i="3" s="1"/>
  <c r="V47" i="3" s="1"/>
  <c r="K48" i="3"/>
  <c r="J48" i="3" s="1"/>
  <c r="M48" i="3" s="1"/>
  <c r="H48" i="3"/>
  <c r="T47" i="3"/>
  <c r="T46" i="3" s="1"/>
  <c r="Q47" i="3"/>
  <c r="Q46" i="3" s="1"/>
  <c r="L47" i="3"/>
  <c r="L46" i="3" s="1"/>
  <c r="H47" i="3"/>
  <c r="G47" i="3"/>
  <c r="G46" i="3" s="1"/>
  <c r="F47" i="3"/>
  <c r="E47" i="3"/>
  <c r="E46" i="3" s="1"/>
  <c r="V46" i="3"/>
  <c r="F46" i="3"/>
  <c r="L65" i="2"/>
  <c r="V65" i="2" s="1"/>
  <c r="H65" i="2"/>
  <c r="E65" i="4" s="1"/>
  <c r="L64" i="2"/>
  <c r="V64" i="2" s="1"/>
  <c r="AC64" i="4" s="1"/>
  <c r="H64" i="2"/>
  <c r="E64" i="4" s="1"/>
  <c r="L63" i="2"/>
  <c r="V63" i="2" s="1"/>
  <c r="AC63" i="4" s="1"/>
  <c r="J63" i="2"/>
  <c r="M63" i="2" s="1"/>
  <c r="H63" i="2"/>
  <c r="L62" i="2"/>
  <c r="V62" i="2" s="1"/>
  <c r="AC62" i="4" s="1"/>
  <c r="H62" i="2"/>
  <c r="E62" i="4" s="1"/>
  <c r="V61" i="2"/>
  <c r="AC61" i="4" s="1"/>
  <c r="L61" i="2"/>
  <c r="H61" i="2"/>
  <c r="V60" i="2"/>
  <c r="AC60" i="4" s="1"/>
  <c r="L60" i="2"/>
  <c r="H60" i="2"/>
  <c r="V59" i="2"/>
  <c r="T59" i="2"/>
  <c r="Q59" i="2"/>
  <c r="G59" i="2"/>
  <c r="F59" i="2"/>
  <c r="E59" i="2"/>
  <c r="L58" i="2"/>
  <c r="V58" i="2" s="1"/>
  <c r="W58" i="2" s="1"/>
  <c r="J58" i="2"/>
  <c r="M58" i="2" s="1"/>
  <c r="H58" i="2"/>
  <c r="L57" i="2"/>
  <c r="V57" i="2" s="1"/>
  <c r="AC57" i="4" s="1"/>
  <c r="J57" i="2"/>
  <c r="M57" i="2" s="1"/>
  <c r="H57" i="2"/>
  <c r="E57" i="4" s="1"/>
  <c r="L56" i="2"/>
  <c r="V56" i="2" s="1"/>
  <c r="AC56" i="4" s="1"/>
  <c r="H56" i="2"/>
  <c r="E56" i="4" s="1"/>
  <c r="L55" i="2"/>
  <c r="V55" i="2" s="1"/>
  <c r="H55" i="2"/>
  <c r="E55" i="4" s="1"/>
  <c r="L54" i="2"/>
  <c r="V54" i="2" s="1"/>
  <c r="J54" i="2"/>
  <c r="M54" i="2" s="1"/>
  <c r="H54" i="2"/>
  <c r="E54" i="4" s="1"/>
  <c r="L53" i="2"/>
  <c r="V53" i="2" s="1"/>
  <c r="AC53" i="4" s="1"/>
  <c r="H53" i="2"/>
  <c r="L52" i="2"/>
  <c r="V52" i="2" s="1"/>
  <c r="AC52" i="4" s="1"/>
  <c r="J52" i="2"/>
  <c r="M52" i="2" s="1"/>
  <c r="H52" i="2"/>
  <c r="E52" i="4" s="1"/>
  <c r="L51" i="2"/>
  <c r="V51" i="2" s="1"/>
  <c r="AC51" i="4" s="1"/>
  <c r="J51" i="2"/>
  <c r="M51" i="2" s="1"/>
  <c r="H51" i="2"/>
  <c r="E51" i="4" s="1"/>
  <c r="L50" i="2"/>
  <c r="V50" i="2" s="1"/>
  <c r="H50" i="2"/>
  <c r="E50" i="4" s="1"/>
  <c r="L49" i="2"/>
  <c r="V49" i="2" s="1"/>
  <c r="J49" i="2"/>
  <c r="M49" i="2" s="1"/>
  <c r="H49" i="2"/>
  <c r="E49" i="4" s="1"/>
  <c r="L48" i="2"/>
  <c r="V48" i="2" s="1"/>
  <c r="AC48" i="4" s="1"/>
  <c r="J48" i="2"/>
  <c r="M48" i="2" s="1"/>
  <c r="H48" i="2"/>
  <c r="T47" i="2"/>
  <c r="T46" i="2" s="1"/>
  <c r="Q47" i="2"/>
  <c r="Q46" i="2" s="1"/>
  <c r="L47" i="2"/>
  <c r="G47" i="2"/>
  <c r="G46" i="2" s="1"/>
  <c r="F47" i="2"/>
  <c r="E47" i="2"/>
  <c r="F46" i="2"/>
  <c r="L65" i="1"/>
  <c r="V65" i="1" s="1"/>
  <c r="K65" i="1"/>
  <c r="H65" i="1"/>
  <c r="D65" i="4" s="1"/>
  <c r="L64" i="1"/>
  <c r="V64" i="1" s="1"/>
  <c r="AB64" i="4" s="1"/>
  <c r="K64" i="1"/>
  <c r="H64" i="1"/>
  <c r="D64" i="4" s="1"/>
  <c r="L63" i="1"/>
  <c r="V63" i="1" s="1"/>
  <c r="AB63" i="4" s="1"/>
  <c r="K63" i="1"/>
  <c r="H63" i="1"/>
  <c r="D63" i="4" s="1"/>
  <c r="L62" i="1"/>
  <c r="V62" i="1" s="1"/>
  <c r="AB62" i="4" s="1"/>
  <c r="K62" i="1"/>
  <c r="H62" i="1"/>
  <c r="D62" i="4" s="1"/>
  <c r="L61" i="1"/>
  <c r="V61" i="1" s="1"/>
  <c r="AB61" i="4" s="1"/>
  <c r="K61" i="1"/>
  <c r="H61" i="1"/>
  <c r="D61" i="4" s="1"/>
  <c r="L60" i="1"/>
  <c r="V60" i="1" s="1"/>
  <c r="AB60" i="4" s="1"/>
  <c r="K60" i="1"/>
  <c r="H60" i="1"/>
  <c r="D60" i="4" s="1"/>
  <c r="L58" i="1"/>
  <c r="V58" i="1" s="1"/>
  <c r="AB58" i="4" s="1"/>
  <c r="K58" i="1"/>
  <c r="H58" i="1"/>
  <c r="D58" i="4" s="1"/>
  <c r="L57" i="1"/>
  <c r="V57" i="1" s="1"/>
  <c r="AB57" i="4" s="1"/>
  <c r="K57" i="1"/>
  <c r="H57" i="1"/>
  <c r="D57" i="4" s="1"/>
  <c r="L56" i="1"/>
  <c r="V56" i="1" s="1"/>
  <c r="AB56" i="4" s="1"/>
  <c r="K56" i="1"/>
  <c r="H56" i="1"/>
  <c r="D56" i="4" s="1"/>
  <c r="L55" i="1"/>
  <c r="V55" i="1" s="1"/>
  <c r="AB55" i="4" s="1"/>
  <c r="K55" i="1"/>
  <c r="H55" i="1"/>
  <c r="D55" i="4" s="1"/>
  <c r="L54" i="1"/>
  <c r="V54" i="1" s="1"/>
  <c r="AB54" i="4" s="1"/>
  <c r="K54" i="1"/>
  <c r="H54" i="1"/>
  <c r="L53" i="1"/>
  <c r="V53" i="1" s="1"/>
  <c r="AB53" i="4" s="1"/>
  <c r="K53" i="1"/>
  <c r="H53" i="1"/>
  <c r="D53" i="4" s="1"/>
  <c r="L52" i="1"/>
  <c r="V52" i="1" s="1"/>
  <c r="K52" i="1"/>
  <c r="H52" i="1"/>
  <c r="L51" i="1"/>
  <c r="V51" i="1" s="1"/>
  <c r="AB51" i="4" s="1"/>
  <c r="K51" i="1"/>
  <c r="H51" i="1"/>
  <c r="D51" i="4" s="1"/>
  <c r="L50" i="1"/>
  <c r="V50" i="1" s="1"/>
  <c r="AB50" i="4" s="1"/>
  <c r="K50" i="1"/>
  <c r="H50" i="1"/>
  <c r="D50" i="4" s="1"/>
  <c r="L49" i="1"/>
  <c r="V49" i="1" s="1"/>
  <c r="AB49" i="4" s="1"/>
  <c r="K49" i="1"/>
  <c r="H49" i="1"/>
  <c r="D49" i="4" s="1"/>
  <c r="L48" i="1"/>
  <c r="V48" i="1" s="1"/>
  <c r="K48" i="1"/>
  <c r="H48" i="1"/>
  <c r="D48" i="4" s="1"/>
  <c r="T47" i="1"/>
  <c r="U47" i="4" s="1"/>
  <c r="Q47" i="1"/>
  <c r="Q47" i="4" s="1"/>
  <c r="G47" i="1"/>
  <c r="F47" i="1"/>
  <c r="E47" i="1"/>
  <c r="M55" i="4" l="1"/>
  <c r="M57" i="4"/>
  <c r="M64" i="4"/>
  <c r="M48" i="4"/>
  <c r="M49" i="4"/>
  <c r="M51" i="4"/>
  <c r="M52" i="4"/>
  <c r="M53" i="4"/>
  <c r="M54" i="4"/>
  <c r="M60" i="4"/>
  <c r="M61" i="4"/>
  <c r="M62" i="4"/>
  <c r="M63" i="4"/>
  <c r="M65" i="4"/>
  <c r="W51" i="3"/>
  <c r="W55" i="3"/>
  <c r="AD48" i="4"/>
  <c r="AD50" i="4"/>
  <c r="AD52" i="4"/>
  <c r="AD56" i="4"/>
  <c r="AD58" i="4"/>
  <c r="W61" i="2"/>
  <c r="W60" i="2"/>
  <c r="H59" i="2"/>
  <c r="J65" i="2"/>
  <c r="M65" i="2" s="1"/>
  <c r="W65" i="2"/>
  <c r="J64" i="2"/>
  <c r="M64" i="2" s="1"/>
  <c r="W64" i="2"/>
  <c r="W63" i="2"/>
  <c r="E61" i="4"/>
  <c r="K59" i="4" s="1"/>
  <c r="E46" i="2"/>
  <c r="W57" i="2"/>
  <c r="W56" i="2"/>
  <c r="H47" i="2"/>
  <c r="H46" i="2" s="1"/>
  <c r="J56" i="2"/>
  <c r="M56" i="2" s="1"/>
  <c r="W55" i="2"/>
  <c r="J55" i="2"/>
  <c r="M55" i="2" s="1"/>
  <c r="W54" i="2"/>
  <c r="W53" i="2"/>
  <c r="E53" i="4"/>
  <c r="J53" i="2"/>
  <c r="M53" i="2" s="1"/>
  <c r="W52" i="2"/>
  <c r="W51" i="2"/>
  <c r="W50" i="2"/>
  <c r="J50" i="2"/>
  <c r="M50" i="2" s="1"/>
  <c r="W49" i="2"/>
  <c r="J62" i="2"/>
  <c r="O62" i="2" s="1"/>
  <c r="M49" i="3"/>
  <c r="O49" i="3"/>
  <c r="P49" i="3" s="1"/>
  <c r="M53" i="3"/>
  <c r="O53" i="3"/>
  <c r="P53" i="3" s="1"/>
  <c r="M57" i="3"/>
  <c r="O57" i="3"/>
  <c r="P57" i="3" s="1"/>
  <c r="M51" i="3"/>
  <c r="O51" i="3"/>
  <c r="P51" i="3" s="1"/>
  <c r="M55" i="3"/>
  <c r="O55" i="3"/>
  <c r="P55" i="3" s="1"/>
  <c r="O64" i="2"/>
  <c r="P64" i="2" s="1"/>
  <c r="V47" i="2"/>
  <c r="V46" i="2" s="1"/>
  <c r="W48" i="2"/>
  <c r="O48" i="2"/>
  <c r="O49" i="2"/>
  <c r="O51" i="2"/>
  <c r="O52" i="2"/>
  <c r="O53" i="2"/>
  <c r="O54" i="2"/>
  <c r="O55" i="2"/>
  <c r="O57" i="2"/>
  <c r="O58" i="2"/>
  <c r="W62" i="2"/>
  <c r="W60" i="3"/>
  <c r="J60" i="3"/>
  <c r="W61" i="3"/>
  <c r="J61" i="3"/>
  <c r="W62" i="3"/>
  <c r="J62" i="3"/>
  <c r="W63" i="3"/>
  <c r="J63" i="3"/>
  <c r="W64" i="3"/>
  <c r="J64" i="3"/>
  <c r="W65" i="3"/>
  <c r="J65" i="3"/>
  <c r="L59" i="2"/>
  <c r="L46" i="2" s="1"/>
  <c r="J60" i="2"/>
  <c r="J61" i="2"/>
  <c r="O63" i="2"/>
  <c r="J47" i="3"/>
  <c r="O48" i="3"/>
  <c r="W48" i="3"/>
  <c r="W47" i="3" s="1"/>
  <c r="R49" i="3"/>
  <c r="O50" i="3"/>
  <c r="R51" i="3"/>
  <c r="O52" i="3"/>
  <c r="R53" i="3"/>
  <c r="O54" i="3"/>
  <c r="R55" i="3"/>
  <c r="O56" i="3"/>
  <c r="R57" i="3"/>
  <c r="O58" i="3"/>
  <c r="H59" i="3"/>
  <c r="H46" i="3" s="1"/>
  <c r="J60" i="1"/>
  <c r="M60" i="1" s="1"/>
  <c r="J62" i="1"/>
  <c r="M62" i="1" s="1"/>
  <c r="J61" i="1"/>
  <c r="M61" i="1" s="1"/>
  <c r="J63" i="1"/>
  <c r="M63" i="1" s="1"/>
  <c r="L47" i="1"/>
  <c r="W61" i="1"/>
  <c r="W62" i="1"/>
  <c r="W63" i="1"/>
  <c r="J65" i="1"/>
  <c r="M65" i="1" s="1"/>
  <c r="H47" i="1"/>
  <c r="D47" i="4" s="1"/>
  <c r="V47" i="1"/>
  <c r="AB47" i="4" s="1"/>
  <c r="J64" i="1"/>
  <c r="M64" i="1" s="1"/>
  <c r="O61" i="1"/>
  <c r="P61" i="1" s="1"/>
  <c r="O63" i="1"/>
  <c r="P63" i="1" s="1"/>
  <c r="W64" i="1"/>
  <c r="W65" i="1"/>
  <c r="W48" i="1"/>
  <c r="J48" i="1"/>
  <c r="W49" i="1"/>
  <c r="J49" i="1"/>
  <c r="W50" i="1"/>
  <c r="J50" i="1"/>
  <c r="W51" i="1"/>
  <c r="J51" i="1"/>
  <c r="W52" i="1"/>
  <c r="J52" i="1"/>
  <c r="W53" i="1"/>
  <c r="J53" i="1"/>
  <c r="W54" i="1"/>
  <c r="J54" i="1"/>
  <c r="W55" i="1"/>
  <c r="J55" i="1"/>
  <c r="W56" i="1"/>
  <c r="J56" i="1"/>
  <c r="W57" i="1"/>
  <c r="J57" i="1"/>
  <c r="W58" i="1"/>
  <c r="J58" i="1"/>
  <c r="O60" i="1"/>
  <c r="W60" i="1"/>
  <c r="M47" i="4" l="1"/>
  <c r="O65" i="2"/>
  <c r="P65" i="2" s="1"/>
  <c r="M47" i="2"/>
  <c r="O56" i="2"/>
  <c r="O50" i="2"/>
  <c r="R50" i="2" s="1"/>
  <c r="W59" i="2"/>
  <c r="J47" i="2"/>
  <c r="K47" i="2" s="1"/>
  <c r="W47" i="2"/>
  <c r="W46" i="2" s="1"/>
  <c r="K47" i="4"/>
  <c r="M62" i="2"/>
  <c r="M47" i="3"/>
  <c r="R64" i="2"/>
  <c r="P58" i="3"/>
  <c r="R58" i="3"/>
  <c r="P56" i="3"/>
  <c r="R56" i="3"/>
  <c r="P54" i="3"/>
  <c r="R54" i="3"/>
  <c r="P52" i="3"/>
  <c r="R52" i="3"/>
  <c r="P50" i="3"/>
  <c r="R50" i="3"/>
  <c r="K47" i="3"/>
  <c r="O61" i="2"/>
  <c r="M61" i="2"/>
  <c r="O65" i="3"/>
  <c r="M65" i="3"/>
  <c r="O64" i="3"/>
  <c r="M64" i="3"/>
  <c r="O63" i="3"/>
  <c r="M63" i="3"/>
  <c r="O62" i="3"/>
  <c r="M62" i="3"/>
  <c r="O61" i="3"/>
  <c r="M61" i="3"/>
  <c r="O60" i="3"/>
  <c r="M60" i="3"/>
  <c r="P57" i="2"/>
  <c r="R57" i="2"/>
  <c r="P55" i="2"/>
  <c r="R55" i="2"/>
  <c r="P53" i="2"/>
  <c r="R53" i="2"/>
  <c r="P51" i="2"/>
  <c r="R51" i="2"/>
  <c r="P49" i="2"/>
  <c r="R49" i="2"/>
  <c r="P62" i="2"/>
  <c r="R62" i="2"/>
  <c r="P48" i="3"/>
  <c r="O47" i="3"/>
  <c r="R48" i="3"/>
  <c r="P63" i="2"/>
  <c r="R63" i="2"/>
  <c r="O60" i="2"/>
  <c r="J59" i="2"/>
  <c r="M60" i="2"/>
  <c r="W59" i="3"/>
  <c r="W46" i="3" s="1"/>
  <c r="P58" i="2"/>
  <c r="R58" i="2"/>
  <c r="P56" i="2"/>
  <c r="R56" i="2"/>
  <c r="P54" i="2"/>
  <c r="R54" i="2"/>
  <c r="P52" i="2"/>
  <c r="R52" i="2"/>
  <c r="P50" i="2"/>
  <c r="P48" i="2"/>
  <c r="R48" i="2"/>
  <c r="O47" i="2"/>
  <c r="O62" i="1"/>
  <c r="R62" i="1" s="1"/>
  <c r="O65" i="1"/>
  <c r="R65" i="1" s="1"/>
  <c r="O64" i="1"/>
  <c r="R64" i="1" s="1"/>
  <c r="R63" i="1"/>
  <c r="R61" i="1"/>
  <c r="P65" i="1"/>
  <c r="P62" i="1"/>
  <c r="W47" i="1"/>
  <c r="P60" i="1"/>
  <c r="R60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J47" i="1"/>
  <c r="M48" i="1"/>
  <c r="R65" i="2" l="1"/>
  <c r="I46" i="4"/>
  <c r="K46" i="4" s="1"/>
  <c r="M59" i="2"/>
  <c r="M46" i="2" s="1"/>
  <c r="P47" i="2"/>
  <c r="R60" i="2"/>
  <c r="O59" i="2"/>
  <c r="P59" i="2" s="1"/>
  <c r="P60" i="2"/>
  <c r="P47" i="3"/>
  <c r="R60" i="3"/>
  <c r="P60" i="3"/>
  <c r="R61" i="3"/>
  <c r="P61" i="3"/>
  <c r="R62" i="3"/>
  <c r="P62" i="3"/>
  <c r="R63" i="3"/>
  <c r="P63" i="3"/>
  <c r="R64" i="3"/>
  <c r="P64" i="3"/>
  <c r="R65" i="3"/>
  <c r="P65" i="3"/>
  <c r="R61" i="2"/>
  <c r="P61" i="2"/>
  <c r="P64" i="1"/>
  <c r="R47" i="2"/>
  <c r="K59" i="2"/>
  <c r="J46" i="2"/>
  <c r="K46" i="2" s="1"/>
  <c r="R47" i="3"/>
  <c r="M47" i="1"/>
  <c r="R48" i="1"/>
  <c r="O47" i="1"/>
  <c r="P48" i="1"/>
  <c r="R49" i="1"/>
  <c r="P49" i="1"/>
  <c r="R50" i="1"/>
  <c r="P50" i="1"/>
  <c r="R51" i="1"/>
  <c r="P51" i="1"/>
  <c r="R52" i="1"/>
  <c r="P52" i="1"/>
  <c r="R53" i="1"/>
  <c r="P53" i="1"/>
  <c r="R54" i="1"/>
  <c r="P54" i="1"/>
  <c r="R55" i="1"/>
  <c r="P55" i="1"/>
  <c r="R56" i="1"/>
  <c r="P56" i="1"/>
  <c r="R57" i="1"/>
  <c r="P57" i="1"/>
  <c r="R58" i="1"/>
  <c r="P58" i="1"/>
  <c r="K47" i="1"/>
  <c r="AC39" i="4"/>
  <c r="AC23" i="4"/>
  <c r="AC22" i="4"/>
  <c r="AD13" i="4"/>
  <c r="O46" i="2" l="1"/>
  <c r="P46" i="2" s="1"/>
  <c r="R59" i="2"/>
  <c r="R46" i="2" s="1"/>
  <c r="R47" i="1"/>
  <c r="P47" i="1"/>
  <c r="S5" i="4"/>
  <c r="R5" i="4"/>
  <c r="V5" i="4"/>
  <c r="U5" i="4"/>
  <c r="W40" i="4"/>
  <c r="V40" i="4"/>
  <c r="U40" i="4"/>
  <c r="W39" i="4"/>
  <c r="V39" i="4"/>
  <c r="U39" i="4"/>
  <c r="W37" i="4"/>
  <c r="V37" i="4"/>
  <c r="U37" i="4"/>
  <c r="W36" i="4"/>
  <c r="V36" i="4"/>
  <c r="U36" i="4"/>
  <c r="W34" i="4"/>
  <c r="V34" i="4"/>
  <c r="U34" i="4"/>
  <c r="W33" i="4"/>
  <c r="V33" i="4"/>
  <c r="U33" i="4"/>
  <c r="W32" i="4"/>
  <c r="V32" i="4"/>
  <c r="U32" i="4"/>
  <c r="W31" i="4"/>
  <c r="V31" i="4"/>
  <c r="U31" i="4"/>
  <c r="W30" i="4"/>
  <c r="V30" i="4"/>
  <c r="U30" i="4"/>
  <c r="W29" i="4"/>
  <c r="V29" i="4"/>
  <c r="U29" i="4"/>
  <c r="W28" i="4"/>
  <c r="V28" i="4"/>
  <c r="U28" i="4"/>
  <c r="W27" i="4"/>
  <c r="V27" i="4"/>
  <c r="U27" i="4"/>
  <c r="W26" i="4"/>
  <c r="V26" i="4"/>
  <c r="U26" i="4"/>
  <c r="W25" i="4"/>
  <c r="V25" i="4"/>
  <c r="U25" i="4"/>
  <c r="W23" i="4"/>
  <c r="V23" i="4"/>
  <c r="U23" i="4"/>
  <c r="W22" i="4"/>
  <c r="V22" i="4"/>
  <c r="U22" i="4"/>
  <c r="W21" i="4"/>
  <c r="V21" i="4"/>
  <c r="U21" i="4"/>
  <c r="W20" i="4"/>
  <c r="V20" i="4"/>
  <c r="U20" i="4"/>
  <c r="W19" i="4"/>
  <c r="V19" i="4"/>
  <c r="U19" i="4"/>
  <c r="W18" i="4"/>
  <c r="V18" i="4"/>
  <c r="U18" i="4"/>
  <c r="W17" i="4"/>
  <c r="V17" i="4"/>
  <c r="U17" i="4"/>
  <c r="W16" i="4"/>
  <c r="V16" i="4"/>
  <c r="U16" i="4"/>
  <c r="W15" i="4"/>
  <c r="V15" i="4"/>
  <c r="U15" i="4"/>
  <c r="W14" i="4"/>
  <c r="V14" i="4"/>
  <c r="U14" i="4"/>
  <c r="W13" i="4"/>
  <c r="V13" i="4"/>
  <c r="U13" i="4"/>
  <c r="S6" i="4"/>
  <c r="R6" i="4"/>
  <c r="Q6" i="4"/>
  <c r="S40" i="4"/>
  <c r="R40" i="4"/>
  <c r="Q40" i="4"/>
  <c r="S39" i="4"/>
  <c r="R39" i="4"/>
  <c r="Q39" i="4"/>
  <c r="S37" i="4"/>
  <c r="R37" i="4"/>
  <c r="Q37" i="4"/>
  <c r="S36" i="4"/>
  <c r="R36" i="4"/>
  <c r="Q36" i="4"/>
  <c r="S34" i="4"/>
  <c r="R34" i="4"/>
  <c r="Q34" i="4"/>
  <c r="S33" i="4"/>
  <c r="R33" i="4"/>
  <c r="Q33" i="4"/>
  <c r="S32" i="4"/>
  <c r="R32" i="4"/>
  <c r="Q32" i="4"/>
  <c r="S31" i="4"/>
  <c r="R31" i="4"/>
  <c r="Q31" i="4"/>
  <c r="S30" i="4"/>
  <c r="R30" i="4"/>
  <c r="Q30" i="4"/>
  <c r="S29" i="4"/>
  <c r="R29" i="4"/>
  <c r="Q29" i="4"/>
  <c r="S28" i="4"/>
  <c r="R28" i="4"/>
  <c r="Q28" i="4"/>
  <c r="S27" i="4"/>
  <c r="R27" i="4"/>
  <c r="Q27" i="4"/>
  <c r="S26" i="4"/>
  <c r="R26" i="4"/>
  <c r="Q26" i="4"/>
  <c r="S25" i="4"/>
  <c r="R25" i="4"/>
  <c r="Q25" i="4"/>
  <c r="S23" i="4"/>
  <c r="R23" i="4"/>
  <c r="Q23" i="4"/>
  <c r="S22" i="4"/>
  <c r="R22" i="4"/>
  <c r="Q22" i="4"/>
  <c r="S21" i="4"/>
  <c r="R21" i="4"/>
  <c r="Q21" i="4"/>
  <c r="S20" i="4"/>
  <c r="R20" i="4"/>
  <c r="Q20" i="4"/>
  <c r="S19" i="4"/>
  <c r="R19" i="4"/>
  <c r="Q19" i="4"/>
  <c r="S18" i="4"/>
  <c r="R18" i="4"/>
  <c r="Q18" i="4"/>
  <c r="S17" i="4"/>
  <c r="R17" i="4"/>
  <c r="Q17" i="4"/>
  <c r="S16" i="4"/>
  <c r="R16" i="4"/>
  <c r="Q16" i="4"/>
  <c r="S15" i="4"/>
  <c r="R15" i="4"/>
  <c r="Q15" i="4"/>
  <c r="S14" i="4"/>
  <c r="R14" i="4"/>
  <c r="Q14" i="4"/>
  <c r="S13" i="4"/>
  <c r="R13" i="4"/>
  <c r="Q13" i="4"/>
  <c r="O6" i="4"/>
  <c r="N6" i="4"/>
  <c r="M6" i="4"/>
  <c r="O40" i="4"/>
  <c r="O39" i="4"/>
  <c r="N40" i="4"/>
  <c r="N39" i="4"/>
  <c r="N29" i="4"/>
  <c r="O13" i="4"/>
  <c r="N23" i="4"/>
  <c r="N22" i="4"/>
  <c r="N21" i="4"/>
  <c r="N13" i="4"/>
  <c r="Q5" i="3"/>
  <c r="Q5" i="2"/>
  <c r="I34" i="4" l="1"/>
  <c r="I33" i="4"/>
  <c r="I32" i="4"/>
  <c r="I31" i="4"/>
  <c r="I30" i="4"/>
  <c r="I29" i="4"/>
  <c r="I28" i="4"/>
  <c r="I27" i="4"/>
  <c r="I26" i="4"/>
  <c r="I25" i="4"/>
  <c r="I40" i="4" l="1"/>
  <c r="K40" i="4" s="1"/>
  <c r="I39" i="4"/>
  <c r="I37" i="4"/>
  <c r="K37" i="4" s="1"/>
  <c r="I36" i="4"/>
  <c r="K36" i="4" s="1"/>
  <c r="K34" i="4"/>
  <c r="K33" i="4"/>
  <c r="K32" i="4"/>
  <c r="K31" i="4"/>
  <c r="K30" i="4"/>
  <c r="K29" i="4"/>
  <c r="K28" i="4"/>
  <c r="K27" i="4"/>
  <c r="K26" i="4"/>
  <c r="K25" i="4"/>
  <c r="K39" i="4" l="1"/>
  <c r="I14" i="4" l="1"/>
  <c r="K14" i="4" s="1"/>
  <c r="I15" i="4"/>
  <c r="K15" i="4" s="1"/>
  <c r="I16" i="4"/>
  <c r="K16" i="4" s="1"/>
  <c r="I17" i="4"/>
  <c r="K17" i="4" s="1"/>
  <c r="I18" i="4"/>
  <c r="K18" i="4" s="1"/>
  <c r="I19" i="4"/>
  <c r="K19" i="4" s="1"/>
  <c r="I20" i="4"/>
  <c r="K20" i="4" s="1"/>
  <c r="I21" i="4"/>
  <c r="K21" i="4" s="1"/>
  <c r="I22" i="4"/>
  <c r="K22" i="4" s="1"/>
  <c r="I23" i="4"/>
  <c r="K23" i="4" s="1"/>
  <c r="I13" i="4"/>
  <c r="K13" i="4" s="1"/>
  <c r="F5" i="4"/>
  <c r="E5" i="4"/>
  <c r="D5" i="4"/>
  <c r="F40" i="4"/>
  <c r="F39" i="4"/>
  <c r="F13" i="4"/>
  <c r="E23" i="4"/>
  <c r="G65" i="4" l="1"/>
  <c r="J65" i="4" s="1"/>
  <c r="G64" i="4"/>
  <c r="J64" i="4" s="1"/>
  <c r="G63" i="4"/>
  <c r="J63" i="4" s="1"/>
  <c r="G62" i="4"/>
  <c r="J62" i="4" s="1"/>
  <c r="G61" i="4"/>
  <c r="J61" i="4" s="1"/>
  <c r="G60" i="4"/>
  <c r="G58" i="4"/>
  <c r="J58" i="4" s="1"/>
  <c r="G57" i="4"/>
  <c r="J57" i="4" s="1"/>
  <c r="G56" i="4"/>
  <c r="J56" i="4" s="1"/>
  <c r="G55" i="4"/>
  <c r="J55" i="4" s="1"/>
  <c r="G54" i="4"/>
  <c r="J54" i="4" s="1"/>
  <c r="G53" i="4"/>
  <c r="J53" i="4" s="1"/>
  <c r="G52" i="4"/>
  <c r="J52" i="4" s="1"/>
  <c r="G51" i="4"/>
  <c r="J51" i="4" s="1"/>
  <c r="G50" i="4"/>
  <c r="J50" i="4" s="1"/>
  <c r="G49" i="4"/>
  <c r="J49" i="4" s="1"/>
  <c r="G48" i="4"/>
  <c r="G6" i="3"/>
  <c r="G6" i="2"/>
  <c r="F6" i="2"/>
  <c r="Q11" i="2"/>
  <c r="Q11" i="3"/>
  <c r="G11" i="2"/>
  <c r="G11" i="3"/>
  <c r="F11" i="2"/>
  <c r="J48" i="4" l="1"/>
  <c r="J47" i="4" s="1"/>
  <c r="G47" i="4"/>
  <c r="J60" i="4"/>
  <c r="J59" i="4" s="1"/>
  <c r="G59" i="4"/>
  <c r="L74" i="3"/>
  <c r="K74" i="3"/>
  <c r="J74" i="3" s="1"/>
  <c r="O74" i="3" s="1"/>
  <c r="H74" i="3"/>
  <c r="L73" i="3"/>
  <c r="K73" i="3"/>
  <c r="J73" i="3" s="1"/>
  <c r="O73" i="3" s="1"/>
  <c r="H73" i="3"/>
  <c r="L72" i="3"/>
  <c r="K72" i="3"/>
  <c r="J72" i="3" s="1"/>
  <c r="O72" i="3" s="1"/>
  <c r="H72" i="3"/>
  <c r="W71" i="3"/>
  <c r="V71" i="3"/>
  <c r="T71" i="3"/>
  <c r="Q71" i="3"/>
  <c r="L71" i="3"/>
  <c r="H71" i="3"/>
  <c r="G71" i="3"/>
  <c r="F71" i="3"/>
  <c r="E71" i="3"/>
  <c r="L40" i="3"/>
  <c r="V40" i="3" s="1"/>
  <c r="AD40" i="4" s="1"/>
  <c r="K40" i="3"/>
  <c r="H40" i="3"/>
  <c r="L39" i="3"/>
  <c r="V39" i="3" s="1"/>
  <c r="K39" i="3"/>
  <c r="J39" i="3" s="1"/>
  <c r="O39" i="3" s="1"/>
  <c r="H39" i="3"/>
  <c r="T38" i="3"/>
  <c r="Q38" i="3"/>
  <c r="G38" i="3"/>
  <c r="F38" i="3"/>
  <c r="E38" i="3"/>
  <c r="L37" i="3"/>
  <c r="O37" i="4" s="1"/>
  <c r="K37" i="3"/>
  <c r="H37" i="3"/>
  <c r="F37" i="4" s="1"/>
  <c r="L36" i="3"/>
  <c r="O36" i="4" s="1"/>
  <c r="K36" i="3"/>
  <c r="H36" i="3"/>
  <c r="F36" i="4" s="1"/>
  <c r="T35" i="3"/>
  <c r="Q35" i="3"/>
  <c r="G35" i="3"/>
  <c r="F35" i="3"/>
  <c r="E35" i="3"/>
  <c r="L34" i="3"/>
  <c r="K34" i="3"/>
  <c r="H34" i="3"/>
  <c r="F34" i="4" s="1"/>
  <c r="L33" i="3"/>
  <c r="K33" i="3"/>
  <c r="H33" i="3"/>
  <c r="F33" i="4" s="1"/>
  <c r="L32" i="3"/>
  <c r="K32" i="3"/>
  <c r="H32" i="3"/>
  <c r="F32" i="4" s="1"/>
  <c r="L31" i="3"/>
  <c r="K31" i="3"/>
  <c r="H31" i="3"/>
  <c r="F31" i="4" s="1"/>
  <c r="L30" i="3"/>
  <c r="K30" i="3"/>
  <c r="H30" i="3"/>
  <c r="F30" i="4" s="1"/>
  <c r="L29" i="3"/>
  <c r="K29" i="3"/>
  <c r="H29" i="3"/>
  <c r="F29" i="4" s="1"/>
  <c r="L28" i="3"/>
  <c r="K28" i="3"/>
  <c r="H28" i="3"/>
  <c r="L27" i="3"/>
  <c r="K27" i="3"/>
  <c r="H27" i="3"/>
  <c r="F27" i="4" s="1"/>
  <c r="L26" i="3"/>
  <c r="K26" i="3"/>
  <c r="H26" i="3"/>
  <c r="F26" i="4" s="1"/>
  <c r="L25" i="3"/>
  <c r="O25" i="4" s="1"/>
  <c r="K25" i="3"/>
  <c r="H25" i="3"/>
  <c r="F25" i="4" s="1"/>
  <c r="T24" i="3"/>
  <c r="Q24" i="3"/>
  <c r="G24" i="3"/>
  <c r="F24" i="3"/>
  <c r="F11" i="3" s="1"/>
  <c r="F6" i="3" s="1"/>
  <c r="E24" i="3"/>
  <c r="L23" i="3"/>
  <c r="K23" i="3"/>
  <c r="H23" i="3"/>
  <c r="F23" i="4" s="1"/>
  <c r="L22" i="3"/>
  <c r="K22" i="3"/>
  <c r="H22" i="3"/>
  <c r="F22" i="4" s="1"/>
  <c r="L21" i="3"/>
  <c r="K21" i="3"/>
  <c r="H21" i="3"/>
  <c r="F21" i="4" s="1"/>
  <c r="L20" i="3"/>
  <c r="O20" i="4" s="1"/>
  <c r="K20" i="3"/>
  <c r="H20" i="3"/>
  <c r="F20" i="4" s="1"/>
  <c r="L19" i="3"/>
  <c r="O19" i="4" s="1"/>
  <c r="K19" i="3"/>
  <c r="H19" i="3"/>
  <c r="F19" i="4" s="1"/>
  <c r="L18" i="3"/>
  <c r="O18" i="4" s="1"/>
  <c r="K18" i="3"/>
  <c r="H18" i="3"/>
  <c r="F18" i="4" s="1"/>
  <c r="L17" i="3"/>
  <c r="K17" i="3"/>
  <c r="H17" i="3"/>
  <c r="F17" i="4" s="1"/>
  <c r="L16" i="3"/>
  <c r="O16" i="4" s="1"/>
  <c r="K16" i="3"/>
  <c r="H16" i="3"/>
  <c r="L15" i="3"/>
  <c r="K15" i="3"/>
  <c r="H15" i="3"/>
  <c r="F15" i="4" s="1"/>
  <c r="L14" i="3"/>
  <c r="O14" i="4" s="1"/>
  <c r="K14" i="3"/>
  <c r="H14" i="3"/>
  <c r="F14" i="4" s="1"/>
  <c r="L13" i="3"/>
  <c r="V13" i="3" s="1"/>
  <c r="K13" i="3"/>
  <c r="H13" i="3"/>
  <c r="T12" i="3"/>
  <c r="T11" i="3" s="1"/>
  <c r="Q12" i="3"/>
  <c r="G12" i="3"/>
  <c r="F12" i="3"/>
  <c r="E12" i="3"/>
  <c r="T5" i="3"/>
  <c r="O5" i="3"/>
  <c r="J5" i="3"/>
  <c r="L75" i="2"/>
  <c r="H75" i="2"/>
  <c r="J75" i="2" s="1"/>
  <c r="O75" i="2" s="1"/>
  <c r="L74" i="2"/>
  <c r="J74" i="2"/>
  <c r="H74" i="2"/>
  <c r="L73" i="2"/>
  <c r="H73" i="2"/>
  <c r="J73" i="2" s="1"/>
  <c r="L72" i="2"/>
  <c r="L71" i="2" s="1"/>
  <c r="H72" i="2"/>
  <c r="W71" i="2"/>
  <c r="V71" i="2"/>
  <c r="T71" i="2"/>
  <c r="Q71" i="2"/>
  <c r="G71" i="2"/>
  <c r="F71" i="2"/>
  <c r="E71" i="2"/>
  <c r="V40" i="2"/>
  <c r="AC40" i="4" s="1"/>
  <c r="L40" i="2"/>
  <c r="L38" i="2" s="1"/>
  <c r="H40" i="2"/>
  <c r="V39" i="2"/>
  <c r="L39" i="2"/>
  <c r="H39" i="2"/>
  <c r="E39" i="4" s="1"/>
  <c r="T38" i="2"/>
  <c r="Q38" i="2"/>
  <c r="G38" i="2"/>
  <c r="F38" i="2"/>
  <c r="E38" i="2"/>
  <c r="L37" i="2"/>
  <c r="H37" i="2"/>
  <c r="L36" i="2"/>
  <c r="N36" i="4" s="1"/>
  <c r="H36" i="2"/>
  <c r="E36" i="4" s="1"/>
  <c r="T35" i="2"/>
  <c r="Q35" i="2"/>
  <c r="G35" i="2"/>
  <c r="F35" i="2"/>
  <c r="E35" i="2"/>
  <c r="L34" i="2"/>
  <c r="H34" i="2"/>
  <c r="E34" i="4" s="1"/>
  <c r="L33" i="2"/>
  <c r="H33" i="2"/>
  <c r="L32" i="2"/>
  <c r="H32" i="2"/>
  <c r="L31" i="2"/>
  <c r="H31" i="2"/>
  <c r="J31" i="2" s="1"/>
  <c r="L30" i="2"/>
  <c r="H30" i="2"/>
  <c r="E30" i="4" s="1"/>
  <c r="L29" i="2"/>
  <c r="V29" i="2" s="1"/>
  <c r="AC29" i="4" s="1"/>
  <c r="H29" i="2"/>
  <c r="E29" i="4" s="1"/>
  <c r="L28" i="2"/>
  <c r="N28" i="4" s="1"/>
  <c r="H28" i="2"/>
  <c r="E28" i="4" s="1"/>
  <c r="L27" i="2"/>
  <c r="H27" i="2"/>
  <c r="L26" i="2"/>
  <c r="H26" i="2"/>
  <c r="L25" i="2"/>
  <c r="N25" i="4" s="1"/>
  <c r="H25" i="2"/>
  <c r="E25" i="4" s="1"/>
  <c r="T24" i="2"/>
  <c r="Q24" i="2"/>
  <c r="G24" i="2"/>
  <c r="F24" i="2"/>
  <c r="E24" i="2"/>
  <c r="L23" i="2"/>
  <c r="V23" i="2" s="1"/>
  <c r="J23" i="2"/>
  <c r="H23" i="2"/>
  <c r="L22" i="2"/>
  <c r="V22" i="2" s="1"/>
  <c r="H22" i="2"/>
  <c r="V21" i="2"/>
  <c r="AC21" i="4" s="1"/>
  <c r="L21" i="2"/>
  <c r="H21" i="2"/>
  <c r="L20" i="2"/>
  <c r="H20" i="2"/>
  <c r="L19" i="2"/>
  <c r="H19" i="2"/>
  <c r="E19" i="4" s="1"/>
  <c r="L18" i="2"/>
  <c r="H18" i="2"/>
  <c r="E18" i="4" s="1"/>
  <c r="L17" i="2"/>
  <c r="H17" i="2"/>
  <c r="L16" i="2"/>
  <c r="H16" i="2"/>
  <c r="E16" i="4" s="1"/>
  <c r="L15" i="2"/>
  <c r="H15" i="2"/>
  <c r="L14" i="2"/>
  <c r="H14" i="2"/>
  <c r="E14" i="4" s="1"/>
  <c r="V13" i="2"/>
  <c r="AC13" i="4" s="1"/>
  <c r="L13" i="2"/>
  <c r="H13" i="2"/>
  <c r="T12" i="2"/>
  <c r="T11" i="2" s="1"/>
  <c r="T6" i="2" s="1"/>
  <c r="V6" i="4" s="1"/>
  <c r="Q12" i="2"/>
  <c r="G12" i="2"/>
  <c r="F12" i="2"/>
  <c r="E12" i="2"/>
  <c r="T5" i="2"/>
  <c r="O5" i="2"/>
  <c r="J5" i="2"/>
  <c r="L79" i="1"/>
  <c r="H79" i="1"/>
  <c r="J79" i="1" s="1"/>
  <c r="L78" i="1"/>
  <c r="H78" i="1"/>
  <c r="J78" i="1" s="1"/>
  <c r="O78" i="1" s="1"/>
  <c r="R78" i="1" s="1"/>
  <c r="L77" i="1"/>
  <c r="J77" i="1"/>
  <c r="H77" i="1"/>
  <c r="L76" i="1"/>
  <c r="H76" i="1"/>
  <c r="J76" i="1" s="1"/>
  <c r="L75" i="1"/>
  <c r="H75" i="1"/>
  <c r="J75" i="1" s="1"/>
  <c r="L74" i="1"/>
  <c r="H74" i="1"/>
  <c r="J74" i="1" s="1"/>
  <c r="L73" i="1"/>
  <c r="H73" i="1"/>
  <c r="J73" i="1" s="1"/>
  <c r="L72" i="1"/>
  <c r="H72" i="1"/>
  <c r="J72" i="1" s="1"/>
  <c r="W71" i="1"/>
  <c r="W59" i="1" s="1"/>
  <c r="W46" i="1" s="1"/>
  <c r="V71" i="1"/>
  <c r="V59" i="1" s="1"/>
  <c r="T71" i="1"/>
  <c r="T59" i="1" s="1"/>
  <c r="Q71" i="1"/>
  <c r="Q59" i="1" s="1"/>
  <c r="G71" i="1"/>
  <c r="G59" i="1" s="1"/>
  <c r="G46" i="1" s="1"/>
  <c r="F71" i="1"/>
  <c r="F59" i="1" s="1"/>
  <c r="F46" i="1" s="1"/>
  <c r="E71" i="1"/>
  <c r="E59" i="1" s="1"/>
  <c r="E46" i="1" s="1"/>
  <c r="L40" i="1"/>
  <c r="K40" i="1"/>
  <c r="H40" i="1"/>
  <c r="D40" i="4" s="1"/>
  <c r="L39" i="1"/>
  <c r="K39" i="1"/>
  <c r="H39" i="1"/>
  <c r="D39" i="4" s="1"/>
  <c r="T38" i="1"/>
  <c r="U38" i="4" s="1"/>
  <c r="Q38" i="1"/>
  <c r="Q38" i="4" s="1"/>
  <c r="G38" i="1"/>
  <c r="F38" i="1"/>
  <c r="E38" i="1"/>
  <c r="L37" i="1"/>
  <c r="K37" i="1"/>
  <c r="H37" i="1"/>
  <c r="D37" i="4" s="1"/>
  <c r="L36" i="1"/>
  <c r="K36" i="1"/>
  <c r="H36" i="1"/>
  <c r="T35" i="1"/>
  <c r="U35" i="4" s="1"/>
  <c r="Q35" i="1"/>
  <c r="Q35" i="4" s="1"/>
  <c r="G35" i="1"/>
  <c r="F35" i="1"/>
  <c r="E35" i="1"/>
  <c r="L34" i="1"/>
  <c r="K34" i="1"/>
  <c r="H34" i="1"/>
  <c r="D34" i="4" s="1"/>
  <c r="L33" i="1"/>
  <c r="K33" i="1"/>
  <c r="H33" i="1"/>
  <c r="L32" i="1"/>
  <c r="K32" i="1"/>
  <c r="H32" i="1"/>
  <c r="D32" i="4" s="1"/>
  <c r="L31" i="1"/>
  <c r="K31" i="1"/>
  <c r="H31" i="1"/>
  <c r="D31" i="4" s="1"/>
  <c r="L30" i="1"/>
  <c r="K30" i="1"/>
  <c r="H30" i="1"/>
  <c r="D30" i="4" s="1"/>
  <c r="L29" i="1"/>
  <c r="K29" i="1"/>
  <c r="H29" i="1"/>
  <c r="D29" i="4" s="1"/>
  <c r="L28" i="1"/>
  <c r="K28" i="1"/>
  <c r="H28" i="1"/>
  <c r="D28" i="4" s="1"/>
  <c r="L27" i="1"/>
  <c r="K27" i="1"/>
  <c r="H27" i="1"/>
  <c r="D27" i="4" s="1"/>
  <c r="L26" i="1"/>
  <c r="K26" i="1"/>
  <c r="H26" i="1"/>
  <c r="D26" i="4" s="1"/>
  <c r="L25" i="1"/>
  <c r="K25" i="1"/>
  <c r="H25" i="1"/>
  <c r="D25" i="4" s="1"/>
  <c r="T24" i="1"/>
  <c r="U24" i="4" s="1"/>
  <c r="Q24" i="1"/>
  <c r="Q24" i="4" s="1"/>
  <c r="G24" i="1"/>
  <c r="F24" i="1"/>
  <c r="E24" i="1"/>
  <c r="L23" i="1"/>
  <c r="K23" i="1"/>
  <c r="H23" i="1"/>
  <c r="D23" i="4" s="1"/>
  <c r="L22" i="1"/>
  <c r="K22" i="1"/>
  <c r="H22" i="1"/>
  <c r="D22" i="4" s="1"/>
  <c r="L21" i="1"/>
  <c r="K21" i="1"/>
  <c r="H21" i="1"/>
  <c r="D21" i="4" s="1"/>
  <c r="L20" i="1"/>
  <c r="K20" i="1"/>
  <c r="H20" i="1"/>
  <c r="D20" i="4" s="1"/>
  <c r="L19" i="1"/>
  <c r="K19" i="1"/>
  <c r="H19" i="1"/>
  <c r="D19" i="4" s="1"/>
  <c r="L18" i="1"/>
  <c r="K18" i="1"/>
  <c r="H18" i="1"/>
  <c r="D18" i="4" s="1"/>
  <c r="L17" i="1"/>
  <c r="K17" i="1"/>
  <c r="H17" i="1"/>
  <c r="D17" i="4" s="1"/>
  <c r="L16" i="1"/>
  <c r="K16" i="1"/>
  <c r="H16" i="1"/>
  <c r="D16" i="4" s="1"/>
  <c r="L15" i="1"/>
  <c r="K15" i="1"/>
  <c r="H15" i="1"/>
  <c r="D15" i="4" s="1"/>
  <c r="L14" i="1"/>
  <c r="M14" i="4" s="1"/>
  <c r="K14" i="1"/>
  <c r="H14" i="1"/>
  <c r="D14" i="4" s="1"/>
  <c r="V13" i="1"/>
  <c r="AB13" i="4" s="1"/>
  <c r="L13" i="1"/>
  <c r="M13" i="4" s="1"/>
  <c r="K13" i="1"/>
  <c r="H13" i="1"/>
  <c r="D13" i="4" s="1"/>
  <c r="G13" i="4" s="1"/>
  <c r="T12" i="1"/>
  <c r="U12" i="4" s="1"/>
  <c r="Q12" i="1"/>
  <c r="Q12" i="4" s="1"/>
  <c r="G12" i="1"/>
  <c r="G11" i="1" s="1"/>
  <c r="G6" i="1" s="1"/>
  <c r="F12" i="1"/>
  <c r="E12" i="1"/>
  <c r="O5" i="1"/>
  <c r="J5" i="1"/>
  <c r="T46" i="1" l="1"/>
  <c r="U46" i="4" s="1"/>
  <c r="U59" i="4"/>
  <c r="Q59" i="4"/>
  <c r="Q46" i="1"/>
  <c r="Q46" i="4" s="1"/>
  <c r="V46" i="1"/>
  <c r="AB46" i="4" s="1"/>
  <c r="AB59" i="4"/>
  <c r="E11" i="1"/>
  <c r="E6" i="1" s="1"/>
  <c r="D6" i="4" s="1"/>
  <c r="J40" i="2"/>
  <c r="O40" i="2" s="1"/>
  <c r="R40" i="2" s="1"/>
  <c r="E40" i="4"/>
  <c r="G40" i="4" s="1"/>
  <c r="J40" i="4" s="1"/>
  <c r="K38" i="4"/>
  <c r="E11" i="2"/>
  <c r="E6" i="2" s="1"/>
  <c r="J22" i="2"/>
  <c r="E22" i="4"/>
  <c r="G22" i="4" s="1"/>
  <c r="J22" i="4" s="1"/>
  <c r="J21" i="2"/>
  <c r="O21" i="2" s="1"/>
  <c r="E21" i="4"/>
  <c r="J13" i="2"/>
  <c r="M13" i="2" s="1"/>
  <c r="E13" i="4"/>
  <c r="J13" i="4" s="1"/>
  <c r="T6" i="3"/>
  <c r="W6" i="4" s="1"/>
  <c r="W5" i="4"/>
  <c r="E11" i="3"/>
  <c r="E6" i="3" s="1"/>
  <c r="J46" i="4"/>
  <c r="G46" i="4"/>
  <c r="G18" i="4"/>
  <c r="J18" i="4" s="1"/>
  <c r="G30" i="4"/>
  <c r="J30" i="4" s="1"/>
  <c r="G34" i="4"/>
  <c r="J34" i="4" s="1"/>
  <c r="V28" i="2"/>
  <c r="AC28" i="4" s="1"/>
  <c r="J29" i="2"/>
  <c r="M29" i="2" s="1"/>
  <c r="J16" i="3"/>
  <c r="O16" i="3" s="1"/>
  <c r="V16" i="3"/>
  <c r="AD16" i="4" s="1"/>
  <c r="V15" i="3"/>
  <c r="AD15" i="4" s="1"/>
  <c r="O15" i="4"/>
  <c r="V21" i="3"/>
  <c r="AD21" i="4" s="1"/>
  <c r="O21" i="4"/>
  <c r="V23" i="3"/>
  <c r="AD23" i="4" s="1"/>
  <c r="O23" i="4"/>
  <c r="V27" i="3"/>
  <c r="AD27" i="4" s="1"/>
  <c r="O27" i="4"/>
  <c r="V29" i="3"/>
  <c r="AD29" i="4" s="1"/>
  <c r="O29" i="4"/>
  <c r="V31" i="3"/>
  <c r="O31" i="4"/>
  <c r="V33" i="3"/>
  <c r="O33" i="4"/>
  <c r="G19" i="4"/>
  <c r="J19" i="4" s="1"/>
  <c r="G21" i="4"/>
  <c r="J21" i="4" s="1"/>
  <c r="G23" i="4"/>
  <c r="J23" i="4" s="1"/>
  <c r="G29" i="4"/>
  <c r="J29" i="4" s="1"/>
  <c r="V14" i="3"/>
  <c r="AD14" i="4" s="1"/>
  <c r="W16" i="3"/>
  <c r="F16" i="4"/>
  <c r="V17" i="3"/>
  <c r="AD17" i="4" s="1"/>
  <c r="O17" i="4"/>
  <c r="J18" i="3"/>
  <c r="O18" i="3" s="1"/>
  <c r="V18" i="3"/>
  <c r="AD18" i="4" s="1"/>
  <c r="V19" i="3"/>
  <c r="AD19" i="4" s="1"/>
  <c r="V20" i="3"/>
  <c r="AD20" i="4" s="1"/>
  <c r="V22" i="3"/>
  <c r="AD22" i="4" s="1"/>
  <c r="O22" i="4"/>
  <c r="V26" i="3"/>
  <c r="AD26" i="4" s="1"/>
  <c r="O26" i="4"/>
  <c r="F28" i="4"/>
  <c r="G28" i="4" s="1"/>
  <c r="J28" i="4" s="1"/>
  <c r="V28" i="3"/>
  <c r="AD28" i="4" s="1"/>
  <c r="O28" i="4"/>
  <c r="V30" i="3"/>
  <c r="AD30" i="4" s="1"/>
  <c r="O30" i="4"/>
  <c r="J31" i="3"/>
  <c r="M31" i="3" s="1"/>
  <c r="V32" i="3"/>
  <c r="AD32" i="4" s="1"/>
  <c r="O32" i="4"/>
  <c r="J33" i="3"/>
  <c r="M33" i="3" s="1"/>
  <c r="V34" i="3"/>
  <c r="AD34" i="4" s="1"/>
  <c r="O34" i="4"/>
  <c r="V37" i="3"/>
  <c r="AD37" i="4" s="1"/>
  <c r="V38" i="3"/>
  <c r="AD39" i="4"/>
  <c r="W40" i="3"/>
  <c r="J15" i="2"/>
  <c r="O15" i="2" s="1"/>
  <c r="E15" i="4"/>
  <c r="V16" i="2"/>
  <c r="N16" i="4"/>
  <c r="V17" i="2"/>
  <c r="AC17" i="4" s="1"/>
  <c r="N17" i="4"/>
  <c r="V18" i="2"/>
  <c r="AC18" i="4" s="1"/>
  <c r="N18" i="4"/>
  <c r="V19" i="2"/>
  <c r="AC19" i="4" s="1"/>
  <c r="N19" i="4"/>
  <c r="V20" i="2"/>
  <c r="AC20" i="4" s="1"/>
  <c r="N20" i="4"/>
  <c r="J26" i="2"/>
  <c r="M26" i="2" s="1"/>
  <c r="E26" i="4"/>
  <c r="G26" i="4" s="1"/>
  <c r="J26" i="4" s="1"/>
  <c r="E27" i="4"/>
  <c r="G27" i="4" s="1"/>
  <c r="J27" i="4" s="1"/>
  <c r="V30" i="2"/>
  <c r="AC30" i="4" s="1"/>
  <c r="N30" i="4"/>
  <c r="J32" i="2"/>
  <c r="O32" i="2" s="1"/>
  <c r="E32" i="4"/>
  <c r="G32" i="4" s="1"/>
  <c r="J32" i="4" s="1"/>
  <c r="J33" i="2"/>
  <c r="O33" i="2" s="1"/>
  <c r="P33" i="2" s="1"/>
  <c r="E33" i="4"/>
  <c r="V34" i="2"/>
  <c r="AC34" i="4" s="1"/>
  <c r="N34" i="4"/>
  <c r="V37" i="2"/>
  <c r="AC37" i="4" s="1"/>
  <c r="N37" i="4"/>
  <c r="V14" i="2"/>
  <c r="AC14" i="4" s="1"/>
  <c r="N14" i="4"/>
  <c r="V15" i="2"/>
  <c r="AC15" i="4" s="1"/>
  <c r="N15" i="4"/>
  <c r="J16" i="2"/>
  <c r="O16" i="2" s="1"/>
  <c r="P16" i="2" s="1"/>
  <c r="J17" i="2"/>
  <c r="O17" i="2" s="1"/>
  <c r="R17" i="2" s="1"/>
  <c r="E17" i="4"/>
  <c r="G17" i="4" s="1"/>
  <c r="J17" i="4" s="1"/>
  <c r="J20" i="2"/>
  <c r="O20" i="2" s="1"/>
  <c r="E20" i="4"/>
  <c r="G20" i="4" s="1"/>
  <c r="J20" i="4" s="1"/>
  <c r="V25" i="2"/>
  <c r="AC25" i="4" s="1"/>
  <c r="V26" i="2"/>
  <c r="AC26" i="4" s="1"/>
  <c r="N26" i="4"/>
  <c r="V27" i="2"/>
  <c r="AC27" i="4" s="1"/>
  <c r="N27" i="4"/>
  <c r="J30" i="2"/>
  <c r="M30" i="2" s="1"/>
  <c r="E31" i="4"/>
  <c r="G31" i="4" s="1"/>
  <c r="J31" i="4" s="1"/>
  <c r="V31" i="2"/>
  <c r="AC31" i="4" s="1"/>
  <c r="N31" i="4"/>
  <c r="V32" i="2"/>
  <c r="N32" i="4"/>
  <c r="V33" i="2"/>
  <c r="AC33" i="4" s="1"/>
  <c r="N33" i="4"/>
  <c r="J34" i="2"/>
  <c r="O34" i="2" s="1"/>
  <c r="J36" i="2"/>
  <c r="M36" i="2" s="1"/>
  <c r="H35" i="2"/>
  <c r="E37" i="4"/>
  <c r="G37" i="4" s="1"/>
  <c r="J37" i="4" s="1"/>
  <c r="M79" i="1"/>
  <c r="T11" i="1"/>
  <c r="V40" i="1"/>
  <c r="AB40" i="4" s="1"/>
  <c r="M40" i="4"/>
  <c r="F11" i="1"/>
  <c r="F6" i="1" s="1"/>
  <c r="Q11" i="1"/>
  <c r="J19" i="1"/>
  <c r="M19" i="1" s="1"/>
  <c r="G39" i="4"/>
  <c r="V39" i="1"/>
  <c r="AB39" i="4" s="1"/>
  <c r="M39" i="4"/>
  <c r="J40" i="1"/>
  <c r="O40" i="1" s="1"/>
  <c r="P40" i="1" s="1"/>
  <c r="M73" i="1"/>
  <c r="O73" i="1"/>
  <c r="R73" i="1" s="1"/>
  <c r="M78" i="1"/>
  <c r="J23" i="1"/>
  <c r="M23" i="1" s="1"/>
  <c r="J30" i="1"/>
  <c r="O30" i="1" s="1"/>
  <c r="J31" i="1"/>
  <c r="M31" i="1" s="1"/>
  <c r="J32" i="1"/>
  <c r="O32" i="1" s="1"/>
  <c r="R32" i="1" s="1"/>
  <c r="V15" i="1"/>
  <c r="AB15" i="4" s="1"/>
  <c r="M15" i="4"/>
  <c r="V18" i="1"/>
  <c r="AB18" i="4" s="1"/>
  <c r="M18" i="4"/>
  <c r="V19" i="1"/>
  <c r="AB19" i="4" s="1"/>
  <c r="M19" i="4"/>
  <c r="V22" i="1"/>
  <c r="AB22" i="4" s="1"/>
  <c r="M22" i="4"/>
  <c r="V23" i="1"/>
  <c r="AB23" i="4" s="1"/>
  <c r="M23" i="4"/>
  <c r="G25" i="4"/>
  <c r="V25" i="1"/>
  <c r="AB25" i="4" s="1"/>
  <c r="M25" i="4"/>
  <c r="V27" i="1"/>
  <c r="AB27" i="4" s="1"/>
  <c r="M27" i="4"/>
  <c r="V29" i="1"/>
  <c r="AB29" i="4" s="1"/>
  <c r="M29" i="4"/>
  <c r="V30" i="1"/>
  <c r="M30" i="4"/>
  <c r="V31" i="1"/>
  <c r="AB31" i="4" s="1"/>
  <c r="M31" i="4"/>
  <c r="V32" i="1"/>
  <c r="M32" i="4"/>
  <c r="V34" i="1"/>
  <c r="M34" i="4"/>
  <c r="D36" i="4"/>
  <c r="V36" i="1"/>
  <c r="AB36" i="4" s="1"/>
  <c r="M36" i="4"/>
  <c r="G14" i="4"/>
  <c r="V16" i="1"/>
  <c r="AB16" i="4" s="1"/>
  <c r="M16" i="4"/>
  <c r="J17" i="1"/>
  <c r="M17" i="1" s="1"/>
  <c r="V17" i="1"/>
  <c r="AB17" i="4" s="1"/>
  <c r="M17" i="4"/>
  <c r="V20" i="1"/>
  <c r="AB20" i="4" s="1"/>
  <c r="M20" i="4"/>
  <c r="J21" i="1"/>
  <c r="M21" i="1" s="1"/>
  <c r="V21" i="1"/>
  <c r="AB21" i="4" s="1"/>
  <c r="M21" i="4"/>
  <c r="V26" i="1"/>
  <c r="AB26" i="4" s="1"/>
  <c r="M26" i="4"/>
  <c r="V28" i="1"/>
  <c r="M28" i="4"/>
  <c r="J29" i="1"/>
  <c r="O29" i="1" s="1"/>
  <c r="P29" i="1" s="1"/>
  <c r="J33" i="1"/>
  <c r="O33" i="1" s="1"/>
  <c r="D33" i="4"/>
  <c r="V33" i="1"/>
  <c r="AB33" i="4" s="1"/>
  <c r="M33" i="4"/>
  <c r="J34" i="1"/>
  <c r="M34" i="1" s="1"/>
  <c r="L35" i="1"/>
  <c r="M35" i="4" s="1"/>
  <c r="M37" i="4"/>
  <c r="J29" i="3"/>
  <c r="M29" i="3" s="1"/>
  <c r="J26" i="3"/>
  <c r="O26" i="3" s="1"/>
  <c r="P26" i="3" s="1"/>
  <c r="W21" i="2"/>
  <c r="J28" i="2"/>
  <c r="M18" i="3"/>
  <c r="L12" i="1"/>
  <c r="M12" i="4" s="1"/>
  <c r="J27" i="1"/>
  <c r="O27" i="1" s="1"/>
  <c r="J28" i="1"/>
  <c r="M28" i="1" s="1"/>
  <c r="M75" i="1"/>
  <c r="O75" i="1"/>
  <c r="P75" i="1" s="1"/>
  <c r="R5" i="2"/>
  <c r="J27" i="2"/>
  <c r="M27" i="2" s="1"/>
  <c r="O29" i="2"/>
  <c r="P29" i="2" s="1"/>
  <c r="M32" i="2"/>
  <c r="V38" i="2"/>
  <c r="W40" i="2"/>
  <c r="J28" i="3"/>
  <c r="J71" i="3"/>
  <c r="V36" i="3"/>
  <c r="W36" i="3" s="1"/>
  <c r="L35" i="3"/>
  <c r="J40" i="3"/>
  <c r="M40" i="2"/>
  <c r="O74" i="2"/>
  <c r="M74" i="2"/>
  <c r="W25" i="2"/>
  <c r="J25" i="2"/>
  <c r="O25" i="2" s="1"/>
  <c r="M33" i="2"/>
  <c r="M75" i="2"/>
  <c r="W18" i="3"/>
  <c r="J22" i="3"/>
  <c r="O22" i="3" s="1"/>
  <c r="W37" i="3"/>
  <c r="J39" i="1"/>
  <c r="M39" i="1" s="1"/>
  <c r="M17" i="2"/>
  <c r="H35" i="1"/>
  <c r="D35" i="4" s="1"/>
  <c r="J36" i="1"/>
  <c r="O36" i="1" s="1"/>
  <c r="O76" i="1"/>
  <c r="R76" i="1" s="1"/>
  <c r="M76" i="1"/>
  <c r="O23" i="2"/>
  <c r="M23" i="2"/>
  <c r="L71" i="1"/>
  <c r="L59" i="1" s="1"/>
  <c r="W22" i="2"/>
  <c r="W39" i="2"/>
  <c r="W38" i="2" s="1"/>
  <c r="J14" i="3"/>
  <c r="M14" i="3" s="1"/>
  <c r="J20" i="3"/>
  <c r="O20" i="3" s="1"/>
  <c r="J25" i="3"/>
  <c r="M25" i="3" s="1"/>
  <c r="J27" i="3"/>
  <c r="O27" i="3" s="1"/>
  <c r="J37" i="3"/>
  <c r="M37" i="3" s="1"/>
  <c r="W13" i="1"/>
  <c r="H24" i="1"/>
  <c r="D24" i="4" s="1"/>
  <c r="J26" i="1"/>
  <c r="M26" i="1" s="1"/>
  <c r="H38" i="1"/>
  <c r="D38" i="4" s="1"/>
  <c r="W17" i="2"/>
  <c r="J19" i="2"/>
  <c r="O19" i="2" s="1"/>
  <c r="W20" i="2"/>
  <c r="J37" i="2"/>
  <c r="J35" i="2" s="1"/>
  <c r="W27" i="3"/>
  <c r="J34" i="3"/>
  <c r="O34" i="3" s="1"/>
  <c r="H38" i="3"/>
  <c r="W39" i="3"/>
  <c r="W38" i="3" s="1"/>
  <c r="J13" i="1"/>
  <c r="M13" i="1" s="1"/>
  <c r="H12" i="1"/>
  <c r="D12" i="4" s="1"/>
  <c r="J15" i="1"/>
  <c r="M15" i="1" s="1"/>
  <c r="P17" i="2"/>
  <c r="J16" i="1"/>
  <c r="J22" i="1"/>
  <c r="P76" i="1"/>
  <c r="M22" i="3"/>
  <c r="P39" i="3"/>
  <c r="R39" i="3"/>
  <c r="L24" i="1"/>
  <c r="M24" i="4" s="1"/>
  <c r="J25" i="1"/>
  <c r="V37" i="1"/>
  <c r="J14" i="2"/>
  <c r="J18" i="2"/>
  <c r="M31" i="2"/>
  <c r="O31" i="2"/>
  <c r="H71" i="2"/>
  <c r="J72" i="2"/>
  <c r="M16" i="3"/>
  <c r="O37" i="3"/>
  <c r="V14" i="1"/>
  <c r="W14" i="1" s="1"/>
  <c r="W40" i="1"/>
  <c r="H71" i="1"/>
  <c r="H59" i="1" s="1"/>
  <c r="R75" i="1"/>
  <c r="O13" i="2"/>
  <c r="M15" i="2"/>
  <c r="W23" i="2"/>
  <c r="V24" i="2"/>
  <c r="W29" i="2"/>
  <c r="J39" i="2"/>
  <c r="J14" i="1"/>
  <c r="J18" i="1"/>
  <c r="J20" i="1"/>
  <c r="O72" i="1"/>
  <c r="M72" i="1"/>
  <c r="O74" i="1"/>
  <c r="M74" i="1"/>
  <c r="M77" i="1"/>
  <c r="O77" i="1"/>
  <c r="W13" i="3"/>
  <c r="J13" i="3"/>
  <c r="H12" i="3"/>
  <c r="J37" i="1"/>
  <c r="L38" i="1"/>
  <c r="M38" i="4" s="1"/>
  <c r="L12" i="2"/>
  <c r="W13" i="2"/>
  <c r="H12" i="2"/>
  <c r="M20" i="2"/>
  <c r="L24" i="2"/>
  <c r="R33" i="2"/>
  <c r="H38" i="2"/>
  <c r="V12" i="3"/>
  <c r="J21" i="3"/>
  <c r="W30" i="3"/>
  <c r="J30" i="3"/>
  <c r="J32" i="3"/>
  <c r="R73" i="3"/>
  <c r="P73" i="3"/>
  <c r="O71" i="3"/>
  <c r="R74" i="3"/>
  <c r="P74" i="3"/>
  <c r="P78" i="1"/>
  <c r="V6" i="2"/>
  <c r="AC6" i="4" s="1"/>
  <c r="W26" i="2"/>
  <c r="O36" i="2"/>
  <c r="M73" i="2"/>
  <c r="O73" i="2"/>
  <c r="V6" i="3"/>
  <c r="AD6" i="4" s="1"/>
  <c r="O25" i="3"/>
  <c r="O31" i="3"/>
  <c r="O26" i="2"/>
  <c r="O30" i="2"/>
  <c r="M34" i="2"/>
  <c r="V36" i="2"/>
  <c r="L35" i="2"/>
  <c r="R75" i="2"/>
  <c r="P75" i="2"/>
  <c r="J19" i="3"/>
  <c r="O33" i="3"/>
  <c r="H24" i="2"/>
  <c r="L12" i="3"/>
  <c r="J15" i="3"/>
  <c r="V25" i="3"/>
  <c r="AD25" i="4" s="1"/>
  <c r="L24" i="3"/>
  <c r="J36" i="3"/>
  <c r="H35" i="3"/>
  <c r="L38" i="3"/>
  <c r="M39" i="3"/>
  <c r="J17" i="3"/>
  <c r="R5" i="3"/>
  <c r="H24" i="3"/>
  <c r="M26" i="3"/>
  <c r="M73" i="3"/>
  <c r="J23" i="3"/>
  <c r="R72" i="3"/>
  <c r="P72" i="3"/>
  <c r="M72" i="3"/>
  <c r="M74" i="3"/>
  <c r="H46" i="1" l="1"/>
  <c r="D46" i="4" s="1"/>
  <c r="D59" i="4"/>
  <c r="Q5" i="1"/>
  <c r="Q5" i="4" s="1"/>
  <c r="Q11" i="4"/>
  <c r="T6" i="1"/>
  <c r="U6" i="4" s="1"/>
  <c r="U11" i="4"/>
  <c r="M59" i="4"/>
  <c r="L46" i="1"/>
  <c r="M46" i="4" s="1"/>
  <c r="O19" i="1"/>
  <c r="O22" i="2"/>
  <c r="M22" i="2"/>
  <c r="M21" i="2"/>
  <c r="P21" i="2"/>
  <c r="R21" i="2"/>
  <c r="X51" i="4"/>
  <c r="X55" i="4"/>
  <c r="X60" i="4"/>
  <c r="X64" i="4"/>
  <c r="X50" i="4"/>
  <c r="X54" i="4"/>
  <c r="X58" i="4"/>
  <c r="X63" i="4"/>
  <c r="X13" i="4"/>
  <c r="X17" i="4"/>
  <c r="X21" i="4"/>
  <c r="X26" i="4"/>
  <c r="X30" i="4"/>
  <c r="X34" i="4"/>
  <c r="X40" i="4"/>
  <c r="X14" i="4"/>
  <c r="X18" i="4"/>
  <c r="X22" i="4"/>
  <c r="X27" i="4"/>
  <c r="X31" i="4"/>
  <c r="X36" i="4"/>
  <c r="X49" i="4"/>
  <c r="X53" i="4"/>
  <c r="X57" i="4"/>
  <c r="X62" i="4"/>
  <c r="X48" i="4"/>
  <c r="X52" i="4"/>
  <c r="X56" i="4"/>
  <c r="X61" i="4"/>
  <c r="X65" i="4"/>
  <c r="X15" i="4"/>
  <c r="X19" i="4"/>
  <c r="X23" i="4"/>
  <c r="X28" i="4"/>
  <c r="X32" i="4"/>
  <c r="X37" i="4"/>
  <c r="X39" i="4"/>
  <c r="X38" i="4" s="1"/>
  <c r="X16" i="4"/>
  <c r="X20" i="4"/>
  <c r="X25" i="4"/>
  <c r="X29" i="4"/>
  <c r="X33" i="4"/>
  <c r="W26" i="3"/>
  <c r="W15" i="2"/>
  <c r="W32" i="3"/>
  <c r="R16" i="2"/>
  <c r="R26" i="3"/>
  <c r="H11" i="3"/>
  <c r="H6" i="3" s="1"/>
  <c r="F6" i="4" s="1"/>
  <c r="G16" i="4"/>
  <c r="J16" i="4" s="1"/>
  <c r="W14" i="3"/>
  <c r="W20" i="3"/>
  <c r="W15" i="3"/>
  <c r="W30" i="2"/>
  <c r="W29" i="3"/>
  <c r="W37" i="2"/>
  <c r="W34" i="3"/>
  <c r="W28" i="2"/>
  <c r="P32" i="2"/>
  <c r="R32" i="2"/>
  <c r="R18" i="3"/>
  <c r="P18" i="3"/>
  <c r="K35" i="4"/>
  <c r="W23" i="3"/>
  <c r="W22" i="3"/>
  <c r="W17" i="3"/>
  <c r="W35" i="3"/>
  <c r="L11" i="3"/>
  <c r="L5" i="3" s="1"/>
  <c r="O5" i="4" s="1"/>
  <c r="W19" i="3"/>
  <c r="M16" i="2"/>
  <c r="W34" i="2"/>
  <c r="W21" i="3"/>
  <c r="W14" i="2"/>
  <c r="V35" i="3"/>
  <c r="AD36" i="4"/>
  <c r="K24" i="4"/>
  <c r="G15" i="4"/>
  <c r="J15" i="4" s="1"/>
  <c r="W28" i="3"/>
  <c r="W33" i="3"/>
  <c r="AD33" i="4"/>
  <c r="W31" i="3"/>
  <c r="AD31" i="4"/>
  <c r="K12" i="4"/>
  <c r="K71" i="3"/>
  <c r="J59" i="3"/>
  <c r="W32" i="2"/>
  <c r="AC32" i="4"/>
  <c r="W31" i="2"/>
  <c r="W16" i="2"/>
  <c r="AC16" i="4"/>
  <c r="V35" i="2"/>
  <c r="AC36" i="4"/>
  <c r="V12" i="2"/>
  <c r="V11" i="2" s="1"/>
  <c r="V5" i="2" s="1"/>
  <c r="AC5" i="4" s="1"/>
  <c r="P71" i="3"/>
  <c r="O59" i="3"/>
  <c r="W33" i="2"/>
  <c r="H11" i="2"/>
  <c r="H6" i="2" s="1"/>
  <c r="E6" i="4" s="1"/>
  <c r="L11" i="2"/>
  <c r="L5" i="2" s="1"/>
  <c r="N5" i="4" s="1"/>
  <c r="W18" i="2"/>
  <c r="K35" i="2"/>
  <c r="W19" i="2"/>
  <c r="G33" i="4"/>
  <c r="J33" i="4" s="1"/>
  <c r="W27" i="2"/>
  <c r="R5" i="1"/>
  <c r="O15" i="1"/>
  <c r="R15" i="1" s="1"/>
  <c r="V6" i="1"/>
  <c r="AB6" i="4" s="1"/>
  <c r="O34" i="1"/>
  <c r="R34" i="1" s="1"/>
  <c r="W29" i="1"/>
  <c r="V38" i="1"/>
  <c r="AB38" i="4" s="1"/>
  <c r="W39" i="1"/>
  <c r="W27" i="1"/>
  <c r="O39" i="1"/>
  <c r="R39" i="1" s="1"/>
  <c r="R40" i="1"/>
  <c r="W17" i="1"/>
  <c r="O31" i="1"/>
  <c r="R31" i="1" s="1"/>
  <c r="O23" i="1"/>
  <c r="R23" i="1" s="1"/>
  <c r="W22" i="1"/>
  <c r="R29" i="1"/>
  <c r="W21" i="1"/>
  <c r="W38" i="1"/>
  <c r="P73" i="1"/>
  <c r="M40" i="1"/>
  <c r="M38" i="1" s="1"/>
  <c r="J38" i="1"/>
  <c r="K38" i="1" s="1"/>
  <c r="M33" i="1"/>
  <c r="M32" i="1"/>
  <c r="M30" i="1"/>
  <c r="J39" i="4"/>
  <c r="J38" i="4" s="1"/>
  <c r="G38" i="4"/>
  <c r="M29" i="1"/>
  <c r="O17" i="1"/>
  <c r="P17" i="1" s="1"/>
  <c r="W16" i="1"/>
  <c r="M27" i="1"/>
  <c r="W26" i="1"/>
  <c r="V24" i="1"/>
  <c r="AB24" i="4" s="1"/>
  <c r="V12" i="1"/>
  <c r="AB12" i="4" s="1"/>
  <c r="AB14" i="4"/>
  <c r="J14" i="4"/>
  <c r="W36" i="1"/>
  <c r="W34" i="1"/>
  <c r="AB34" i="4"/>
  <c r="W32" i="1"/>
  <c r="AB32" i="4"/>
  <c r="W30" i="1"/>
  <c r="AB30" i="4"/>
  <c r="W33" i="1"/>
  <c r="O21" i="1"/>
  <c r="P21" i="1" s="1"/>
  <c r="W20" i="1"/>
  <c r="W18" i="1"/>
  <c r="V35" i="1"/>
  <c r="AB35" i="4" s="1"/>
  <c r="AB37" i="4"/>
  <c r="W25" i="1"/>
  <c r="H11" i="1"/>
  <c r="W31" i="1"/>
  <c r="W15" i="1"/>
  <c r="W23" i="1"/>
  <c r="W19" i="1"/>
  <c r="L11" i="1"/>
  <c r="W28" i="1"/>
  <c r="AB28" i="4"/>
  <c r="G36" i="4"/>
  <c r="J25" i="4"/>
  <c r="J24" i="4" s="1"/>
  <c r="J35" i="1"/>
  <c r="K35" i="1" s="1"/>
  <c r="M36" i="1"/>
  <c r="O29" i="3"/>
  <c r="R29" i="3" s="1"/>
  <c r="M27" i="3"/>
  <c r="M20" i="3"/>
  <c r="M19" i="2"/>
  <c r="O13" i="1"/>
  <c r="P13" i="1" s="1"/>
  <c r="P34" i="3"/>
  <c r="R34" i="3"/>
  <c r="M28" i="2"/>
  <c r="O28" i="2"/>
  <c r="R29" i="2"/>
  <c r="O14" i="3"/>
  <c r="R14" i="3" s="1"/>
  <c r="O26" i="1"/>
  <c r="P26" i="1" s="1"/>
  <c r="O40" i="3"/>
  <c r="J38" i="3"/>
  <c r="K38" i="3" s="1"/>
  <c r="M28" i="3"/>
  <c r="O28" i="3"/>
  <c r="M40" i="3"/>
  <c r="M38" i="3" s="1"/>
  <c r="M25" i="2"/>
  <c r="M24" i="2" s="1"/>
  <c r="P40" i="2"/>
  <c r="O27" i="2"/>
  <c r="O28" i="1"/>
  <c r="P28" i="1" s="1"/>
  <c r="M37" i="2"/>
  <c r="M35" i="2" s="1"/>
  <c r="O37" i="2"/>
  <c r="M34" i="3"/>
  <c r="J24" i="2"/>
  <c r="K24" i="2" s="1"/>
  <c r="P32" i="1"/>
  <c r="R71" i="3"/>
  <c r="R59" i="3" s="1"/>
  <c r="R46" i="3" s="1"/>
  <c r="W36" i="2"/>
  <c r="J12" i="2"/>
  <c r="K12" i="2" s="1"/>
  <c r="R23" i="2"/>
  <c r="P23" i="2"/>
  <c r="P74" i="2"/>
  <c r="R74" i="2"/>
  <c r="O23" i="3"/>
  <c r="M23" i="3"/>
  <c r="O17" i="3"/>
  <c r="M17" i="3"/>
  <c r="O30" i="3"/>
  <c r="M30" i="3"/>
  <c r="P20" i="2"/>
  <c r="R20" i="2"/>
  <c r="O14" i="1"/>
  <c r="M14" i="1"/>
  <c r="P15" i="2"/>
  <c r="R15" i="2"/>
  <c r="R37" i="3"/>
  <c r="P37" i="3"/>
  <c r="M72" i="2"/>
  <c r="M71" i="2" s="1"/>
  <c r="J71" i="2"/>
  <c r="K71" i="2" s="1"/>
  <c r="O72" i="2"/>
  <c r="O25" i="1"/>
  <c r="M25" i="1"/>
  <c r="J24" i="1"/>
  <c r="K24" i="1" s="1"/>
  <c r="O16" i="1"/>
  <c r="M16" i="1"/>
  <c r="V24" i="3"/>
  <c r="V11" i="3" s="1"/>
  <c r="V5" i="3" s="1"/>
  <c r="W25" i="3"/>
  <c r="O13" i="3"/>
  <c r="J12" i="3"/>
  <c r="M13" i="3"/>
  <c r="P27" i="1"/>
  <c r="R27" i="1"/>
  <c r="M71" i="3"/>
  <c r="M59" i="3" s="1"/>
  <c r="M46" i="3" s="1"/>
  <c r="O36" i="3"/>
  <c r="J35" i="3"/>
  <c r="K35" i="3" s="1"/>
  <c r="M36" i="3"/>
  <c r="M35" i="3" s="1"/>
  <c r="P33" i="3"/>
  <c r="R33" i="3"/>
  <c r="O19" i="3"/>
  <c r="M19" i="3"/>
  <c r="R36" i="2"/>
  <c r="P36" i="2"/>
  <c r="O35" i="2"/>
  <c r="P35" i="2" s="1"/>
  <c r="P25" i="2"/>
  <c r="R25" i="2"/>
  <c r="W37" i="1"/>
  <c r="R72" i="1"/>
  <c r="P72" i="1"/>
  <c r="P19" i="2"/>
  <c r="R19" i="2"/>
  <c r="R22" i="3"/>
  <c r="P22" i="3"/>
  <c r="R19" i="1"/>
  <c r="P19" i="1"/>
  <c r="P33" i="1"/>
  <c r="R33" i="1"/>
  <c r="P73" i="2"/>
  <c r="R73" i="2"/>
  <c r="J24" i="3"/>
  <c r="K24" i="3" s="1"/>
  <c r="M5" i="2"/>
  <c r="P74" i="1"/>
  <c r="R74" i="1"/>
  <c r="R16" i="3"/>
  <c r="P16" i="3"/>
  <c r="M18" i="2"/>
  <c r="O18" i="2"/>
  <c r="O14" i="2"/>
  <c r="M14" i="2"/>
  <c r="O22" i="1"/>
  <c r="M22" i="1"/>
  <c r="R30" i="2"/>
  <c r="P30" i="2"/>
  <c r="R31" i="3"/>
  <c r="P31" i="3"/>
  <c r="P27" i="3"/>
  <c r="R27" i="3"/>
  <c r="O37" i="1"/>
  <c r="M37" i="1"/>
  <c r="R77" i="1"/>
  <c r="P77" i="1"/>
  <c r="O18" i="1"/>
  <c r="M18" i="1"/>
  <c r="R13" i="2"/>
  <c r="P13" i="2"/>
  <c r="R31" i="2"/>
  <c r="P31" i="2"/>
  <c r="O15" i="3"/>
  <c r="M15" i="3"/>
  <c r="R34" i="2"/>
  <c r="P34" i="2"/>
  <c r="R26" i="2"/>
  <c r="P26" i="2"/>
  <c r="P25" i="3"/>
  <c r="R25" i="3"/>
  <c r="O32" i="3"/>
  <c r="M32" i="3"/>
  <c r="O21" i="3"/>
  <c r="M21" i="3"/>
  <c r="P30" i="1"/>
  <c r="R30" i="1"/>
  <c r="O20" i="1"/>
  <c r="M20" i="1"/>
  <c r="P15" i="1"/>
  <c r="M39" i="2"/>
  <c r="M38" i="2" s="1"/>
  <c r="O39" i="2"/>
  <c r="J38" i="2"/>
  <c r="K38" i="2" s="1"/>
  <c r="J71" i="1"/>
  <c r="M71" i="1"/>
  <c r="M59" i="1" s="1"/>
  <c r="M46" i="1" s="1"/>
  <c r="J12" i="1"/>
  <c r="R20" i="3"/>
  <c r="P20" i="3"/>
  <c r="R36" i="1"/>
  <c r="P36" i="1"/>
  <c r="H6" i="1" l="1"/>
  <c r="D11" i="4"/>
  <c r="W35" i="1"/>
  <c r="L5" i="1"/>
  <c r="M5" i="4" s="1"/>
  <c r="M11" i="4"/>
  <c r="X35" i="4"/>
  <c r="W6" i="1"/>
  <c r="P39" i="1"/>
  <c r="W35" i="2"/>
  <c r="O24" i="2"/>
  <c r="P24" i="2" s="1"/>
  <c r="G24" i="4"/>
  <c r="P22" i="2"/>
  <c r="R22" i="2"/>
  <c r="X12" i="4"/>
  <c r="X59" i="4"/>
  <c r="X24" i="4"/>
  <c r="X47" i="4"/>
  <c r="X46" i="4" s="1"/>
  <c r="J12" i="4"/>
  <c r="P27" i="2"/>
  <c r="W12" i="2"/>
  <c r="W12" i="3"/>
  <c r="W24" i="2"/>
  <c r="M5" i="3"/>
  <c r="W6" i="3"/>
  <c r="P31" i="1"/>
  <c r="G12" i="4"/>
  <c r="K11" i="4"/>
  <c r="AD5" i="4"/>
  <c r="W5" i="3"/>
  <c r="P34" i="1"/>
  <c r="P14" i="3"/>
  <c r="W24" i="3"/>
  <c r="P59" i="3"/>
  <c r="O46" i="3"/>
  <c r="P46" i="3" s="1"/>
  <c r="K59" i="3"/>
  <c r="J46" i="3"/>
  <c r="K46" i="3" s="1"/>
  <c r="W5" i="2"/>
  <c r="R27" i="2"/>
  <c r="R21" i="1"/>
  <c r="R38" i="1"/>
  <c r="P23" i="1"/>
  <c r="O38" i="1"/>
  <c r="P38" i="1" s="1"/>
  <c r="R28" i="1"/>
  <c r="R17" i="1"/>
  <c r="M35" i="1"/>
  <c r="K71" i="1"/>
  <c r="J59" i="1"/>
  <c r="J46" i="1" s="1"/>
  <c r="R13" i="1"/>
  <c r="M24" i="1"/>
  <c r="W24" i="1"/>
  <c r="W12" i="1"/>
  <c r="R26" i="1"/>
  <c r="J36" i="4"/>
  <c r="J35" i="4" s="1"/>
  <c r="G35" i="4"/>
  <c r="V11" i="1"/>
  <c r="J11" i="2"/>
  <c r="J6" i="2" s="1"/>
  <c r="P29" i="3"/>
  <c r="J11" i="1"/>
  <c r="J6" i="1" s="1"/>
  <c r="J11" i="3"/>
  <c r="J6" i="3" s="1"/>
  <c r="P28" i="2"/>
  <c r="R28" i="2"/>
  <c r="R24" i="2" s="1"/>
  <c r="R28" i="3"/>
  <c r="P28" i="3"/>
  <c r="M24" i="3"/>
  <c r="P37" i="2"/>
  <c r="R37" i="2"/>
  <c r="R35" i="2" s="1"/>
  <c r="P40" i="3"/>
  <c r="R40" i="3"/>
  <c r="R38" i="3" s="1"/>
  <c r="O38" i="3"/>
  <c r="P38" i="3" s="1"/>
  <c r="M12" i="3"/>
  <c r="O71" i="1"/>
  <c r="R71" i="1"/>
  <c r="R59" i="1" s="1"/>
  <c r="R46" i="1" s="1"/>
  <c r="R15" i="3"/>
  <c r="P15" i="3"/>
  <c r="R18" i="1"/>
  <c r="P18" i="1"/>
  <c r="P37" i="1"/>
  <c r="R37" i="1"/>
  <c r="R35" i="1" s="1"/>
  <c r="P18" i="2"/>
  <c r="R18" i="2"/>
  <c r="O35" i="3"/>
  <c r="P35" i="3" s="1"/>
  <c r="R36" i="3"/>
  <c r="R35" i="3" s="1"/>
  <c r="P36" i="3"/>
  <c r="O35" i="1"/>
  <c r="P35" i="1" s="1"/>
  <c r="R20" i="1"/>
  <c r="P20" i="1"/>
  <c r="P32" i="3"/>
  <c r="R32" i="3"/>
  <c r="O24" i="3"/>
  <c r="P24" i="3" s="1"/>
  <c r="O12" i="2"/>
  <c r="K12" i="3"/>
  <c r="M12" i="1"/>
  <c r="P23" i="3"/>
  <c r="R23" i="3"/>
  <c r="R22" i="1"/>
  <c r="P22" i="1"/>
  <c r="M12" i="2"/>
  <c r="M11" i="2" s="1"/>
  <c r="W6" i="2"/>
  <c r="O12" i="3"/>
  <c r="P13" i="3"/>
  <c r="R13" i="3"/>
  <c r="P14" i="1"/>
  <c r="R14" i="1"/>
  <c r="P30" i="3"/>
  <c r="R30" i="3"/>
  <c r="K12" i="1"/>
  <c r="R72" i="2"/>
  <c r="R71" i="2" s="1"/>
  <c r="O71" i="2"/>
  <c r="P71" i="2" s="1"/>
  <c r="P72" i="2"/>
  <c r="R39" i="2"/>
  <c r="R38" i="2" s="1"/>
  <c r="O38" i="2"/>
  <c r="P38" i="2" s="1"/>
  <c r="P39" i="2"/>
  <c r="O12" i="1"/>
  <c r="P21" i="3"/>
  <c r="R21" i="3"/>
  <c r="P14" i="2"/>
  <c r="R14" i="2"/>
  <c r="P19" i="3"/>
  <c r="R19" i="3"/>
  <c r="P16" i="1"/>
  <c r="R16" i="1"/>
  <c r="P25" i="1"/>
  <c r="O24" i="1"/>
  <c r="P24" i="1" s="1"/>
  <c r="R25" i="1"/>
  <c r="R17" i="3"/>
  <c r="P17" i="3"/>
  <c r="V5" i="1" l="1"/>
  <c r="AB5" i="4" s="1"/>
  <c r="AB11" i="4"/>
  <c r="M5" i="1"/>
  <c r="M11" i="1"/>
  <c r="J11" i="4"/>
  <c r="X11" i="4"/>
  <c r="X5" i="4" s="1"/>
  <c r="W11" i="3"/>
  <c r="W11" i="2"/>
  <c r="G11" i="4"/>
  <c r="G5" i="4" s="1"/>
  <c r="W11" i="1"/>
  <c r="R24" i="1"/>
  <c r="P71" i="1"/>
  <c r="O59" i="1"/>
  <c r="O46" i="1" s="1"/>
  <c r="K59" i="1"/>
  <c r="K46" i="1"/>
  <c r="W5" i="1"/>
  <c r="O11" i="2"/>
  <c r="M11" i="3"/>
  <c r="R24" i="3"/>
  <c r="O11" i="3"/>
  <c r="O6" i="3" s="1"/>
  <c r="O11" i="1"/>
  <c r="O6" i="1" s="1"/>
  <c r="R12" i="1"/>
  <c r="R12" i="2"/>
  <c r="R11" i="2" s="1"/>
  <c r="K11" i="1"/>
  <c r="M6" i="1"/>
  <c r="P12" i="2"/>
  <c r="P12" i="1"/>
  <c r="R12" i="3"/>
  <c r="K11" i="3"/>
  <c r="M6" i="3"/>
  <c r="P12" i="3"/>
  <c r="M6" i="2"/>
  <c r="K11" i="2"/>
  <c r="R11" i="1" l="1"/>
  <c r="P59" i="1"/>
  <c r="P46" i="1"/>
  <c r="R11" i="3"/>
  <c r="P11" i="1"/>
  <c r="R6" i="1"/>
  <c r="P11" i="3"/>
  <c r="R6" i="3"/>
  <c r="P11" i="2"/>
  <c r="O6" i="2"/>
  <c r="R6" i="2" s="1"/>
</calcChain>
</file>

<file path=xl/sharedStrings.xml><?xml version="1.0" encoding="utf-8"?>
<sst xmlns="http://schemas.openxmlformats.org/spreadsheetml/2006/main" count="593" uniqueCount="107">
  <si>
    <t>P.U.</t>
  </si>
  <si>
    <t>MONTANT</t>
  </si>
  <si>
    <t>xxxxxxx</t>
  </si>
  <si>
    <t>BUDG. Réf.</t>
  </si>
  <si>
    <t>Trsf. +/-</t>
  </si>
  <si>
    <t>TS</t>
  </si>
  <si>
    <t>CUMUL A FIN  DECEMBRE-2017</t>
  </si>
  <si>
    <t>MOIS DE  DECEMBRE-2017</t>
  </si>
  <si>
    <t>RAD</t>
  </si>
  <si>
    <t>CUMUL FDC</t>
  </si>
  <si>
    <t>CUMUL A FIN  NOVEMBRE-2017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</si>
  <si>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</si>
  <si>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</si>
  <si>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</si>
  <si>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</si>
  <si>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</si>
  <si>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</si>
  <si>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</si>
  <si>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</si>
  <si>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</si>
  <si>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</si>
  <si>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</si>
  <si>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</si>
  <si>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</si>
  <si>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</si>
  <si>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MOI</t>
  </si>
  <si>
    <t>FORMATION</t>
  </si>
  <si>
    <t>Total</t>
  </si>
  <si>
    <t>M3</t>
  </si>
  <si>
    <t/>
  </si>
  <si>
    <t>INDIRECTS</t>
  </si>
  <si>
    <t>T</t>
  </si>
  <si>
    <t>MO</t>
  </si>
  <si>
    <t>BETON</t>
  </si>
  <si>
    <t>ACIER</t>
  </si>
  <si>
    <t>MONTANT BUDG</t>
  </si>
  <si>
    <t>RAR</t>
  </si>
  <si>
    <t>Avcmt%</t>
  </si>
  <si>
    <t>Dépenses Cumulées</t>
  </si>
  <si>
    <t>Budgets Conformes</t>
  </si>
  <si>
    <t>Dépenses Mensuelles</t>
  </si>
  <si>
    <t>Budget
Avancé</t>
  </si>
  <si>
    <t>Montant 
RAD</t>
  </si>
  <si>
    <t>Libellé</t>
  </si>
  <si>
    <t xml:space="preserve">Code </t>
  </si>
  <si>
    <t>BILAN 1</t>
  </si>
  <si>
    <t>BILAN 2</t>
  </si>
  <si>
    <t>BILAN 3</t>
  </si>
  <si>
    <t>RECAPITULATIF DES BILANS</t>
  </si>
  <si>
    <t>FOND - T1</t>
  </si>
  <si>
    <t>SUP - T1</t>
  </si>
  <si>
    <t>INFRA + SUPER - T1</t>
  </si>
  <si>
    <t>ESC - T1</t>
  </si>
  <si>
    <t>FOND - T2</t>
  </si>
  <si>
    <t>SUP - T2</t>
  </si>
  <si>
    <t>T1-A</t>
  </si>
  <si>
    <t>T1-B</t>
  </si>
  <si>
    <t>T1-1</t>
  </si>
  <si>
    <t>T1-2</t>
  </si>
  <si>
    <t>T1-3</t>
  </si>
  <si>
    <t>T1-4</t>
  </si>
  <si>
    <t>T1-5</t>
  </si>
  <si>
    <t>T1-6</t>
  </si>
  <si>
    <t>T1-7</t>
  </si>
  <si>
    <t>T1-8</t>
  </si>
  <si>
    <t>T1-9</t>
  </si>
  <si>
    <t>T1-10</t>
  </si>
  <si>
    <t>T1-11</t>
  </si>
  <si>
    <t>T1-22</t>
  </si>
  <si>
    <t>T1-33</t>
  </si>
  <si>
    <t>T1-44</t>
  </si>
  <si>
    <t>T1-55</t>
  </si>
  <si>
    <t>T1-66</t>
  </si>
  <si>
    <t>T1-77</t>
  </si>
  <si>
    <t>T1-88</t>
  </si>
  <si>
    <t>T1-99</t>
  </si>
  <si>
    <t>T1-110</t>
  </si>
  <si>
    <t>T1-S</t>
  </si>
  <si>
    <t>T1-C</t>
  </si>
  <si>
    <t>T2-1</t>
  </si>
  <si>
    <t>T2-2</t>
  </si>
  <si>
    <t>T2-3</t>
  </si>
  <si>
    <t>T2-4</t>
  </si>
  <si>
    <t>T2-5</t>
  </si>
  <si>
    <t>T2-6</t>
  </si>
  <si>
    <t>T2-7</t>
  </si>
  <si>
    <t>T2-8</t>
  </si>
  <si>
    <t>T2-9</t>
  </si>
  <si>
    <t>T2-10</t>
  </si>
  <si>
    <t>T2-11</t>
  </si>
  <si>
    <t>T2-22</t>
  </si>
  <si>
    <t>T2-33</t>
  </si>
  <si>
    <t>T2-44</t>
  </si>
  <si>
    <t>T2-55</t>
  </si>
  <si>
    <t>T2-66</t>
  </si>
  <si>
    <t>NETTOYAGE A</t>
  </si>
  <si>
    <t>NETTOYAGE B</t>
  </si>
  <si>
    <t>NETTOYAGE C</t>
  </si>
  <si>
    <t>VOYAGE</t>
  </si>
  <si>
    <t>MISSION</t>
  </si>
  <si>
    <t>ASSURANCE</t>
  </si>
  <si>
    <t>TRC</t>
  </si>
  <si>
    <t xml:space="preserve">POSE </t>
  </si>
  <si>
    <t>RSD</t>
  </si>
  <si>
    <t>Code</t>
  </si>
  <si>
    <t>AM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</si>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</sst>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theme="5" tint="0.39997558519241921"/>
        <bgColor indexed="64"/>
      </patternFill>
    </fill>
  </fills>
  <borders count="28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medium">
        <color indexed="8"/>
      </right>
      <top/>
      <bottom style="thin">
        <color auto="1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78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5" borderId="35" xfId="1" applyNumberFormat="1" applyFont="1" applyFill="1" applyBorder="1" applyAlignment="1" applyProtection="1">
      <alignment horizontal="left" vertical="center"/>
      <protection locked="0"/>
    </xf>
    <xf numFmtId="49" fontId="10" fillId="5" borderId="36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37" xfId="1" applyNumberFormat="1" applyFont="1" applyFill="1" applyBorder="1" applyAlignment="1" applyProtection="1">
      <alignment horizontal="center" vertical="center"/>
      <protection locked="0"/>
    </xf>
    <xf numFmtId="4" fontId="10" fillId="5" borderId="38" xfId="1" applyNumberFormat="1" applyFont="1" applyFill="1" applyBorder="1" applyAlignment="1" applyProtection="1">
      <alignment horizontal="right" vertical="center"/>
    </xf>
    <xf numFmtId="4" fontId="10" fillId="5" borderId="39" xfId="1" applyNumberFormat="1" applyFont="1" applyFill="1" applyBorder="1" applyAlignment="1" applyProtection="1">
      <alignment horizontal="right" vertical="center"/>
    </xf>
    <xf numFmtId="4" fontId="10" fillId="5" borderId="40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42" xfId="1" applyNumberFormat="1" applyFont="1" applyFill="1" applyBorder="1" applyAlignment="1" applyProtection="1">
      <alignment horizontal="right" vertical="center"/>
    </xf>
    <xf numFmtId="4" fontId="10" fillId="5" borderId="43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0" fontId="11" fillId="2" borderId="0" xfId="1" applyFont="1" applyFill="1" applyBorder="1" applyAlignment="1">
      <alignment vertical="center"/>
    </xf>
    <xf numFmtId="0" fontId="11" fillId="2" borderId="0" xfId="1" applyFont="1" applyFill="1" applyBorder="1" applyAlignment="1" applyProtection="1">
      <alignment vertical="center"/>
    </xf>
    <xf numFmtId="0" fontId="4" fillId="2" borderId="0" xfId="1" applyFont="1" applyFill="1" applyAlignment="1">
      <alignment vertical="center"/>
    </xf>
    <xf numFmtId="49" fontId="12" fillId="3" borderId="51" xfId="1" applyNumberFormat="1" applyFont="1" applyFill="1" applyBorder="1" applyAlignment="1" applyProtection="1">
      <alignment horizontal="left" vertical="center"/>
      <protection locked="0"/>
    </xf>
    <xf numFmtId="49" fontId="13" fillId="3" borderId="52" xfId="1" applyNumberFormat="1" applyFont="1" applyFill="1" applyBorder="1" applyAlignment="1" applyProtection="1">
      <alignment horizontal="left" vertical="center"/>
      <protection locked="0"/>
    </xf>
    <xf numFmtId="49" fontId="12" fillId="3" borderId="53" xfId="1" applyNumberFormat="1" applyFont="1" applyFill="1" applyBorder="1" applyAlignment="1" applyProtection="1">
      <alignment horizontal="center" vertical="center"/>
      <protection locked="0"/>
    </xf>
    <xf numFmtId="4" fontId="12" fillId="0" borderId="54" xfId="1" applyNumberFormat="1" applyFont="1" applyFill="1" applyBorder="1" applyAlignment="1" applyProtection="1">
      <alignment horizontal="right" vertical="center"/>
    </xf>
    <xf numFmtId="4" fontId="12" fillId="0" borderId="55" xfId="1" applyNumberFormat="1" applyFont="1" applyFill="1" applyBorder="1" applyAlignment="1" applyProtection="1">
      <alignment horizontal="right" vertical="center"/>
    </xf>
    <xf numFmtId="4" fontId="12" fillId="0" borderId="56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</xf>
    <xf numFmtId="4" fontId="12" fillId="6" borderId="58" xfId="1" applyNumberFormat="1" applyFont="1" applyFill="1" applyBorder="1" applyAlignment="1" applyProtection="1">
      <alignment horizontal="right" vertical="center"/>
    </xf>
    <xf numFmtId="4" fontId="12" fillId="0" borderId="59" xfId="1" applyNumberFormat="1" applyFont="1" applyFill="1" applyBorder="1" applyAlignment="1" applyProtection="1">
      <alignment horizontal="right" vertical="center"/>
    </xf>
    <xf numFmtId="4" fontId="12" fillId="2" borderId="60" xfId="1" applyNumberFormat="1" applyFont="1" applyFill="1" applyBorder="1" applyAlignment="1" applyProtection="1">
      <alignment horizontal="right" vertical="center"/>
    </xf>
    <xf numFmtId="4" fontId="12" fillId="6" borderId="61" xfId="1" applyNumberFormat="1" applyFont="1" applyFill="1" applyBorder="1" applyAlignment="1" applyProtection="1">
      <alignment horizontal="right" vertical="center"/>
    </xf>
    <xf numFmtId="4" fontId="12" fillId="2" borderId="62" xfId="1" applyNumberFormat="1" applyFont="1" applyFill="1" applyBorder="1" applyAlignment="1" applyProtection="1">
      <alignment horizontal="right" vertical="center"/>
    </xf>
    <xf numFmtId="4" fontId="12" fillId="6" borderId="63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54" xfId="1" applyNumberFormat="1" applyFont="1" applyFill="1" applyBorder="1" applyAlignment="1" applyProtection="1">
      <alignment horizontal="right" vertical="center"/>
      <protection locked="0"/>
    </xf>
    <xf numFmtId="4" fontId="12" fillId="6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64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62" xfId="1" applyNumberFormat="1" applyFont="1" applyFill="1" applyBorder="1" applyAlignment="1" applyProtection="1">
      <alignment horizontal="right" vertical="center"/>
    </xf>
    <xf numFmtId="4" fontId="12" fillId="0" borderId="65" xfId="1" applyNumberFormat="1" applyFont="1" applyFill="1" applyBorder="1" applyAlignment="1" applyProtection="1">
      <alignment horizontal="right" vertical="center"/>
    </xf>
    <xf numFmtId="4" fontId="12" fillId="6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6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0" borderId="73" xfId="1" applyNumberFormat="1" applyFont="1" applyFill="1" applyBorder="1" applyAlignment="1" applyProtection="1">
      <alignment horizontal="right" vertical="center"/>
      <protection locked="0"/>
    </xf>
    <xf numFmtId="4" fontId="12" fillId="6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9" fontId="12" fillId="3" borderId="87" xfId="1" applyNumberFormat="1" applyFont="1" applyFill="1" applyBorder="1" applyAlignment="1" applyProtection="1">
      <alignment horizontal="left" vertical="center"/>
      <protection locked="0"/>
    </xf>
    <xf numFmtId="49" fontId="13" fillId="3" borderId="88" xfId="1" applyNumberFormat="1" applyFont="1" applyFill="1" applyBorder="1" applyAlignment="1" applyProtection="1">
      <alignment horizontal="left" vertical="center"/>
      <protection locked="0"/>
    </xf>
    <xf numFmtId="49" fontId="12" fillId="3" borderId="89" xfId="1" applyNumberFormat="1" applyFont="1" applyFill="1" applyBorder="1" applyAlignment="1" applyProtection="1">
      <alignment horizontal="center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</xf>
    <xf numFmtId="4" fontId="12" fillId="0" borderId="92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</xf>
    <xf numFmtId="4" fontId="12" fillId="0" borderId="95" xfId="1" applyNumberFormat="1" applyFont="1" applyFill="1" applyBorder="1" applyAlignment="1" applyProtection="1">
      <alignment horizontal="right" vertical="center"/>
    </xf>
    <xf numFmtId="4" fontId="12" fillId="0" borderId="98" xfId="1" applyNumberFormat="1" applyFont="1" applyFill="1" applyBorder="1" applyAlignment="1" applyProtection="1">
      <alignment horizontal="right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10" fillId="5" borderId="82" xfId="1" applyNumberFormat="1" applyFont="1" applyFill="1" applyBorder="1" applyAlignment="1" applyProtection="1">
      <alignment horizontal="right" vertical="center"/>
    </xf>
    <xf numFmtId="4" fontId="10" fillId="5" borderId="102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75" xfId="1" applyNumberFormat="1" applyFont="1" applyFill="1" applyBorder="1" applyAlignment="1" applyProtection="1">
      <alignment horizontal="right" vertical="center"/>
    </xf>
    <xf numFmtId="4" fontId="10" fillId="5" borderId="38" xfId="1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3" fontId="1" fillId="0" borderId="0" xfId="1" applyNumberFormat="1" applyAlignment="1" applyProtection="1">
      <alignment vertical="center"/>
    </xf>
    <xf numFmtId="49" fontId="10" fillId="5" borderId="35" xfId="1" applyNumberFormat="1" applyFont="1" applyFill="1" applyBorder="1" applyAlignment="1" applyProtection="1">
      <alignment horizontal="center" vertical="center"/>
      <protection locked="0"/>
    </xf>
    <xf numFmtId="4" fontId="10" fillId="5" borderId="105" xfId="1" applyNumberFormat="1" applyFont="1" applyFill="1" applyBorder="1" applyAlignment="1" applyProtection="1">
      <alignment horizontal="right" vertical="center"/>
    </xf>
    <xf numFmtId="4" fontId="10" fillId="5" borderId="106" xfId="1" applyNumberFormat="1" applyFont="1" applyFill="1" applyBorder="1" applyAlignment="1" applyProtection="1">
      <alignment horizontal="right" vertical="center"/>
    </xf>
    <xf numFmtId="4" fontId="10" fillId="5" borderId="36" xfId="1" applyNumberFormat="1" applyFont="1" applyFill="1" applyBorder="1" applyAlignment="1" applyProtection="1">
      <alignment horizontal="right" vertical="center"/>
    </xf>
    <xf numFmtId="4" fontId="10" fillId="5" borderId="77" xfId="1" applyNumberFormat="1" applyFont="1" applyFill="1" applyBorder="1" applyAlignment="1" applyProtection="1">
      <alignment horizontal="right" vertical="center"/>
    </xf>
    <xf numFmtId="10" fontId="10" fillId="5" borderId="83" xfId="2" applyNumberFormat="1" applyFont="1" applyFill="1" applyBorder="1" applyAlignment="1" applyProtection="1">
      <alignment horizontal="right" vertical="center"/>
    </xf>
    <xf numFmtId="4" fontId="10" fillId="5" borderId="83" xfId="1" applyNumberFormat="1" applyFont="1" applyFill="1" applyBorder="1" applyAlignment="1" applyProtection="1">
      <alignment horizontal="right" vertical="center"/>
    </xf>
    <xf numFmtId="10" fontId="10" fillId="5" borderId="101" xfId="2" applyNumberFormat="1" applyFont="1" applyFill="1" applyBorder="1" applyAlignment="1" applyProtection="1">
      <alignment horizontal="right" vertical="center"/>
    </xf>
    <xf numFmtId="4" fontId="10" fillId="5" borderId="107" xfId="1" applyNumberFormat="1" applyFont="1" applyFill="1" applyBorder="1" applyAlignment="1" applyProtection="1">
      <alignment horizontal="right" vertical="center"/>
    </xf>
    <xf numFmtId="4" fontId="10" fillId="5" borderId="108" xfId="1" applyNumberFormat="1" applyFont="1" applyFill="1" applyBorder="1" applyAlignment="1" applyProtection="1">
      <alignment horizontal="right" vertical="center"/>
    </xf>
    <xf numFmtId="10" fontId="10" fillId="5" borderId="85" xfId="2" applyNumberFormat="1" applyFont="1" applyFill="1" applyBorder="1" applyAlignment="1" applyProtection="1">
      <alignment horizontal="right" vertical="center"/>
      <protection locked="0"/>
    </xf>
    <xf numFmtId="4" fontId="10" fillId="5" borderId="85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4" fontId="12" fillId="2" borderId="58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4" fontId="12" fillId="2" borderId="110" xfId="1" applyNumberFormat="1" applyFont="1" applyFill="1" applyBorder="1" applyAlignment="1" applyProtection="1">
      <alignment horizontal="right" vertical="center"/>
    </xf>
    <xf numFmtId="4" fontId="12" fillId="7" borderId="63" xfId="1" applyNumberFormat="1" applyFont="1" applyFill="1" applyBorder="1" applyAlignment="1" applyProtection="1">
      <alignment horizontal="right" vertical="center"/>
    </xf>
    <xf numFmtId="4" fontId="12" fillId="7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1" xfId="1" applyNumberFormat="1" applyFont="1" applyFill="1" applyBorder="1" applyAlignment="1" applyProtection="1">
      <alignment horizontal="right" vertical="center"/>
    </xf>
    <xf numFmtId="2" fontId="12" fillId="7" borderId="111" xfId="1" applyNumberFormat="1" applyFont="1" applyFill="1" applyBorder="1" applyAlignment="1" applyProtection="1">
      <alignment horizontal="right" vertical="center"/>
    </xf>
    <xf numFmtId="4" fontId="12" fillId="0" borderId="113" xfId="1" applyNumberFormat="1" applyFont="1" applyFill="1" applyBorder="1" applyAlignment="1" applyProtection="1">
      <alignment horizontal="right" vertical="center"/>
    </xf>
    <xf numFmtId="4" fontId="12" fillId="2" borderId="114" xfId="1" applyNumberFormat="1" applyFont="1" applyFill="1" applyBorder="1" applyAlignment="1" applyProtection="1">
      <alignment horizontal="right" vertical="center"/>
    </xf>
    <xf numFmtId="2" fontId="12" fillId="7" borderId="115" xfId="1" applyNumberFormat="1" applyFont="1" applyFill="1" applyBorder="1" applyAlignment="1" applyProtection="1">
      <alignment horizontal="right" vertical="center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7" borderId="97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116" xfId="1" applyNumberFormat="1" applyFont="1" applyFill="1" applyBorder="1" applyAlignment="1" applyProtection="1">
      <alignment horizontal="right" vertical="center"/>
      <protection locked="0"/>
    </xf>
    <xf numFmtId="49" fontId="10" fillId="3" borderId="120" xfId="1" applyNumberFormat="1" applyFont="1" applyFill="1" applyBorder="1" applyAlignment="1" applyProtection="1">
      <alignment horizontal="center" vertical="center"/>
      <protection locked="0"/>
    </xf>
    <xf numFmtId="49" fontId="10" fillId="3" borderId="121" xfId="1" applyNumberFormat="1" applyFont="1" applyFill="1" applyBorder="1" applyAlignment="1" applyProtection="1">
      <alignment horizontal="center" vertical="center"/>
      <protection locked="0"/>
    </xf>
    <xf numFmtId="49" fontId="10" fillId="3" borderId="122" xfId="1" applyNumberFormat="1" applyFont="1" applyFill="1" applyBorder="1" applyAlignment="1" applyProtection="1">
      <alignment horizontal="center" vertical="center"/>
      <protection locked="0"/>
    </xf>
    <xf numFmtId="49" fontId="10" fillId="3" borderId="126" xfId="1" applyNumberFormat="1" applyFont="1" applyFill="1" applyBorder="1" applyAlignment="1" applyProtection="1">
      <alignment horizontal="center" vertical="center"/>
      <protection locked="0"/>
    </xf>
    <xf numFmtId="49" fontId="10" fillId="4" borderId="129" xfId="1" applyNumberFormat="1" applyFont="1" applyFill="1" applyBorder="1" applyAlignment="1" applyProtection="1">
      <alignment horizontal="center" vertical="center"/>
      <protection locked="0"/>
    </xf>
    <xf numFmtId="49" fontId="10" fillId="4" borderId="135" xfId="1" applyNumberFormat="1" applyFont="1" applyFill="1" applyBorder="1" applyAlignment="1" applyProtection="1">
      <alignment horizontal="center" vertical="center"/>
      <protection locked="0"/>
    </xf>
    <xf numFmtId="49" fontId="10" fillId="4" borderId="136" xfId="1" applyNumberFormat="1" applyFont="1" applyFill="1" applyBorder="1" applyAlignment="1" applyProtection="1">
      <alignment horizontal="center" vertical="center"/>
      <protection locked="0"/>
    </xf>
    <xf numFmtId="49" fontId="10" fillId="4" borderId="139" xfId="1" applyNumberFormat="1" applyFont="1" applyFill="1" applyBorder="1" applyAlignment="1" applyProtection="1">
      <alignment horizontal="center" vertical="center"/>
      <protection locked="0"/>
    </xf>
    <xf numFmtId="49" fontId="10" fillId="4" borderId="140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42" xfId="1" applyNumberFormat="1" applyFont="1" applyFill="1" applyBorder="1" applyAlignment="1" applyProtection="1">
      <alignment horizontal="center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</xf>
    <xf numFmtId="4" fontId="10" fillId="5" borderId="144" xfId="1" applyNumberFormat="1" applyFont="1" applyFill="1" applyBorder="1" applyAlignment="1" applyProtection="1">
      <alignment horizontal="right" vertical="center"/>
    </xf>
    <xf numFmtId="9" fontId="14" fillId="0" borderId="0" xfId="2" applyFont="1" applyBorder="1" applyAlignment="1">
      <alignment vertical="center"/>
    </xf>
    <xf numFmtId="4" fontId="12" fillId="6" borderId="112" xfId="1" applyNumberFormat="1" applyFont="1" applyFill="1" applyBorder="1" applyAlignment="1" applyProtection="1">
      <alignment horizontal="right" vertical="center"/>
    </xf>
    <xf numFmtId="0" fontId="11" fillId="2" borderId="149" xfId="1" applyFont="1" applyFill="1" applyBorder="1" applyAlignment="1" applyProtection="1">
      <alignment vertical="center"/>
    </xf>
    <xf numFmtId="10" fontId="10" fillId="5" borderId="143" xfId="2" applyNumberFormat="1" applyFont="1" applyFill="1" applyBorder="1" applyAlignment="1" applyProtection="1">
      <alignment horizontal="right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  <protection locked="0"/>
    </xf>
    <xf numFmtId="4" fontId="10" fillId="5" borderId="153" xfId="1" applyNumberFormat="1" applyFont="1" applyFill="1" applyBorder="1" applyAlignment="1" applyProtection="1">
      <alignment horizontal="righ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147" xfId="1" applyNumberFormat="1" applyFont="1" applyFill="1" applyBorder="1" applyAlignment="1" applyProtection="1">
      <alignment horizontal="right" vertical="center"/>
    </xf>
    <xf numFmtId="10" fontId="10" fillId="5" borderId="150" xfId="2" applyNumberFormat="1" applyFont="1" applyFill="1" applyBorder="1" applyAlignment="1" applyProtection="1">
      <alignment horizontal="right" vertical="center"/>
    </xf>
    <xf numFmtId="4" fontId="10" fillId="5" borderId="146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  <protection locked="0"/>
    </xf>
    <xf numFmtId="4" fontId="12" fillId="0" borderId="154" xfId="1" applyNumberFormat="1" applyFont="1" applyFill="1" applyBorder="1" applyAlignment="1" applyProtection="1">
      <alignment horizontal="right" vertical="center"/>
    </xf>
    <xf numFmtId="2" fontId="12" fillId="7" borderId="155" xfId="1" applyNumberFormat="1" applyFont="1" applyFill="1" applyBorder="1" applyAlignment="1" applyProtection="1">
      <alignment horizontal="right" vertical="center"/>
    </xf>
    <xf numFmtId="4" fontId="12" fillId="0" borderId="156" xfId="1" applyNumberFormat="1" applyFont="1" applyFill="1" applyBorder="1" applyAlignment="1" applyProtection="1">
      <alignment horizontal="right" vertical="center"/>
    </xf>
    <xf numFmtId="2" fontId="12" fillId="7" borderId="157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</xf>
    <xf numFmtId="4" fontId="12" fillId="2" borderId="94" xfId="1" applyNumberFormat="1" applyFont="1" applyFill="1" applyBorder="1" applyAlignment="1" applyProtection="1">
      <alignment horizontal="right" vertical="center"/>
    </xf>
    <xf numFmtId="4" fontId="12" fillId="0" borderId="116" xfId="1" applyNumberFormat="1" applyFont="1" applyFill="1" applyBorder="1" applyAlignment="1" applyProtection="1">
      <alignment horizontal="right" vertical="center"/>
    </xf>
    <xf numFmtId="2" fontId="12" fillId="7" borderId="158" xfId="1" applyNumberFormat="1" applyFont="1" applyFill="1" applyBorder="1" applyAlignment="1" applyProtection="1">
      <alignment horizontal="right" vertical="center"/>
    </xf>
    <xf numFmtId="4" fontId="12" fillId="7" borderId="99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4" fontId="10" fillId="5" borderId="159" xfId="1" applyNumberFormat="1" applyFont="1" applyFill="1" applyBorder="1" applyAlignment="1" applyProtection="1">
      <alignment horizontal="right" vertical="center"/>
    </xf>
    <xf numFmtId="4" fontId="10" fillId="5" borderId="152" xfId="1" applyNumberFormat="1" applyFont="1" applyFill="1" applyBorder="1" applyAlignment="1" applyProtection="1">
      <alignment horizontal="right" vertical="center"/>
    </xf>
    <xf numFmtId="164" fontId="10" fillId="5" borderId="50" xfId="1" applyNumberFormat="1" applyFont="1" applyFill="1" applyBorder="1" applyAlignment="1" applyProtection="1">
      <alignment horizontal="right" vertical="center"/>
    </xf>
    <xf numFmtId="10" fontId="10" fillId="5" borderId="161" xfId="2" applyNumberFormat="1" applyFont="1" applyFill="1" applyBorder="1" applyAlignment="1" applyProtection="1">
      <alignment horizontal="right" vertical="center"/>
    </xf>
    <xf numFmtId="4" fontId="10" fillId="5" borderId="37" xfId="1" applyNumberFormat="1" applyFont="1" applyFill="1" applyBorder="1" applyAlignment="1" applyProtection="1">
      <alignment horizontal="right" vertical="center"/>
    </xf>
    <xf numFmtId="10" fontId="10" fillId="5" borderId="162" xfId="2" applyNumberFormat="1" applyFont="1" applyFill="1" applyBorder="1" applyAlignment="1" applyProtection="1">
      <alignment horizontal="right" vertical="center"/>
    </xf>
    <xf numFmtId="4" fontId="10" fillId="5" borderId="163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64" xfId="1" applyNumberFormat="1" applyFont="1" applyFill="1" applyBorder="1" applyAlignment="1" applyProtection="1">
      <alignment horizontal="right" vertical="center"/>
    </xf>
    <xf numFmtId="4" fontId="12" fillId="2" borderId="165" xfId="1" applyNumberFormat="1" applyFont="1" applyFill="1" applyBorder="1" applyAlignment="1" applyProtection="1">
      <alignment horizontal="right" vertical="center"/>
    </xf>
    <xf numFmtId="4" fontId="4" fillId="0" borderId="0" xfId="1" applyNumberFormat="1" applyFont="1" applyBorder="1" applyAlignment="1">
      <alignment horizontal="center" vertical="center"/>
    </xf>
    <xf numFmtId="3" fontId="1" fillId="0" borderId="0" xfId="1" applyNumberFormat="1" applyBorder="1" applyAlignment="1">
      <alignment horizontal="center" vertical="center"/>
    </xf>
    <xf numFmtId="49" fontId="10" fillId="0" borderId="0" xfId="1" applyNumberFormat="1" applyFont="1" applyFill="1" applyBorder="1" applyAlignment="1" applyProtection="1">
      <alignment horizontal="center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</xf>
    <xf numFmtId="4" fontId="10" fillId="0" borderId="0" xfId="1" applyNumberFormat="1" applyFont="1" applyFill="1" applyBorder="1" applyAlignment="1" applyProtection="1">
      <alignment horizontal="right" vertical="center"/>
    </xf>
    <xf numFmtId="0" fontId="0" fillId="0" borderId="175" xfId="0" applyBorder="1"/>
    <xf numFmtId="0" fontId="0" fillId="0" borderId="176" xfId="0" applyBorder="1"/>
    <xf numFmtId="0" fontId="0" fillId="0" borderId="177" xfId="0" applyBorder="1"/>
    <xf numFmtId="4" fontId="10" fillId="5" borderId="196" xfId="1" applyNumberFormat="1" applyFont="1" applyFill="1" applyBorder="1" applyAlignment="1" applyProtection="1">
      <alignment horizontal="right" vertical="center"/>
    </xf>
    <xf numFmtId="0" fontId="0" fillId="0" borderId="200" xfId="0" applyBorder="1"/>
    <xf numFmtId="0" fontId="0" fillId="0" borderId="201" xfId="0" applyBorder="1"/>
    <xf numFmtId="0" fontId="0" fillId="0" borderId="202" xfId="0" applyBorder="1"/>
    <xf numFmtId="0" fontId="0" fillId="0" borderId="190" xfId="0" applyBorder="1"/>
    <xf numFmtId="4" fontId="10" fillId="5" borderId="33" xfId="1" applyNumberFormat="1" applyFont="1" applyFill="1" applyBorder="1" applyAlignment="1" applyProtection="1">
      <alignment horizontal="right" vertical="center"/>
    </xf>
    <xf numFmtId="4" fontId="10" fillId="5" borderId="210" xfId="1" applyNumberFormat="1" applyFont="1" applyFill="1" applyBorder="1" applyAlignment="1" applyProtection="1">
      <alignment horizontal="right" vertical="center"/>
    </xf>
    <xf numFmtId="4" fontId="0" fillId="0" borderId="182" xfId="0" applyNumberFormat="1" applyBorder="1"/>
    <xf numFmtId="4" fontId="0" fillId="0" borderId="183" xfId="0" applyNumberFormat="1" applyBorder="1"/>
    <xf numFmtId="9" fontId="0" fillId="0" borderId="188" xfId="3" applyFont="1" applyBorder="1"/>
    <xf numFmtId="9" fontId="12" fillId="6" borderId="58" xfId="3" applyNumberFormat="1" applyFont="1" applyFill="1" applyBorder="1" applyAlignment="1" applyProtection="1">
      <alignment horizontal="right" vertical="center"/>
    </xf>
    <xf numFmtId="9" fontId="12" fillId="6" borderId="66" xfId="3" applyNumberFormat="1" applyFont="1" applyFill="1" applyBorder="1" applyAlignment="1" applyProtection="1">
      <alignment horizontal="right" vertical="center"/>
    </xf>
    <xf numFmtId="4" fontId="0" fillId="0" borderId="189" xfId="0" applyNumberFormat="1" applyBorder="1"/>
    <xf numFmtId="4" fontId="0" fillId="0" borderId="175" xfId="0" applyNumberFormat="1" applyBorder="1"/>
    <xf numFmtId="4" fontId="0" fillId="0" borderId="201" xfId="0" applyNumberFormat="1" applyBorder="1"/>
    <xf numFmtId="10" fontId="0" fillId="0" borderId="190" xfId="0" applyNumberFormat="1" applyBorder="1"/>
    <xf numFmtId="9" fontId="0" fillId="0" borderId="200" xfId="3" applyFont="1" applyBorder="1"/>
    <xf numFmtId="10" fontId="10" fillId="5" borderId="199" xfId="3" applyNumberFormat="1" applyFont="1" applyFill="1" applyBorder="1" applyAlignment="1" applyProtection="1">
      <alignment horizontal="right" vertical="center"/>
    </xf>
    <xf numFmtId="0" fontId="1" fillId="0" borderId="0" xfId="1" applyFill="1" applyAlignment="1">
      <alignment vertical="center"/>
    </xf>
    <xf numFmtId="3" fontId="1" fillId="0" borderId="0" xfId="1" applyNumberFormat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0" fontId="0" fillId="0" borderId="0" xfId="0" applyFill="1"/>
    <xf numFmtId="0" fontId="5" fillId="0" borderId="0" xfId="1" applyFont="1" applyFill="1" applyAlignment="1">
      <alignment vertical="center"/>
    </xf>
    <xf numFmtId="4" fontId="10" fillId="5" borderId="230" xfId="1" applyNumberFormat="1" applyFont="1" applyFill="1" applyBorder="1" applyAlignment="1" applyProtection="1">
      <alignment horizontal="right" vertical="center"/>
    </xf>
    <xf numFmtId="4" fontId="10" fillId="5" borderId="231" xfId="1" applyNumberFormat="1" applyFont="1" applyFill="1" applyBorder="1" applyAlignment="1" applyProtection="1">
      <alignment horizontal="right" vertical="center"/>
    </xf>
    <xf numFmtId="4" fontId="0" fillId="0" borderId="238" xfId="0" applyNumberFormat="1" applyBorder="1"/>
    <xf numFmtId="4" fontId="10" fillId="5" borderId="233" xfId="1" applyNumberFormat="1" applyFont="1" applyFill="1" applyBorder="1" applyAlignment="1" applyProtection="1">
      <alignment horizontal="right" vertical="center"/>
    </xf>
    <xf numFmtId="10" fontId="10" fillId="5" borderId="239" xfId="3" applyNumberFormat="1" applyFont="1" applyFill="1" applyBorder="1" applyAlignment="1" applyProtection="1">
      <alignment horizontal="right" vertical="center"/>
    </xf>
    <xf numFmtId="4" fontId="10" fillId="5" borderId="241" xfId="1" applyNumberFormat="1" applyFont="1" applyFill="1" applyBorder="1" applyAlignment="1" applyProtection="1">
      <alignment horizontal="right" vertical="center"/>
    </xf>
    <xf numFmtId="4" fontId="10" fillId="5" borderId="242" xfId="1" applyNumberFormat="1" applyFont="1" applyFill="1" applyBorder="1" applyAlignment="1" applyProtection="1">
      <alignment horizontal="right" vertical="center"/>
    </xf>
    <xf numFmtId="4" fontId="10" fillId="5" borderId="240" xfId="1" applyNumberFormat="1" applyFont="1" applyFill="1" applyBorder="1" applyAlignment="1" applyProtection="1">
      <alignment horizontal="right" vertical="center"/>
    </xf>
    <xf numFmtId="4" fontId="0" fillId="0" borderId="211" xfId="0" applyNumberFormat="1" applyBorder="1"/>
    <xf numFmtId="4" fontId="0" fillId="0" borderId="212" xfId="0" applyNumberFormat="1" applyBorder="1"/>
    <xf numFmtId="4" fontId="0" fillId="0" borderId="213" xfId="0" applyNumberFormat="1" applyBorder="1"/>
    <xf numFmtId="2" fontId="0" fillId="0" borderId="214" xfId="0" applyNumberFormat="1" applyBorder="1"/>
    <xf numFmtId="2" fontId="0" fillId="0" borderId="215" xfId="0" applyNumberFormat="1" applyBorder="1"/>
    <xf numFmtId="2" fontId="0" fillId="0" borderId="216" xfId="0" applyNumberFormat="1" applyBorder="1"/>
    <xf numFmtId="2" fontId="0" fillId="0" borderId="217" xfId="0" applyNumberFormat="1" applyBorder="1"/>
    <xf numFmtId="2" fontId="0" fillId="0" borderId="181" xfId="0" applyNumberFormat="1" applyBorder="1"/>
    <xf numFmtId="2" fontId="0" fillId="0" borderId="218" xfId="0" applyNumberFormat="1" applyBorder="1"/>
    <xf numFmtId="2" fontId="0" fillId="0" borderId="211" xfId="0" applyNumberFormat="1" applyBorder="1"/>
    <xf numFmtId="2" fontId="0" fillId="0" borderId="212" xfId="0" applyNumberFormat="1" applyBorder="1"/>
    <xf numFmtId="2" fontId="0" fillId="0" borderId="213" xfId="0" applyNumberFormat="1" applyBorder="1"/>
    <xf numFmtId="2" fontId="0" fillId="0" borderId="176" xfId="0" applyNumberFormat="1" applyBorder="1"/>
    <xf numFmtId="2" fontId="0" fillId="0" borderId="175" xfId="0" applyNumberFormat="1" applyBorder="1"/>
    <xf numFmtId="2" fontId="0" fillId="0" borderId="177" xfId="0" applyNumberFormat="1" applyBorder="1"/>
    <xf numFmtId="2" fontId="0" fillId="0" borderId="200" xfId="0" applyNumberFormat="1" applyBorder="1"/>
    <xf numFmtId="2" fontId="0" fillId="0" borderId="201" xfId="0" applyNumberFormat="1" applyBorder="1"/>
    <xf numFmtId="2" fontId="0" fillId="0" borderId="202" xfId="0" applyNumberFormat="1" applyBorder="1"/>
    <xf numFmtId="2" fontId="0" fillId="0" borderId="188" xfId="0" applyNumberFormat="1" applyBorder="1"/>
    <xf numFmtId="2" fontId="0" fillId="0" borderId="189" xfId="0" applyNumberFormat="1" applyBorder="1"/>
    <xf numFmtId="2" fontId="0" fillId="0" borderId="190" xfId="0" applyNumberFormat="1" applyBorder="1"/>
    <xf numFmtId="4" fontId="0" fillId="0" borderId="235" xfId="0" applyNumberFormat="1" applyBorder="1"/>
    <xf numFmtId="2" fontId="0" fillId="0" borderId="235" xfId="0" applyNumberFormat="1" applyBorder="1"/>
    <xf numFmtId="2" fontId="0" fillId="0" borderId="236" xfId="0" applyNumberFormat="1" applyBorder="1"/>
    <xf numFmtId="4" fontId="10" fillId="5" borderId="243" xfId="1" applyNumberFormat="1" applyFont="1" applyFill="1" applyBorder="1" applyAlignment="1" applyProtection="1">
      <alignment horizontal="right" vertical="center"/>
    </xf>
    <xf numFmtId="4" fontId="0" fillId="0" borderId="176" xfId="0" applyNumberFormat="1" applyBorder="1"/>
    <xf numFmtId="4" fontId="0" fillId="0" borderId="177" xfId="0" applyNumberFormat="1" applyBorder="1"/>
    <xf numFmtId="4" fontId="0" fillId="0" borderId="244" xfId="0" applyNumberFormat="1" applyBorder="1"/>
    <xf numFmtId="4" fontId="0" fillId="0" borderId="245" xfId="0" applyNumberFormat="1" applyBorder="1"/>
    <xf numFmtId="4" fontId="0" fillId="0" borderId="246" xfId="0" applyNumberFormat="1" applyBorder="1"/>
    <xf numFmtId="4" fontId="0" fillId="0" borderId="247" xfId="0" applyNumberFormat="1" applyBorder="1"/>
    <xf numFmtId="0" fontId="0" fillId="0" borderId="88" xfId="0" applyBorder="1"/>
    <xf numFmtId="2" fontId="0" fillId="0" borderId="93" xfId="0" applyNumberFormat="1" applyBorder="1"/>
    <xf numFmtId="2" fontId="0" fillId="0" borderId="247" xfId="0" applyNumberFormat="1" applyBorder="1"/>
    <xf numFmtId="2" fontId="0" fillId="0" borderId="248" xfId="0" applyNumberFormat="1" applyBorder="1"/>
    <xf numFmtId="2" fontId="0" fillId="0" borderId="249" xfId="0" applyNumberFormat="1" applyBorder="1"/>
    <xf numFmtId="0" fontId="0" fillId="0" borderId="247" xfId="0" applyBorder="1"/>
    <xf numFmtId="0" fontId="0" fillId="0" borderId="248" xfId="0" applyBorder="1"/>
    <xf numFmtId="4" fontId="10" fillId="5" borderId="251" xfId="1" applyNumberFormat="1" applyFont="1" applyFill="1" applyBorder="1" applyAlignment="1" applyProtection="1">
      <alignment horizontal="right" vertical="center"/>
    </xf>
    <xf numFmtId="10" fontId="10" fillId="5" borderId="252" xfId="2" applyNumberFormat="1" applyFont="1" applyFill="1" applyBorder="1" applyAlignment="1" applyProtection="1">
      <alignment horizontal="right" vertical="center"/>
    </xf>
    <xf numFmtId="4" fontId="10" fillId="5" borderId="253" xfId="1" applyNumberFormat="1" applyFont="1" applyFill="1" applyBorder="1" applyAlignment="1" applyProtection="1">
      <alignment horizontal="right" vertical="center"/>
    </xf>
    <xf numFmtId="4" fontId="10" fillId="5" borderId="254" xfId="1" applyNumberFormat="1" applyFont="1" applyFill="1" applyBorder="1" applyAlignment="1" applyProtection="1">
      <alignment horizontal="right" vertical="center"/>
    </xf>
    <xf numFmtId="10" fontId="10" fillId="5" borderId="160" xfId="2" applyNumberFormat="1" applyFont="1" applyFill="1" applyBorder="1" applyAlignment="1" applyProtection="1">
      <alignment horizontal="right" vertical="center"/>
    </xf>
    <xf numFmtId="4" fontId="10" fillId="5" borderId="255" xfId="1" applyNumberFormat="1" applyFont="1" applyFill="1" applyBorder="1" applyAlignment="1" applyProtection="1">
      <alignment horizontal="right" vertical="center"/>
    </xf>
    <xf numFmtId="4" fontId="10" fillId="5" borderId="256" xfId="1" applyNumberFormat="1" applyFont="1" applyFill="1" applyBorder="1" applyAlignment="1" applyProtection="1">
      <alignment horizontal="right" vertical="center"/>
    </xf>
    <xf numFmtId="4" fontId="10" fillId="5" borderId="257" xfId="1" applyNumberFormat="1" applyFont="1" applyFill="1" applyBorder="1" applyAlignment="1" applyProtection="1">
      <alignment horizontal="right" vertical="center"/>
    </xf>
    <xf numFmtId="4" fontId="10" fillId="5" borderId="258" xfId="1" applyNumberFormat="1" applyFont="1" applyFill="1" applyBorder="1" applyAlignment="1" applyProtection="1">
      <alignment horizontal="right" vertical="center"/>
    </xf>
    <xf numFmtId="4" fontId="12" fillId="6" borderId="97" xfId="1" applyNumberFormat="1" applyFont="1" applyFill="1" applyBorder="1" applyAlignment="1" applyProtection="1">
      <alignment horizontal="right" vertical="center"/>
    </xf>
    <xf numFmtId="4" fontId="12" fillId="2" borderId="259" xfId="1" applyNumberFormat="1" applyFont="1" applyFill="1" applyBorder="1" applyAlignment="1" applyProtection="1">
      <alignment horizontal="right" vertical="center"/>
    </xf>
    <xf numFmtId="4" fontId="12" fillId="6" borderId="260" xfId="1" applyNumberFormat="1" applyFont="1" applyFill="1" applyBorder="1" applyAlignment="1" applyProtection="1">
      <alignment horizontal="right" vertical="center"/>
    </xf>
    <xf numFmtId="4" fontId="12" fillId="2" borderId="261" xfId="1" applyNumberFormat="1" applyFont="1" applyFill="1" applyBorder="1" applyAlignment="1" applyProtection="1">
      <alignment horizontal="right" vertical="center"/>
    </xf>
    <xf numFmtId="4" fontId="12" fillId="6" borderId="262" xfId="1" applyNumberFormat="1" applyFont="1" applyFill="1" applyBorder="1" applyAlignment="1" applyProtection="1">
      <alignment horizontal="right" vertical="center"/>
    </xf>
    <xf numFmtId="9" fontId="12" fillId="6" borderId="262" xfId="3" applyFont="1" applyFill="1" applyBorder="1" applyAlignment="1" applyProtection="1">
      <alignment horizontal="right" vertical="center"/>
    </xf>
    <xf numFmtId="10" fontId="10" fillId="5" borderId="263" xfId="3" applyNumberFormat="1" applyFont="1" applyFill="1" applyBorder="1" applyAlignment="1" applyProtection="1">
      <alignment horizontal="right" vertical="center"/>
    </xf>
    <xf numFmtId="4" fontId="10" fillId="5" borderId="264" xfId="1" applyNumberFormat="1" applyFont="1" applyFill="1" applyBorder="1" applyAlignment="1" applyProtection="1">
      <alignment horizontal="right" vertical="center"/>
    </xf>
    <xf numFmtId="10" fontId="10" fillId="5" borderId="265" xfId="3" applyNumberFormat="1" applyFont="1" applyFill="1" applyBorder="1" applyAlignment="1" applyProtection="1">
      <alignment horizontal="right" vertical="center"/>
    </xf>
    <xf numFmtId="49" fontId="10" fillId="8" borderId="35" xfId="1" applyNumberFormat="1" applyFont="1" applyFill="1" applyBorder="1" applyAlignment="1" applyProtection="1">
      <alignment horizontal="left" vertical="center"/>
      <protection locked="0"/>
    </xf>
    <xf numFmtId="49" fontId="10" fillId="8" borderId="36" xfId="1" applyNumberFormat="1" applyFont="1" applyFill="1" applyBorder="1" applyAlignment="1" applyProtection="1">
      <alignment horizontal="left" vertical="center"/>
      <protection locked="0"/>
    </xf>
    <xf numFmtId="49" fontId="10" fillId="8" borderId="37" xfId="1" applyNumberFormat="1" applyFont="1" applyFill="1" applyBorder="1" applyAlignment="1" applyProtection="1">
      <alignment horizontal="center" vertical="center"/>
      <protection locked="0"/>
    </xf>
    <xf numFmtId="4" fontId="10" fillId="8" borderId="38" xfId="1" applyNumberFormat="1" applyFont="1" applyFill="1" applyBorder="1" applyAlignment="1" applyProtection="1">
      <alignment horizontal="right" vertical="center"/>
    </xf>
    <xf numFmtId="4" fontId="10" fillId="8" borderId="39" xfId="1" applyNumberFormat="1" applyFont="1" applyFill="1" applyBorder="1" applyAlignment="1" applyProtection="1">
      <alignment horizontal="right" vertical="center"/>
    </xf>
    <xf numFmtId="4" fontId="10" fillId="8" borderId="40" xfId="1" applyNumberFormat="1" applyFont="1" applyFill="1" applyBorder="1" applyAlignment="1" applyProtection="1">
      <alignment horizontal="right" vertical="center"/>
    </xf>
    <xf numFmtId="4" fontId="10" fillId="8" borderId="48" xfId="1" applyNumberFormat="1" applyFont="1" applyFill="1" applyBorder="1" applyAlignment="1" applyProtection="1">
      <alignment horizontal="right" vertical="center"/>
    </xf>
    <xf numFmtId="10" fontId="10" fillId="8" borderId="49" xfId="2" applyNumberFormat="1" applyFont="1" applyFill="1" applyBorder="1" applyAlignment="1" applyProtection="1">
      <alignment horizontal="right" vertical="center"/>
    </xf>
    <xf numFmtId="4" fontId="10" fillId="8" borderId="33" xfId="1" applyNumberFormat="1" applyFont="1" applyFill="1" applyBorder="1" applyAlignment="1" applyProtection="1">
      <alignment horizontal="right" vertical="center"/>
    </xf>
    <xf numFmtId="4" fontId="10" fillId="8" borderId="34" xfId="1" applyNumberFormat="1" applyFont="1" applyFill="1" applyBorder="1" applyAlignment="1" applyProtection="1">
      <alignment horizontal="right" vertical="center"/>
    </xf>
    <xf numFmtId="4" fontId="10" fillId="8" borderId="44" xfId="1" applyNumberFormat="1" applyFont="1" applyFill="1" applyBorder="1" applyAlignment="1" applyProtection="1">
      <alignment horizontal="right" vertical="center"/>
    </xf>
    <xf numFmtId="10" fontId="10" fillId="8" borderId="45" xfId="2" applyNumberFormat="1" applyFont="1" applyFill="1" applyBorder="1" applyAlignment="1" applyProtection="1">
      <alignment horizontal="right" vertical="center"/>
    </xf>
    <xf numFmtId="4" fontId="10" fillId="8" borderId="50" xfId="1" applyNumberFormat="1" applyFont="1" applyFill="1" applyBorder="1" applyAlignment="1" applyProtection="1">
      <alignment horizontal="right" vertical="center"/>
    </xf>
    <xf numFmtId="4" fontId="10" fillId="8" borderId="46" xfId="1" applyNumberFormat="1" applyFont="1" applyFill="1" applyBorder="1" applyAlignment="1" applyProtection="1">
      <alignment horizontal="right" vertical="center"/>
    </xf>
    <xf numFmtId="4" fontId="10" fillId="8" borderId="47" xfId="1" applyNumberFormat="1" applyFont="1" applyFill="1" applyBorder="1" applyAlignment="1" applyProtection="1">
      <alignment horizontal="right" vertical="center"/>
    </xf>
    <xf numFmtId="4" fontId="10" fillId="8" borderId="75" xfId="1" applyNumberFormat="1" applyFont="1" applyFill="1" applyBorder="1" applyAlignment="1" applyProtection="1">
      <alignment horizontal="right" vertical="center"/>
    </xf>
    <xf numFmtId="4" fontId="10" fillId="8" borderId="82" xfId="1" applyNumberFormat="1" applyFont="1" applyFill="1" applyBorder="1" applyAlignment="1" applyProtection="1">
      <alignment horizontal="right" vertical="center"/>
    </xf>
    <xf numFmtId="4" fontId="10" fillId="8" borderId="81" xfId="1" applyNumberFormat="1" applyFont="1" applyFill="1" applyBorder="1" applyAlignment="1" applyProtection="1">
      <alignment horizontal="right" vertical="center"/>
    </xf>
    <xf numFmtId="4" fontId="10" fillId="8" borderId="77" xfId="1" applyNumberFormat="1" applyFont="1" applyFill="1" applyBorder="1" applyAlignment="1" applyProtection="1">
      <alignment horizontal="right" vertical="center"/>
    </xf>
    <xf numFmtId="10" fontId="10" fillId="8" borderId="78" xfId="2" applyNumberFormat="1" applyFont="1" applyFill="1" applyBorder="1" applyAlignment="1" applyProtection="1">
      <alignment horizontal="right" vertical="center"/>
    </xf>
    <xf numFmtId="4" fontId="10" fillId="8" borderId="79" xfId="1" applyNumberFormat="1" applyFont="1" applyFill="1" applyBorder="1" applyAlignment="1" applyProtection="1">
      <alignment horizontal="right" vertical="center"/>
    </xf>
    <xf numFmtId="4" fontId="10" fillId="8" borderId="80" xfId="1" applyNumberFormat="1" applyFont="1" applyFill="1" applyBorder="1" applyAlignment="1" applyProtection="1">
      <alignment horizontal="right" vertical="center"/>
    </xf>
    <xf numFmtId="10" fontId="10" fillId="8" borderId="76" xfId="2" applyNumberFormat="1" applyFont="1" applyFill="1" applyBorder="1" applyAlignment="1" applyProtection="1">
      <alignment horizontal="right" vertical="center"/>
    </xf>
    <xf numFmtId="4" fontId="10" fillId="8" borderId="85" xfId="1" applyNumberFormat="1" applyFont="1" applyFill="1" applyBorder="1" applyAlignment="1" applyProtection="1">
      <alignment horizontal="right" vertical="center"/>
    </xf>
    <xf numFmtId="10" fontId="10" fillId="8" borderId="86" xfId="2" applyNumberFormat="1" applyFont="1" applyFill="1" applyBorder="1" applyAlignment="1" applyProtection="1">
      <alignment horizontal="right" vertical="center"/>
    </xf>
    <xf numFmtId="4" fontId="10" fillId="8" borderId="143" xfId="1" applyNumberFormat="1" applyFont="1" applyFill="1" applyBorder="1" applyAlignment="1" applyProtection="1">
      <alignment horizontal="right" vertical="center"/>
    </xf>
    <xf numFmtId="4" fontId="10" fillId="8" borderId="108" xfId="1" applyNumberFormat="1" applyFont="1" applyFill="1" applyBorder="1" applyAlignment="1" applyProtection="1">
      <alignment horizontal="right" vertical="center"/>
    </xf>
    <xf numFmtId="4" fontId="10" fillId="8" borderId="102" xfId="1" applyNumberFormat="1" applyFont="1" applyFill="1" applyBorder="1" applyAlignment="1" applyProtection="1">
      <alignment horizontal="right" vertical="center"/>
    </xf>
    <xf numFmtId="10" fontId="10" fillId="8" borderId="103" xfId="2" applyNumberFormat="1" applyFont="1" applyFill="1" applyBorder="1" applyAlignment="1" applyProtection="1">
      <alignment horizontal="right" vertical="center"/>
    </xf>
    <xf numFmtId="4" fontId="10" fillId="8" borderId="151" xfId="1" applyNumberFormat="1" applyFont="1" applyFill="1" applyBorder="1" applyAlignment="1" applyProtection="1">
      <alignment horizontal="right" vertical="center"/>
    </xf>
    <xf numFmtId="10" fontId="10" fillId="8" borderId="145" xfId="2" applyNumberFormat="1" applyFont="1" applyFill="1" applyBorder="1" applyAlignment="1" applyProtection="1">
      <alignment horizontal="right" vertical="center"/>
    </xf>
    <xf numFmtId="10" fontId="10" fillId="8" borderId="160" xfId="2" applyNumberFormat="1" applyFont="1" applyFill="1" applyBorder="1" applyAlignment="1" applyProtection="1">
      <alignment horizontal="right" vertical="center"/>
    </xf>
    <xf numFmtId="4" fontId="10" fillId="8" borderId="146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  <protection locked="0"/>
    </xf>
    <xf numFmtId="10" fontId="10" fillId="8" borderId="33" xfId="2" applyNumberFormat="1" applyFont="1" applyFill="1" applyBorder="1" applyAlignment="1" applyProtection="1">
      <alignment horizontal="right" vertical="center"/>
      <protection locked="0"/>
    </xf>
    <xf numFmtId="4" fontId="10" fillId="8" borderId="42" xfId="1" applyNumberFormat="1" applyFont="1" applyFill="1" applyBorder="1" applyAlignment="1" applyProtection="1">
      <alignment horizontal="right" vertical="center"/>
      <protection locked="0"/>
    </xf>
    <xf numFmtId="4" fontId="10" fillId="8" borderId="31" xfId="1" applyNumberFormat="1" applyFont="1" applyFill="1" applyBorder="1" applyAlignment="1" applyProtection="1">
      <alignment horizontal="right" vertical="center"/>
      <protection locked="0"/>
    </xf>
    <xf numFmtId="4" fontId="10" fillId="8" borderId="41" xfId="1" applyNumberFormat="1" applyFont="1" applyFill="1" applyBorder="1" applyAlignment="1" applyProtection="1">
      <alignment horizontal="right" vertical="center"/>
      <protection locked="0"/>
    </xf>
    <xf numFmtId="10" fontId="10" fillId="8" borderId="83" xfId="2" applyNumberFormat="1" applyFont="1" applyFill="1" applyBorder="1" applyAlignment="1" applyProtection="1">
      <alignment horizontal="right" vertical="center"/>
      <protection locked="0"/>
    </xf>
    <xf numFmtId="4" fontId="10" fillId="8" borderId="84" xfId="1" applyNumberFormat="1" applyFont="1" applyFill="1" applyBorder="1" applyAlignment="1" applyProtection="1">
      <alignment horizontal="right" vertical="center"/>
      <protection locked="0"/>
    </xf>
    <xf numFmtId="4" fontId="10" fillId="8" borderId="43" xfId="1" applyNumberFormat="1" applyFont="1" applyFill="1" applyBorder="1" applyAlignment="1" applyProtection="1">
      <alignment horizontal="right" vertical="center"/>
      <protection locked="0"/>
    </xf>
    <xf numFmtId="4" fontId="10" fillId="8" borderId="120" xfId="1" applyNumberFormat="1" applyFont="1" applyFill="1" applyBorder="1" applyAlignment="1" applyProtection="1">
      <alignment horizontal="right" vertical="center"/>
      <protection locked="0"/>
    </xf>
    <xf numFmtId="10" fontId="10" fillId="8" borderId="147" xfId="2" applyNumberFormat="1" applyFont="1" applyFill="1" applyBorder="1" applyAlignment="1" applyProtection="1">
      <alignment horizontal="right" vertical="center"/>
      <protection locked="0"/>
    </xf>
    <xf numFmtId="4" fontId="10" fillId="8" borderId="148" xfId="1" applyNumberFormat="1" applyFont="1" applyFill="1" applyBorder="1" applyAlignment="1" applyProtection="1">
      <alignment horizontal="right" vertical="center"/>
      <protection locked="0"/>
    </xf>
    <xf numFmtId="4" fontId="10" fillId="8" borderId="144" xfId="1" applyNumberFormat="1" applyFont="1" applyFill="1" applyBorder="1" applyAlignment="1" applyProtection="1">
      <alignment horizontal="right" vertical="center"/>
      <protection locked="0"/>
    </xf>
    <xf numFmtId="4" fontId="10" fillId="8" borderId="147" xfId="1" applyNumberFormat="1" applyFont="1" applyFill="1" applyBorder="1" applyAlignment="1" applyProtection="1">
      <alignment horizontal="right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  <protection locked="0"/>
    </xf>
    <xf numFmtId="10" fontId="10" fillId="5" borderId="266" xfId="2" applyNumberFormat="1" applyFont="1" applyFill="1" applyBorder="1" applyAlignment="1" applyProtection="1">
      <alignment horizontal="right" vertical="center"/>
      <protection locked="0"/>
    </xf>
    <xf numFmtId="4" fontId="10" fillId="5" borderId="266" xfId="1" applyNumberFormat="1" applyFont="1" applyFill="1" applyBorder="1" applyAlignment="1" applyProtection="1">
      <alignment horizontal="right" vertical="center"/>
      <protection locked="0"/>
    </xf>
    <xf numFmtId="4" fontId="10" fillId="5" borderId="210" xfId="1" applyNumberFormat="1" applyFont="1" applyFill="1" applyBorder="1" applyAlignment="1" applyProtection="1">
      <alignment horizontal="right" vertical="center"/>
      <protection locked="0"/>
    </xf>
    <xf numFmtId="49" fontId="10" fillId="4" borderId="269" xfId="1" applyNumberFormat="1" applyFont="1" applyFill="1" applyBorder="1" applyAlignment="1" applyProtection="1">
      <alignment horizontal="center" vertical="center"/>
      <protection locked="0"/>
    </xf>
    <xf numFmtId="49" fontId="10" fillId="4" borderId="270" xfId="1" applyNumberFormat="1" applyFont="1" applyFill="1" applyBorder="1" applyAlignment="1" applyProtection="1">
      <alignment horizontal="center" vertical="center"/>
      <protection locked="0"/>
    </xf>
    <xf numFmtId="49" fontId="10" fillId="4" borderId="271" xfId="1" applyNumberFormat="1" applyFont="1" applyFill="1" applyBorder="1" applyAlignment="1" applyProtection="1">
      <alignment horizontal="center" vertical="center"/>
      <protection locked="0"/>
    </xf>
    <xf numFmtId="49" fontId="10" fillId="4" borderId="272" xfId="1" applyNumberFormat="1" applyFont="1" applyFill="1" applyBorder="1" applyAlignment="1" applyProtection="1">
      <alignment horizontal="center" vertical="center"/>
      <protection locked="0"/>
    </xf>
    <xf numFmtId="49" fontId="10" fillId="4" borderId="273" xfId="1" applyNumberFormat="1" applyFont="1" applyFill="1" applyBorder="1" applyAlignment="1" applyProtection="1">
      <alignment horizontal="center" vertical="center"/>
      <protection locked="0"/>
    </xf>
    <xf numFmtId="49" fontId="10" fillId="4" borderId="274" xfId="1" applyNumberFormat="1" applyFont="1" applyFill="1" applyBorder="1" applyAlignment="1" applyProtection="1">
      <alignment horizontal="center" vertical="center"/>
      <protection locked="0"/>
    </xf>
    <xf numFmtId="49" fontId="10" fillId="4" borderId="275" xfId="1" applyNumberFormat="1" applyFont="1" applyFill="1" applyBorder="1" applyAlignment="1" applyProtection="1">
      <alignment horizontal="center" vertical="center"/>
      <protection locked="0"/>
    </xf>
    <xf numFmtId="49" fontId="10" fillId="4" borderId="276" xfId="1" applyNumberFormat="1" applyFont="1" applyFill="1" applyBorder="1" applyAlignment="1" applyProtection="1">
      <alignment horizontal="center" vertical="center"/>
      <protection locked="0"/>
    </xf>
    <xf numFmtId="49" fontId="10" fillId="4" borderId="277" xfId="1" applyNumberFormat="1" applyFont="1" applyFill="1" applyBorder="1" applyAlignment="1" applyProtection="1">
      <alignment horizontal="center" vertical="center"/>
      <protection locked="0"/>
    </xf>
    <xf numFmtId="49" fontId="10" fillId="4" borderId="279" xfId="1" applyNumberFormat="1" applyFont="1" applyFill="1" applyBorder="1" applyAlignment="1" applyProtection="1">
      <alignment horizontal="center" vertical="center"/>
      <protection locked="0"/>
    </xf>
    <xf numFmtId="49" fontId="10" fillId="4" borderId="280" xfId="1" applyNumberFormat="1" applyFont="1" applyFill="1" applyBorder="1" applyAlignment="1" applyProtection="1">
      <alignment horizontal="center" vertical="center"/>
      <protection locked="0"/>
    </xf>
    <xf numFmtId="49" fontId="10" fillId="5" borderId="281" xfId="1" applyNumberFormat="1" applyFont="1" applyFill="1" applyBorder="1" applyAlignment="1" applyProtection="1">
      <alignment horizontal="left" vertical="center"/>
      <protection locked="0"/>
    </xf>
    <xf numFmtId="49" fontId="10" fillId="5" borderId="282" xfId="1" applyNumberFormat="1" applyFont="1" applyFill="1" applyBorder="1" applyAlignment="1" applyProtection="1">
      <alignment horizontal="center" vertical="center"/>
      <protection locked="0"/>
    </xf>
    <xf numFmtId="4" fontId="10" fillId="5" borderId="254" xfId="1" applyNumberFormat="1" applyFont="1" applyFill="1" applyBorder="1" applyAlignment="1" applyProtection="1">
      <alignment horizontal="right" vertical="center"/>
      <protection locked="0"/>
    </xf>
    <xf numFmtId="10" fontId="10" fillId="5" borderId="159" xfId="2" applyNumberFormat="1" applyFont="1" applyFill="1" applyBorder="1" applyAlignment="1" applyProtection="1">
      <alignment horizontal="right" vertical="center"/>
      <protection locked="0"/>
    </xf>
    <xf numFmtId="4" fontId="10" fillId="5" borderId="159" xfId="1" applyNumberFormat="1" applyFont="1" applyFill="1" applyBorder="1" applyAlignment="1" applyProtection="1">
      <alignment horizontal="right" vertical="center"/>
      <protection locked="0"/>
    </xf>
    <xf numFmtId="4" fontId="10" fillId="5" borderId="256" xfId="1" applyNumberFormat="1" applyFont="1" applyFill="1" applyBorder="1" applyAlignment="1" applyProtection="1">
      <alignment horizontal="right" vertical="center"/>
      <protection locked="0"/>
    </xf>
    <xf numFmtId="4" fontId="12" fillId="6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283" xfId="1" applyNumberFormat="1" applyFont="1" applyFill="1" applyBorder="1" applyAlignment="1" applyProtection="1">
      <alignment horizontal="right" vertical="center"/>
    </xf>
    <xf numFmtId="4" fontId="12" fillId="6" borderId="284" xfId="1" applyNumberFormat="1" applyFont="1" applyFill="1" applyBorder="1" applyAlignment="1" applyProtection="1">
      <alignment horizontal="right" vertical="center"/>
    </xf>
    <xf numFmtId="4" fontId="12" fillId="0" borderId="285" xfId="1" applyNumberFormat="1" applyFont="1" applyFill="1" applyBorder="1" applyAlignment="1" applyProtection="1">
      <alignment horizontal="right" vertical="center"/>
    </xf>
    <xf numFmtId="4" fontId="12" fillId="0" borderId="286" xfId="1" applyNumberFormat="1" applyFont="1" applyFill="1" applyBorder="1" applyAlignment="1" applyProtection="1">
      <alignment horizontal="right" vertical="center"/>
    </xf>
    <xf numFmtId="9" fontId="12" fillId="6" borderId="284" xfId="3" applyFont="1" applyFill="1" applyBorder="1" applyAlignment="1" applyProtection="1">
      <alignment horizontal="right" vertical="center"/>
    </xf>
    <xf numFmtId="9" fontId="12" fillId="6" borderId="262" xfId="3" applyNumberFormat="1" applyFont="1" applyFill="1" applyBorder="1" applyAlignment="1" applyProtection="1">
      <alignment horizontal="right" vertical="center"/>
    </xf>
    <xf numFmtId="4" fontId="10" fillId="8" borderId="205" xfId="1" applyNumberFormat="1" applyFont="1" applyFill="1" applyBorder="1" applyAlignment="1" applyProtection="1">
      <alignment horizontal="right" vertical="center"/>
    </xf>
    <xf numFmtId="4" fontId="10" fillId="8" borderId="206" xfId="1" applyNumberFormat="1" applyFont="1" applyFill="1" applyBorder="1" applyAlignment="1" applyProtection="1">
      <alignment horizontal="right" vertical="center"/>
    </xf>
    <xf numFmtId="4" fontId="10" fillId="8" borderId="237" xfId="1" applyNumberFormat="1" applyFont="1" applyFill="1" applyBorder="1" applyAlignment="1" applyProtection="1">
      <alignment horizontal="right" vertical="center"/>
    </xf>
    <xf numFmtId="10" fontId="10" fillId="8" borderId="208" xfId="3" applyNumberFormat="1" applyFont="1" applyFill="1" applyBorder="1" applyAlignment="1" applyProtection="1">
      <alignment horizontal="right" vertical="center"/>
    </xf>
    <xf numFmtId="4" fontId="10" fillId="8" borderId="203" xfId="1" applyNumberFormat="1" applyFont="1" applyFill="1" applyBorder="1" applyAlignment="1" applyProtection="1">
      <alignment horizontal="right" vertical="center"/>
    </xf>
    <xf numFmtId="10" fontId="10" fillId="8" borderId="204" xfId="3" applyNumberFormat="1" applyFont="1" applyFill="1" applyBorder="1" applyAlignment="1" applyProtection="1">
      <alignment horizontal="right" vertical="center"/>
    </xf>
    <xf numFmtId="4" fontId="10" fillId="8" borderId="207" xfId="1" applyNumberFormat="1" applyFont="1" applyFill="1" applyBorder="1" applyAlignment="1" applyProtection="1">
      <alignment horizontal="right" vertical="center"/>
    </xf>
    <xf numFmtId="4" fontId="10" fillId="8" borderId="208" xfId="1" applyNumberFormat="1" applyFont="1" applyFill="1" applyBorder="1" applyAlignment="1" applyProtection="1">
      <alignment horizontal="right" vertical="center"/>
    </xf>
    <xf numFmtId="4" fontId="10" fillId="8" borderId="204" xfId="1" applyNumberFormat="1" applyFont="1" applyFill="1" applyBorder="1" applyAlignment="1" applyProtection="1">
      <alignment horizontal="right" vertical="center"/>
    </xf>
    <xf numFmtId="4" fontId="10" fillId="8" borderId="232" xfId="1" applyNumberFormat="1" applyFont="1" applyFill="1" applyBorder="1" applyAlignment="1" applyProtection="1">
      <alignment horizontal="right" vertical="center"/>
    </xf>
    <xf numFmtId="4" fontId="10" fillId="8" borderId="233" xfId="1" applyNumberFormat="1" applyFont="1" applyFill="1" applyBorder="1" applyAlignment="1" applyProtection="1">
      <alignment horizontal="right" vertical="center"/>
    </xf>
    <xf numFmtId="4" fontId="10" fillId="8" borderId="234" xfId="1" applyNumberFormat="1" applyFont="1" applyFill="1" applyBorder="1" applyAlignment="1" applyProtection="1">
      <alignment horizontal="right" vertical="center"/>
    </xf>
    <xf numFmtId="4" fontId="10" fillId="8" borderId="220" xfId="1" applyNumberFormat="1" applyFont="1" applyFill="1" applyBorder="1" applyAlignment="1" applyProtection="1">
      <alignment horizontal="right" vertical="center"/>
    </xf>
    <xf numFmtId="0" fontId="0" fillId="0" borderId="287" xfId="0" applyBorder="1"/>
    <xf numFmtId="2" fontId="0" fillId="0" borderId="288" xfId="0" applyNumberFormat="1" applyBorder="1"/>
    <xf numFmtId="2" fontId="0" fillId="0" borderId="287" xfId="0" applyNumberFormat="1" applyBorder="1"/>
    <xf numFmtId="2" fontId="0" fillId="0" borderId="91" xfId="0" applyNumberFormat="1" applyBorder="1"/>
    <xf numFmtId="2" fontId="0" fillId="0" borderId="116" xfId="0" applyNumberFormat="1" applyBorder="1"/>
    <xf numFmtId="9" fontId="0" fillId="0" borderId="287" xfId="3" applyFont="1" applyBorder="1"/>
    <xf numFmtId="49" fontId="12" fillId="3" borderId="288" xfId="1" applyNumberFormat="1" applyFont="1" applyFill="1" applyBorder="1" applyAlignment="1" applyProtection="1">
      <alignment horizontal="left" vertical="center"/>
      <protection locked="0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278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267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268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10" fillId="4" borderId="132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34" xfId="1" applyNumberFormat="1" applyFont="1" applyFill="1" applyBorder="1" applyAlignment="1" applyProtection="1">
      <alignment horizontal="center" vertical="center"/>
      <protection locked="0"/>
    </xf>
    <xf numFmtId="49" fontId="10" fillId="4" borderId="137" xfId="1" applyNumberFormat="1" applyFont="1" applyFill="1" applyBorder="1" applyAlignment="1" applyProtection="1">
      <alignment horizontal="center" vertical="center"/>
      <protection locked="0"/>
    </xf>
    <xf numFmtId="49" fontId="10" fillId="4" borderId="138" xfId="1" applyNumberFormat="1" applyFont="1" applyFill="1" applyBorder="1" applyAlignment="1" applyProtection="1">
      <alignment horizontal="center" vertical="center"/>
      <protection locked="0"/>
    </xf>
    <xf numFmtId="49" fontId="10" fillId="4" borderId="141" xfId="1" applyNumberFormat="1" applyFont="1" applyFill="1" applyBorder="1" applyAlignment="1" applyProtection="1">
      <alignment horizontal="center" vertical="center"/>
      <protection locked="0"/>
    </xf>
    <xf numFmtId="49" fontId="3" fillId="3" borderId="117" xfId="1" applyNumberFormat="1" applyFont="1" applyFill="1" applyBorder="1" applyAlignment="1" applyProtection="1">
      <alignment horizontal="center" vertical="center"/>
      <protection locked="0"/>
    </xf>
    <xf numFmtId="49" fontId="3" fillId="3" borderId="118" xfId="1" applyNumberFormat="1" applyFont="1" applyFill="1" applyBorder="1" applyAlignment="1" applyProtection="1">
      <alignment horizontal="center" vertical="center"/>
      <protection locked="0"/>
    </xf>
    <xf numFmtId="49" fontId="3" fillId="3" borderId="119" xfId="1" applyNumberFormat="1" applyFont="1" applyFill="1" applyBorder="1" applyAlignment="1" applyProtection="1">
      <alignment horizontal="center" vertical="center"/>
      <protection locked="0"/>
    </xf>
    <xf numFmtId="2" fontId="10" fillId="3" borderId="123" xfId="1" applyNumberFormat="1" applyFont="1" applyFill="1" applyBorder="1" applyAlignment="1" applyProtection="1">
      <alignment horizontal="center" vertical="center"/>
    </xf>
    <xf numFmtId="2" fontId="10" fillId="3" borderId="124" xfId="1" quotePrefix="1" applyNumberFormat="1" applyFont="1" applyFill="1" applyBorder="1" applyAlignment="1" applyProtection="1">
      <alignment horizontal="center" vertical="center"/>
    </xf>
    <xf numFmtId="2" fontId="10" fillId="3" borderId="125" xfId="1" quotePrefix="1" applyNumberFormat="1" applyFont="1" applyFill="1" applyBorder="1" applyAlignment="1" applyProtection="1">
      <alignment horizontal="center" vertical="center"/>
    </xf>
    <xf numFmtId="2" fontId="10" fillId="3" borderId="117" xfId="1" applyNumberFormat="1" applyFont="1" applyFill="1" applyBorder="1" applyAlignment="1" applyProtection="1">
      <alignment horizontal="center" vertical="center"/>
    </xf>
    <xf numFmtId="2" fontId="10" fillId="3" borderId="118" xfId="1" applyNumberFormat="1" applyFont="1" applyFill="1" applyBorder="1" applyAlignment="1" applyProtection="1">
      <alignment horizontal="center" vertical="center"/>
    </xf>
    <xf numFmtId="2" fontId="10" fillId="3" borderId="119" xfId="1" applyNumberFormat="1" applyFont="1" applyFill="1" applyBorder="1" applyAlignment="1" applyProtection="1">
      <alignment horizontal="center" vertical="center"/>
    </xf>
    <xf numFmtId="49" fontId="10" fillId="3" borderId="123" xfId="1" applyNumberFormat="1" applyFont="1" applyFill="1" applyBorder="1" applyAlignment="1" applyProtection="1">
      <alignment horizontal="center" vertical="center"/>
      <protection locked="0"/>
    </xf>
    <xf numFmtId="49" fontId="10" fillId="3" borderId="125" xfId="1" applyNumberFormat="1" applyFont="1" applyFill="1" applyBorder="1" applyAlignment="1" applyProtection="1">
      <alignment horizontal="center" vertical="center"/>
      <protection locked="0"/>
    </xf>
    <xf numFmtId="2" fontId="10" fillId="3" borderId="117" xfId="1" quotePrefix="1" applyNumberFormat="1" applyFont="1" applyFill="1" applyBorder="1" applyAlignment="1" applyProtection="1">
      <alignment horizontal="center" vertical="center"/>
    </xf>
    <xf numFmtId="2" fontId="10" fillId="3" borderId="118" xfId="1" quotePrefix="1" applyNumberFormat="1" applyFont="1" applyFill="1" applyBorder="1" applyAlignment="1" applyProtection="1">
      <alignment horizontal="center" vertical="center"/>
    </xf>
    <xf numFmtId="2" fontId="10" fillId="3" borderId="119" xfId="1" quotePrefix="1" applyNumberFormat="1" applyFont="1" applyFill="1" applyBorder="1" applyAlignment="1" applyProtection="1">
      <alignment horizontal="center" vertical="center"/>
    </xf>
    <xf numFmtId="49" fontId="10" fillId="4" borderId="127" xfId="1" applyNumberFormat="1" applyFont="1" applyFill="1" applyBorder="1" applyAlignment="1" applyProtection="1">
      <alignment horizontal="center" vertical="center"/>
      <protection locked="0"/>
    </xf>
    <xf numFmtId="49" fontId="10" fillId="4" borderId="128" xfId="1" applyNumberFormat="1" applyFont="1" applyFill="1" applyBorder="1" applyAlignment="1" applyProtection="1">
      <alignment horizontal="center" vertical="center"/>
      <protection locked="0"/>
    </xf>
    <xf numFmtId="49" fontId="10" fillId="4" borderId="130" xfId="1" applyNumberFormat="1" applyFont="1" applyFill="1" applyBorder="1" applyAlignment="1" applyProtection="1">
      <alignment horizontal="center" vertical="center"/>
      <protection locked="0"/>
    </xf>
    <xf numFmtId="49" fontId="10" fillId="4" borderId="131" xfId="1" applyNumberFormat="1" applyFont="1" applyFill="1" applyBorder="1" applyAlignment="1" applyProtection="1">
      <alignment horizontal="center" vertical="center"/>
      <protection locked="0"/>
    </xf>
    <xf numFmtId="49" fontId="10" fillId="4" borderId="226" xfId="1" applyNumberFormat="1" applyFont="1" applyFill="1" applyBorder="1" applyAlignment="1" applyProtection="1">
      <alignment horizontal="center" vertical="center"/>
      <protection locked="0"/>
    </xf>
    <xf numFmtId="49" fontId="10" fillId="4" borderId="227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0" borderId="229" xfId="1" applyNumberFormat="1" applyFont="1" applyFill="1" applyBorder="1" applyAlignment="1" applyProtection="1">
      <alignment horizontal="center" vertical="center" wrapText="1"/>
      <protection locked="0"/>
    </xf>
    <xf numFmtId="49" fontId="10" fillId="0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166" xfId="1" applyNumberFormat="1" applyFont="1" applyFill="1" applyBorder="1" applyAlignment="1" applyProtection="1">
      <alignment horizontal="center" vertical="center"/>
      <protection locked="0"/>
    </xf>
    <xf numFmtId="49" fontId="10" fillId="4" borderId="167" xfId="1" applyNumberFormat="1" applyFont="1" applyFill="1" applyBorder="1" applyAlignment="1" applyProtection="1">
      <alignment horizontal="center" vertical="center"/>
      <protection locked="0"/>
    </xf>
    <xf numFmtId="49" fontId="10" fillId="4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228" xfId="1" applyNumberFormat="1" applyFont="1" applyFill="1" applyBorder="1" applyAlignment="1" applyProtection="1">
      <alignment horizontal="center" vertical="center"/>
      <protection locked="0"/>
    </xf>
    <xf numFmtId="49" fontId="10" fillId="4" borderId="219" xfId="1" applyNumberFormat="1" applyFont="1" applyFill="1" applyBorder="1" applyAlignment="1" applyProtection="1">
      <alignment horizontal="center" vertical="center"/>
      <protection locked="0"/>
    </xf>
    <xf numFmtId="49" fontId="10" fillId="4" borderId="170" xfId="1" applyNumberFormat="1" applyFont="1" applyFill="1" applyBorder="1" applyAlignment="1" applyProtection="1">
      <alignment horizontal="center" vertical="center"/>
      <protection locked="0"/>
    </xf>
    <xf numFmtId="49" fontId="10" fillId="3" borderId="185" xfId="1" applyNumberFormat="1" applyFont="1" applyFill="1" applyBorder="1" applyAlignment="1" applyProtection="1">
      <alignment horizontal="center" vertical="center"/>
      <protection locked="0"/>
    </xf>
    <xf numFmtId="49" fontId="10" fillId="3" borderId="186" xfId="1" applyNumberFormat="1" applyFont="1" applyFill="1" applyBorder="1" applyAlignment="1" applyProtection="1">
      <alignment horizontal="center" vertical="center"/>
      <protection locked="0"/>
    </xf>
    <xf numFmtId="49" fontId="10" fillId="3" borderId="187" xfId="1" applyNumberFormat="1" applyFont="1" applyFill="1" applyBorder="1" applyAlignment="1" applyProtection="1">
      <alignment horizontal="center" vertical="center"/>
      <protection locked="0"/>
    </xf>
    <xf numFmtId="49" fontId="10" fillId="4" borderId="183" xfId="1" applyNumberFormat="1" applyFont="1" applyFill="1" applyBorder="1" applyAlignment="1" applyProtection="1">
      <alignment horizontal="center" vertical="center"/>
      <protection locked="0"/>
    </xf>
    <xf numFmtId="49" fontId="10" fillId="4" borderId="173" xfId="1" applyNumberFormat="1" applyFont="1" applyFill="1" applyBorder="1" applyAlignment="1" applyProtection="1">
      <alignment horizontal="center" vertical="center"/>
      <protection locked="0"/>
    </xf>
    <xf numFmtId="49" fontId="10" fillId="4" borderId="178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180" xfId="1" applyNumberFormat="1" applyFont="1" applyFill="1" applyBorder="1" applyAlignment="1" applyProtection="1">
      <alignment horizontal="center" vertical="center" wrapText="1"/>
      <protection locked="0"/>
    </xf>
    <xf numFmtId="49" fontId="10" fillId="4" borderId="179" xfId="1" applyNumberFormat="1" applyFont="1" applyFill="1" applyBorder="1" applyAlignment="1" applyProtection="1">
      <alignment horizontal="center" vertical="center"/>
      <protection locked="0"/>
    </xf>
    <xf numFmtId="49" fontId="10" fillId="4" borderId="191" xfId="1" applyNumberFormat="1" applyFont="1" applyFill="1" applyBorder="1" applyAlignment="1" applyProtection="1">
      <alignment horizontal="center" vertical="center"/>
      <protection locked="0"/>
    </xf>
    <xf numFmtId="4" fontId="4" fillId="0" borderId="221" xfId="1" applyNumberFormat="1" applyFont="1" applyFill="1" applyBorder="1" applyAlignment="1">
      <alignment horizontal="center" vertical="center"/>
    </xf>
    <xf numFmtId="4" fontId="4" fillId="0" borderId="222" xfId="1" applyNumberFormat="1" applyFont="1" applyFill="1" applyBorder="1" applyAlignment="1">
      <alignment horizontal="center" vertical="center"/>
    </xf>
    <xf numFmtId="2" fontId="10" fillId="3" borderId="224" xfId="1" applyNumberFormat="1" applyFont="1" applyFill="1" applyBorder="1" applyAlignment="1" applyProtection="1">
      <alignment horizontal="center" vertical="center"/>
    </xf>
    <xf numFmtId="2" fontId="10" fillId="3" borderId="223" xfId="1" applyNumberFormat="1" applyFont="1" applyFill="1" applyBorder="1" applyAlignment="1" applyProtection="1">
      <alignment horizontal="center" vertical="center"/>
    </xf>
    <xf numFmtId="2" fontId="10" fillId="3" borderId="225" xfId="1" applyNumberFormat="1" applyFont="1" applyFill="1" applyBorder="1" applyAlignment="1" applyProtection="1">
      <alignment horizontal="center" vertical="center"/>
    </xf>
    <xf numFmtId="49" fontId="3" fillId="3" borderId="197" xfId="1" applyNumberFormat="1" applyFont="1" applyFill="1" applyBorder="1" applyAlignment="1" applyProtection="1">
      <alignment horizontal="center" vertical="center"/>
      <protection locked="0"/>
    </xf>
    <xf numFmtId="49" fontId="3" fillId="3" borderId="171" xfId="1" applyNumberFormat="1" applyFont="1" applyFill="1" applyBorder="1" applyAlignment="1" applyProtection="1">
      <alignment horizontal="center" vertical="center"/>
      <protection locked="0"/>
    </xf>
    <xf numFmtId="49" fontId="3" fillId="3" borderId="250" xfId="1" applyNumberFormat="1" applyFont="1" applyFill="1" applyBorder="1" applyAlignment="1" applyProtection="1">
      <alignment horizontal="center" vertical="center"/>
      <protection locked="0"/>
    </xf>
    <xf numFmtId="49" fontId="3" fillId="3" borderId="223" xfId="1" applyNumberFormat="1" applyFont="1" applyFill="1" applyBorder="1" applyAlignment="1" applyProtection="1">
      <alignment horizontal="center" vertical="center"/>
      <protection locked="0"/>
    </xf>
    <xf numFmtId="49" fontId="3" fillId="3" borderId="198" xfId="1" applyNumberFormat="1" applyFont="1" applyFill="1" applyBorder="1" applyAlignment="1" applyProtection="1">
      <alignment horizontal="center" vertical="center"/>
      <protection locked="0"/>
    </xf>
    <xf numFmtId="2" fontId="10" fillId="3" borderId="192" xfId="1" applyNumberFormat="1" applyFont="1" applyFill="1" applyBorder="1" applyAlignment="1" applyProtection="1">
      <alignment horizontal="center" vertical="center"/>
    </xf>
    <xf numFmtId="2" fontId="10" fillId="3" borderId="193" xfId="1" quotePrefix="1" applyNumberFormat="1" applyFont="1" applyFill="1" applyBorder="1" applyAlignment="1" applyProtection="1">
      <alignment horizontal="center" vertical="center"/>
    </xf>
    <xf numFmtId="2" fontId="10" fillId="3" borderId="194" xfId="1" quotePrefix="1" applyNumberFormat="1" applyFont="1" applyFill="1" applyBorder="1" applyAlignment="1" applyProtection="1">
      <alignment horizontal="center" vertical="center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82" xfId="1" applyNumberFormat="1" applyFont="1" applyFill="1" applyBorder="1" applyAlignment="1" applyProtection="1">
      <alignment horizontal="center" vertical="center"/>
      <protection locked="0"/>
    </xf>
    <xf numFmtId="49" fontId="10" fillId="4" borderId="172" xfId="1" applyNumberFormat="1" applyFont="1" applyFill="1" applyBorder="1" applyAlignment="1" applyProtection="1">
      <alignment horizontal="center" vertical="center"/>
      <protection locked="0"/>
    </xf>
    <xf numFmtId="49" fontId="10" fillId="0" borderId="184" xfId="1" applyNumberFormat="1" applyFont="1" applyFill="1" applyBorder="1" applyAlignment="1" applyProtection="1">
      <alignment horizontal="center" vertical="center"/>
      <protection locked="0"/>
    </xf>
    <xf numFmtId="49" fontId="10" fillId="0" borderId="174" xfId="1" applyNumberFormat="1" applyFont="1" applyFill="1" applyBorder="1" applyAlignment="1" applyProtection="1">
      <alignment horizontal="center" vertical="center"/>
      <protection locked="0"/>
    </xf>
    <xf numFmtId="3" fontId="4" fillId="0" borderId="221" xfId="1" applyNumberFormat="1" applyFont="1" applyFill="1" applyBorder="1" applyAlignment="1">
      <alignment horizontal="center" vertical="center"/>
    </xf>
    <xf numFmtId="3" fontId="4" fillId="0" borderId="222" xfId="1" applyNumberFormat="1" applyFont="1" applyFill="1" applyBorder="1" applyAlignment="1">
      <alignment horizontal="center" vertical="center"/>
    </xf>
    <xf numFmtId="49" fontId="10" fillId="4" borderId="195" xfId="1" applyNumberFormat="1" applyFont="1" applyFill="1" applyBorder="1" applyAlignment="1" applyProtection="1">
      <alignment horizontal="center" vertical="center"/>
      <protection locked="0"/>
    </xf>
    <xf numFmtId="49" fontId="10" fillId="4" borderId="48" xfId="1" applyNumberFormat="1" applyFont="1" applyFill="1" applyBorder="1" applyAlignment="1" applyProtection="1">
      <alignment horizontal="center" vertical="center"/>
      <protection locked="0"/>
    </xf>
    <xf numFmtId="49" fontId="10" fillId="4" borderId="209" xfId="1" applyNumberFormat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colors>
    <mruColors>
      <color rgb="FF00FF00"/>
      <color rgb="FFFFCC99"/>
      <color rgb="FFFBD7A3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4</xdr:row>
      <xdr:rowOff>9525</xdr:rowOff>
    </xdr:from>
    <xdr:to>
      <xdr:col>10</xdr:col>
      <xdr:colOff>190500</xdr:colOff>
      <xdr:row>6</xdr:row>
      <xdr:rowOff>38100</xdr:rowOff>
    </xdr:to>
    <xdr:sp macro="" textlink="">
      <xdr:nvSpPr>
        <xdr:cNvPr id="2" name="Rectangle 1"/>
        <xdr:cNvSpPr/>
      </xdr:nvSpPr>
      <xdr:spPr>
        <a:xfrm>
          <a:off x="9286875" y="857250"/>
          <a:ext cx="1447800" cy="371475"/>
        </a:xfrm>
        <a:prstGeom prst="rect">
          <a:avLst/>
        </a:prstGeom>
        <a:solidFill>
          <a:srgbClr val="00FF00"/>
        </a:solidFill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79"/>
  <sheetViews>
    <sheetView showGridLines="0" zoomScale="90" zoomScaleNormal="90" workbookViewId="0">
      <pane xSplit="4" ySplit="10" topLeftCell="I65" activePane="bottomRight" state="frozen"/>
      <selection activeCell="AA17" sqref="AA17"/>
      <selection pane="topRight" activeCell="AA17" sqref="AA17"/>
      <selection pane="bottomLeft" activeCell="AA17" sqref="AA17"/>
      <selection pane="bottomRight" activeCell="B80" sqref="B80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88" t="s">
        <v>45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90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>
        <f>IFERROR(L6/L11,"")</f>
        <v>61.07190780141844</v>
      </c>
      <c r="M5" s="11">
        <f>IFERROR(J5-L5,"")</f>
        <v>-35.07190780141844</v>
      </c>
      <c r="N5" s="12"/>
      <c r="O5" s="11">
        <f>H5</f>
        <v>26</v>
      </c>
      <c r="P5" s="13"/>
      <c r="Q5" s="11" t="str">
        <f>IFERROR(Q6/Q11,"")</f>
        <v/>
      </c>
      <c r="R5" s="11" t="str">
        <f>IFERROR(O5-Q5,"")</f>
        <v/>
      </c>
      <c r="S5" s="12"/>
      <c r="T5" s="11">
        <v>29</v>
      </c>
      <c r="U5" s="14"/>
      <c r="V5" s="11">
        <f>IFERROR(V6/V11,"")</f>
        <v>57.62457510713314</v>
      </c>
      <c r="W5" s="11">
        <f>IFERROR(H5-V5,"")</f>
        <v>-31.62457510713314</v>
      </c>
      <c r="X5" s="15"/>
      <c r="AD5" s="11">
        <v>21.5</v>
      </c>
      <c r="AE5" s="13"/>
      <c r="AF5" s="11">
        <v>19.915831362196137</v>
      </c>
      <c r="AG5" s="11">
        <v>1.5841686378038631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2232620</v>
      </c>
      <c r="F6" s="18">
        <f t="shared" ref="F6:J6" si="0">IFERROR(F5*F11,"")</f>
        <v>0</v>
      </c>
      <c r="G6" s="18">
        <f t="shared" si="0"/>
        <v>0</v>
      </c>
      <c r="H6" s="18">
        <f t="shared" si="0"/>
        <v>2232620</v>
      </c>
      <c r="I6" s="17"/>
      <c r="J6" s="18">
        <f t="shared" si="0"/>
        <v>11909.273999999999</v>
      </c>
      <c r="L6" s="18">
        <v>8611139</v>
      </c>
      <c r="M6" s="18">
        <f>IFERROR(J6-L6,"")</f>
        <v>-8599229.7259999998</v>
      </c>
      <c r="N6" s="17"/>
      <c r="O6" s="18">
        <f t="shared" ref="O6" si="1">IFERROR(O5*O11,"")</f>
        <v>-3219934.6069280007</v>
      </c>
      <c r="Q6" s="19"/>
      <c r="R6" s="18">
        <f>IFERROR(O6-Q6,"")</f>
        <v>-3219934.6069280007</v>
      </c>
      <c r="S6" s="17"/>
      <c r="T6" s="18">
        <f t="shared" ref="T6" si="2">IFERROR(T5*T11,"")</f>
        <v>492449</v>
      </c>
      <c r="U6" s="20"/>
      <c r="V6" s="18">
        <f>IFERROR(L6+T6,"")</f>
        <v>9103588</v>
      </c>
      <c r="W6" s="18">
        <f>IFERROR(H6-V6,"")</f>
        <v>-6870968</v>
      </c>
      <c r="X6" s="21"/>
      <c r="AD6" s="18">
        <v>7409008.5283020008</v>
      </c>
      <c r="AF6" s="18">
        <v>7687252</v>
      </c>
      <c r="AG6" s="18">
        <v>-278243.47169799916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3</v>
      </c>
      <c r="F8" s="32" t="s">
        <v>4</v>
      </c>
      <c r="G8" s="32" t="s">
        <v>5</v>
      </c>
      <c r="H8" s="33" t="s">
        <v>3</v>
      </c>
      <c r="I8" s="34"/>
      <c r="J8" s="391" t="s">
        <v>6</v>
      </c>
      <c r="K8" s="392"/>
      <c r="L8" s="392"/>
      <c r="M8" s="393"/>
      <c r="N8" s="30"/>
      <c r="O8" s="394" t="s">
        <v>7</v>
      </c>
      <c r="P8" s="395"/>
      <c r="Q8" s="395"/>
      <c r="R8" s="396"/>
      <c r="S8" s="30"/>
      <c r="T8" s="35" t="s">
        <v>8</v>
      </c>
      <c r="U8" s="36"/>
      <c r="V8" s="397" t="s">
        <v>9</v>
      </c>
      <c r="W8" s="398"/>
      <c r="X8" s="37"/>
      <c r="AD8" s="399" t="s">
        <v>10</v>
      </c>
      <c r="AE8" s="400"/>
      <c r="AF8" s="400"/>
      <c r="AG8" s="401"/>
    </row>
    <row r="9" spans="1:33" x14ac:dyDescent="0.25">
      <c r="A9" s="402" t="s">
        <v>44</v>
      </c>
      <c r="B9" s="404" t="s">
        <v>43</v>
      </c>
      <c r="C9" s="30" t="s">
        <v>13</v>
      </c>
      <c r="D9" s="38" t="s">
        <v>14</v>
      </c>
      <c r="E9" s="406" t="s">
        <v>15</v>
      </c>
      <c r="F9" s="408" t="s">
        <v>15</v>
      </c>
      <c r="G9" s="408" t="s">
        <v>15</v>
      </c>
      <c r="H9" s="380" t="s">
        <v>15</v>
      </c>
      <c r="I9" s="30" t="s">
        <v>13</v>
      </c>
      <c r="J9" s="382" t="s">
        <v>16</v>
      </c>
      <c r="K9" s="383"/>
      <c r="L9" s="39" t="s">
        <v>17</v>
      </c>
      <c r="M9" s="40" t="s">
        <v>18</v>
      </c>
      <c r="N9" s="30" t="s">
        <v>13</v>
      </c>
      <c r="O9" s="384" t="s">
        <v>16</v>
      </c>
      <c r="P9" s="385"/>
      <c r="Q9" s="41" t="s">
        <v>17</v>
      </c>
      <c r="R9" s="42" t="s">
        <v>18</v>
      </c>
      <c r="S9" s="30" t="s">
        <v>13</v>
      </c>
      <c r="T9" s="386" t="s">
        <v>19</v>
      </c>
      <c r="U9" s="36" t="s">
        <v>13</v>
      </c>
      <c r="V9" s="43" t="s">
        <v>17</v>
      </c>
      <c r="W9" s="40" t="s">
        <v>20</v>
      </c>
      <c r="X9" s="37"/>
      <c r="AD9" s="384" t="s">
        <v>16</v>
      </c>
      <c r="AE9" s="383"/>
      <c r="AF9" s="39" t="s">
        <v>17</v>
      </c>
      <c r="AG9" s="44" t="s">
        <v>18</v>
      </c>
    </row>
    <row r="10" spans="1:33" ht="13.5" customHeight="1" thickBot="1" x14ac:dyDescent="0.3">
      <c r="A10" s="403"/>
      <c r="B10" s="405"/>
      <c r="C10" s="23"/>
      <c r="D10" s="336" t="s">
        <v>21</v>
      </c>
      <c r="E10" s="407"/>
      <c r="F10" s="409"/>
      <c r="G10" s="409"/>
      <c r="H10" s="381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387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24</v>
      </c>
      <c r="E11" s="49">
        <f>E12+E24+E35+E38</f>
        <v>85870</v>
      </c>
      <c r="F11" s="50">
        <f>F12+F24+F35+F38</f>
        <v>0</v>
      </c>
      <c r="G11" s="50">
        <f>G12+G24+G35+G38</f>
        <v>0</v>
      </c>
      <c r="H11" s="51">
        <f>H12+H24+H35+H38</f>
        <v>85870</v>
      </c>
      <c r="I11" s="52"/>
      <c r="J11" s="271">
        <f>J12+J24+J35+J38</f>
        <v>458.04899999999998</v>
      </c>
      <c r="K11" s="272">
        <f>IFERROR(J11/H11,"")</f>
        <v>5.3342145103062767E-3</v>
      </c>
      <c r="L11" s="273">
        <f>L12+L24+L35+L38</f>
        <v>141000</v>
      </c>
      <c r="M11" s="274">
        <f>M12+M24+M35+M38</f>
        <v>-140541.95100000003</v>
      </c>
      <c r="N11" s="52"/>
      <c r="O11" s="268">
        <f>O12+O24+O35+O38</f>
        <v>-123843.63872800002</v>
      </c>
      <c r="P11" s="269">
        <f>IFERROR(O11/H11,"")</f>
        <v>-1.4422224144404334</v>
      </c>
      <c r="Q11" s="111">
        <f>Q12+Q24+Q35+Q38</f>
        <v>0</v>
      </c>
      <c r="R11" s="270">
        <f>R12+R24+R35+R38</f>
        <v>-123843.63872800002</v>
      </c>
      <c r="S11" s="52"/>
      <c r="T11" s="275">
        <f>T12+T24+T35+T38</f>
        <v>16981</v>
      </c>
      <c r="U11" s="55"/>
      <c r="V11" s="112">
        <f>V12+V24+V35+V38</f>
        <v>157981</v>
      </c>
      <c r="W11" s="276">
        <f>W12+W24+W35+W38</f>
        <v>-72111</v>
      </c>
      <c r="X11" s="56"/>
      <c r="AD11" s="349">
        <v>124301.68772800002</v>
      </c>
      <c r="AE11" s="350">
        <v>0.37789039958171033</v>
      </c>
      <c r="AF11" s="351">
        <v>150244</v>
      </c>
      <c r="AG11" s="352">
        <v>-25942.312271999988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24</v>
      </c>
      <c r="E12" s="289">
        <f>SUM(E13:E23)</f>
        <v>11487</v>
      </c>
      <c r="F12" s="290">
        <f>SUM(F13:F23)</f>
        <v>0</v>
      </c>
      <c r="G12" s="290">
        <f>SUM(G13:G23)</f>
        <v>0</v>
      </c>
      <c r="H12" s="291">
        <f>SUM(H13:H23)</f>
        <v>11487</v>
      </c>
      <c r="I12" s="59"/>
      <c r="J12" s="292">
        <f>SUM(J13:J23)</f>
        <v>79.617500000000007</v>
      </c>
      <c r="K12" s="293">
        <f>IFERROR(J12/H12,"")</f>
        <v>6.9310960215896236E-3</v>
      </c>
      <c r="L12" s="294">
        <f>SUM(L13:L23)</f>
        <v>8366</v>
      </c>
      <c r="M12" s="295">
        <f>SUM(M13:M23)</f>
        <v>-8286.3824999999997</v>
      </c>
      <c r="N12" s="59"/>
      <c r="O12" s="296">
        <f>SUM(O13:O23)</f>
        <v>-8635.4382779999996</v>
      </c>
      <c r="P12" s="297">
        <f>IFERROR(O12/H12,"")</f>
        <v>-0.75175748916166096</v>
      </c>
      <c r="Q12" s="298">
        <f>SUM(Q13:Q23)</f>
        <v>0</v>
      </c>
      <c r="R12" s="299">
        <f>SUM(R13:R23)</f>
        <v>-8635.4382779999996</v>
      </c>
      <c r="S12" s="59"/>
      <c r="T12" s="300">
        <f>SUM(T13:T23)</f>
        <v>431</v>
      </c>
      <c r="U12" s="59"/>
      <c r="V12" s="292">
        <f>SUM(V13:V23)</f>
        <v>8797</v>
      </c>
      <c r="W12" s="295">
        <f>SUM(W13:W23)</f>
        <v>2690</v>
      </c>
      <c r="X12" s="56"/>
      <c r="AD12" s="319">
        <v>8715.0557779999999</v>
      </c>
      <c r="AE12" s="320">
        <v>0.98100731099602412</v>
      </c>
      <c r="AF12" s="321">
        <v>8366</v>
      </c>
      <c r="AG12" s="322">
        <v>349.05577800000037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24</v>
      </c>
      <c r="E13" s="64">
        <v>234</v>
      </c>
      <c r="F13" s="65"/>
      <c r="G13" s="65"/>
      <c r="H13" s="66">
        <f>SUM(E13:G13)</f>
        <v>234</v>
      </c>
      <c r="I13" s="67"/>
      <c r="J13" s="68">
        <f>H13*K13/100</f>
        <v>2.1528</v>
      </c>
      <c r="K13" s="69">
        <f>Ciment!K13</f>
        <v>0.92</v>
      </c>
      <c r="L13" s="65">
        <f>Q13+AF13</f>
        <v>483</v>
      </c>
      <c r="M13" s="66">
        <f>J13-L13</f>
        <v>-480.84719999999999</v>
      </c>
      <c r="N13" s="67"/>
      <c r="O13" s="70">
        <f>J13-AD13</f>
        <v>-396.32319999999999</v>
      </c>
      <c r="P13" s="71">
        <f>IFERROR(O13/H13,0)</f>
        <v>-1.6936888888888888</v>
      </c>
      <c r="Q13" s="72"/>
      <c r="R13" s="73">
        <f>O13-Q13</f>
        <v>-396.32319999999999</v>
      </c>
      <c r="S13" s="67"/>
      <c r="T13" s="74">
        <v>14</v>
      </c>
      <c r="U13" s="75"/>
      <c r="V13" s="68">
        <f>L13+T13</f>
        <v>497</v>
      </c>
      <c r="W13" s="66">
        <f>H13-V13</f>
        <v>-263</v>
      </c>
      <c r="X13" s="76"/>
      <c r="AD13" s="78">
        <v>398.476</v>
      </c>
      <c r="AE13" s="79">
        <v>97</v>
      </c>
      <c r="AF13" s="80">
        <v>483</v>
      </c>
      <c r="AG13" s="81">
        <v>-84.524000000000001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24</v>
      </c>
      <c r="E14" s="64">
        <v>643</v>
      </c>
      <c r="F14" s="65"/>
      <c r="G14" s="65"/>
      <c r="H14" s="66">
        <f t="shared" ref="H14:H23" si="3">SUM(E14:G14)</f>
        <v>643</v>
      </c>
      <c r="I14" s="67"/>
      <c r="J14" s="68">
        <f t="shared" ref="J14:J23" si="4">H14*K14/100</f>
        <v>5.3368999999999991</v>
      </c>
      <c r="K14" s="69">
        <f>Ciment!K14</f>
        <v>0.83</v>
      </c>
      <c r="L14" s="65">
        <f t="shared" ref="L14:L23" si="5">Q14+AF14</f>
        <v>1</v>
      </c>
      <c r="M14" s="66">
        <f t="shared" ref="M14:M23" si="6">J14-L14</f>
        <v>4.3368999999999991</v>
      </c>
      <c r="N14" s="67"/>
      <c r="O14" s="70">
        <f t="shared" ref="O14:O23" si="7">J14-AD14</f>
        <v>-298.86310000000003</v>
      </c>
      <c r="P14" s="71">
        <f t="shared" ref="P14:P40" si="8">IFERROR(O14/H14,0)</f>
        <v>-0.46479486780715401</v>
      </c>
      <c r="Q14" s="72"/>
      <c r="R14" s="73">
        <f t="shared" ref="R14:R23" si="9">O14-Q14</f>
        <v>-298.86310000000003</v>
      </c>
      <c r="S14" s="67"/>
      <c r="T14" s="74">
        <v>0</v>
      </c>
      <c r="U14" s="75"/>
      <c r="V14" s="68">
        <f t="shared" ref="V14:V23" si="10">L14+T14</f>
        <v>1</v>
      </c>
      <c r="W14" s="66">
        <f t="shared" ref="W14:W23" si="11">H14-V14</f>
        <v>642</v>
      </c>
      <c r="X14" s="76"/>
      <c r="AD14" s="78">
        <v>304.20000000000005</v>
      </c>
      <c r="AE14" s="79">
        <v>100</v>
      </c>
      <c r="AF14" s="80">
        <v>1</v>
      </c>
      <c r="AG14" s="81">
        <v>303.20000000000005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24</v>
      </c>
      <c r="E15" s="64">
        <v>453</v>
      </c>
      <c r="F15" s="65"/>
      <c r="G15" s="65"/>
      <c r="H15" s="66">
        <f t="shared" si="3"/>
        <v>453</v>
      </c>
      <c r="I15" s="67"/>
      <c r="J15" s="68">
        <f t="shared" si="4"/>
        <v>0</v>
      </c>
      <c r="K15" s="69">
        <f>Ciment!K15</f>
        <v>0</v>
      </c>
      <c r="L15" s="65">
        <f t="shared" si="5"/>
        <v>342</v>
      </c>
      <c r="M15" s="66">
        <f t="shared" si="6"/>
        <v>-342</v>
      </c>
      <c r="N15" s="67"/>
      <c r="O15" s="70">
        <f t="shared" si="7"/>
        <v>0</v>
      </c>
      <c r="P15" s="71">
        <f t="shared" si="8"/>
        <v>0</v>
      </c>
      <c r="Q15" s="72"/>
      <c r="R15" s="73">
        <f t="shared" si="9"/>
        <v>0</v>
      </c>
      <c r="S15" s="67"/>
      <c r="T15" s="74">
        <v>0</v>
      </c>
      <c r="U15" s="75"/>
      <c r="V15" s="68">
        <f t="shared" si="10"/>
        <v>342</v>
      </c>
      <c r="W15" s="66">
        <f t="shared" si="11"/>
        <v>111</v>
      </c>
      <c r="X15" s="76"/>
      <c r="AD15" s="78">
        <v>0</v>
      </c>
      <c r="AE15" s="79">
        <v>0</v>
      </c>
      <c r="AF15" s="80">
        <v>342</v>
      </c>
      <c r="AG15" s="81">
        <v>-342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24</v>
      </c>
      <c r="E16" s="64">
        <v>4535</v>
      </c>
      <c r="F16" s="65"/>
      <c r="G16" s="65"/>
      <c r="H16" s="66">
        <f t="shared" si="3"/>
        <v>4535</v>
      </c>
      <c r="I16" s="67"/>
      <c r="J16" s="68">
        <f t="shared" si="4"/>
        <v>35.373000000000005</v>
      </c>
      <c r="K16" s="69">
        <f>Ciment!K16</f>
        <v>0.78</v>
      </c>
      <c r="L16" s="65">
        <f t="shared" si="5"/>
        <v>140</v>
      </c>
      <c r="M16" s="66">
        <f t="shared" si="6"/>
        <v>-104.627</v>
      </c>
      <c r="N16" s="67"/>
      <c r="O16" s="70">
        <f t="shared" si="7"/>
        <v>-605.09799999999996</v>
      </c>
      <c r="P16" s="71">
        <f t="shared" si="8"/>
        <v>-0.13342844542447629</v>
      </c>
      <c r="Q16" s="72"/>
      <c r="R16" s="73">
        <f t="shared" si="9"/>
        <v>-605.09799999999996</v>
      </c>
      <c r="S16" s="67"/>
      <c r="T16" s="74">
        <v>33</v>
      </c>
      <c r="U16" s="75"/>
      <c r="V16" s="68">
        <f t="shared" si="10"/>
        <v>173</v>
      </c>
      <c r="W16" s="66">
        <f t="shared" si="11"/>
        <v>4362</v>
      </c>
      <c r="X16" s="76"/>
      <c r="AD16" s="78">
        <v>640.471</v>
      </c>
      <c r="AE16" s="79">
        <v>95</v>
      </c>
      <c r="AF16" s="80">
        <v>140</v>
      </c>
      <c r="AG16" s="81">
        <v>500.471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24</v>
      </c>
      <c r="E17" s="64">
        <v>3343</v>
      </c>
      <c r="F17" s="65"/>
      <c r="G17" s="65"/>
      <c r="H17" s="66">
        <f t="shared" si="3"/>
        <v>3343</v>
      </c>
      <c r="I17" s="67"/>
      <c r="J17" s="68">
        <f t="shared" si="4"/>
        <v>22.063800000000001</v>
      </c>
      <c r="K17" s="69">
        <f>Ciment!K17</f>
        <v>0.66</v>
      </c>
      <c r="L17" s="65">
        <f t="shared" si="5"/>
        <v>1210</v>
      </c>
      <c r="M17" s="66">
        <f t="shared" si="6"/>
        <v>-1187.9362000000001</v>
      </c>
      <c r="N17" s="67"/>
      <c r="O17" s="70">
        <f t="shared" si="7"/>
        <v>-2441.9800680000003</v>
      </c>
      <c r="P17" s="71">
        <f t="shared" si="8"/>
        <v>-0.73047564104098128</v>
      </c>
      <c r="Q17" s="72"/>
      <c r="R17" s="73">
        <f t="shared" si="9"/>
        <v>-2441.9800680000003</v>
      </c>
      <c r="S17" s="67"/>
      <c r="T17" s="74">
        <v>53</v>
      </c>
      <c r="U17" s="75"/>
      <c r="V17" s="68">
        <f t="shared" si="10"/>
        <v>1263</v>
      </c>
      <c r="W17" s="66">
        <f t="shared" si="11"/>
        <v>2080</v>
      </c>
      <c r="X17" s="76"/>
      <c r="AD17" s="78">
        <v>2464.0438680000002</v>
      </c>
      <c r="AE17" s="79">
        <v>99</v>
      </c>
      <c r="AF17" s="80">
        <v>1210</v>
      </c>
      <c r="AG17" s="81">
        <v>1254.0438680000002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24</v>
      </c>
      <c r="E18" s="64">
        <v>534</v>
      </c>
      <c r="F18" s="65"/>
      <c r="G18" s="65"/>
      <c r="H18" s="66">
        <f t="shared" si="3"/>
        <v>534</v>
      </c>
      <c r="I18" s="67"/>
      <c r="J18" s="68">
        <f t="shared" si="4"/>
        <v>3.9515999999999996</v>
      </c>
      <c r="K18" s="69">
        <f>Ciment!K18</f>
        <v>0.74</v>
      </c>
      <c r="L18" s="65">
        <f t="shared" si="5"/>
        <v>1307</v>
      </c>
      <c r="M18" s="66">
        <f t="shared" si="6"/>
        <v>-1303.0483999999999</v>
      </c>
      <c r="N18" s="67"/>
      <c r="O18" s="70">
        <f t="shared" si="7"/>
        <v>-1358.2091999999998</v>
      </c>
      <c r="P18" s="71">
        <f t="shared" si="8"/>
        <v>-2.5434629213483144</v>
      </c>
      <c r="Q18" s="72"/>
      <c r="R18" s="73">
        <f t="shared" si="9"/>
        <v>-1358.2091999999998</v>
      </c>
      <c r="S18" s="67"/>
      <c r="T18" s="74">
        <v>63</v>
      </c>
      <c r="U18" s="75"/>
      <c r="V18" s="68">
        <f t="shared" si="10"/>
        <v>1370</v>
      </c>
      <c r="W18" s="66">
        <f t="shared" si="11"/>
        <v>-836</v>
      </c>
      <c r="X18" s="76"/>
      <c r="AD18" s="78">
        <v>1362.1607999999999</v>
      </c>
      <c r="AE18" s="79">
        <v>98</v>
      </c>
      <c r="AF18" s="80">
        <v>1307</v>
      </c>
      <c r="AG18" s="81">
        <v>55.160799999999881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24</v>
      </c>
      <c r="E19" s="64">
        <v>643</v>
      </c>
      <c r="F19" s="65"/>
      <c r="G19" s="65"/>
      <c r="H19" s="66">
        <f t="shared" si="3"/>
        <v>643</v>
      </c>
      <c r="I19" s="67"/>
      <c r="J19" s="68">
        <f t="shared" si="4"/>
        <v>2.3790999999999998</v>
      </c>
      <c r="K19" s="69">
        <f>Ciment!K19</f>
        <v>0.37</v>
      </c>
      <c r="L19" s="65">
        <f t="shared" si="5"/>
        <v>956</v>
      </c>
      <c r="M19" s="66">
        <f t="shared" si="6"/>
        <v>-953.62090000000001</v>
      </c>
      <c r="N19" s="67"/>
      <c r="O19" s="70">
        <f t="shared" si="7"/>
        <v>-468.49130000000002</v>
      </c>
      <c r="P19" s="71">
        <f t="shared" si="8"/>
        <v>-0.72860233281493003</v>
      </c>
      <c r="Q19" s="72"/>
      <c r="R19" s="73">
        <f t="shared" si="9"/>
        <v>-468.49130000000002</v>
      </c>
      <c r="S19" s="67"/>
      <c r="T19" s="74"/>
      <c r="U19" s="75"/>
      <c r="V19" s="68">
        <f t="shared" si="10"/>
        <v>956</v>
      </c>
      <c r="W19" s="66">
        <f t="shared" si="11"/>
        <v>-313</v>
      </c>
      <c r="X19" s="76"/>
      <c r="AD19" s="78">
        <v>470.87040000000002</v>
      </c>
      <c r="AE19" s="79">
        <v>98</v>
      </c>
      <c r="AF19" s="80">
        <v>956</v>
      </c>
      <c r="AG19" s="81">
        <v>-485.12959999999998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24</v>
      </c>
      <c r="E20" s="64">
        <v>345</v>
      </c>
      <c r="F20" s="65"/>
      <c r="G20" s="65"/>
      <c r="H20" s="66">
        <f t="shared" si="3"/>
        <v>345</v>
      </c>
      <c r="I20" s="67"/>
      <c r="J20" s="68">
        <f t="shared" si="4"/>
        <v>2.1734999999999998</v>
      </c>
      <c r="K20" s="69">
        <f>Ciment!K20</f>
        <v>0.63</v>
      </c>
      <c r="L20" s="65">
        <f t="shared" si="5"/>
        <v>1320</v>
      </c>
      <c r="M20" s="66">
        <f t="shared" si="6"/>
        <v>-1317.8264999999999</v>
      </c>
      <c r="N20" s="67"/>
      <c r="O20" s="70">
        <f t="shared" si="7"/>
        <v>-2208.1082100000003</v>
      </c>
      <c r="P20" s="71">
        <f t="shared" si="8"/>
        <v>-6.4003136521739137</v>
      </c>
      <c r="Q20" s="72"/>
      <c r="R20" s="73">
        <f t="shared" si="9"/>
        <v>-2208.1082100000003</v>
      </c>
      <c r="S20" s="67"/>
      <c r="T20" s="74">
        <v>214</v>
      </c>
      <c r="U20" s="75"/>
      <c r="V20" s="68">
        <f t="shared" si="10"/>
        <v>1534</v>
      </c>
      <c r="W20" s="66">
        <f t="shared" si="11"/>
        <v>-1189</v>
      </c>
      <c r="X20" s="76"/>
      <c r="AD20" s="78">
        <v>2210.2817100000002</v>
      </c>
      <c r="AE20" s="79">
        <v>98</v>
      </c>
      <c r="AF20" s="80">
        <v>1320</v>
      </c>
      <c r="AG20" s="81">
        <v>890.2817100000002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24</v>
      </c>
      <c r="E21" s="64">
        <v>532</v>
      </c>
      <c r="F21" s="65"/>
      <c r="G21" s="65"/>
      <c r="H21" s="66">
        <f t="shared" si="3"/>
        <v>532</v>
      </c>
      <c r="I21" s="67"/>
      <c r="J21" s="68">
        <f t="shared" si="4"/>
        <v>3.9367999999999999</v>
      </c>
      <c r="K21" s="69">
        <f>Ciment!K21</f>
        <v>0.74</v>
      </c>
      <c r="L21" s="65">
        <f t="shared" si="5"/>
        <v>1269</v>
      </c>
      <c r="M21" s="66">
        <f t="shared" si="6"/>
        <v>-1265.0632000000001</v>
      </c>
      <c r="N21" s="67"/>
      <c r="O21" s="70">
        <f t="shared" si="7"/>
        <v>-745.17520000000002</v>
      </c>
      <c r="P21" s="71">
        <f t="shared" si="8"/>
        <v>-1.4007052631578947</v>
      </c>
      <c r="Q21" s="72"/>
      <c r="R21" s="73">
        <f t="shared" si="9"/>
        <v>-745.17520000000002</v>
      </c>
      <c r="S21" s="67"/>
      <c r="T21" s="74">
        <v>22</v>
      </c>
      <c r="U21" s="75"/>
      <c r="V21" s="68">
        <f t="shared" si="10"/>
        <v>1291</v>
      </c>
      <c r="W21" s="66">
        <f t="shared" si="11"/>
        <v>-759</v>
      </c>
      <c r="X21" s="76"/>
      <c r="AD21" s="78">
        <v>749.11199999999997</v>
      </c>
      <c r="AE21" s="79">
        <v>98</v>
      </c>
      <c r="AF21" s="80">
        <v>1269</v>
      </c>
      <c r="AG21" s="81">
        <v>-519.88800000000003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24</v>
      </c>
      <c r="E22" s="64">
        <v>225</v>
      </c>
      <c r="F22" s="65"/>
      <c r="G22" s="65"/>
      <c r="H22" s="66">
        <f t="shared" si="3"/>
        <v>225</v>
      </c>
      <c r="I22" s="67"/>
      <c r="J22" s="68">
        <f t="shared" si="4"/>
        <v>2.25</v>
      </c>
      <c r="K22" s="69">
        <f>Ciment!K22</f>
        <v>1</v>
      </c>
      <c r="L22" s="65">
        <f t="shared" si="5"/>
        <v>1338</v>
      </c>
      <c r="M22" s="66">
        <f t="shared" si="6"/>
        <v>-1335.75</v>
      </c>
      <c r="N22" s="82"/>
      <c r="O22" s="70">
        <f t="shared" si="7"/>
        <v>-113.19</v>
      </c>
      <c r="P22" s="71">
        <f t="shared" si="8"/>
        <v>-0.50306666666666666</v>
      </c>
      <c r="Q22" s="72"/>
      <c r="R22" s="83">
        <f t="shared" si="9"/>
        <v>-113.19</v>
      </c>
      <c r="S22" s="67"/>
      <c r="T22" s="74">
        <v>32</v>
      </c>
      <c r="U22" s="75"/>
      <c r="V22" s="68">
        <f t="shared" si="10"/>
        <v>1370</v>
      </c>
      <c r="W22" s="66">
        <f t="shared" si="11"/>
        <v>-1145</v>
      </c>
      <c r="X22" s="76"/>
      <c r="AD22" s="78">
        <v>115.44</v>
      </c>
      <c r="AE22" s="79">
        <v>100</v>
      </c>
      <c r="AF22" s="80">
        <v>1338</v>
      </c>
      <c r="AG22" s="81">
        <v>-1222.56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24</v>
      </c>
      <c r="E23" s="64">
        <v>0</v>
      </c>
      <c r="F23" s="65"/>
      <c r="G23" s="65"/>
      <c r="H23" s="66">
        <f t="shared" si="3"/>
        <v>0</v>
      </c>
      <c r="I23" s="67"/>
      <c r="J23" s="84">
        <f t="shared" si="4"/>
        <v>0</v>
      </c>
      <c r="K23" s="85">
        <f>Ciment!K23</f>
        <v>0</v>
      </c>
      <c r="L23" s="86">
        <f t="shared" si="5"/>
        <v>0</v>
      </c>
      <c r="M23" s="87">
        <f t="shared" si="6"/>
        <v>0</v>
      </c>
      <c r="N23" s="67"/>
      <c r="O23" s="88">
        <f t="shared" si="7"/>
        <v>0</v>
      </c>
      <c r="P23" s="89">
        <f t="shared" si="8"/>
        <v>0</v>
      </c>
      <c r="Q23" s="90"/>
      <c r="R23" s="91">
        <f t="shared" si="9"/>
        <v>0</v>
      </c>
      <c r="S23" s="67"/>
      <c r="T23" s="74">
        <v>0</v>
      </c>
      <c r="U23" s="75"/>
      <c r="V23" s="84">
        <f t="shared" si="10"/>
        <v>0</v>
      </c>
      <c r="W23" s="87">
        <f t="shared" si="11"/>
        <v>0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24</v>
      </c>
      <c r="E24" s="289">
        <f>SUM(E25:E34)</f>
        <v>63627</v>
      </c>
      <c r="F24" s="290">
        <f>SUM(F25:F34)</f>
        <v>0</v>
      </c>
      <c r="G24" s="290">
        <f>SUM(G25:G34)</f>
        <v>0</v>
      </c>
      <c r="H24" s="291">
        <f>SUM(H25:H34)</f>
        <v>63627</v>
      </c>
      <c r="I24" s="59"/>
      <c r="J24" s="301">
        <f>SUM(J25:J34)</f>
        <v>300.25599999999997</v>
      </c>
      <c r="K24" s="308">
        <f>IFERROR(J24/H24,"")</f>
        <v>4.7190029390038815E-3</v>
      </c>
      <c r="L24" s="290">
        <f>SUM(L25:L34)</f>
        <v>115077.5</v>
      </c>
      <c r="M24" s="291">
        <f>SUM(M25:M34)</f>
        <v>-114777.24400000001</v>
      </c>
      <c r="N24" s="59"/>
      <c r="O24" s="304">
        <f>SUM(O25:O34)</f>
        <v>-107441.46420000002</v>
      </c>
      <c r="P24" s="305">
        <f>IFERROR(O24/H24,"")</f>
        <v>-1.6886143335376493</v>
      </c>
      <c r="Q24" s="306">
        <f>SUM(Q25:Q34)</f>
        <v>0</v>
      </c>
      <c r="R24" s="307">
        <f>SUM(R25:R34)</f>
        <v>-107441.46420000002</v>
      </c>
      <c r="S24" s="59"/>
      <c r="T24" s="303">
        <f>SUM(T25:T34)</f>
        <v>13568</v>
      </c>
      <c r="U24" s="59"/>
      <c r="V24" s="301">
        <f>SUM(V25:V34)</f>
        <v>128645.5</v>
      </c>
      <c r="W24" s="302">
        <f>SUM(W25:W34)</f>
        <v>-65018.5</v>
      </c>
      <c r="X24" s="56"/>
      <c r="AD24" s="323">
        <v>107741.72020000001</v>
      </c>
      <c r="AE24" s="324">
        <v>0.70923343668004213</v>
      </c>
      <c r="AF24" s="325">
        <v>115077.5</v>
      </c>
      <c r="AG24" s="326">
        <v>-7335.7797999999893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24</v>
      </c>
      <c r="E25" s="64">
        <v>2352</v>
      </c>
      <c r="F25" s="65"/>
      <c r="G25" s="65"/>
      <c r="H25" s="66">
        <f t="shared" ref="H25:H34" si="12">SUM(E25:G25)</f>
        <v>2352</v>
      </c>
      <c r="I25" s="67"/>
      <c r="J25" s="68">
        <f t="shared" ref="J25:J34" si="13">H25*K25/100</f>
        <v>17.404800000000002</v>
      </c>
      <c r="K25" s="69">
        <f>Ciment!K25</f>
        <v>0.74</v>
      </c>
      <c r="L25" s="65">
        <f t="shared" ref="L25:L34" si="14">Q25+AF25</f>
        <v>4442</v>
      </c>
      <c r="M25" s="66">
        <f t="shared" ref="M25:M34" si="15">J25-L25</f>
        <v>-4424.5951999999997</v>
      </c>
      <c r="N25" s="67"/>
      <c r="O25" s="70">
        <f t="shared" ref="O25:O34" si="16">J25-AD25</f>
        <v>-6153.1014999999998</v>
      </c>
      <c r="P25" s="71">
        <f t="shared" si="8"/>
        <v>-2.6161145833333332</v>
      </c>
      <c r="Q25" s="72"/>
      <c r="R25" s="73">
        <f t="shared" ref="R25:R34" si="17">O25-Q25</f>
        <v>-6153.1014999999998</v>
      </c>
      <c r="S25" s="67"/>
      <c r="T25" s="74">
        <v>43</v>
      </c>
      <c r="U25" s="75"/>
      <c r="V25" s="68">
        <f t="shared" ref="V25:V34" si="18">L25+T25</f>
        <v>4485</v>
      </c>
      <c r="W25" s="66">
        <f t="shared" ref="W25:W34" si="19">H25-V25</f>
        <v>-2133</v>
      </c>
      <c r="X25" s="76"/>
      <c r="AD25" s="78">
        <v>6170.5063</v>
      </c>
      <c r="AE25" s="79">
        <v>98</v>
      </c>
      <c r="AF25" s="80">
        <v>4442</v>
      </c>
      <c r="AG25" s="81">
        <v>1728.5063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24</v>
      </c>
      <c r="E26" s="64">
        <v>3425</v>
      </c>
      <c r="F26" s="65"/>
      <c r="G26" s="65"/>
      <c r="H26" s="66">
        <f t="shared" si="12"/>
        <v>3425</v>
      </c>
      <c r="I26" s="67"/>
      <c r="J26" s="68">
        <f t="shared" si="13"/>
        <v>11.3025</v>
      </c>
      <c r="K26" s="69">
        <f>Ciment!K26</f>
        <v>0.33</v>
      </c>
      <c r="L26" s="65">
        <f t="shared" si="14"/>
        <v>31170.5</v>
      </c>
      <c r="M26" s="66">
        <f t="shared" si="15"/>
        <v>-31159.197499999998</v>
      </c>
      <c r="N26" s="67"/>
      <c r="O26" s="70">
        <f t="shared" si="16"/>
        <v>-25342.363499999999</v>
      </c>
      <c r="P26" s="71">
        <f t="shared" si="8"/>
        <v>-7.3992302189781016</v>
      </c>
      <c r="Q26" s="72"/>
      <c r="R26" s="73">
        <f t="shared" si="17"/>
        <v>-25342.363499999999</v>
      </c>
      <c r="S26" s="67"/>
      <c r="T26" s="74">
        <v>3422</v>
      </c>
      <c r="U26" s="75"/>
      <c r="V26" s="68">
        <f t="shared" si="18"/>
        <v>34592.5</v>
      </c>
      <c r="W26" s="66">
        <f t="shared" si="19"/>
        <v>-31167.5</v>
      </c>
      <c r="X26" s="76"/>
      <c r="AD26" s="78">
        <v>25353.666000000001</v>
      </c>
      <c r="AE26" s="79">
        <v>97</v>
      </c>
      <c r="AF26" s="80">
        <v>31170.5</v>
      </c>
      <c r="AG26" s="81">
        <v>-5816.8339999999989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24</v>
      </c>
      <c r="E27" s="64">
        <v>252</v>
      </c>
      <c r="F27" s="65"/>
      <c r="G27" s="65"/>
      <c r="H27" s="66">
        <f t="shared" si="12"/>
        <v>252</v>
      </c>
      <c r="I27" s="67"/>
      <c r="J27" s="68">
        <f t="shared" si="13"/>
        <v>1.9403999999999999</v>
      </c>
      <c r="K27" s="69">
        <f>Ciment!K27</f>
        <v>0.77</v>
      </c>
      <c r="L27" s="65">
        <f t="shared" si="14"/>
        <v>2129</v>
      </c>
      <c r="M27" s="66">
        <f t="shared" si="15"/>
        <v>-2127.0596</v>
      </c>
      <c r="N27" s="67"/>
      <c r="O27" s="70">
        <f t="shared" si="16"/>
        <v>-5815.1475</v>
      </c>
      <c r="P27" s="71">
        <f t="shared" si="8"/>
        <v>-23.075982142857143</v>
      </c>
      <c r="Q27" s="72"/>
      <c r="R27" s="73">
        <f t="shared" si="17"/>
        <v>-5815.1475</v>
      </c>
      <c r="S27" s="67"/>
      <c r="T27" s="74">
        <v>6435</v>
      </c>
      <c r="U27" s="75"/>
      <c r="V27" s="68">
        <f t="shared" si="18"/>
        <v>8564</v>
      </c>
      <c r="W27" s="66">
        <f t="shared" si="19"/>
        <v>-8312</v>
      </c>
      <c r="X27" s="76"/>
      <c r="AD27" s="78">
        <v>5817.0879000000004</v>
      </c>
      <c r="AE27" s="79">
        <v>45</v>
      </c>
      <c r="AF27" s="80">
        <v>2129</v>
      </c>
      <c r="AG27" s="81">
        <v>3688.0879000000004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24</v>
      </c>
      <c r="E28" s="64">
        <v>25235</v>
      </c>
      <c r="F28" s="65"/>
      <c r="G28" s="65"/>
      <c r="H28" s="66">
        <f t="shared" si="12"/>
        <v>25235</v>
      </c>
      <c r="I28" s="67"/>
      <c r="J28" s="68">
        <f t="shared" si="13"/>
        <v>239.73249999999999</v>
      </c>
      <c r="K28" s="69">
        <f>Ciment!K28</f>
        <v>0.95</v>
      </c>
      <c r="L28" s="65">
        <f t="shared" si="14"/>
        <v>3901</v>
      </c>
      <c r="M28" s="66">
        <f t="shared" si="15"/>
        <v>-3661.2674999999999</v>
      </c>
      <c r="N28" s="67"/>
      <c r="O28" s="70">
        <f t="shared" si="16"/>
        <v>-53943.942500000005</v>
      </c>
      <c r="P28" s="71">
        <f t="shared" si="8"/>
        <v>-2.1376636615811373</v>
      </c>
      <c r="Q28" s="72"/>
      <c r="R28" s="73">
        <f t="shared" si="17"/>
        <v>-53943.942500000005</v>
      </c>
      <c r="S28" s="67"/>
      <c r="T28" s="74">
        <v>244</v>
      </c>
      <c r="U28" s="75"/>
      <c r="V28" s="68">
        <f t="shared" si="18"/>
        <v>4145</v>
      </c>
      <c r="W28" s="66">
        <f t="shared" si="19"/>
        <v>21090</v>
      </c>
      <c r="X28" s="76"/>
      <c r="AD28" s="78">
        <v>54183.675000000003</v>
      </c>
      <c r="AE28" s="79">
        <v>85</v>
      </c>
      <c r="AF28" s="80">
        <v>3901</v>
      </c>
      <c r="AG28" s="81">
        <v>50282.675000000003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24</v>
      </c>
      <c r="E29" s="64">
        <v>3434</v>
      </c>
      <c r="F29" s="65"/>
      <c r="G29" s="65"/>
      <c r="H29" s="66">
        <f t="shared" si="12"/>
        <v>3434</v>
      </c>
      <c r="I29" s="67"/>
      <c r="J29" s="68">
        <f t="shared" si="13"/>
        <v>29.875799999999998</v>
      </c>
      <c r="K29" s="69">
        <f>Ciment!K29</f>
        <v>0.87</v>
      </c>
      <c r="L29" s="65">
        <f t="shared" si="14"/>
        <v>73435</v>
      </c>
      <c r="M29" s="66">
        <f t="shared" si="15"/>
        <v>-73405.124200000006</v>
      </c>
      <c r="N29" s="67"/>
      <c r="O29" s="70">
        <f t="shared" si="16"/>
        <v>-16186.909200000002</v>
      </c>
      <c r="P29" s="71">
        <f t="shared" si="8"/>
        <v>-4.7137184624344792</v>
      </c>
      <c r="Q29" s="72"/>
      <c r="R29" s="73">
        <f t="shared" si="17"/>
        <v>-16186.909200000002</v>
      </c>
      <c r="S29" s="67"/>
      <c r="T29" s="74">
        <v>3424</v>
      </c>
      <c r="U29" s="75"/>
      <c r="V29" s="68">
        <f t="shared" si="18"/>
        <v>76859</v>
      </c>
      <c r="W29" s="66">
        <f t="shared" si="19"/>
        <v>-73425</v>
      </c>
      <c r="X29" s="76"/>
      <c r="AD29" s="78">
        <v>16216.785000000002</v>
      </c>
      <c r="AE29" s="79">
        <v>95</v>
      </c>
      <c r="AF29" s="80">
        <v>73435</v>
      </c>
      <c r="AG29" s="81">
        <v>-57218.214999999997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24</v>
      </c>
      <c r="E30" s="64">
        <v>25225</v>
      </c>
      <c r="F30" s="65"/>
      <c r="G30" s="65"/>
      <c r="H30" s="66">
        <f t="shared" si="12"/>
        <v>25225</v>
      </c>
      <c r="I30" s="67"/>
      <c r="J30" s="68">
        <f t="shared" si="13"/>
        <v>0</v>
      </c>
      <c r="K30" s="69">
        <f>Ciment!K30</f>
        <v>0</v>
      </c>
      <c r="L30" s="65">
        <f t="shared" si="14"/>
        <v>0</v>
      </c>
      <c r="M30" s="66">
        <f t="shared" si="15"/>
        <v>0</v>
      </c>
      <c r="N30" s="67"/>
      <c r="O30" s="70">
        <f t="shared" si="16"/>
        <v>0</v>
      </c>
      <c r="P30" s="71">
        <f t="shared" si="8"/>
        <v>0</v>
      </c>
      <c r="Q30" s="72"/>
      <c r="R30" s="73">
        <f t="shared" si="17"/>
        <v>0</v>
      </c>
      <c r="S30" s="67"/>
      <c r="T30" s="74"/>
      <c r="U30" s="75"/>
      <c r="V30" s="68">
        <f t="shared" si="18"/>
        <v>0</v>
      </c>
      <c r="W30" s="66">
        <f t="shared" si="19"/>
        <v>25225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24</v>
      </c>
      <c r="E31" s="64">
        <v>3324</v>
      </c>
      <c r="F31" s="65"/>
      <c r="G31" s="65"/>
      <c r="H31" s="66">
        <f t="shared" si="12"/>
        <v>3324</v>
      </c>
      <c r="I31" s="67"/>
      <c r="J31" s="68">
        <f t="shared" si="13"/>
        <v>0</v>
      </c>
      <c r="K31" s="69">
        <f>Ciment!K31</f>
        <v>0</v>
      </c>
      <c r="L31" s="65">
        <f t="shared" si="14"/>
        <v>0</v>
      </c>
      <c r="M31" s="66">
        <f t="shared" si="15"/>
        <v>0</v>
      </c>
      <c r="N31" s="67"/>
      <c r="O31" s="70">
        <f t="shared" si="16"/>
        <v>0</v>
      </c>
      <c r="P31" s="71">
        <f t="shared" si="8"/>
        <v>0</v>
      </c>
      <c r="Q31" s="72"/>
      <c r="R31" s="73">
        <f t="shared" si="17"/>
        <v>0</v>
      </c>
      <c r="S31" s="67"/>
      <c r="T31" s="74"/>
      <c r="U31" s="75"/>
      <c r="V31" s="68">
        <f t="shared" si="18"/>
        <v>0</v>
      </c>
      <c r="W31" s="66">
        <f t="shared" si="19"/>
        <v>3324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24</v>
      </c>
      <c r="E32" s="64">
        <v>345</v>
      </c>
      <c r="F32" s="65"/>
      <c r="G32" s="65"/>
      <c r="H32" s="66">
        <f t="shared" si="12"/>
        <v>345</v>
      </c>
      <c r="I32" s="67"/>
      <c r="J32" s="68">
        <f t="shared" si="13"/>
        <v>0</v>
      </c>
      <c r="K32" s="69">
        <f>Ciment!K32</f>
        <v>0</v>
      </c>
      <c r="L32" s="65">
        <f t="shared" si="14"/>
        <v>0</v>
      </c>
      <c r="M32" s="66">
        <f t="shared" si="15"/>
        <v>0</v>
      </c>
      <c r="N32" s="67"/>
      <c r="O32" s="70">
        <f t="shared" si="16"/>
        <v>0</v>
      </c>
      <c r="P32" s="71">
        <f t="shared" si="8"/>
        <v>0</v>
      </c>
      <c r="Q32" s="72"/>
      <c r="R32" s="73">
        <f t="shared" si="17"/>
        <v>0</v>
      </c>
      <c r="S32" s="67"/>
      <c r="T32" s="74"/>
      <c r="U32" s="75"/>
      <c r="V32" s="68">
        <f t="shared" si="18"/>
        <v>0</v>
      </c>
      <c r="W32" s="66">
        <f t="shared" si="19"/>
        <v>345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24</v>
      </c>
      <c r="E33" s="64">
        <v>0</v>
      </c>
      <c r="F33" s="65"/>
      <c r="G33" s="65"/>
      <c r="H33" s="66">
        <f t="shared" si="12"/>
        <v>0</v>
      </c>
      <c r="I33" s="67"/>
      <c r="J33" s="68">
        <f t="shared" si="13"/>
        <v>0</v>
      </c>
      <c r="K33" s="69">
        <f>Ciment!K33</f>
        <v>0</v>
      </c>
      <c r="L33" s="65">
        <f t="shared" si="14"/>
        <v>0</v>
      </c>
      <c r="M33" s="66">
        <f t="shared" si="15"/>
        <v>0</v>
      </c>
      <c r="N33" s="67"/>
      <c r="O33" s="70">
        <f t="shared" si="16"/>
        <v>0</v>
      </c>
      <c r="P33" s="71">
        <f t="shared" si="8"/>
        <v>0</v>
      </c>
      <c r="Q33" s="72"/>
      <c r="R33" s="73">
        <f t="shared" si="17"/>
        <v>0</v>
      </c>
      <c r="S33" s="67"/>
      <c r="T33" s="74"/>
      <c r="U33" s="75"/>
      <c r="V33" s="68">
        <f t="shared" si="18"/>
        <v>0</v>
      </c>
      <c r="W33" s="66">
        <f t="shared" si="19"/>
        <v>0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24</v>
      </c>
      <c r="E34" s="64">
        <v>35</v>
      </c>
      <c r="F34" s="65"/>
      <c r="G34" s="65"/>
      <c r="H34" s="66">
        <f t="shared" si="12"/>
        <v>35</v>
      </c>
      <c r="I34" s="67"/>
      <c r="J34" s="68">
        <f t="shared" si="13"/>
        <v>0</v>
      </c>
      <c r="K34" s="69">
        <f>Ciment!K34</f>
        <v>0</v>
      </c>
      <c r="L34" s="65">
        <f t="shared" si="14"/>
        <v>0</v>
      </c>
      <c r="M34" s="66">
        <f t="shared" si="15"/>
        <v>0</v>
      </c>
      <c r="N34" s="67"/>
      <c r="O34" s="70">
        <f t="shared" si="16"/>
        <v>0</v>
      </c>
      <c r="P34" s="71">
        <f t="shared" si="8"/>
        <v>0</v>
      </c>
      <c r="Q34" s="72"/>
      <c r="R34" s="73">
        <f t="shared" si="17"/>
        <v>0</v>
      </c>
      <c r="S34" s="67"/>
      <c r="T34" s="74"/>
      <c r="U34" s="75"/>
      <c r="V34" s="68">
        <f t="shared" si="18"/>
        <v>0</v>
      </c>
      <c r="W34" s="66">
        <f t="shared" si="19"/>
        <v>35</v>
      </c>
      <c r="X34" s="76"/>
      <c r="AD34" s="78">
        <v>0</v>
      </c>
      <c r="AE34" s="79">
        <v>0</v>
      </c>
      <c r="AF34" s="80">
        <v>0</v>
      </c>
      <c r="AG34" s="81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24</v>
      </c>
      <c r="E35" s="289">
        <f>SUM(E36:E37)</f>
        <v>3778</v>
      </c>
      <c r="F35" s="309">
        <f>SUM(F36:F37)</f>
        <v>0</v>
      </c>
      <c r="G35" s="309">
        <f>SUM(G36:G37)</f>
        <v>0</v>
      </c>
      <c r="H35" s="302">
        <f>SUM(H36:H37)</f>
        <v>3778</v>
      </c>
      <c r="I35" s="59"/>
      <c r="J35" s="301">
        <f>SUM(J36:J37)</f>
        <v>16.976599999999998</v>
      </c>
      <c r="K35" s="310">
        <f>IFERROR(J35/H35,"")</f>
        <v>4.4935415563790359E-3</v>
      </c>
      <c r="L35" s="309">
        <f>SUM(L36:L37)</f>
        <v>10332.5</v>
      </c>
      <c r="M35" s="302">
        <f>SUM(M36:M37)</f>
        <v>-10315.5234</v>
      </c>
      <c r="N35" s="59"/>
      <c r="O35" s="304">
        <f>SUM(O36:O37)</f>
        <v>-4264.2223999999997</v>
      </c>
      <c r="P35" s="305">
        <f>IFERROR(O35/H35,"")</f>
        <v>-1.1286983589200634</v>
      </c>
      <c r="Q35" s="306">
        <f>SUM(Q36:Q37)</f>
        <v>0</v>
      </c>
      <c r="R35" s="307">
        <f>SUM(R36:R37)</f>
        <v>-4264.2223999999997</v>
      </c>
      <c r="S35" s="59"/>
      <c r="T35" s="303">
        <f>SUM(T36:T37)</f>
        <v>2443</v>
      </c>
      <c r="U35" s="59"/>
      <c r="V35" s="301">
        <f>SUM(V36:V37)</f>
        <v>12775.5</v>
      </c>
      <c r="W35" s="302">
        <f>SUM(W36:W37)</f>
        <v>-8997.5</v>
      </c>
      <c r="X35" s="56"/>
      <c r="AD35" s="323">
        <v>4281.1990000000005</v>
      </c>
      <c r="AE35" s="324">
        <v>0.5138005008151898</v>
      </c>
      <c r="AF35" s="325">
        <v>10332.5</v>
      </c>
      <c r="AG35" s="326">
        <v>-6051.3009999999995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24</v>
      </c>
      <c r="E36" s="64">
        <v>3453</v>
      </c>
      <c r="F36" s="65"/>
      <c r="G36" s="65"/>
      <c r="H36" s="66">
        <f t="shared" ref="H36:H37" si="20">SUM(E36:G36)</f>
        <v>3453</v>
      </c>
      <c r="I36" s="67"/>
      <c r="J36" s="68">
        <f t="shared" ref="J36:J37" si="21">H36*K36/100</f>
        <v>16.229099999999999</v>
      </c>
      <c r="K36" s="69">
        <f>Ciment!K36</f>
        <v>0.47</v>
      </c>
      <c r="L36" s="65">
        <f t="shared" ref="L36:L37" si="22">Q36+AF36</f>
        <v>9974.5</v>
      </c>
      <c r="M36" s="66">
        <f t="shared" ref="M36:M37" si="23">J36-L36</f>
        <v>-9958.2708999999995</v>
      </c>
      <c r="N36" s="67"/>
      <c r="O36" s="70">
        <f t="shared" ref="O36:O37" si="24">J36-AD36</f>
        <v>-3905.8449000000001</v>
      </c>
      <c r="P36" s="71">
        <f t="shared" si="8"/>
        <v>-1.1311453518679409</v>
      </c>
      <c r="Q36" s="72"/>
      <c r="R36" s="73">
        <f t="shared" ref="R36:R37" si="25">O36-Q36</f>
        <v>-3905.8449000000001</v>
      </c>
      <c r="S36" s="67"/>
      <c r="T36" s="74">
        <v>2443</v>
      </c>
      <c r="U36" s="75"/>
      <c r="V36" s="68">
        <f t="shared" ref="V36:V37" si="26">L36+T36</f>
        <v>12417.5</v>
      </c>
      <c r="W36" s="66">
        <f t="shared" ref="W36:W37" si="27">H36-V36</f>
        <v>-8964.5</v>
      </c>
      <c r="X36" s="76"/>
      <c r="AD36" s="78">
        <v>3922.0740000000001</v>
      </c>
      <c r="AE36" s="79">
        <v>60</v>
      </c>
      <c r="AF36" s="80">
        <v>9974.5</v>
      </c>
      <c r="AG36" s="81">
        <v>-6052.4259999999995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24</v>
      </c>
      <c r="E37" s="64">
        <v>325</v>
      </c>
      <c r="F37" s="65"/>
      <c r="G37" s="65"/>
      <c r="H37" s="66">
        <f t="shared" si="20"/>
        <v>325</v>
      </c>
      <c r="I37" s="67"/>
      <c r="J37" s="68">
        <f t="shared" si="21"/>
        <v>0.74750000000000005</v>
      </c>
      <c r="K37" s="69">
        <f>Ciment!K37</f>
        <v>0.23</v>
      </c>
      <c r="L37" s="65">
        <f t="shared" si="22"/>
        <v>358</v>
      </c>
      <c r="M37" s="66">
        <f t="shared" si="23"/>
        <v>-357.2525</v>
      </c>
      <c r="N37" s="67"/>
      <c r="O37" s="70">
        <f t="shared" si="24"/>
        <v>-358.3775</v>
      </c>
      <c r="P37" s="71">
        <f t="shared" si="8"/>
        <v>-1.1027</v>
      </c>
      <c r="Q37" s="72"/>
      <c r="R37" s="73">
        <f t="shared" si="25"/>
        <v>-358.3775</v>
      </c>
      <c r="S37" s="67"/>
      <c r="T37" s="74"/>
      <c r="U37" s="75"/>
      <c r="V37" s="68">
        <f t="shared" si="26"/>
        <v>358</v>
      </c>
      <c r="W37" s="66">
        <f t="shared" si="27"/>
        <v>-33</v>
      </c>
      <c r="X37" s="76"/>
      <c r="AD37" s="78">
        <v>359.125</v>
      </c>
      <c r="AE37" s="79">
        <v>20</v>
      </c>
      <c r="AF37" s="80">
        <v>358</v>
      </c>
      <c r="AG37" s="81">
        <v>1.125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24</v>
      </c>
      <c r="E38" s="289">
        <f>SUM(E39:E40)</f>
        <v>6978</v>
      </c>
      <c r="F38" s="290">
        <f>SUM(F39:F40)</f>
        <v>0</v>
      </c>
      <c r="G38" s="290">
        <f>SUM(G39:G40)</f>
        <v>0</v>
      </c>
      <c r="H38" s="291">
        <f>SUM(H39:H40)</f>
        <v>6978</v>
      </c>
      <c r="I38" s="59"/>
      <c r="J38" s="301">
        <f>SUM(J39:J40)</f>
        <v>61.198899999999995</v>
      </c>
      <c r="K38" s="308">
        <f>IFERROR(J38/H38,"")</f>
        <v>8.7702636858698751E-3</v>
      </c>
      <c r="L38" s="290">
        <f>SUM(L39:L40)</f>
        <v>7224</v>
      </c>
      <c r="M38" s="291">
        <f>SUM(M39:M40)</f>
        <v>-7162.8010999999997</v>
      </c>
      <c r="N38" s="59"/>
      <c r="O38" s="304">
        <f>SUM(O39:O40)</f>
        <v>-3502.5138500000003</v>
      </c>
      <c r="P38" s="305">
        <f>IFERROR(O38/H38,"")</f>
        <v>-0.50193663657208376</v>
      </c>
      <c r="Q38" s="306">
        <f>SUM(Q39:Q40)</f>
        <v>0</v>
      </c>
      <c r="R38" s="307">
        <f>SUM(R39:R40)</f>
        <v>-3502.5138500000003</v>
      </c>
      <c r="S38" s="59"/>
      <c r="T38" s="303">
        <f>SUM(T39:T40)</f>
        <v>539</v>
      </c>
      <c r="U38" s="59"/>
      <c r="V38" s="301">
        <f>SUM(V39:V40)</f>
        <v>7763</v>
      </c>
      <c r="W38" s="302">
        <f>SUM(W39:W40)</f>
        <v>-785</v>
      </c>
      <c r="X38" s="56"/>
      <c r="AD38" s="323">
        <v>3563.7127500000001</v>
      </c>
      <c r="AE38" s="324">
        <v>0.81702332166008484</v>
      </c>
      <c r="AF38" s="325">
        <v>7224</v>
      </c>
      <c r="AG38" s="326">
        <v>-3660.2872499999999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24</v>
      </c>
      <c r="E39" s="64">
        <v>4435</v>
      </c>
      <c r="F39" s="65"/>
      <c r="G39" s="65"/>
      <c r="H39" s="66">
        <f>SUM(E39:G39)</f>
        <v>4435</v>
      </c>
      <c r="I39" s="67"/>
      <c r="J39" s="354">
        <f>H39*K39/100</f>
        <v>43.906499999999994</v>
      </c>
      <c r="K39" s="355">
        <f>Ciment!K39</f>
        <v>0.99</v>
      </c>
      <c r="L39" s="356">
        <f>Q39+AF39</f>
        <v>6058</v>
      </c>
      <c r="M39" s="357">
        <f>J39-L39</f>
        <v>-6014.0934999999999</v>
      </c>
      <c r="N39" s="67"/>
      <c r="O39" s="70">
        <f>J39-AD39</f>
        <v>-2077.3912500000001</v>
      </c>
      <c r="P39" s="71">
        <f t="shared" si="8"/>
        <v>-0.46840839909808346</v>
      </c>
      <c r="Q39" s="72"/>
      <c r="R39" s="73">
        <f>O39-Q39</f>
        <v>-2077.3912500000001</v>
      </c>
      <c r="S39" s="67"/>
      <c r="T39" s="74">
        <v>324</v>
      </c>
      <c r="U39" s="75"/>
      <c r="V39" s="68">
        <f t="shared" ref="V39:V40" si="28">L39+T39</f>
        <v>6382</v>
      </c>
      <c r="W39" s="66">
        <f t="shared" ref="W39:W40" si="29">H39-V39</f>
        <v>-1947</v>
      </c>
      <c r="X39" s="76"/>
      <c r="AD39" s="78">
        <v>2121.2977500000002</v>
      </c>
      <c r="AE39" s="79">
        <v>99</v>
      </c>
      <c r="AF39" s="80">
        <v>6058</v>
      </c>
      <c r="AG39" s="81">
        <v>-3936.7022499999998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24</v>
      </c>
      <c r="E40" s="64">
        <v>2543</v>
      </c>
      <c r="F40" s="65"/>
      <c r="G40" s="65"/>
      <c r="H40" s="66">
        <f>SUM(E40:G40)</f>
        <v>2543</v>
      </c>
      <c r="I40" s="67"/>
      <c r="J40" s="101">
        <f>H40*K40/100</f>
        <v>17.292400000000001</v>
      </c>
      <c r="K40" s="281">
        <f>Ciment!K40</f>
        <v>0.68</v>
      </c>
      <c r="L40" s="99">
        <f>Q40+AF40</f>
        <v>1166</v>
      </c>
      <c r="M40" s="100">
        <f>J40-L40</f>
        <v>-1148.7076</v>
      </c>
      <c r="N40" s="67"/>
      <c r="O40" s="102">
        <f>J40-AD40</f>
        <v>-1425.1225999999999</v>
      </c>
      <c r="P40" s="278">
        <f t="shared" si="8"/>
        <v>-0.56040998820290988</v>
      </c>
      <c r="Q40" s="279"/>
      <c r="R40" s="280">
        <f>O40-Q40</f>
        <v>-1425.1225999999999</v>
      </c>
      <c r="S40" s="67"/>
      <c r="T40" s="277">
        <v>215</v>
      </c>
      <c r="U40" s="75"/>
      <c r="V40" s="101">
        <f t="shared" si="28"/>
        <v>1381</v>
      </c>
      <c r="W40" s="100">
        <f t="shared" si="29"/>
        <v>1162</v>
      </c>
      <c r="X40" s="76"/>
      <c r="AD40" s="141">
        <v>1442.415</v>
      </c>
      <c r="AE40" s="353">
        <v>65</v>
      </c>
      <c r="AF40" s="143">
        <v>1166</v>
      </c>
      <c r="AG40" s="144">
        <v>276.41499999999996</v>
      </c>
    </row>
    <row r="41" spans="1:33" x14ac:dyDescent="0.25">
      <c r="E41" s="106"/>
      <c r="F41" s="106"/>
      <c r="G41" s="106"/>
      <c r="H41" s="106"/>
      <c r="I41" s="107"/>
      <c r="J41" s="106"/>
      <c r="K41" s="106"/>
      <c r="L41" s="106"/>
      <c r="M41" s="106"/>
      <c r="N41" s="107"/>
      <c r="O41" s="106"/>
      <c r="P41" s="106"/>
      <c r="Q41" s="106"/>
      <c r="R41" s="106"/>
      <c r="S41" s="107"/>
      <c r="T41" s="106"/>
      <c r="U41" s="108"/>
      <c r="V41" s="106"/>
      <c r="W41" s="106"/>
    </row>
    <row r="42" spans="1:33" x14ac:dyDescent="0.25">
      <c r="E42" s="106"/>
      <c r="F42" s="106"/>
      <c r="G42" s="106"/>
      <c r="H42" s="106"/>
      <c r="I42" s="107"/>
      <c r="J42" s="106"/>
      <c r="K42" s="106"/>
      <c r="L42" s="106"/>
      <c r="M42" s="106"/>
      <c r="N42" s="107"/>
      <c r="O42" s="106"/>
      <c r="P42" s="115"/>
      <c r="Q42" s="106"/>
      <c r="R42" s="106"/>
      <c r="S42" s="107"/>
      <c r="T42" s="106"/>
      <c r="U42" s="108"/>
      <c r="V42" s="106"/>
      <c r="W42" s="106"/>
    </row>
    <row r="43" spans="1:33" x14ac:dyDescent="0.25">
      <c r="E43" s="106"/>
      <c r="F43" s="106"/>
      <c r="G43" s="106"/>
      <c r="H43" s="106"/>
      <c r="I43" s="107"/>
      <c r="J43" s="106"/>
      <c r="K43" s="106"/>
      <c r="L43" s="106"/>
      <c r="M43" s="106"/>
      <c r="N43" s="107"/>
      <c r="O43" s="106"/>
      <c r="P43" s="106"/>
      <c r="Q43" s="106"/>
      <c r="R43" s="106"/>
      <c r="S43" s="107"/>
      <c r="T43" s="106"/>
      <c r="U43" s="108"/>
      <c r="V43" s="106"/>
      <c r="W43" s="106"/>
    </row>
    <row r="44" spans="1:33" x14ac:dyDescent="0.25">
      <c r="E44" s="106"/>
      <c r="F44" s="106"/>
      <c r="G44" s="106"/>
      <c r="H44" s="106"/>
      <c r="I44" s="107"/>
      <c r="J44" s="106"/>
      <c r="K44" s="106"/>
      <c r="L44" s="106"/>
      <c r="M44" s="106"/>
      <c r="N44" s="107"/>
      <c r="O44" s="106"/>
      <c r="P44" s="115"/>
      <c r="Q44" s="106"/>
      <c r="R44" s="106"/>
      <c r="S44" s="107"/>
      <c r="T44" s="106"/>
      <c r="U44" s="108"/>
      <c r="V44" s="106"/>
      <c r="W44" s="106"/>
    </row>
    <row r="45" spans="1:33" ht="13.5" thickBot="1" x14ac:dyDescent="0.3">
      <c r="E45" s="106"/>
      <c r="F45" s="106"/>
      <c r="G45" s="106"/>
      <c r="H45" s="106"/>
      <c r="I45" s="107"/>
      <c r="J45" s="106"/>
      <c r="K45" s="106"/>
      <c r="L45" s="106"/>
      <c r="M45" s="106"/>
      <c r="N45" s="107"/>
      <c r="O45" s="106"/>
      <c r="P45" s="106"/>
      <c r="Q45" s="106"/>
      <c r="R45" s="106"/>
      <c r="S45" s="107"/>
      <c r="T45" s="106"/>
      <c r="U45" s="108"/>
      <c r="V45" s="106"/>
      <c r="W45" s="106"/>
    </row>
    <row r="46" spans="1:33" s="57" customFormat="1" ht="19.5" customHeight="1" thickBot="1" x14ac:dyDescent="0.3">
      <c r="A46" s="45"/>
      <c r="B46" s="46" t="s">
        <v>23</v>
      </c>
      <c r="C46" s="47"/>
      <c r="D46" s="48" t="s">
        <v>24</v>
      </c>
      <c r="E46" s="49">
        <f>E47+E59</f>
        <v>211981.08</v>
      </c>
      <c r="F46" s="49">
        <f t="shared" ref="F46:J46" si="30">F47+F59</f>
        <v>0</v>
      </c>
      <c r="G46" s="49">
        <f t="shared" si="30"/>
        <v>0</v>
      </c>
      <c r="H46" s="49">
        <f t="shared" si="30"/>
        <v>211981.08</v>
      </c>
      <c r="I46" s="52"/>
      <c r="J46" s="49">
        <f t="shared" si="30"/>
        <v>137503.07999999999</v>
      </c>
      <c r="K46" s="272">
        <f>IFERROR(J46/H46,"")</f>
        <v>0.64865732356868833</v>
      </c>
      <c r="L46" s="49">
        <f t="shared" ref="L46" si="31">L47+L59</f>
        <v>169161</v>
      </c>
      <c r="M46" s="49">
        <f t="shared" ref="M46:O46" si="32">M47+M59</f>
        <v>-31657.920000000013</v>
      </c>
      <c r="N46" s="52"/>
      <c r="O46" s="49">
        <f t="shared" si="32"/>
        <v>-116456.77597800001</v>
      </c>
      <c r="P46" s="269">
        <f>IFERROR(O46/H46,"")</f>
        <v>-0.54937344397905707</v>
      </c>
      <c r="Q46" s="49">
        <f t="shared" ref="Q46" si="33">Q47+Q59</f>
        <v>0</v>
      </c>
      <c r="R46" s="49">
        <f t="shared" ref="R46:T46" si="34">R47+R59</f>
        <v>-116456.77597800001</v>
      </c>
      <c r="S46" s="52"/>
      <c r="T46" s="49">
        <f t="shared" si="34"/>
        <v>11259</v>
      </c>
      <c r="U46" s="55"/>
      <c r="V46" s="49">
        <f t="shared" ref="V46" si="35">V47+V59</f>
        <v>134702.5</v>
      </c>
      <c r="W46" s="49">
        <f t="shared" ref="W46" si="36">W47+W59</f>
        <v>-60224.5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24</v>
      </c>
      <c r="E47" s="289">
        <f>SUM(E48:E58)</f>
        <v>11487</v>
      </c>
      <c r="F47" s="290">
        <f>SUM(F48:F58)</f>
        <v>0</v>
      </c>
      <c r="G47" s="290">
        <f>SUM(G48:G58)</f>
        <v>0</v>
      </c>
      <c r="H47" s="291">
        <f>SUM(H48:H58)</f>
        <v>11487</v>
      </c>
      <c r="I47" s="59"/>
      <c r="J47" s="292">
        <f>SUM(J48:J58)</f>
        <v>0</v>
      </c>
      <c r="K47" s="293">
        <f>IFERROR(J47/H47,"")</f>
        <v>0</v>
      </c>
      <c r="L47" s="294">
        <f>SUM(L48:L58)</f>
        <v>8366</v>
      </c>
      <c r="M47" s="295">
        <f>SUM(M48:M58)</f>
        <v>-8366</v>
      </c>
      <c r="N47" s="59"/>
      <c r="O47" s="296">
        <f>SUM(O48:O58)</f>
        <v>-8715.0557779999999</v>
      </c>
      <c r="P47" s="297">
        <f>IFERROR(O47/H47,"")</f>
        <v>-0.75868858518325066</v>
      </c>
      <c r="Q47" s="298">
        <f>SUM(Q48:Q58)</f>
        <v>0</v>
      </c>
      <c r="R47" s="299">
        <f>SUM(R48:R58)</f>
        <v>-8715.0557779999999</v>
      </c>
      <c r="S47" s="59"/>
      <c r="T47" s="300">
        <f>SUM(T48:T58)</f>
        <v>431</v>
      </c>
      <c r="U47" s="59"/>
      <c r="V47" s="292">
        <f>SUM(V48:V58)</f>
        <v>8797</v>
      </c>
      <c r="W47" s="295">
        <f>SUM(W48:W58)</f>
        <v>2690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24</v>
      </c>
      <c r="E48" s="64">
        <v>234</v>
      </c>
      <c r="F48" s="65"/>
      <c r="G48" s="65"/>
      <c r="H48" s="66">
        <f>SUM(E48:G48)</f>
        <v>234</v>
      </c>
      <c r="I48" s="67"/>
      <c r="J48" s="68">
        <f>H48*K48/100</f>
        <v>0</v>
      </c>
      <c r="K48" s="69">
        <f>Ciment!K72</f>
        <v>0</v>
      </c>
      <c r="L48" s="65">
        <f>Q48+AF48</f>
        <v>483</v>
      </c>
      <c r="M48" s="66">
        <f>J48-L48</f>
        <v>-483</v>
      </c>
      <c r="N48" s="67"/>
      <c r="O48" s="70">
        <f>J48-AD48</f>
        <v>-398.476</v>
      </c>
      <c r="P48" s="71">
        <f>IFERROR(O48/H48,0)</f>
        <v>-1.7028888888888889</v>
      </c>
      <c r="Q48" s="72"/>
      <c r="R48" s="73">
        <f>O48-Q48</f>
        <v>-398.476</v>
      </c>
      <c r="S48" s="67"/>
      <c r="T48" s="74">
        <v>14</v>
      </c>
      <c r="U48" s="75"/>
      <c r="V48" s="68">
        <f>L48+T48</f>
        <v>497</v>
      </c>
      <c r="W48" s="66">
        <f>H48-V48</f>
        <v>-263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24</v>
      </c>
      <c r="E49" s="64">
        <v>643</v>
      </c>
      <c r="F49" s="65"/>
      <c r="G49" s="65"/>
      <c r="H49" s="66">
        <f t="shared" ref="H49:H58" si="37">SUM(E49:G49)</f>
        <v>643</v>
      </c>
      <c r="I49" s="67"/>
      <c r="J49" s="68">
        <f t="shared" ref="J49:J58" si="38">H49*K49/100</f>
        <v>0</v>
      </c>
      <c r="K49" s="69">
        <f>Ciment!K73</f>
        <v>0</v>
      </c>
      <c r="L49" s="65">
        <f t="shared" ref="L49:L58" si="39">Q49+AF49</f>
        <v>1</v>
      </c>
      <c r="M49" s="66">
        <f t="shared" ref="M49:M58" si="40">J49-L49</f>
        <v>-1</v>
      </c>
      <c r="N49" s="67"/>
      <c r="O49" s="70">
        <f t="shared" ref="O49:O58" si="41">J49-AD49</f>
        <v>-304.20000000000005</v>
      </c>
      <c r="P49" s="71">
        <f t="shared" ref="P49:P58" si="42">IFERROR(O49/H49,0)</f>
        <v>-0.47309486780715404</v>
      </c>
      <c r="Q49" s="72"/>
      <c r="R49" s="73">
        <f t="shared" ref="R49:R58" si="43">O49-Q49</f>
        <v>-304.20000000000005</v>
      </c>
      <c r="S49" s="67"/>
      <c r="T49" s="74">
        <v>0</v>
      </c>
      <c r="U49" s="75"/>
      <c r="V49" s="68">
        <f t="shared" ref="V49:V58" si="44">L49+T49</f>
        <v>1</v>
      </c>
      <c r="W49" s="66">
        <f t="shared" ref="W49:W58" si="45">H49-V49</f>
        <v>642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24</v>
      </c>
      <c r="E50" s="64">
        <v>453</v>
      </c>
      <c r="F50" s="65"/>
      <c r="G50" s="65"/>
      <c r="H50" s="66">
        <f t="shared" si="37"/>
        <v>453</v>
      </c>
      <c r="I50" s="67"/>
      <c r="J50" s="68">
        <f t="shared" si="38"/>
        <v>0</v>
      </c>
      <c r="K50" s="69">
        <f>Ciment!K74</f>
        <v>0</v>
      </c>
      <c r="L50" s="65">
        <f t="shared" si="39"/>
        <v>342</v>
      </c>
      <c r="M50" s="66">
        <f t="shared" si="40"/>
        <v>-342</v>
      </c>
      <c r="N50" s="67"/>
      <c r="O50" s="70">
        <f t="shared" si="41"/>
        <v>0</v>
      </c>
      <c r="P50" s="71">
        <f t="shared" si="42"/>
        <v>0</v>
      </c>
      <c r="Q50" s="72"/>
      <c r="R50" s="73">
        <f t="shared" si="43"/>
        <v>0</v>
      </c>
      <c r="S50" s="67"/>
      <c r="T50" s="74">
        <v>0</v>
      </c>
      <c r="U50" s="75"/>
      <c r="V50" s="68">
        <f t="shared" si="44"/>
        <v>342</v>
      </c>
      <c r="W50" s="66">
        <f t="shared" si="45"/>
        <v>111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24</v>
      </c>
      <c r="E51" s="64">
        <v>4535</v>
      </c>
      <c r="F51" s="65"/>
      <c r="G51" s="65"/>
      <c r="H51" s="66">
        <f t="shared" si="37"/>
        <v>4535</v>
      </c>
      <c r="I51" s="67"/>
      <c r="J51" s="68">
        <f t="shared" si="38"/>
        <v>0</v>
      </c>
      <c r="K51" s="69">
        <f>Ciment!K75</f>
        <v>0</v>
      </c>
      <c r="L51" s="65">
        <f t="shared" si="39"/>
        <v>140</v>
      </c>
      <c r="M51" s="66">
        <f t="shared" si="40"/>
        <v>-140</v>
      </c>
      <c r="N51" s="67"/>
      <c r="O51" s="70">
        <f t="shared" si="41"/>
        <v>-640.471</v>
      </c>
      <c r="P51" s="71">
        <f t="shared" si="42"/>
        <v>-0.1412284454244763</v>
      </c>
      <c r="Q51" s="72"/>
      <c r="R51" s="73">
        <f t="shared" si="43"/>
        <v>-640.471</v>
      </c>
      <c r="S51" s="67"/>
      <c r="T51" s="74">
        <v>33</v>
      </c>
      <c r="U51" s="75"/>
      <c r="V51" s="68">
        <f t="shared" si="44"/>
        <v>173</v>
      </c>
      <c r="W51" s="66">
        <f t="shared" si="45"/>
        <v>4362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24</v>
      </c>
      <c r="E52" s="64">
        <v>3343</v>
      </c>
      <c r="F52" s="65"/>
      <c r="G52" s="65"/>
      <c r="H52" s="66">
        <f t="shared" si="37"/>
        <v>3343</v>
      </c>
      <c r="I52" s="67"/>
      <c r="J52" s="68">
        <f t="shared" si="38"/>
        <v>0</v>
      </c>
      <c r="K52" s="69">
        <f>Ciment!K76</f>
        <v>0</v>
      </c>
      <c r="L52" s="65">
        <f t="shared" si="39"/>
        <v>1210</v>
      </c>
      <c r="M52" s="66">
        <f t="shared" si="40"/>
        <v>-1210</v>
      </c>
      <c r="N52" s="67"/>
      <c r="O52" s="70">
        <f t="shared" si="41"/>
        <v>-2464.0438680000002</v>
      </c>
      <c r="P52" s="71">
        <f t="shared" si="42"/>
        <v>-0.73707564104098122</v>
      </c>
      <c r="Q52" s="72"/>
      <c r="R52" s="73">
        <f t="shared" si="43"/>
        <v>-2464.0438680000002</v>
      </c>
      <c r="S52" s="67"/>
      <c r="T52" s="74">
        <v>53</v>
      </c>
      <c r="U52" s="75"/>
      <c r="V52" s="68">
        <f t="shared" si="44"/>
        <v>1263</v>
      </c>
      <c r="W52" s="66">
        <f t="shared" si="45"/>
        <v>2080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24</v>
      </c>
      <c r="E53" s="64">
        <v>534</v>
      </c>
      <c r="F53" s="65"/>
      <c r="G53" s="65"/>
      <c r="H53" s="66">
        <f t="shared" si="37"/>
        <v>534</v>
      </c>
      <c r="I53" s="67"/>
      <c r="J53" s="68">
        <f t="shared" si="38"/>
        <v>0</v>
      </c>
      <c r="K53" s="69">
        <f>Ciment!K77</f>
        <v>0</v>
      </c>
      <c r="L53" s="65">
        <f t="shared" si="39"/>
        <v>1307</v>
      </c>
      <c r="M53" s="66">
        <f t="shared" si="40"/>
        <v>-1307</v>
      </c>
      <c r="N53" s="67"/>
      <c r="O53" s="70">
        <f t="shared" si="41"/>
        <v>-1362.1607999999999</v>
      </c>
      <c r="P53" s="71">
        <f t="shared" si="42"/>
        <v>-2.5508629213483145</v>
      </c>
      <c r="Q53" s="72"/>
      <c r="R53" s="73">
        <f t="shared" si="43"/>
        <v>-1362.1607999999999</v>
      </c>
      <c r="S53" s="67"/>
      <c r="T53" s="74">
        <v>63</v>
      </c>
      <c r="U53" s="75"/>
      <c r="V53" s="68">
        <f t="shared" si="44"/>
        <v>1370</v>
      </c>
      <c r="W53" s="66">
        <f t="shared" si="45"/>
        <v>-836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24</v>
      </c>
      <c r="E54" s="64">
        <v>643</v>
      </c>
      <c r="F54" s="65"/>
      <c r="G54" s="65"/>
      <c r="H54" s="66">
        <f t="shared" si="37"/>
        <v>643</v>
      </c>
      <c r="I54" s="67"/>
      <c r="J54" s="68">
        <f t="shared" si="38"/>
        <v>0</v>
      </c>
      <c r="K54" s="69">
        <f>Ciment!K78</f>
        <v>0</v>
      </c>
      <c r="L54" s="65">
        <f t="shared" si="39"/>
        <v>956</v>
      </c>
      <c r="M54" s="66">
        <f t="shared" si="40"/>
        <v>-956</v>
      </c>
      <c r="N54" s="67"/>
      <c r="O54" s="70">
        <f t="shared" si="41"/>
        <v>-470.87040000000002</v>
      </c>
      <c r="P54" s="71">
        <f t="shared" si="42"/>
        <v>-0.73230233281493007</v>
      </c>
      <c r="Q54" s="72"/>
      <c r="R54" s="73">
        <f t="shared" si="43"/>
        <v>-470.87040000000002</v>
      </c>
      <c r="S54" s="67"/>
      <c r="T54" s="74"/>
      <c r="U54" s="75"/>
      <c r="V54" s="68">
        <f t="shared" si="44"/>
        <v>956</v>
      </c>
      <c r="W54" s="66">
        <f t="shared" si="45"/>
        <v>-313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24</v>
      </c>
      <c r="E55" s="64">
        <v>345</v>
      </c>
      <c r="F55" s="65"/>
      <c r="G55" s="65"/>
      <c r="H55" s="66">
        <f t="shared" si="37"/>
        <v>345</v>
      </c>
      <c r="I55" s="67"/>
      <c r="J55" s="68">
        <f t="shared" si="38"/>
        <v>0</v>
      </c>
      <c r="K55" s="69">
        <f>Ciment!K79</f>
        <v>0</v>
      </c>
      <c r="L55" s="65">
        <f t="shared" si="39"/>
        <v>1320</v>
      </c>
      <c r="M55" s="66">
        <f t="shared" si="40"/>
        <v>-1320</v>
      </c>
      <c r="N55" s="67"/>
      <c r="O55" s="70">
        <f t="shared" si="41"/>
        <v>-2210.2817100000002</v>
      </c>
      <c r="P55" s="71">
        <f t="shared" si="42"/>
        <v>-6.4066136521739132</v>
      </c>
      <c r="Q55" s="72"/>
      <c r="R55" s="73">
        <f t="shared" si="43"/>
        <v>-2210.2817100000002</v>
      </c>
      <c r="S55" s="67"/>
      <c r="T55" s="74">
        <v>214</v>
      </c>
      <c r="U55" s="75"/>
      <c r="V55" s="68">
        <f t="shared" si="44"/>
        <v>1534</v>
      </c>
      <c r="W55" s="66">
        <f t="shared" si="45"/>
        <v>-1189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24</v>
      </c>
      <c r="E56" s="64">
        <v>532</v>
      </c>
      <c r="F56" s="65"/>
      <c r="G56" s="65"/>
      <c r="H56" s="66">
        <f t="shared" si="37"/>
        <v>532</v>
      </c>
      <c r="I56" s="67"/>
      <c r="J56" s="68">
        <f t="shared" si="38"/>
        <v>0</v>
      </c>
      <c r="K56" s="69">
        <f>Ciment!K80</f>
        <v>0</v>
      </c>
      <c r="L56" s="65">
        <f t="shared" si="39"/>
        <v>1269</v>
      </c>
      <c r="M56" s="66">
        <f t="shared" si="40"/>
        <v>-1269</v>
      </c>
      <c r="N56" s="67"/>
      <c r="O56" s="70">
        <f t="shared" si="41"/>
        <v>-749.11199999999997</v>
      </c>
      <c r="P56" s="71">
        <f t="shared" si="42"/>
        <v>-1.4081052631578947</v>
      </c>
      <c r="Q56" s="72"/>
      <c r="R56" s="73">
        <f t="shared" si="43"/>
        <v>-749.11199999999997</v>
      </c>
      <c r="S56" s="67"/>
      <c r="T56" s="74">
        <v>22</v>
      </c>
      <c r="U56" s="75"/>
      <c r="V56" s="68">
        <f t="shared" si="44"/>
        <v>1291</v>
      </c>
      <c r="W56" s="66">
        <f t="shared" si="45"/>
        <v>-759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24</v>
      </c>
      <c r="E57" s="64">
        <v>225</v>
      </c>
      <c r="F57" s="65"/>
      <c r="G57" s="65"/>
      <c r="H57" s="66">
        <f t="shared" si="37"/>
        <v>225</v>
      </c>
      <c r="I57" s="67"/>
      <c r="J57" s="68">
        <f t="shared" si="38"/>
        <v>0</v>
      </c>
      <c r="K57" s="69">
        <f>Ciment!K81</f>
        <v>0</v>
      </c>
      <c r="L57" s="65">
        <f t="shared" si="39"/>
        <v>1338</v>
      </c>
      <c r="M57" s="66">
        <f t="shared" si="40"/>
        <v>-1338</v>
      </c>
      <c r="N57" s="82"/>
      <c r="O57" s="70">
        <f t="shared" si="41"/>
        <v>-115.44</v>
      </c>
      <c r="P57" s="71">
        <f t="shared" si="42"/>
        <v>-0.51306666666666667</v>
      </c>
      <c r="Q57" s="72"/>
      <c r="R57" s="83">
        <f t="shared" si="43"/>
        <v>-115.44</v>
      </c>
      <c r="S57" s="67"/>
      <c r="T57" s="74">
        <v>32</v>
      </c>
      <c r="U57" s="75"/>
      <c r="V57" s="68">
        <f t="shared" si="44"/>
        <v>1370</v>
      </c>
      <c r="W57" s="66">
        <f t="shared" si="45"/>
        <v>-1145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24</v>
      </c>
      <c r="E58" s="64">
        <v>0</v>
      </c>
      <c r="F58" s="65"/>
      <c r="G58" s="65"/>
      <c r="H58" s="66">
        <f t="shared" si="37"/>
        <v>0</v>
      </c>
      <c r="I58" s="67"/>
      <c r="J58" s="84">
        <f t="shared" si="38"/>
        <v>0</v>
      </c>
      <c r="K58" s="85">
        <f>Ciment!K82</f>
        <v>0</v>
      </c>
      <c r="L58" s="86">
        <f t="shared" si="39"/>
        <v>0</v>
      </c>
      <c r="M58" s="87">
        <f t="shared" si="40"/>
        <v>0</v>
      </c>
      <c r="N58" s="67"/>
      <c r="O58" s="88">
        <f t="shared" si="41"/>
        <v>0</v>
      </c>
      <c r="P58" s="89">
        <f t="shared" si="42"/>
        <v>0</v>
      </c>
      <c r="Q58" s="90"/>
      <c r="R58" s="91">
        <f t="shared" si="43"/>
        <v>0</v>
      </c>
      <c r="S58" s="67"/>
      <c r="T58" s="74">
        <v>0</v>
      </c>
      <c r="U58" s="75"/>
      <c r="V58" s="84">
        <f t="shared" si="44"/>
        <v>0</v>
      </c>
      <c r="W58" s="87">
        <f t="shared" si="45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24</v>
      </c>
      <c r="E59" s="289">
        <f>SUM(E60:E71)</f>
        <v>200494.07999999999</v>
      </c>
      <c r="F59" s="290">
        <f>SUM(F60:F71)</f>
        <v>0</v>
      </c>
      <c r="G59" s="290">
        <f>SUM(G60:G71)</f>
        <v>0</v>
      </c>
      <c r="H59" s="291">
        <f>SUM(H60:H71)</f>
        <v>200494.07999999999</v>
      </c>
      <c r="I59" s="59"/>
      <c r="J59" s="301">
        <f>SUM(J60:J71)</f>
        <v>137503.07999999999</v>
      </c>
      <c r="K59" s="308">
        <f>IFERROR(J59/H59,"")</f>
        <v>0.68582114743737066</v>
      </c>
      <c r="L59" s="290">
        <f>SUM(L60:L71)</f>
        <v>160795</v>
      </c>
      <c r="M59" s="291">
        <f>SUM(M60:M71)</f>
        <v>-23291.920000000013</v>
      </c>
      <c r="N59" s="59"/>
      <c r="O59" s="304">
        <f>SUM(O60:O71)</f>
        <v>-107741.72020000001</v>
      </c>
      <c r="P59" s="305">
        <f>IFERROR(O59/H59,"")</f>
        <v>-0.53738105484211807</v>
      </c>
      <c r="Q59" s="306">
        <f>SUM(Q60:Q71)</f>
        <v>0</v>
      </c>
      <c r="R59" s="307">
        <f>SUM(R60:R71)</f>
        <v>-107741.72020000001</v>
      </c>
      <c r="S59" s="59"/>
      <c r="T59" s="303">
        <f>SUM(T60:T71)</f>
        <v>10828</v>
      </c>
      <c r="U59" s="59"/>
      <c r="V59" s="301">
        <f>SUM(V60:V71)</f>
        <v>125905.5</v>
      </c>
      <c r="W59" s="302">
        <f>SUM(W60:W71)</f>
        <v>-62914.5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24</v>
      </c>
      <c r="E60" s="64">
        <v>3232</v>
      </c>
      <c r="F60" s="65"/>
      <c r="G60" s="65"/>
      <c r="H60" s="66">
        <f t="shared" ref="H60:H65" si="46">SUM(E60:G60)</f>
        <v>3232</v>
      </c>
      <c r="I60" s="67"/>
      <c r="J60" s="68">
        <f t="shared" ref="J60:J65" si="47">H60*K60/100</f>
        <v>0</v>
      </c>
      <c r="K60" s="69">
        <f>Ciment!K84</f>
        <v>0</v>
      </c>
      <c r="L60" s="65">
        <f t="shared" ref="L60:L65" si="48">Q60+AF60</f>
        <v>4442</v>
      </c>
      <c r="M60" s="66">
        <f t="shared" ref="M60:M65" si="49">J60-L60</f>
        <v>-4442</v>
      </c>
      <c r="N60" s="67"/>
      <c r="O60" s="70">
        <f t="shared" ref="O60:O65" si="50">J60-AD60</f>
        <v>-6170.5063</v>
      </c>
      <c r="P60" s="71">
        <f t="shared" ref="P60:P65" si="51">IFERROR(O60/H60,0)</f>
        <v>-1.9091913056930694</v>
      </c>
      <c r="Q60" s="72"/>
      <c r="R60" s="73">
        <f t="shared" ref="R60:R65" si="52">O60-Q60</f>
        <v>-6170.5063</v>
      </c>
      <c r="S60" s="67"/>
      <c r="T60" s="74">
        <v>43</v>
      </c>
      <c r="U60" s="75"/>
      <c r="V60" s="68">
        <f t="shared" ref="V60:V65" si="53">L60+T60</f>
        <v>4485</v>
      </c>
      <c r="W60" s="66">
        <f t="shared" ref="W60:W65" si="54">H60-V60</f>
        <v>-1253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24</v>
      </c>
      <c r="E61" s="64">
        <v>4234</v>
      </c>
      <c r="F61" s="65"/>
      <c r="G61" s="65"/>
      <c r="H61" s="66">
        <f t="shared" si="46"/>
        <v>4234</v>
      </c>
      <c r="I61" s="67"/>
      <c r="J61" s="68">
        <f t="shared" si="47"/>
        <v>0</v>
      </c>
      <c r="K61" s="69">
        <f>Ciment!K85</f>
        <v>0</v>
      </c>
      <c r="L61" s="65">
        <f t="shared" si="48"/>
        <v>31170.5</v>
      </c>
      <c r="M61" s="66">
        <f t="shared" si="49"/>
        <v>-31170.5</v>
      </c>
      <c r="N61" s="67"/>
      <c r="O61" s="70">
        <f t="shared" si="50"/>
        <v>-25353.666000000001</v>
      </c>
      <c r="P61" s="71">
        <f t="shared" si="51"/>
        <v>-5.9881119508738783</v>
      </c>
      <c r="Q61" s="72"/>
      <c r="R61" s="73">
        <f t="shared" si="52"/>
        <v>-25353.666000000001</v>
      </c>
      <c r="S61" s="67"/>
      <c r="T61" s="74">
        <v>3422</v>
      </c>
      <c r="U61" s="75"/>
      <c r="V61" s="68">
        <f t="shared" si="53"/>
        <v>34592.5</v>
      </c>
      <c r="W61" s="66">
        <f t="shared" si="54"/>
        <v>-30358.5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24</v>
      </c>
      <c r="E62" s="64">
        <v>24235</v>
      </c>
      <c r="F62" s="65"/>
      <c r="G62" s="65"/>
      <c r="H62" s="66">
        <f t="shared" si="46"/>
        <v>24235</v>
      </c>
      <c r="I62" s="67"/>
      <c r="J62" s="68">
        <f t="shared" si="47"/>
        <v>0</v>
      </c>
      <c r="K62" s="69">
        <f>Ciment!K86</f>
        <v>0</v>
      </c>
      <c r="L62" s="65">
        <f t="shared" si="48"/>
        <v>2129</v>
      </c>
      <c r="M62" s="66">
        <f t="shared" si="49"/>
        <v>-2129</v>
      </c>
      <c r="N62" s="67"/>
      <c r="O62" s="70">
        <f t="shared" si="50"/>
        <v>-5817.0879000000004</v>
      </c>
      <c r="P62" s="71">
        <f t="shared" si="51"/>
        <v>-0.24002838456777389</v>
      </c>
      <c r="Q62" s="72"/>
      <c r="R62" s="73">
        <f t="shared" si="52"/>
        <v>-5817.0879000000004</v>
      </c>
      <c r="S62" s="67"/>
      <c r="T62" s="74">
        <v>6435</v>
      </c>
      <c r="U62" s="75"/>
      <c r="V62" s="68">
        <f t="shared" si="53"/>
        <v>8564</v>
      </c>
      <c r="W62" s="66">
        <f t="shared" si="54"/>
        <v>15671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24</v>
      </c>
      <c r="E63" s="64">
        <v>23423</v>
      </c>
      <c r="F63" s="65"/>
      <c r="G63" s="65"/>
      <c r="H63" s="66">
        <f t="shared" si="46"/>
        <v>23423</v>
      </c>
      <c r="I63" s="67"/>
      <c r="J63" s="68">
        <f t="shared" si="47"/>
        <v>0</v>
      </c>
      <c r="K63" s="69">
        <f>Ciment!K87</f>
        <v>0</v>
      </c>
      <c r="L63" s="65">
        <f t="shared" si="48"/>
        <v>3901</v>
      </c>
      <c r="M63" s="66">
        <f t="shared" si="49"/>
        <v>-3901</v>
      </c>
      <c r="N63" s="67"/>
      <c r="O63" s="70">
        <f t="shared" si="50"/>
        <v>-54183.675000000003</v>
      </c>
      <c r="P63" s="71">
        <f t="shared" si="51"/>
        <v>-2.31326794176664</v>
      </c>
      <c r="Q63" s="72"/>
      <c r="R63" s="73">
        <f t="shared" si="52"/>
        <v>-54183.675000000003</v>
      </c>
      <c r="S63" s="67"/>
      <c r="T63" s="74">
        <v>244</v>
      </c>
      <c r="U63" s="75"/>
      <c r="V63" s="68">
        <f t="shared" si="53"/>
        <v>4145</v>
      </c>
      <c r="W63" s="66">
        <f t="shared" si="54"/>
        <v>19278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24</v>
      </c>
      <c r="E64" s="64">
        <v>2525</v>
      </c>
      <c r="F64" s="65"/>
      <c r="G64" s="65"/>
      <c r="H64" s="66">
        <f t="shared" si="46"/>
        <v>2525</v>
      </c>
      <c r="I64" s="67"/>
      <c r="J64" s="68">
        <f t="shared" si="47"/>
        <v>0</v>
      </c>
      <c r="K64" s="69">
        <f>Ciment!K88</f>
        <v>0</v>
      </c>
      <c r="L64" s="65">
        <f t="shared" si="48"/>
        <v>73435</v>
      </c>
      <c r="M64" s="66">
        <f t="shared" si="49"/>
        <v>-73435</v>
      </c>
      <c r="N64" s="67"/>
      <c r="O64" s="70">
        <f t="shared" si="50"/>
        <v>-16216.785000000002</v>
      </c>
      <c r="P64" s="71">
        <f t="shared" si="51"/>
        <v>-6.4224891089108915</v>
      </c>
      <c r="Q64" s="72"/>
      <c r="R64" s="73">
        <f t="shared" si="52"/>
        <v>-16216.785000000002</v>
      </c>
      <c r="S64" s="67"/>
      <c r="T64" s="74">
        <v>684</v>
      </c>
      <c r="U64" s="75"/>
      <c r="V64" s="68">
        <f t="shared" si="53"/>
        <v>74119</v>
      </c>
      <c r="W64" s="66">
        <f t="shared" si="54"/>
        <v>-71594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24</v>
      </c>
      <c r="E65" s="64">
        <v>5342</v>
      </c>
      <c r="F65" s="65"/>
      <c r="G65" s="65"/>
      <c r="H65" s="66">
        <f t="shared" si="46"/>
        <v>5342</v>
      </c>
      <c r="I65" s="67"/>
      <c r="J65" s="101">
        <f t="shared" si="47"/>
        <v>0</v>
      </c>
      <c r="K65" s="281">
        <f>Ciment!K89</f>
        <v>0</v>
      </c>
      <c r="L65" s="99">
        <f t="shared" si="48"/>
        <v>0</v>
      </c>
      <c r="M65" s="100">
        <f t="shared" si="49"/>
        <v>0</v>
      </c>
      <c r="N65" s="67"/>
      <c r="O65" s="102">
        <f t="shared" si="50"/>
        <v>0</v>
      </c>
      <c r="P65" s="278">
        <f t="shared" si="51"/>
        <v>0</v>
      </c>
      <c r="Q65" s="279"/>
      <c r="R65" s="280">
        <f t="shared" si="52"/>
        <v>0</v>
      </c>
      <c r="S65" s="67"/>
      <c r="T65" s="277"/>
      <c r="U65" s="75"/>
      <c r="V65" s="101">
        <f t="shared" si="53"/>
        <v>0</v>
      </c>
      <c r="W65" s="100">
        <f t="shared" si="54"/>
        <v>5342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66" spans="1:33" x14ac:dyDescent="0.25">
      <c r="E66" s="106"/>
      <c r="F66" s="106"/>
      <c r="G66" s="106"/>
      <c r="H66" s="106"/>
      <c r="I66" s="107"/>
      <c r="J66" s="106"/>
      <c r="K66" s="106"/>
      <c r="L66" s="106"/>
      <c r="M66" s="106"/>
      <c r="N66" s="107"/>
      <c r="O66" s="106"/>
      <c r="P66" s="106"/>
      <c r="Q66" s="106"/>
      <c r="R66" s="106"/>
      <c r="S66" s="107"/>
      <c r="T66" s="106"/>
      <c r="U66" s="108"/>
      <c r="V66" s="106"/>
      <c r="W66" s="106"/>
    </row>
    <row r="67" spans="1:33" x14ac:dyDescent="0.25">
      <c r="E67" s="106"/>
      <c r="F67" s="106"/>
      <c r="G67" s="106"/>
      <c r="H67" s="106"/>
      <c r="I67" s="107"/>
      <c r="J67" s="106"/>
      <c r="K67" s="106"/>
      <c r="L67" s="106"/>
      <c r="M67" s="106"/>
      <c r="N67" s="107"/>
      <c r="O67" s="106"/>
      <c r="P67" s="106"/>
      <c r="Q67" s="106"/>
      <c r="R67" s="106"/>
      <c r="S67" s="107"/>
      <c r="T67" s="106"/>
      <c r="U67" s="108"/>
      <c r="V67" s="106"/>
      <c r="W67" s="106"/>
    </row>
    <row r="68" spans="1:33" x14ac:dyDescent="0.25">
      <c r="E68" s="106"/>
      <c r="F68" s="106"/>
      <c r="G68" s="106"/>
      <c r="H68" s="106"/>
      <c r="I68" s="107"/>
      <c r="J68" s="106"/>
      <c r="K68" s="106"/>
      <c r="L68" s="106"/>
      <c r="M68" s="106"/>
      <c r="N68" s="107"/>
      <c r="O68" s="106"/>
      <c r="P68" s="106"/>
      <c r="Q68" s="106"/>
      <c r="R68" s="106"/>
      <c r="S68" s="107"/>
      <c r="T68" s="106"/>
      <c r="U68" s="108"/>
      <c r="V68" s="106"/>
      <c r="W68" s="106"/>
    </row>
    <row r="69" spans="1:33" x14ac:dyDescent="0.25">
      <c r="E69" s="106"/>
      <c r="F69" s="106"/>
      <c r="G69" s="106"/>
      <c r="H69" s="106"/>
      <c r="I69" s="107"/>
      <c r="J69" s="106"/>
      <c r="K69" s="106"/>
      <c r="L69" s="106"/>
      <c r="M69" s="106"/>
      <c r="N69" s="107"/>
      <c r="O69" s="106"/>
      <c r="P69" s="106"/>
      <c r="Q69" s="106"/>
      <c r="R69" s="106"/>
      <c r="S69" s="107"/>
      <c r="T69" s="106"/>
      <c r="U69" s="108"/>
      <c r="V69" s="106"/>
      <c r="W69" s="106"/>
    </row>
    <row r="70" spans="1:33" ht="13.5" thickBot="1" x14ac:dyDescent="0.3">
      <c r="E70" s="106"/>
      <c r="F70" s="106"/>
      <c r="G70" s="106"/>
      <c r="H70" s="106"/>
      <c r="I70" s="107"/>
      <c r="J70" s="106"/>
      <c r="K70" s="106"/>
      <c r="L70" s="106"/>
      <c r="M70" s="106"/>
      <c r="N70" s="107"/>
      <c r="O70" s="106"/>
      <c r="P70" s="106"/>
      <c r="Q70" s="106"/>
      <c r="R70" s="106"/>
      <c r="S70" s="107"/>
      <c r="T70" s="106"/>
      <c r="U70" s="108"/>
      <c r="V70" s="106"/>
      <c r="W70" s="106"/>
    </row>
    <row r="71" spans="1:33" s="57" customFormat="1" ht="19.5" customHeight="1" thickBot="1" x14ac:dyDescent="0.3">
      <c r="A71" s="116" t="s">
        <v>44</v>
      </c>
      <c r="B71" s="46" t="s">
        <v>25</v>
      </c>
      <c r="C71" s="47"/>
      <c r="D71" s="48" t="s">
        <v>24</v>
      </c>
      <c r="E71" s="117">
        <f>SUM(E72:E78)</f>
        <v>137503.07999999999</v>
      </c>
      <c r="F71" s="118">
        <f>SUM(F72:F78)</f>
        <v>0</v>
      </c>
      <c r="G71" s="118">
        <f>SUM(G72:G78)</f>
        <v>0</v>
      </c>
      <c r="H71" s="119">
        <f>SUM(H72:H78)</f>
        <v>137503.07999999999</v>
      </c>
      <c r="I71" s="52"/>
      <c r="J71" s="120">
        <f>SUM(J72:J78)</f>
        <v>137503.07999999999</v>
      </c>
      <c r="K71" s="121">
        <f>IFERROR(J71/H71,"")</f>
        <v>1</v>
      </c>
      <c r="L71" s="122">
        <f>SUM(L72:L78)</f>
        <v>45717.5</v>
      </c>
      <c r="M71" s="54">
        <f>SUM(M72:M78)</f>
        <v>91785.579999999987</v>
      </c>
      <c r="N71" s="52"/>
      <c r="O71" s="110">
        <f>SUM(O72:O78)</f>
        <v>0</v>
      </c>
      <c r="P71" s="123">
        <f>IFERROR(O71/H71,"")</f>
        <v>0</v>
      </c>
      <c r="Q71" s="111">
        <f>SUM(Q72:Q79)</f>
        <v>0</v>
      </c>
      <c r="R71" s="124">
        <f>SUM(R72:R78)</f>
        <v>0</v>
      </c>
      <c r="S71" s="52"/>
      <c r="T71" s="125">
        <f>SUM(T72:T78)</f>
        <v>0</v>
      </c>
      <c r="U71" s="55"/>
      <c r="V71" s="112">
        <f>SUM(V72:V78)</f>
        <v>0</v>
      </c>
      <c r="W71" s="109">
        <f>SUM(W72:W78)</f>
        <v>0</v>
      </c>
      <c r="X71" s="56"/>
      <c r="AD71" s="113">
        <v>249174.90000000008</v>
      </c>
      <c r="AE71" s="126">
        <v>1</v>
      </c>
      <c r="AF71" s="127">
        <v>147095.5</v>
      </c>
      <c r="AG71" s="128">
        <v>102079.39999999994</v>
      </c>
    </row>
    <row r="72" spans="1:33" s="77" customFormat="1" ht="15" customHeight="1" x14ac:dyDescent="0.25">
      <c r="A72" s="61"/>
      <c r="B72" s="62" t="s">
        <v>95</v>
      </c>
      <c r="C72" s="23"/>
      <c r="D72" s="63" t="s">
        <v>24</v>
      </c>
      <c r="E72" s="68">
        <v>43290</v>
      </c>
      <c r="F72" s="65"/>
      <c r="G72" s="65"/>
      <c r="H72" s="66">
        <f t="shared" ref="H72:H78" si="55">SUM(E72:G72)</f>
        <v>43290</v>
      </c>
      <c r="I72" s="67"/>
      <c r="J72" s="134">
        <f t="shared" ref="J72:J79" si="56">H72*K72/100</f>
        <v>43290</v>
      </c>
      <c r="K72" s="129">
        <v>100</v>
      </c>
      <c r="L72" s="65">
        <f t="shared" ref="L72:L79" si="57">Q72+AF72</f>
        <v>11303.5</v>
      </c>
      <c r="M72" s="130">
        <f t="shared" ref="M72:M79" si="58">J72-L72</f>
        <v>31986.5</v>
      </c>
      <c r="N72" s="82"/>
      <c r="O72" s="70">
        <f t="shared" ref="O72:O78" si="59">J72-AD72</f>
        <v>0</v>
      </c>
      <c r="P72" s="131">
        <f t="shared" ref="P72:P78" si="60">IFERROR(O72/H72,"")</f>
        <v>0</v>
      </c>
      <c r="Q72" s="135"/>
      <c r="R72" s="83">
        <f t="shared" ref="R72:R78" si="61">O72-Q72</f>
        <v>0</v>
      </c>
      <c r="S72" s="67"/>
      <c r="T72" s="132"/>
      <c r="U72" s="75"/>
      <c r="V72" s="68"/>
      <c r="W72" s="66"/>
      <c r="X72" s="76"/>
      <c r="AD72" s="78">
        <v>43290</v>
      </c>
      <c r="AE72" s="133">
        <v>100</v>
      </c>
      <c r="AF72" s="80">
        <v>11303.5</v>
      </c>
      <c r="AG72" s="81">
        <v>31986.5</v>
      </c>
    </row>
    <row r="73" spans="1:33" s="77" customFormat="1" ht="15" customHeight="1" x14ac:dyDescent="0.25">
      <c r="A73" s="61"/>
      <c r="B73" s="62" t="s">
        <v>96</v>
      </c>
      <c r="C73" s="23"/>
      <c r="D73" s="63" t="s">
        <v>24</v>
      </c>
      <c r="E73" s="68">
        <v>58500</v>
      </c>
      <c r="F73" s="65"/>
      <c r="G73" s="65"/>
      <c r="H73" s="66">
        <f t="shared" si="55"/>
        <v>58500</v>
      </c>
      <c r="I73" s="67"/>
      <c r="J73" s="134">
        <f t="shared" si="56"/>
        <v>58500</v>
      </c>
      <c r="K73" s="129">
        <v>100</v>
      </c>
      <c r="L73" s="65">
        <f t="shared" si="57"/>
        <v>0</v>
      </c>
      <c r="M73" s="130">
        <f t="shared" si="58"/>
        <v>58500</v>
      </c>
      <c r="N73" s="82"/>
      <c r="O73" s="70">
        <f t="shared" si="59"/>
        <v>0</v>
      </c>
      <c r="P73" s="131">
        <f t="shared" si="60"/>
        <v>0</v>
      </c>
      <c r="Q73" s="135"/>
      <c r="R73" s="83">
        <f t="shared" si="61"/>
        <v>0</v>
      </c>
      <c r="S73" s="67"/>
      <c r="T73" s="132"/>
      <c r="U73" s="75"/>
      <c r="V73" s="68"/>
      <c r="W73" s="66"/>
      <c r="X73" s="76"/>
      <c r="AD73" s="78">
        <v>58500</v>
      </c>
      <c r="AE73" s="133">
        <v>100</v>
      </c>
      <c r="AF73" s="80">
        <v>0</v>
      </c>
      <c r="AG73" s="81">
        <v>58500</v>
      </c>
    </row>
    <row r="74" spans="1:33" s="77" customFormat="1" ht="15" customHeight="1" x14ac:dyDescent="0.25">
      <c r="A74" s="61"/>
      <c r="B74" s="62" t="s">
        <v>97</v>
      </c>
      <c r="C74" s="23"/>
      <c r="D74" s="63" t="s">
        <v>24</v>
      </c>
      <c r="E74" s="68">
        <v>15912</v>
      </c>
      <c r="F74" s="65"/>
      <c r="G74" s="65"/>
      <c r="H74" s="66">
        <f t="shared" si="55"/>
        <v>15912</v>
      </c>
      <c r="I74" s="67"/>
      <c r="J74" s="134">
        <f t="shared" si="56"/>
        <v>15912</v>
      </c>
      <c r="K74" s="129">
        <v>100</v>
      </c>
      <c r="L74" s="65">
        <f t="shared" si="57"/>
        <v>25624</v>
      </c>
      <c r="M74" s="130">
        <f t="shared" si="58"/>
        <v>-9712</v>
      </c>
      <c r="N74" s="82"/>
      <c r="O74" s="70">
        <f t="shared" si="59"/>
        <v>0</v>
      </c>
      <c r="P74" s="131">
        <f t="shared" si="60"/>
        <v>0</v>
      </c>
      <c r="Q74" s="135"/>
      <c r="R74" s="83">
        <f t="shared" si="61"/>
        <v>0</v>
      </c>
      <c r="S74" s="67"/>
      <c r="T74" s="132"/>
      <c r="U74" s="75"/>
      <c r="V74" s="68"/>
      <c r="W74" s="66"/>
      <c r="X74" s="76"/>
      <c r="AD74" s="78">
        <v>15912</v>
      </c>
      <c r="AE74" s="133">
        <v>100</v>
      </c>
      <c r="AF74" s="80">
        <v>25624</v>
      </c>
      <c r="AG74" s="81">
        <v>-9712</v>
      </c>
    </row>
    <row r="75" spans="1:33" s="77" customFormat="1" ht="15" customHeight="1" x14ac:dyDescent="0.25">
      <c r="A75" s="61"/>
      <c r="B75" s="62" t="s">
        <v>26</v>
      </c>
      <c r="C75" s="23"/>
      <c r="D75" s="63" t="s">
        <v>24</v>
      </c>
      <c r="E75" s="68">
        <v>9360</v>
      </c>
      <c r="F75" s="65"/>
      <c r="G75" s="65"/>
      <c r="H75" s="66">
        <f t="shared" si="55"/>
        <v>9360</v>
      </c>
      <c r="I75" s="67"/>
      <c r="J75" s="134">
        <f t="shared" si="56"/>
        <v>9360</v>
      </c>
      <c r="K75" s="129">
        <v>100</v>
      </c>
      <c r="L75" s="65">
        <f t="shared" si="57"/>
        <v>7446</v>
      </c>
      <c r="M75" s="130">
        <f t="shared" si="58"/>
        <v>1914</v>
      </c>
      <c r="N75" s="82"/>
      <c r="O75" s="70">
        <f t="shared" si="59"/>
        <v>0</v>
      </c>
      <c r="P75" s="131">
        <f t="shared" si="60"/>
        <v>0</v>
      </c>
      <c r="Q75" s="135"/>
      <c r="R75" s="83">
        <f t="shared" si="61"/>
        <v>0</v>
      </c>
      <c r="S75" s="67"/>
      <c r="T75" s="132"/>
      <c r="U75" s="75"/>
      <c r="V75" s="68"/>
      <c r="W75" s="66"/>
      <c r="X75" s="76"/>
      <c r="AD75" s="78">
        <v>9360</v>
      </c>
      <c r="AE75" s="133">
        <v>100</v>
      </c>
      <c r="AF75" s="80">
        <v>7446</v>
      </c>
      <c r="AG75" s="81">
        <v>1914</v>
      </c>
    </row>
    <row r="76" spans="1:33" s="77" customFormat="1" ht="15" customHeight="1" x14ac:dyDescent="0.25">
      <c r="A76" s="61"/>
      <c r="B76" s="62" t="s">
        <v>98</v>
      </c>
      <c r="C76" s="23"/>
      <c r="D76" s="63" t="s">
        <v>24</v>
      </c>
      <c r="E76" s="68">
        <v>2295.54</v>
      </c>
      <c r="F76" s="65"/>
      <c r="G76" s="65"/>
      <c r="H76" s="66">
        <f t="shared" si="55"/>
        <v>2295.54</v>
      </c>
      <c r="I76" s="67"/>
      <c r="J76" s="134">
        <f t="shared" si="56"/>
        <v>2295.54</v>
      </c>
      <c r="K76" s="129">
        <v>100</v>
      </c>
      <c r="L76" s="65">
        <f t="shared" si="57"/>
        <v>0</v>
      </c>
      <c r="M76" s="130">
        <f t="shared" si="58"/>
        <v>2295.54</v>
      </c>
      <c r="N76" s="82"/>
      <c r="O76" s="70">
        <f t="shared" si="59"/>
        <v>0</v>
      </c>
      <c r="P76" s="131">
        <f t="shared" si="60"/>
        <v>0</v>
      </c>
      <c r="Q76" s="135"/>
      <c r="R76" s="83">
        <f t="shared" si="61"/>
        <v>0</v>
      </c>
      <c r="S76" s="67"/>
      <c r="T76" s="132"/>
      <c r="U76" s="75"/>
      <c r="V76" s="68"/>
      <c r="W76" s="66"/>
      <c r="X76" s="76"/>
      <c r="AD76" s="78">
        <v>2295.54</v>
      </c>
      <c r="AE76" s="133">
        <v>100</v>
      </c>
      <c r="AF76" s="80">
        <v>0</v>
      </c>
      <c r="AG76" s="81">
        <v>2295.54</v>
      </c>
    </row>
    <row r="77" spans="1:33" s="77" customFormat="1" ht="15" customHeight="1" x14ac:dyDescent="0.25">
      <c r="A77" s="61"/>
      <c r="B77" s="62" t="s">
        <v>99</v>
      </c>
      <c r="C77" s="23"/>
      <c r="D77" s="63" t="s">
        <v>24</v>
      </c>
      <c r="E77" s="68">
        <v>2295.54</v>
      </c>
      <c r="F77" s="65"/>
      <c r="G77" s="65"/>
      <c r="H77" s="66">
        <f t="shared" si="55"/>
        <v>2295.54</v>
      </c>
      <c r="I77" s="67"/>
      <c r="J77" s="134">
        <f t="shared" si="56"/>
        <v>2295.54</v>
      </c>
      <c r="K77" s="129">
        <v>100</v>
      </c>
      <c r="L77" s="65">
        <f t="shared" si="57"/>
        <v>1074</v>
      </c>
      <c r="M77" s="130">
        <f t="shared" si="58"/>
        <v>1221.54</v>
      </c>
      <c r="N77" s="82"/>
      <c r="O77" s="70">
        <f t="shared" si="59"/>
        <v>0</v>
      </c>
      <c r="P77" s="131">
        <f t="shared" si="60"/>
        <v>0</v>
      </c>
      <c r="Q77" s="135"/>
      <c r="R77" s="83">
        <f t="shared" si="61"/>
        <v>0</v>
      </c>
      <c r="S77" s="67"/>
      <c r="T77" s="132"/>
      <c r="U77" s="75"/>
      <c r="V77" s="68"/>
      <c r="W77" s="66"/>
      <c r="X77" s="76"/>
      <c r="AD77" s="78">
        <v>2295.54</v>
      </c>
      <c r="AE77" s="133">
        <v>100</v>
      </c>
      <c r="AF77" s="80">
        <v>1074</v>
      </c>
      <c r="AG77" s="81">
        <v>1221.54</v>
      </c>
    </row>
    <row r="78" spans="1:33" s="77" customFormat="1" ht="15" customHeight="1" x14ac:dyDescent="0.25">
      <c r="A78" s="61"/>
      <c r="B78" s="62" t="s">
        <v>100</v>
      </c>
      <c r="C78" s="23"/>
      <c r="D78" s="63" t="s">
        <v>24</v>
      </c>
      <c r="E78" s="68">
        <v>5850</v>
      </c>
      <c r="F78" s="65"/>
      <c r="G78" s="65"/>
      <c r="H78" s="66">
        <f t="shared" si="55"/>
        <v>5850</v>
      </c>
      <c r="I78" s="67"/>
      <c r="J78" s="134">
        <f t="shared" si="56"/>
        <v>5850</v>
      </c>
      <c r="K78" s="129">
        <v>100</v>
      </c>
      <c r="L78" s="65">
        <f t="shared" si="57"/>
        <v>270</v>
      </c>
      <c r="M78" s="130">
        <f t="shared" si="58"/>
        <v>5580</v>
      </c>
      <c r="N78" s="82"/>
      <c r="O78" s="70">
        <f t="shared" si="59"/>
        <v>0</v>
      </c>
      <c r="P78" s="131">
        <f t="shared" si="60"/>
        <v>0</v>
      </c>
      <c r="Q78" s="135"/>
      <c r="R78" s="83">
        <f t="shared" si="61"/>
        <v>0</v>
      </c>
      <c r="S78" s="67"/>
      <c r="T78" s="132"/>
      <c r="U78" s="75"/>
      <c r="V78" s="68"/>
      <c r="W78" s="66"/>
      <c r="X78" s="76"/>
      <c r="AD78" s="78">
        <v>5850</v>
      </c>
      <c r="AE78" s="133">
        <v>100</v>
      </c>
      <c r="AF78" s="80">
        <v>270</v>
      </c>
      <c r="AG78" s="81">
        <v>5580</v>
      </c>
    </row>
    <row r="79" spans="1:33" s="77" customFormat="1" ht="15" customHeight="1" thickBot="1" x14ac:dyDescent="0.3">
      <c r="A79" s="96"/>
      <c r="B79" s="97" t="s">
        <v>101</v>
      </c>
      <c r="C79" s="23"/>
      <c r="D79" s="98" t="s">
        <v>24</v>
      </c>
      <c r="E79" s="101">
        <v>0</v>
      </c>
      <c r="F79" s="99"/>
      <c r="G79" s="99"/>
      <c r="H79" s="136">
        <f t="shared" ref="H79" si="62">SUM(E79:G79)</f>
        <v>0</v>
      </c>
      <c r="I79" s="67"/>
      <c r="J79" s="101">
        <f t="shared" si="56"/>
        <v>0</v>
      </c>
      <c r="K79" s="99">
        <v>102</v>
      </c>
      <c r="L79" s="99">
        <f t="shared" si="57"/>
        <v>1611</v>
      </c>
      <c r="M79" s="136">
        <f t="shared" si="58"/>
        <v>-1611</v>
      </c>
      <c r="N79" s="82"/>
      <c r="O79" s="102"/>
      <c r="P79" s="137"/>
      <c r="Q79" s="138"/>
      <c r="R79" s="139"/>
      <c r="S79" s="67"/>
      <c r="T79" s="140"/>
      <c r="U79" s="75"/>
      <c r="V79" s="101"/>
      <c r="W79" s="100"/>
      <c r="X79" s="76"/>
      <c r="AD79" s="141">
        <v>0</v>
      </c>
      <c r="AE79" s="142">
        <v>102</v>
      </c>
      <c r="AF79" s="143">
        <v>1611</v>
      </c>
      <c r="AG79" s="144">
        <v>-1611</v>
      </c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02"/>
  <sheetViews>
    <sheetView showGridLines="0" zoomScale="90" zoomScaleNormal="90" workbookViewId="0">
      <pane xSplit="4" ySplit="10" topLeftCell="E62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B73" sqref="B73:B75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416" t="s">
        <v>46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695</v>
      </c>
      <c r="F5" s="11">
        <v>695</v>
      </c>
      <c r="G5" s="11">
        <v>695</v>
      </c>
      <c r="H5" s="11">
        <v>695</v>
      </c>
      <c r="I5" s="12"/>
      <c r="J5" s="11">
        <f>H5</f>
        <v>695</v>
      </c>
      <c r="K5" s="13"/>
      <c r="L5" s="11">
        <f>IFERROR(L6/L11,"")</f>
        <v>1752.5691222379655</v>
      </c>
      <c r="M5" s="11">
        <f>IFERROR(J5-L5,"")</f>
        <v>-1057.5691222379655</v>
      </c>
      <c r="N5" s="12"/>
      <c r="O5" s="11">
        <f>H5</f>
        <v>695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695</v>
      </c>
      <c r="U5" s="14"/>
      <c r="V5" s="11">
        <f>IFERROR(V6/V11,"")</f>
        <v>1691.6458251578179</v>
      </c>
      <c r="W5" s="11">
        <f>IFERROR(H5-V5,"")</f>
        <v>-996.64582515781785</v>
      </c>
      <c r="X5" s="15"/>
      <c r="AD5" s="11">
        <v>695</v>
      </c>
      <c r="AE5" s="13"/>
      <c r="AF5" s="11">
        <v>645.11088185293568</v>
      </c>
      <c r="AG5" s="11">
        <v>49.889118147064323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6726905</v>
      </c>
      <c r="F6" s="18">
        <f t="shared" ref="F6:H6" si="0">IFERROR(F5*F11,"")</f>
        <v>0</v>
      </c>
      <c r="G6" s="18">
        <f t="shared" si="0"/>
        <v>0</v>
      </c>
      <c r="H6" s="18">
        <f t="shared" si="0"/>
        <v>6726905</v>
      </c>
      <c r="I6" s="17"/>
      <c r="J6" s="18">
        <f t="shared" ref="J6" si="1">IFERROR(J5*J11,"")</f>
        <v>38353.783499999998</v>
      </c>
      <c r="L6" s="18">
        <v>18463689</v>
      </c>
      <c r="M6" s="18">
        <f>IFERROR(J6-L6,"")</f>
        <v>-18425335.216499999</v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>
        <f>IFERROR(T5*T11,"")</f>
        <v>447580</v>
      </c>
      <c r="U6" s="20"/>
      <c r="V6" s="18">
        <f>IFERROR(L6+T6,"")</f>
        <v>18911269</v>
      </c>
      <c r="W6" s="18">
        <f>IFERROR(H6-V6,"")</f>
        <v>-12184364</v>
      </c>
      <c r="X6" s="21"/>
      <c r="AD6" s="18">
        <v>12564666.754000001</v>
      </c>
      <c r="AF6" s="18">
        <v>17541888</v>
      </c>
      <c r="AG6" s="18">
        <v>-4977221.2459999993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145" t="s">
        <v>3</v>
      </c>
      <c r="F8" s="146" t="s">
        <v>4</v>
      </c>
      <c r="G8" s="146" t="s">
        <v>5</v>
      </c>
      <c r="H8" s="147" t="s">
        <v>27</v>
      </c>
      <c r="I8" s="34"/>
      <c r="J8" s="419" t="s">
        <v>6</v>
      </c>
      <c r="K8" s="420"/>
      <c r="L8" s="420"/>
      <c r="M8" s="421"/>
      <c r="N8" s="30"/>
      <c r="O8" s="422" t="s">
        <v>7</v>
      </c>
      <c r="P8" s="423"/>
      <c r="Q8" s="423"/>
      <c r="R8" s="424"/>
      <c r="S8" s="30"/>
      <c r="T8" s="148" t="s">
        <v>8</v>
      </c>
      <c r="U8" s="36"/>
      <c r="V8" s="425" t="s">
        <v>9</v>
      </c>
      <c r="W8" s="426"/>
      <c r="X8" s="37"/>
      <c r="AD8" s="427" t="s">
        <v>10</v>
      </c>
      <c r="AE8" s="428"/>
      <c r="AF8" s="428"/>
      <c r="AG8" s="429"/>
    </row>
    <row r="9" spans="1:33" x14ac:dyDescent="0.25">
      <c r="A9" s="430" t="s">
        <v>44</v>
      </c>
      <c r="B9" s="431" t="s">
        <v>43</v>
      </c>
      <c r="C9" s="30" t="s">
        <v>13</v>
      </c>
      <c r="D9" s="149" t="s">
        <v>14</v>
      </c>
      <c r="E9" s="432" t="s">
        <v>15</v>
      </c>
      <c r="F9" s="433" t="s">
        <v>15</v>
      </c>
      <c r="G9" s="433" t="s">
        <v>15</v>
      </c>
      <c r="H9" s="410" t="s">
        <v>15</v>
      </c>
      <c r="I9" s="30" t="s">
        <v>13</v>
      </c>
      <c r="J9" s="411" t="s">
        <v>16</v>
      </c>
      <c r="K9" s="412"/>
      <c r="L9" s="150" t="s">
        <v>17</v>
      </c>
      <c r="M9" s="151" t="s">
        <v>18</v>
      </c>
      <c r="N9" s="30" t="s">
        <v>13</v>
      </c>
      <c r="O9" s="413" t="s">
        <v>16</v>
      </c>
      <c r="P9" s="414"/>
      <c r="Q9" s="152" t="s">
        <v>17</v>
      </c>
      <c r="R9" s="153" t="s">
        <v>18</v>
      </c>
      <c r="S9" s="30" t="s">
        <v>13</v>
      </c>
      <c r="T9" s="415" t="s">
        <v>19</v>
      </c>
      <c r="U9" s="36" t="s">
        <v>13</v>
      </c>
      <c r="V9" s="154" t="s">
        <v>17</v>
      </c>
      <c r="W9" s="151" t="s">
        <v>20</v>
      </c>
      <c r="X9" s="37"/>
      <c r="AD9" s="413" t="s">
        <v>16</v>
      </c>
      <c r="AE9" s="412"/>
      <c r="AF9" s="150" t="s">
        <v>17</v>
      </c>
      <c r="AG9" s="155" t="s">
        <v>18</v>
      </c>
    </row>
    <row r="10" spans="1:33" ht="13.5" customHeight="1" thickBot="1" x14ac:dyDescent="0.3">
      <c r="A10" s="403"/>
      <c r="B10" s="405"/>
      <c r="C10" s="23"/>
      <c r="D10" s="336" t="s">
        <v>21</v>
      </c>
      <c r="E10" s="407"/>
      <c r="F10" s="409"/>
      <c r="G10" s="409"/>
      <c r="H10" s="381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387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28</v>
      </c>
      <c r="E11" s="49">
        <f>E12+E24+E35+E38</f>
        <v>9679</v>
      </c>
      <c r="F11" s="156">
        <f>F12+F24+F35+F38</f>
        <v>0</v>
      </c>
      <c r="G11" s="156">
        <f>G12+G24+G35+G38</f>
        <v>0</v>
      </c>
      <c r="H11" s="109">
        <f>H12+H24+H35+H38</f>
        <v>9679</v>
      </c>
      <c r="I11" s="47"/>
      <c r="J11" s="271">
        <f>J12+J24+J35+J38</f>
        <v>55.185299999999998</v>
      </c>
      <c r="K11" s="272">
        <f>IFERROR(J11/H11,"")</f>
        <v>5.7015497468746769E-3</v>
      </c>
      <c r="L11" s="273">
        <f>L12+L24+L35+L38</f>
        <v>10535.212999999998</v>
      </c>
      <c r="M11" s="274">
        <f>M12+M24+M35+M38</f>
        <v>-10480.027700000002</v>
      </c>
      <c r="N11" s="47"/>
      <c r="O11" s="268">
        <f>O12+O24+O35+O38</f>
        <v>-7683.0499</v>
      </c>
      <c r="P11" s="269">
        <f>IFERROR(O11/H11,"")</f>
        <v>-0.79378550470089881</v>
      </c>
      <c r="Q11" s="111">
        <f>Q12+Q24+Q35+Q38</f>
        <v>0</v>
      </c>
      <c r="R11" s="270">
        <f>R12+R24+R35+R38</f>
        <v>-7683.0499</v>
      </c>
      <c r="S11" s="47"/>
      <c r="T11" s="275">
        <f>T12+T24+T35+T38</f>
        <v>644</v>
      </c>
      <c r="U11" s="55"/>
      <c r="V11" s="112">
        <f>V12+V24+V35+V38</f>
        <v>11179.212999999998</v>
      </c>
      <c r="W11" s="276">
        <f>W12+W24+W35+W38</f>
        <v>-1500.2129999999979</v>
      </c>
      <c r="X11" s="56"/>
      <c r="AD11" s="349">
        <v>7738.2351999999992</v>
      </c>
      <c r="AE11" s="350">
        <v>0.71972998203706029</v>
      </c>
      <c r="AF11" s="351">
        <v>10535.212999999998</v>
      </c>
      <c r="AG11" s="352">
        <v>-2796.9777999999992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28</v>
      </c>
      <c r="E12" s="289">
        <f>SUM(E13:E23)</f>
        <v>7062</v>
      </c>
      <c r="F12" s="311">
        <f>SUM(F13:F23)</f>
        <v>0</v>
      </c>
      <c r="G12" s="311">
        <f>SUM(G13:G23)</f>
        <v>0</v>
      </c>
      <c r="H12" s="302">
        <f>SUM(H13:H23)</f>
        <v>7062</v>
      </c>
      <c r="I12" s="58"/>
      <c r="J12" s="292">
        <f>SUM(J13:J23)</f>
        <v>42.221399999999996</v>
      </c>
      <c r="K12" s="293">
        <f>IFERROR(J12/H12,"")</f>
        <v>5.9786745964316053E-3</v>
      </c>
      <c r="L12" s="294">
        <f>SUM(L13:L23)</f>
        <v>2518.6129999999998</v>
      </c>
      <c r="M12" s="295">
        <f>SUM(M13:M23)</f>
        <v>-2476.3915999999999</v>
      </c>
      <c r="N12" s="58"/>
      <c r="O12" s="296">
        <f>SUM(O13:O23)</f>
        <v>-2267.7312999999999</v>
      </c>
      <c r="P12" s="297">
        <f t="shared" ref="P12:P40" si="2">IFERROR(O12/H12,"")</f>
        <v>-0.32111743132257148</v>
      </c>
      <c r="Q12" s="298">
        <f>SUM(Q13:Q23)</f>
        <v>0</v>
      </c>
      <c r="R12" s="299">
        <f>SUM(R13:R23)</f>
        <v>-2267.7312999999999</v>
      </c>
      <c r="S12" s="58"/>
      <c r="T12" s="300">
        <f>SUM(T13:T23)</f>
        <v>108</v>
      </c>
      <c r="U12" s="59"/>
      <c r="V12" s="292">
        <f>SUM(V13:V23)</f>
        <v>2626.6129999999998</v>
      </c>
      <c r="W12" s="295">
        <f>SUM(W13:W23)</f>
        <v>4435.3870000000006</v>
      </c>
      <c r="X12" s="56"/>
      <c r="AD12" s="319">
        <v>2309.9526999999998</v>
      </c>
      <c r="AE12" s="320">
        <v>0.98522251130256733</v>
      </c>
      <c r="AF12" s="321">
        <v>2518.6129999999998</v>
      </c>
      <c r="AG12" s="322">
        <v>-208.66030000000023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28</v>
      </c>
      <c r="E13" s="64">
        <v>456</v>
      </c>
      <c r="F13" s="65"/>
      <c r="G13" s="65"/>
      <c r="H13" s="66">
        <f>SUM(E13:G13)</f>
        <v>456</v>
      </c>
      <c r="I13" s="23"/>
      <c r="J13" s="68">
        <f>H13*K13/100</f>
        <v>4.1952000000000007</v>
      </c>
      <c r="K13" s="209">
        <v>0.92</v>
      </c>
      <c r="L13" s="65">
        <f>Q13+AF13</f>
        <v>201.07</v>
      </c>
      <c r="M13" s="66">
        <f>J13-L13</f>
        <v>-196.87479999999999</v>
      </c>
      <c r="N13" s="23"/>
      <c r="O13" s="70">
        <f>J13-AD13</f>
        <v>-149.06479999999999</v>
      </c>
      <c r="P13" s="71">
        <f t="shared" si="2"/>
        <v>-0.32689649122807013</v>
      </c>
      <c r="Q13" s="72"/>
      <c r="R13" s="73">
        <f>O13-Q13</f>
        <v>-149.06479999999999</v>
      </c>
      <c r="S13" s="23"/>
      <c r="T13" s="74">
        <v>2</v>
      </c>
      <c r="U13" s="75"/>
      <c r="V13" s="68">
        <f>+L13+T13</f>
        <v>203.07</v>
      </c>
      <c r="W13" s="66">
        <f>H13-V13</f>
        <v>252.93</v>
      </c>
      <c r="X13" s="76"/>
      <c r="AD13" s="78">
        <v>153.26</v>
      </c>
      <c r="AE13" s="79">
        <v>97</v>
      </c>
      <c r="AF13" s="80">
        <v>201.07</v>
      </c>
      <c r="AG13" s="81">
        <v>-47.81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28</v>
      </c>
      <c r="E14" s="64">
        <v>546</v>
      </c>
      <c r="F14" s="65"/>
      <c r="G14" s="65"/>
      <c r="H14" s="66">
        <f t="shared" ref="H14:H20" si="3">SUM(E14:G14)</f>
        <v>546</v>
      </c>
      <c r="I14" s="23"/>
      <c r="J14" s="68">
        <f t="shared" ref="J14:J20" si="4">H14*K14/100</f>
        <v>4.5317999999999996</v>
      </c>
      <c r="K14" s="209">
        <v>0.83</v>
      </c>
      <c r="L14" s="65">
        <f t="shared" ref="L14:L20" si="5">Q14+AF14</f>
        <v>1.5</v>
      </c>
      <c r="M14" s="66">
        <f t="shared" ref="M14:M20" si="6">J14-L14</f>
        <v>3.0317999999999996</v>
      </c>
      <c r="N14" s="23"/>
      <c r="O14" s="70">
        <f t="shared" ref="O14:O20" si="7">J14-AD14</f>
        <v>-385.46820000000002</v>
      </c>
      <c r="P14" s="71">
        <f t="shared" si="2"/>
        <v>-0.70598571428571433</v>
      </c>
      <c r="Q14" s="72"/>
      <c r="R14" s="73">
        <f t="shared" ref="R14:R20" si="8">O14-Q14</f>
        <v>-385.46820000000002</v>
      </c>
      <c r="S14" s="23"/>
      <c r="T14" s="74">
        <v>5</v>
      </c>
      <c r="U14" s="75"/>
      <c r="V14" s="68">
        <f t="shared" ref="V14:V20" si="9">+L14+T14</f>
        <v>6.5</v>
      </c>
      <c r="W14" s="66">
        <f t="shared" ref="W14:W20" si="10">H14-V14</f>
        <v>539.5</v>
      </c>
      <c r="X14" s="76"/>
      <c r="AD14" s="78">
        <v>390</v>
      </c>
      <c r="AE14" s="79">
        <v>100</v>
      </c>
      <c r="AF14" s="80">
        <v>1.5</v>
      </c>
      <c r="AG14" s="81">
        <v>388.5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28</v>
      </c>
      <c r="E15" s="64">
        <v>678</v>
      </c>
      <c r="F15" s="65"/>
      <c r="G15" s="65"/>
      <c r="H15" s="66">
        <f t="shared" si="3"/>
        <v>678</v>
      </c>
      <c r="I15" s="23"/>
      <c r="J15" s="68">
        <f t="shared" si="4"/>
        <v>0</v>
      </c>
      <c r="K15" s="209">
        <v>0</v>
      </c>
      <c r="L15" s="65">
        <f t="shared" si="5"/>
        <v>108</v>
      </c>
      <c r="M15" s="66">
        <f t="shared" si="6"/>
        <v>-108</v>
      </c>
      <c r="N15" s="23"/>
      <c r="O15" s="70">
        <f t="shared" si="7"/>
        <v>0</v>
      </c>
      <c r="P15" s="71">
        <f t="shared" si="2"/>
        <v>0</v>
      </c>
      <c r="Q15" s="72"/>
      <c r="R15" s="73">
        <f t="shared" si="8"/>
        <v>0</v>
      </c>
      <c r="S15" s="23"/>
      <c r="T15" s="74"/>
      <c r="U15" s="75"/>
      <c r="V15" s="68">
        <f t="shared" si="9"/>
        <v>108</v>
      </c>
      <c r="W15" s="66">
        <f t="shared" si="10"/>
        <v>570</v>
      </c>
      <c r="X15" s="76"/>
      <c r="AD15" s="78">
        <v>0</v>
      </c>
      <c r="AE15" s="79">
        <v>0</v>
      </c>
      <c r="AF15" s="80">
        <v>108</v>
      </c>
      <c r="AG15" s="81">
        <v>-108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28</v>
      </c>
      <c r="E16" s="64">
        <v>810</v>
      </c>
      <c r="F16" s="65"/>
      <c r="G16" s="65"/>
      <c r="H16" s="66">
        <f t="shared" si="3"/>
        <v>810</v>
      </c>
      <c r="I16" s="23"/>
      <c r="J16" s="68">
        <f t="shared" si="4"/>
        <v>6.3180000000000005</v>
      </c>
      <c r="K16" s="209">
        <v>0.78</v>
      </c>
      <c r="L16" s="65">
        <f t="shared" si="5"/>
        <v>38</v>
      </c>
      <c r="M16" s="66">
        <f t="shared" si="6"/>
        <v>-31.681999999999999</v>
      </c>
      <c r="N16" s="23"/>
      <c r="O16" s="70">
        <f t="shared" si="7"/>
        <v>-186.53199999999998</v>
      </c>
      <c r="P16" s="71">
        <f t="shared" si="2"/>
        <v>-0.23028641975308639</v>
      </c>
      <c r="Q16" s="72"/>
      <c r="R16" s="73">
        <f t="shared" si="8"/>
        <v>-186.53199999999998</v>
      </c>
      <c r="S16" s="23"/>
      <c r="T16" s="74">
        <v>13</v>
      </c>
      <c r="U16" s="75"/>
      <c r="V16" s="68">
        <f t="shared" si="9"/>
        <v>51</v>
      </c>
      <c r="W16" s="66">
        <f t="shared" si="10"/>
        <v>759</v>
      </c>
      <c r="X16" s="76"/>
      <c r="AD16" s="78">
        <v>192.85</v>
      </c>
      <c r="AE16" s="79">
        <v>95</v>
      </c>
      <c r="AF16" s="80">
        <v>38</v>
      </c>
      <c r="AG16" s="81">
        <v>154.85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28</v>
      </c>
      <c r="E17" s="64">
        <v>942</v>
      </c>
      <c r="F17" s="65"/>
      <c r="G17" s="65"/>
      <c r="H17" s="66">
        <f t="shared" si="3"/>
        <v>942</v>
      </c>
      <c r="I17" s="23"/>
      <c r="J17" s="68">
        <f t="shared" si="4"/>
        <v>6.2172000000000001</v>
      </c>
      <c r="K17" s="209">
        <v>0.66</v>
      </c>
      <c r="L17" s="65">
        <f t="shared" si="5"/>
        <v>387.73</v>
      </c>
      <c r="M17" s="66">
        <f t="shared" si="6"/>
        <v>-381.51280000000003</v>
      </c>
      <c r="N17" s="23"/>
      <c r="O17" s="70">
        <f t="shared" si="7"/>
        <v>-1046.6180999999999</v>
      </c>
      <c r="P17" s="71">
        <f t="shared" si="2"/>
        <v>-1.1110595541401274</v>
      </c>
      <c r="Q17" s="72"/>
      <c r="R17" s="73">
        <f t="shared" si="8"/>
        <v>-1046.6180999999999</v>
      </c>
      <c r="S17" s="23"/>
      <c r="T17" s="74">
        <v>22</v>
      </c>
      <c r="U17" s="75"/>
      <c r="V17" s="68">
        <f t="shared" si="9"/>
        <v>409.73</v>
      </c>
      <c r="W17" s="66">
        <f t="shared" si="10"/>
        <v>532.27</v>
      </c>
      <c r="X17" s="76"/>
      <c r="AD17" s="78">
        <v>1052.8353</v>
      </c>
      <c r="AE17" s="79">
        <v>99</v>
      </c>
      <c r="AF17" s="80">
        <v>387.73</v>
      </c>
      <c r="AG17" s="81">
        <v>665.10529999999994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28</v>
      </c>
      <c r="E18" s="64">
        <v>1074</v>
      </c>
      <c r="F18" s="65"/>
      <c r="G18" s="65"/>
      <c r="H18" s="66">
        <f t="shared" si="3"/>
        <v>1074</v>
      </c>
      <c r="I18" s="23"/>
      <c r="J18" s="68">
        <f t="shared" si="4"/>
        <v>7.9475999999999996</v>
      </c>
      <c r="K18" s="209">
        <v>0.74</v>
      </c>
      <c r="L18" s="65">
        <f t="shared" si="5"/>
        <v>98.712999999999994</v>
      </c>
      <c r="M18" s="66">
        <f t="shared" si="6"/>
        <v>-90.7654</v>
      </c>
      <c r="N18" s="23"/>
      <c r="O18" s="70">
        <f t="shared" si="7"/>
        <v>-71.432400000000001</v>
      </c>
      <c r="P18" s="71">
        <f t="shared" si="2"/>
        <v>-6.6510614525139664E-2</v>
      </c>
      <c r="Q18" s="72"/>
      <c r="R18" s="73">
        <f t="shared" si="8"/>
        <v>-71.432400000000001</v>
      </c>
      <c r="S18" s="23"/>
      <c r="T18" s="74">
        <v>6</v>
      </c>
      <c r="U18" s="75"/>
      <c r="V18" s="68">
        <f t="shared" si="9"/>
        <v>104.71299999999999</v>
      </c>
      <c r="W18" s="66">
        <f t="shared" si="10"/>
        <v>969.28700000000003</v>
      </c>
      <c r="X18" s="76"/>
      <c r="AD18" s="78">
        <v>79.38</v>
      </c>
      <c r="AE18" s="79">
        <v>98</v>
      </c>
      <c r="AF18" s="80">
        <v>98.712999999999994</v>
      </c>
      <c r="AG18" s="81">
        <v>-19.332999999999998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28</v>
      </c>
      <c r="E19" s="64">
        <v>1206</v>
      </c>
      <c r="F19" s="65"/>
      <c r="G19" s="65"/>
      <c r="H19" s="66">
        <f t="shared" si="3"/>
        <v>1206</v>
      </c>
      <c r="I19" s="23"/>
      <c r="J19" s="68">
        <f t="shared" si="4"/>
        <v>4.4621999999999993</v>
      </c>
      <c r="K19" s="209">
        <v>0.37</v>
      </c>
      <c r="L19" s="65">
        <f t="shared" si="5"/>
        <v>27.119999999999997</v>
      </c>
      <c r="M19" s="66">
        <f t="shared" si="6"/>
        <v>-22.657799999999998</v>
      </c>
      <c r="N19" s="23"/>
      <c r="O19" s="70">
        <f t="shared" si="7"/>
        <v>-6.5137999999999998</v>
      </c>
      <c r="P19" s="71">
        <f t="shared" si="2"/>
        <v>-5.4011608623548918E-3</v>
      </c>
      <c r="Q19" s="72"/>
      <c r="R19" s="73">
        <f t="shared" si="8"/>
        <v>-6.5137999999999998</v>
      </c>
      <c r="S19" s="23"/>
      <c r="T19" s="74">
        <v>3</v>
      </c>
      <c r="U19" s="75"/>
      <c r="V19" s="68">
        <f t="shared" si="9"/>
        <v>30.119999999999997</v>
      </c>
      <c r="W19" s="66">
        <f t="shared" si="10"/>
        <v>1175.8800000000001</v>
      </c>
      <c r="X19" s="76"/>
      <c r="AD19" s="78">
        <v>10.975999999999999</v>
      </c>
      <c r="AE19" s="79">
        <v>98</v>
      </c>
      <c r="AF19" s="80">
        <v>27.119999999999997</v>
      </c>
      <c r="AG19" s="81">
        <v>-16.143999999999998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28</v>
      </c>
      <c r="E20" s="64">
        <v>1338</v>
      </c>
      <c r="F20" s="65"/>
      <c r="G20" s="65"/>
      <c r="H20" s="66">
        <f t="shared" si="3"/>
        <v>1338</v>
      </c>
      <c r="I20" s="23"/>
      <c r="J20" s="68">
        <f t="shared" si="4"/>
        <v>8.4294000000000011</v>
      </c>
      <c r="K20" s="209">
        <v>0.63</v>
      </c>
      <c r="L20" s="65">
        <f t="shared" si="5"/>
        <v>93</v>
      </c>
      <c r="M20" s="66">
        <f t="shared" si="6"/>
        <v>-84.570599999999999</v>
      </c>
      <c r="N20" s="23"/>
      <c r="O20" s="70">
        <f t="shared" si="7"/>
        <v>-101.26200000000001</v>
      </c>
      <c r="P20" s="71">
        <f t="shared" si="2"/>
        <v>-7.56816143497758E-2</v>
      </c>
      <c r="Q20" s="72"/>
      <c r="R20" s="73">
        <f t="shared" si="8"/>
        <v>-101.26200000000001</v>
      </c>
      <c r="S20" s="23"/>
      <c r="T20" s="74">
        <v>17</v>
      </c>
      <c r="U20" s="75"/>
      <c r="V20" s="68">
        <f t="shared" si="9"/>
        <v>110</v>
      </c>
      <c r="W20" s="66">
        <f t="shared" si="10"/>
        <v>1228</v>
      </c>
      <c r="X20" s="76"/>
      <c r="AD20" s="78">
        <v>109.69140000000002</v>
      </c>
      <c r="AE20" s="79">
        <v>98</v>
      </c>
      <c r="AF20" s="80">
        <v>93</v>
      </c>
      <c r="AG20" s="81">
        <v>16.691400000000016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28</v>
      </c>
      <c r="E21" s="64">
        <v>0</v>
      </c>
      <c r="F21" s="65"/>
      <c r="G21" s="65"/>
      <c r="H21" s="66">
        <f>SUM(E21:G21)</f>
        <v>0</v>
      </c>
      <c r="I21" s="23"/>
      <c r="J21" s="68">
        <f>H21*K21/100</f>
        <v>0</v>
      </c>
      <c r="K21" s="209">
        <v>0.74</v>
      </c>
      <c r="L21" s="65">
        <f>Q21+AF21</f>
        <v>353.5</v>
      </c>
      <c r="M21" s="66">
        <f>J21-L21</f>
        <v>-353.5</v>
      </c>
      <c r="N21" s="23"/>
      <c r="O21" s="70">
        <f>J21-AD21</f>
        <v>-246.96</v>
      </c>
      <c r="P21" s="71" t="str">
        <f t="shared" si="2"/>
        <v/>
      </c>
      <c r="Q21" s="72"/>
      <c r="R21" s="73">
        <f>O21-Q21</f>
        <v>-246.96</v>
      </c>
      <c r="S21" s="23"/>
      <c r="T21" s="74">
        <v>40</v>
      </c>
      <c r="U21" s="75"/>
      <c r="V21" s="68">
        <f>+L21+T21</f>
        <v>393.5</v>
      </c>
      <c r="W21" s="66">
        <f>H21-V21</f>
        <v>-393.5</v>
      </c>
      <c r="X21" s="76"/>
      <c r="AD21" s="78">
        <v>246.96</v>
      </c>
      <c r="AE21" s="79">
        <v>98</v>
      </c>
      <c r="AF21" s="80">
        <v>353.5</v>
      </c>
      <c r="AG21" s="81">
        <v>-106.53999999999999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28</v>
      </c>
      <c r="E22" s="64">
        <v>12</v>
      </c>
      <c r="F22" s="65"/>
      <c r="G22" s="65"/>
      <c r="H22" s="66">
        <f t="shared" ref="H22" si="11">SUM(E22:G22)</f>
        <v>12</v>
      </c>
      <c r="I22" s="23"/>
      <c r="J22" s="68">
        <f>H22*K22/100</f>
        <v>0.12</v>
      </c>
      <c r="K22" s="209">
        <v>1</v>
      </c>
      <c r="L22" s="65">
        <f>Q22+AF22</f>
        <v>1209.98</v>
      </c>
      <c r="M22" s="66">
        <f>J22-L22</f>
        <v>-1209.8600000000001</v>
      </c>
      <c r="N22" s="158"/>
      <c r="O22" s="70">
        <f t="shared" ref="O22" si="12">J22-AD22</f>
        <v>-73.88</v>
      </c>
      <c r="P22" s="71">
        <f t="shared" si="2"/>
        <v>-6.1566666666666663</v>
      </c>
      <c r="Q22" s="72"/>
      <c r="R22" s="83">
        <f t="shared" ref="R22" si="13">O22-Q22</f>
        <v>-73.88</v>
      </c>
      <c r="S22" s="23"/>
      <c r="T22" s="74">
        <v>0</v>
      </c>
      <c r="U22" s="75"/>
      <c r="V22" s="68">
        <f>+L22+T22</f>
        <v>1209.98</v>
      </c>
      <c r="W22" s="66">
        <f t="shared" ref="W22" si="14">H22-V22</f>
        <v>-1197.98</v>
      </c>
      <c r="X22" s="76"/>
      <c r="AD22" s="78">
        <v>74</v>
      </c>
      <c r="AE22" s="79">
        <v>100</v>
      </c>
      <c r="AF22" s="80">
        <v>1209.98</v>
      </c>
      <c r="AG22" s="81">
        <v>-1135.98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28</v>
      </c>
      <c r="E23" s="64">
        <v>0</v>
      </c>
      <c r="F23" s="65"/>
      <c r="G23" s="65"/>
      <c r="H23" s="66">
        <f>SUM(E23:G23)</f>
        <v>0</v>
      </c>
      <c r="I23" s="23"/>
      <c r="J23" s="84">
        <f>H23*K23/100</f>
        <v>0</v>
      </c>
      <c r="K23" s="210">
        <v>0</v>
      </c>
      <c r="L23" s="86">
        <f>Q23+AF23</f>
        <v>0</v>
      </c>
      <c r="M23" s="87">
        <f>J23-L23</f>
        <v>0</v>
      </c>
      <c r="N23" s="23"/>
      <c r="O23" s="88">
        <f>J23-AD23</f>
        <v>0</v>
      </c>
      <c r="P23" s="89" t="str">
        <f t="shared" si="2"/>
        <v/>
      </c>
      <c r="Q23" s="90"/>
      <c r="R23" s="91">
        <f>O23-Q23</f>
        <v>0</v>
      </c>
      <c r="S23" s="23"/>
      <c r="T23" s="159"/>
      <c r="U23" s="75"/>
      <c r="V23" s="84">
        <f>+L23+T23</f>
        <v>0</v>
      </c>
      <c r="W23" s="87">
        <f>H23-V23</f>
        <v>0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28</v>
      </c>
      <c r="E24" s="289">
        <f>SUM(E25:E34)</f>
        <v>2532</v>
      </c>
      <c r="F24" s="311">
        <f>SUM(F25:F34)</f>
        <v>0</v>
      </c>
      <c r="G24" s="311">
        <f>SUM(G25:G34)</f>
        <v>0</v>
      </c>
      <c r="H24" s="302">
        <f>SUM(H25:H34)</f>
        <v>2532</v>
      </c>
      <c r="I24" s="58"/>
      <c r="J24" s="301">
        <f>SUM(J25:J34)</f>
        <v>12.461400000000001</v>
      </c>
      <c r="K24" s="316">
        <f>IFERROR(J24/H24,"")</f>
        <v>4.9215639810426546E-3</v>
      </c>
      <c r="L24" s="311">
        <f>SUM(L25:L34)</f>
        <v>7841.0999999999985</v>
      </c>
      <c r="M24" s="302">
        <f>SUM(M25:M34)</f>
        <v>-7828.6386000000002</v>
      </c>
      <c r="N24" s="58"/>
      <c r="O24" s="313">
        <f>SUM(O25:O34)</f>
        <v>-5223.4970999999996</v>
      </c>
      <c r="P24" s="314">
        <f t="shared" si="2"/>
        <v>-2.0629925355450234</v>
      </c>
      <c r="Q24" s="298">
        <f>SUM(Q25:Q34)</f>
        <v>0</v>
      </c>
      <c r="R24" s="318">
        <f>SUM(R25:R34)</f>
        <v>-5223.4970999999996</v>
      </c>
      <c r="S24" s="58"/>
      <c r="T24" s="312">
        <f>SUM(T25:T34)</f>
        <v>433</v>
      </c>
      <c r="U24" s="59"/>
      <c r="V24" s="301">
        <f>SUM(V25:V34)</f>
        <v>8274.0999999999985</v>
      </c>
      <c r="W24" s="302">
        <f>SUM(W25:W34)</f>
        <v>-5742.0999999999985</v>
      </c>
      <c r="X24" s="56"/>
      <c r="AD24" s="327">
        <v>5235.9584999999997</v>
      </c>
      <c r="AE24" s="328">
        <v>0.65868644603515036</v>
      </c>
      <c r="AF24" s="329">
        <v>7841.0999999999985</v>
      </c>
      <c r="AG24" s="330">
        <v>-2605.1414999999993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28</v>
      </c>
      <c r="E25" s="64">
        <v>215</v>
      </c>
      <c r="F25" s="65"/>
      <c r="G25" s="65"/>
      <c r="H25" s="66">
        <f t="shared" ref="H25:H34" si="15">SUM(E25:G25)</f>
        <v>215</v>
      </c>
      <c r="I25" s="23"/>
      <c r="J25" s="68">
        <f t="shared" ref="J25:J34" si="16">+H25*K25/100</f>
        <v>1.591</v>
      </c>
      <c r="K25" s="209">
        <v>0.74</v>
      </c>
      <c r="L25" s="65">
        <f t="shared" ref="L25:L34" si="17">Q25+AF25</f>
        <v>304.45</v>
      </c>
      <c r="M25" s="66">
        <f t="shared" ref="M25:M34" si="18">J25-L25</f>
        <v>-302.85899999999998</v>
      </c>
      <c r="N25" s="23"/>
      <c r="O25" s="70">
        <f t="shared" ref="O25:O34" si="19">J25-AD25</f>
        <v>-385.65599999999995</v>
      </c>
      <c r="P25" s="71">
        <f t="shared" si="2"/>
        <v>-1.793748837209302</v>
      </c>
      <c r="Q25" s="72"/>
      <c r="R25" s="73">
        <f t="shared" ref="R25:R34" si="20">O25-Q25</f>
        <v>-385.65599999999995</v>
      </c>
      <c r="S25" s="23"/>
      <c r="T25" s="74">
        <v>12</v>
      </c>
      <c r="U25" s="75"/>
      <c r="V25" s="68">
        <f t="shared" ref="V25:V34" si="21">+L25+T25</f>
        <v>316.45</v>
      </c>
      <c r="W25" s="66">
        <f t="shared" ref="W25:W34" si="22">H25-V25</f>
        <v>-101.44999999999999</v>
      </c>
      <c r="X25" s="76"/>
      <c r="AD25" s="78">
        <v>387.24699999999996</v>
      </c>
      <c r="AE25" s="79">
        <v>98</v>
      </c>
      <c r="AF25" s="80">
        <v>304.45</v>
      </c>
      <c r="AG25" s="81">
        <v>82.796999999999969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28</v>
      </c>
      <c r="E26" s="64">
        <v>356</v>
      </c>
      <c r="F26" s="65"/>
      <c r="G26" s="65"/>
      <c r="H26" s="66">
        <f t="shared" si="15"/>
        <v>356</v>
      </c>
      <c r="I26" s="23"/>
      <c r="J26" s="68">
        <f t="shared" si="16"/>
        <v>1.1748000000000001</v>
      </c>
      <c r="K26" s="209">
        <v>0.33</v>
      </c>
      <c r="L26" s="65">
        <f t="shared" si="17"/>
        <v>2717.5999999999995</v>
      </c>
      <c r="M26" s="66">
        <f t="shared" si="18"/>
        <v>-2716.4251999999997</v>
      </c>
      <c r="N26" s="23"/>
      <c r="O26" s="70">
        <f t="shared" si="19"/>
        <v>-2109.5452</v>
      </c>
      <c r="P26" s="71">
        <f t="shared" si="2"/>
        <v>-5.9256887640449438</v>
      </c>
      <c r="Q26" s="72"/>
      <c r="R26" s="73">
        <f t="shared" si="20"/>
        <v>-2109.5452</v>
      </c>
      <c r="S26" s="23"/>
      <c r="T26" s="74">
        <v>34</v>
      </c>
      <c r="U26" s="75"/>
      <c r="V26" s="68">
        <f t="shared" si="21"/>
        <v>2751.5999999999995</v>
      </c>
      <c r="W26" s="66">
        <f t="shared" si="22"/>
        <v>-2395.5999999999995</v>
      </c>
      <c r="X26" s="76"/>
      <c r="AD26" s="78">
        <v>2110.7199999999998</v>
      </c>
      <c r="AE26" s="79">
        <v>97</v>
      </c>
      <c r="AF26" s="80">
        <v>2717.5999999999995</v>
      </c>
      <c r="AG26" s="81">
        <v>-606.87999999999965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28</v>
      </c>
      <c r="E27" s="64">
        <v>365</v>
      </c>
      <c r="F27" s="65"/>
      <c r="G27" s="65"/>
      <c r="H27" s="66">
        <f t="shared" si="15"/>
        <v>365</v>
      </c>
      <c r="I27" s="23"/>
      <c r="J27" s="68">
        <f t="shared" si="16"/>
        <v>2.8105000000000002</v>
      </c>
      <c r="K27" s="209">
        <v>0.77</v>
      </c>
      <c r="L27" s="65">
        <f t="shared" si="17"/>
        <v>64.7</v>
      </c>
      <c r="M27" s="66">
        <f t="shared" si="18"/>
        <v>-61.889500000000005</v>
      </c>
      <c r="N27" s="23"/>
      <c r="O27" s="70">
        <f t="shared" si="19"/>
        <v>-164.53100000000003</v>
      </c>
      <c r="P27" s="71">
        <f t="shared" si="2"/>
        <v>-0.4507698630136987</v>
      </c>
      <c r="Q27" s="72"/>
      <c r="R27" s="73">
        <f t="shared" si="20"/>
        <v>-164.53100000000003</v>
      </c>
      <c r="S27" s="23"/>
      <c r="T27" s="74">
        <v>99</v>
      </c>
      <c r="U27" s="75"/>
      <c r="V27" s="68">
        <f t="shared" si="21"/>
        <v>163.69999999999999</v>
      </c>
      <c r="W27" s="66">
        <f t="shared" si="22"/>
        <v>201.3</v>
      </c>
      <c r="X27" s="76"/>
      <c r="AD27" s="78">
        <v>167.34150000000002</v>
      </c>
      <c r="AE27" s="79">
        <v>45</v>
      </c>
      <c r="AF27" s="80">
        <v>64.7</v>
      </c>
      <c r="AG27" s="81">
        <v>102.64150000000002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28</v>
      </c>
      <c r="E28" s="64">
        <v>374</v>
      </c>
      <c r="F28" s="65"/>
      <c r="G28" s="65"/>
      <c r="H28" s="66">
        <f t="shared" si="15"/>
        <v>374</v>
      </c>
      <c r="I28" s="23"/>
      <c r="J28" s="68">
        <f t="shared" si="16"/>
        <v>3.5529999999999999</v>
      </c>
      <c r="K28" s="209">
        <v>0.95</v>
      </c>
      <c r="L28" s="65">
        <f t="shared" si="17"/>
        <v>150.19999999999999</v>
      </c>
      <c r="M28" s="66">
        <f t="shared" si="18"/>
        <v>-146.64699999999999</v>
      </c>
      <c r="N28" s="23"/>
      <c r="O28" s="70">
        <f t="shared" si="19"/>
        <v>-1280.7969999999998</v>
      </c>
      <c r="P28" s="71">
        <f t="shared" si="2"/>
        <v>-3.4245909090909086</v>
      </c>
      <c r="Q28" s="72"/>
      <c r="R28" s="73">
        <f t="shared" si="20"/>
        <v>-1280.7969999999998</v>
      </c>
      <c r="S28" s="23"/>
      <c r="T28" s="74">
        <v>23</v>
      </c>
      <c r="U28" s="75"/>
      <c r="V28" s="68">
        <f t="shared" si="21"/>
        <v>173.2</v>
      </c>
      <c r="W28" s="66">
        <f t="shared" si="22"/>
        <v>200.8</v>
      </c>
      <c r="X28" s="76"/>
      <c r="AD28" s="78">
        <v>1284.3499999999999</v>
      </c>
      <c r="AE28" s="79">
        <v>85</v>
      </c>
      <c r="AF28" s="80">
        <v>150.19999999999999</v>
      </c>
      <c r="AG28" s="81">
        <v>1134.1499999999999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28</v>
      </c>
      <c r="E29" s="64">
        <v>383</v>
      </c>
      <c r="F29" s="65"/>
      <c r="G29" s="65"/>
      <c r="H29" s="66">
        <f t="shared" si="15"/>
        <v>383</v>
      </c>
      <c r="I29" s="23"/>
      <c r="J29" s="68">
        <f t="shared" si="16"/>
        <v>3.3320999999999996</v>
      </c>
      <c r="K29" s="209">
        <v>0.87</v>
      </c>
      <c r="L29" s="65">
        <f>Q29+AF29</f>
        <v>4604.1499999999996</v>
      </c>
      <c r="M29" s="66">
        <f>J29-L29</f>
        <v>-4600.8179</v>
      </c>
      <c r="N29" s="23"/>
      <c r="O29" s="70">
        <f>J29-AD29</f>
        <v>-1282.9678999999999</v>
      </c>
      <c r="P29" s="71">
        <f t="shared" si="2"/>
        <v>-3.3497856396866839</v>
      </c>
      <c r="Q29" s="72"/>
      <c r="R29" s="73">
        <f>O29-Q29</f>
        <v>-1282.9678999999999</v>
      </c>
      <c r="S29" s="23"/>
      <c r="T29" s="74">
        <v>265</v>
      </c>
      <c r="U29" s="75"/>
      <c r="V29" s="68">
        <f>+L29+T29</f>
        <v>4869.1499999999996</v>
      </c>
      <c r="W29" s="66">
        <f>H29-V29</f>
        <v>-4486.1499999999996</v>
      </c>
      <c r="X29" s="76"/>
      <c r="AD29" s="78">
        <v>1286.3</v>
      </c>
      <c r="AE29" s="79">
        <v>95</v>
      </c>
      <c r="AF29" s="80">
        <v>4604.1499999999996</v>
      </c>
      <c r="AG29" s="81">
        <v>-3317.8499999999995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28</v>
      </c>
      <c r="E30" s="64">
        <v>392</v>
      </c>
      <c r="F30" s="65"/>
      <c r="G30" s="65"/>
      <c r="H30" s="66">
        <f t="shared" si="15"/>
        <v>392</v>
      </c>
      <c r="I30" s="23"/>
      <c r="J30" s="68">
        <f t="shared" si="16"/>
        <v>0</v>
      </c>
      <c r="K30" s="209">
        <v>0</v>
      </c>
      <c r="L30" s="65">
        <f t="shared" si="17"/>
        <v>0</v>
      </c>
      <c r="M30" s="66">
        <f t="shared" si="18"/>
        <v>0</v>
      </c>
      <c r="N30" s="23"/>
      <c r="O30" s="70">
        <f t="shared" si="19"/>
        <v>0</v>
      </c>
      <c r="P30" s="71">
        <f t="shared" si="2"/>
        <v>0</v>
      </c>
      <c r="Q30" s="72"/>
      <c r="R30" s="73">
        <f t="shared" si="20"/>
        <v>0</v>
      </c>
      <c r="S30" s="23"/>
      <c r="T30" s="74"/>
      <c r="U30" s="75"/>
      <c r="V30" s="68">
        <f t="shared" si="21"/>
        <v>0</v>
      </c>
      <c r="W30" s="66">
        <f t="shared" si="22"/>
        <v>392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28</v>
      </c>
      <c r="E31" s="64">
        <v>401</v>
      </c>
      <c r="F31" s="65"/>
      <c r="G31" s="65"/>
      <c r="H31" s="66">
        <f t="shared" si="15"/>
        <v>401</v>
      </c>
      <c r="I31" s="23"/>
      <c r="J31" s="68">
        <f t="shared" si="16"/>
        <v>0</v>
      </c>
      <c r="K31" s="209">
        <v>0</v>
      </c>
      <c r="L31" s="65">
        <f t="shared" si="17"/>
        <v>0</v>
      </c>
      <c r="M31" s="66">
        <f t="shared" si="18"/>
        <v>0</v>
      </c>
      <c r="N31" s="23"/>
      <c r="O31" s="70">
        <f t="shared" si="19"/>
        <v>0</v>
      </c>
      <c r="P31" s="71">
        <f t="shared" si="2"/>
        <v>0</v>
      </c>
      <c r="Q31" s="72"/>
      <c r="R31" s="73">
        <f t="shared" si="20"/>
        <v>0</v>
      </c>
      <c r="S31" s="23"/>
      <c r="T31" s="74"/>
      <c r="U31" s="75"/>
      <c r="V31" s="68">
        <f t="shared" si="21"/>
        <v>0</v>
      </c>
      <c r="W31" s="66">
        <f t="shared" si="22"/>
        <v>401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28</v>
      </c>
      <c r="E32" s="64">
        <v>0</v>
      </c>
      <c r="F32" s="65"/>
      <c r="G32" s="65"/>
      <c r="H32" s="66">
        <f t="shared" si="15"/>
        <v>0</v>
      </c>
      <c r="I32" s="23"/>
      <c r="J32" s="68">
        <f t="shared" si="16"/>
        <v>0</v>
      </c>
      <c r="K32" s="209">
        <v>0</v>
      </c>
      <c r="L32" s="65">
        <f t="shared" si="17"/>
        <v>0</v>
      </c>
      <c r="M32" s="66">
        <f t="shared" si="18"/>
        <v>0</v>
      </c>
      <c r="N32" s="23"/>
      <c r="O32" s="70">
        <f t="shared" si="19"/>
        <v>0</v>
      </c>
      <c r="P32" s="71" t="str">
        <f t="shared" si="2"/>
        <v/>
      </c>
      <c r="Q32" s="72"/>
      <c r="R32" s="73">
        <f t="shared" si="20"/>
        <v>0</v>
      </c>
      <c r="S32" s="23"/>
      <c r="T32" s="74"/>
      <c r="U32" s="75"/>
      <c r="V32" s="68">
        <f t="shared" si="21"/>
        <v>0</v>
      </c>
      <c r="W32" s="66">
        <f t="shared" si="22"/>
        <v>0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28</v>
      </c>
      <c r="E33" s="64">
        <v>35</v>
      </c>
      <c r="F33" s="65"/>
      <c r="G33" s="65"/>
      <c r="H33" s="66">
        <f t="shared" si="15"/>
        <v>35</v>
      </c>
      <c r="I33" s="23"/>
      <c r="J33" s="68">
        <f t="shared" si="16"/>
        <v>0</v>
      </c>
      <c r="K33" s="209">
        <v>0</v>
      </c>
      <c r="L33" s="65">
        <f t="shared" si="17"/>
        <v>0</v>
      </c>
      <c r="M33" s="66">
        <f t="shared" si="18"/>
        <v>0</v>
      </c>
      <c r="N33" s="23"/>
      <c r="O33" s="70">
        <f t="shared" si="19"/>
        <v>0</v>
      </c>
      <c r="P33" s="71">
        <f t="shared" si="2"/>
        <v>0</v>
      </c>
      <c r="Q33" s="72"/>
      <c r="R33" s="73">
        <f t="shared" si="20"/>
        <v>0</v>
      </c>
      <c r="S33" s="23"/>
      <c r="T33" s="74"/>
      <c r="U33" s="75"/>
      <c r="V33" s="68">
        <f t="shared" si="21"/>
        <v>0</v>
      </c>
      <c r="W33" s="66">
        <f t="shared" si="22"/>
        <v>35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28</v>
      </c>
      <c r="E34" s="64">
        <v>11</v>
      </c>
      <c r="F34" s="65"/>
      <c r="G34" s="65"/>
      <c r="H34" s="66">
        <f t="shared" si="15"/>
        <v>11</v>
      </c>
      <c r="I34" s="23"/>
      <c r="J34" s="84">
        <f t="shared" si="16"/>
        <v>0</v>
      </c>
      <c r="K34" s="209">
        <v>0</v>
      </c>
      <c r="L34" s="86">
        <f t="shared" si="17"/>
        <v>0</v>
      </c>
      <c r="M34" s="87">
        <f t="shared" si="18"/>
        <v>0</v>
      </c>
      <c r="N34" s="23"/>
      <c r="O34" s="88">
        <f t="shared" si="19"/>
        <v>0</v>
      </c>
      <c r="P34" s="89">
        <f t="shared" si="2"/>
        <v>0</v>
      </c>
      <c r="Q34" s="90"/>
      <c r="R34" s="91">
        <f t="shared" si="20"/>
        <v>0</v>
      </c>
      <c r="S34" s="23"/>
      <c r="T34" s="159"/>
      <c r="U34" s="75"/>
      <c r="V34" s="84">
        <f t="shared" si="21"/>
        <v>0</v>
      </c>
      <c r="W34" s="87">
        <f t="shared" si="22"/>
        <v>11</v>
      </c>
      <c r="X34" s="76"/>
      <c r="AD34" s="92">
        <v>0</v>
      </c>
      <c r="AE34" s="93">
        <v>0</v>
      </c>
      <c r="AF34" s="94">
        <v>0</v>
      </c>
      <c r="AG34" s="95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28</v>
      </c>
      <c r="E35" s="289">
        <f>SUM(E36:E37)</f>
        <v>47</v>
      </c>
      <c r="F35" s="311">
        <f>SUM(F36:F37)</f>
        <v>0</v>
      </c>
      <c r="G35" s="311">
        <f>SUM(G36:G37)</f>
        <v>0</v>
      </c>
      <c r="H35" s="302">
        <f>SUM(H36:H37)</f>
        <v>47</v>
      </c>
      <c r="I35" s="58"/>
      <c r="J35" s="301">
        <f>SUM(J36:J37)</f>
        <v>0.19450000000000001</v>
      </c>
      <c r="K35" s="316">
        <f>IFERROR(J35/H35,"")</f>
        <v>4.1382978723404256E-3</v>
      </c>
      <c r="L35" s="311">
        <f>SUM(L36:L37)</f>
        <v>22.5</v>
      </c>
      <c r="M35" s="302">
        <f>SUM(M36:M37)</f>
        <v>-22.305500000000002</v>
      </c>
      <c r="N35" s="58"/>
      <c r="O35" s="313">
        <f>SUM(O36:O37)</f>
        <v>-71.269500000000008</v>
      </c>
      <c r="P35" s="314">
        <f t="shared" si="2"/>
        <v>-1.516372340425532</v>
      </c>
      <c r="Q35" s="298">
        <f>SUM(Q36:Q37)</f>
        <v>0</v>
      </c>
      <c r="R35" s="318">
        <f>SUM(R36:R37)</f>
        <v>-71.269500000000008</v>
      </c>
      <c r="S35" s="58"/>
      <c r="T35" s="312">
        <f>SUM(T36:T37)</f>
        <v>87</v>
      </c>
      <c r="U35" s="160"/>
      <c r="V35" s="301">
        <f>SUM(V36:V37)</f>
        <v>109.5</v>
      </c>
      <c r="W35" s="302">
        <f>SUM(W36:W37)</f>
        <v>-62.5</v>
      </c>
      <c r="X35" s="56"/>
      <c r="AD35" s="327">
        <v>71.464000000000013</v>
      </c>
      <c r="AE35" s="328">
        <v>0.53395098625224158</v>
      </c>
      <c r="AF35" s="331">
        <v>22.5</v>
      </c>
      <c r="AG35" s="330">
        <v>48.964000000000013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28</v>
      </c>
      <c r="E36" s="64">
        <v>36</v>
      </c>
      <c r="F36" s="65"/>
      <c r="G36" s="65"/>
      <c r="H36" s="66">
        <f t="shared" ref="H36:H37" si="23">SUM(E36:G36)</f>
        <v>36</v>
      </c>
      <c r="I36" s="23"/>
      <c r="J36" s="68">
        <f t="shared" ref="J36:J37" si="24">+H36*K36/100</f>
        <v>0.16919999999999999</v>
      </c>
      <c r="K36" s="209">
        <v>0.47</v>
      </c>
      <c r="L36" s="65">
        <f t="shared" ref="L36:L37" si="25">Q36+AF36</f>
        <v>18</v>
      </c>
      <c r="M36" s="66">
        <f t="shared" ref="M36:M37" si="26">J36-L36</f>
        <v>-17.8308</v>
      </c>
      <c r="N36" s="23"/>
      <c r="O36" s="70">
        <f t="shared" ref="O36:O37" si="27">J36-AD36</f>
        <v>-66.874800000000008</v>
      </c>
      <c r="P36" s="71">
        <f t="shared" si="2"/>
        <v>-1.8576333333333335</v>
      </c>
      <c r="Q36" s="72"/>
      <c r="R36" s="73">
        <f t="shared" ref="R36:R37" si="28">O36-Q36</f>
        <v>-66.874800000000008</v>
      </c>
      <c r="S36" s="23"/>
      <c r="T36" s="74">
        <v>87</v>
      </c>
      <c r="U36" s="75"/>
      <c r="V36" s="68">
        <f t="shared" ref="V36:V37" si="29">+L36+T36</f>
        <v>105</v>
      </c>
      <c r="W36" s="66">
        <f t="shared" ref="W36:W37" si="30">H36-V36</f>
        <v>-69</v>
      </c>
      <c r="X36" s="76"/>
      <c r="AD36" s="78">
        <v>67.044000000000011</v>
      </c>
      <c r="AE36" s="79">
        <v>60</v>
      </c>
      <c r="AF36" s="80">
        <v>18</v>
      </c>
      <c r="AG36" s="81">
        <v>49.044000000000011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28</v>
      </c>
      <c r="E37" s="64">
        <v>11</v>
      </c>
      <c r="F37" s="65"/>
      <c r="G37" s="65"/>
      <c r="H37" s="66">
        <f t="shared" si="23"/>
        <v>11</v>
      </c>
      <c r="I37" s="23"/>
      <c r="J37" s="84">
        <f t="shared" si="24"/>
        <v>2.5300000000000003E-2</v>
      </c>
      <c r="K37" s="209">
        <v>0.23</v>
      </c>
      <c r="L37" s="86">
        <f t="shared" si="25"/>
        <v>4.5</v>
      </c>
      <c r="M37" s="87">
        <f t="shared" si="26"/>
        <v>-4.4747000000000003</v>
      </c>
      <c r="N37" s="23"/>
      <c r="O37" s="88">
        <f t="shared" si="27"/>
        <v>-4.3947000000000003</v>
      </c>
      <c r="P37" s="89">
        <f t="shared" si="2"/>
        <v>-0.39951818181818183</v>
      </c>
      <c r="Q37" s="90"/>
      <c r="R37" s="91">
        <f t="shared" si="28"/>
        <v>-4.3947000000000003</v>
      </c>
      <c r="S37" s="23"/>
      <c r="T37" s="159"/>
      <c r="U37" s="75"/>
      <c r="V37" s="84">
        <f t="shared" si="29"/>
        <v>4.5</v>
      </c>
      <c r="W37" s="87">
        <f t="shared" si="30"/>
        <v>6.5</v>
      </c>
      <c r="X37" s="76"/>
      <c r="AD37" s="92">
        <v>4.42</v>
      </c>
      <c r="AE37" s="93">
        <v>20</v>
      </c>
      <c r="AF37" s="94">
        <v>4.5</v>
      </c>
      <c r="AG37" s="95">
        <v>-8.0000000000000071E-2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28</v>
      </c>
      <c r="E38" s="289">
        <f>SUM(E39:E40)</f>
        <v>38</v>
      </c>
      <c r="F38" s="311">
        <f>SUM(F39:F40)</f>
        <v>0</v>
      </c>
      <c r="G38" s="311">
        <f>SUM(G39:G40)</f>
        <v>0</v>
      </c>
      <c r="H38" s="302">
        <f>SUM(H39:H40)</f>
        <v>38</v>
      </c>
      <c r="I38" s="58"/>
      <c r="J38" s="301">
        <f>SUM(J39:J40)</f>
        <v>0.308</v>
      </c>
      <c r="K38" s="316">
        <f>IFERROR(J38/H38,"")</f>
        <v>8.1052631578947369E-3</v>
      </c>
      <c r="L38" s="311">
        <f>SUM(L39:L40)</f>
        <v>153</v>
      </c>
      <c r="M38" s="302">
        <f>SUM(M39:M40)</f>
        <v>-152.69200000000001</v>
      </c>
      <c r="N38" s="58"/>
      <c r="O38" s="313">
        <f>SUM(O39:O40)</f>
        <v>-120.55199999999999</v>
      </c>
      <c r="P38" s="314">
        <f t="shared" si="2"/>
        <v>-3.1724210526315786</v>
      </c>
      <c r="Q38" s="298">
        <f>SUM(Q39:Q40)</f>
        <v>0</v>
      </c>
      <c r="R38" s="318">
        <f>SUM(R39:R40)</f>
        <v>-120.55199999999999</v>
      </c>
      <c r="S38" s="58"/>
      <c r="T38" s="312">
        <f>SUM(T39:T40)</f>
        <v>16</v>
      </c>
      <c r="U38" s="59"/>
      <c r="V38" s="301">
        <f>SUM(V39:V40)</f>
        <v>169</v>
      </c>
      <c r="W38" s="302">
        <f>SUM(W39:W40)</f>
        <v>-131</v>
      </c>
      <c r="X38" s="56"/>
      <c r="AD38" s="327">
        <v>120.86</v>
      </c>
      <c r="AE38" s="328">
        <v>0.85112676056338032</v>
      </c>
      <c r="AF38" s="329">
        <v>153</v>
      </c>
      <c r="AG38" s="330">
        <v>-32.14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28</v>
      </c>
      <c r="E39" s="64">
        <v>16</v>
      </c>
      <c r="F39" s="65"/>
      <c r="G39" s="65"/>
      <c r="H39" s="66">
        <f>SUM(E39:G39)</f>
        <v>16</v>
      </c>
      <c r="I39" s="23"/>
      <c r="J39" s="354">
        <f>+H39*K39/100</f>
        <v>0.15839999999999999</v>
      </c>
      <c r="K39" s="358">
        <v>0.99</v>
      </c>
      <c r="L39" s="356">
        <f>Q39+AF39</f>
        <v>120</v>
      </c>
      <c r="M39" s="357">
        <f>J39-L39</f>
        <v>-119.8416</v>
      </c>
      <c r="N39" s="23"/>
      <c r="O39" s="70">
        <f>J39-AD39</f>
        <v>-83.001599999999996</v>
      </c>
      <c r="P39" s="71">
        <f t="shared" si="2"/>
        <v>-5.1875999999999998</v>
      </c>
      <c r="Q39" s="72"/>
      <c r="R39" s="73">
        <f>O39-Q39</f>
        <v>-83.001599999999996</v>
      </c>
      <c r="S39" s="23"/>
      <c r="T39" s="74">
        <v>0</v>
      </c>
      <c r="U39" s="75"/>
      <c r="V39" s="68">
        <f>+L39+T39</f>
        <v>120</v>
      </c>
      <c r="W39" s="66">
        <f>H39-V39</f>
        <v>-104</v>
      </c>
      <c r="X39" s="76"/>
      <c r="AD39" s="78">
        <v>83.16</v>
      </c>
      <c r="AE39" s="79">
        <v>99</v>
      </c>
      <c r="AF39" s="80">
        <v>120</v>
      </c>
      <c r="AG39" s="81">
        <v>-36.840000000000003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28</v>
      </c>
      <c r="E40" s="64">
        <v>22</v>
      </c>
      <c r="F40" s="65"/>
      <c r="G40" s="65"/>
      <c r="H40" s="66">
        <f>SUM(E40:G40)</f>
        <v>22</v>
      </c>
      <c r="I40" s="23"/>
      <c r="J40" s="101">
        <f>+H40*K40/100</f>
        <v>0.14960000000000001</v>
      </c>
      <c r="K40" s="282">
        <v>0.68</v>
      </c>
      <c r="L40" s="99">
        <f>Q40+AF40</f>
        <v>33</v>
      </c>
      <c r="M40" s="100">
        <f>J40-L40</f>
        <v>-32.8504</v>
      </c>
      <c r="N40" s="23"/>
      <c r="O40" s="102">
        <f>J40-AD40</f>
        <v>-37.550400000000003</v>
      </c>
      <c r="P40" s="278">
        <f t="shared" si="2"/>
        <v>-1.7068363636363637</v>
      </c>
      <c r="Q40" s="279"/>
      <c r="R40" s="280">
        <f>O40-Q40</f>
        <v>-37.550400000000003</v>
      </c>
      <c r="S40" s="23"/>
      <c r="T40" s="277">
        <v>16</v>
      </c>
      <c r="U40" s="75"/>
      <c r="V40" s="101">
        <f>+L40+T40</f>
        <v>49</v>
      </c>
      <c r="W40" s="100">
        <f>H40-V40</f>
        <v>-27</v>
      </c>
      <c r="X40" s="76"/>
      <c r="AD40" s="141">
        <v>37.700000000000003</v>
      </c>
      <c r="AE40" s="353">
        <v>65</v>
      </c>
      <c r="AF40" s="143">
        <v>33</v>
      </c>
      <c r="AG40" s="144">
        <v>4.7000000000000028</v>
      </c>
    </row>
    <row r="45" spans="1:33" ht="13.5" thickBot="1" x14ac:dyDescent="0.3"/>
    <row r="46" spans="1:33" s="57" customFormat="1" ht="19.5" customHeight="1" thickBot="1" x14ac:dyDescent="0.3">
      <c r="A46" s="45"/>
      <c r="B46" s="46" t="s">
        <v>23</v>
      </c>
      <c r="C46" s="47"/>
      <c r="D46" s="48" t="s">
        <v>28</v>
      </c>
      <c r="E46" s="49">
        <f>E47+E59</f>
        <v>10000</v>
      </c>
      <c r="F46" s="49">
        <f t="shared" ref="F46:J46" si="31">F47+F59</f>
        <v>0</v>
      </c>
      <c r="G46" s="49">
        <f t="shared" si="31"/>
        <v>0</v>
      </c>
      <c r="H46" s="49">
        <f t="shared" si="31"/>
        <v>10000</v>
      </c>
      <c r="I46" s="52"/>
      <c r="J46" s="49">
        <f t="shared" si="31"/>
        <v>62.994100000000003</v>
      </c>
      <c r="K46" s="272">
        <f>IFERROR(J46/H46,"")</f>
        <v>6.2994100000000001E-3</v>
      </c>
      <c r="L46" s="49">
        <f t="shared" ref="L46:O46" si="32">L47+L59</f>
        <v>123975.41200000001</v>
      </c>
      <c r="M46" s="49">
        <f t="shared" si="32"/>
        <v>-123912.4179</v>
      </c>
      <c r="N46" s="52"/>
      <c r="O46" s="49">
        <f t="shared" si="32"/>
        <v>-116393.78187799999</v>
      </c>
      <c r="P46" s="269">
        <f>IFERROR(O46/H46,"")</f>
        <v>-11.6393781878</v>
      </c>
      <c r="Q46" s="49">
        <f t="shared" ref="Q46:T46" si="33">Q47+Q59</f>
        <v>0</v>
      </c>
      <c r="R46" s="49">
        <f t="shared" si="33"/>
        <v>-116393.78187799999</v>
      </c>
      <c r="S46" s="52"/>
      <c r="T46" s="49">
        <f t="shared" si="33"/>
        <v>418</v>
      </c>
      <c r="U46" s="55"/>
      <c r="V46" s="49">
        <f t="shared" ref="V46:W46" si="34">V47+V59</f>
        <v>123861.5</v>
      </c>
      <c r="W46" s="49">
        <f t="shared" si="34"/>
        <v>-113861.5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28</v>
      </c>
      <c r="E47" s="289">
        <f>SUM(E48:E58)</f>
        <v>4051</v>
      </c>
      <c r="F47" s="290">
        <f>SUM(F48:F58)</f>
        <v>0</v>
      </c>
      <c r="G47" s="290">
        <f>SUM(G48:G58)</f>
        <v>0</v>
      </c>
      <c r="H47" s="291">
        <f>SUM(H48:H58)</f>
        <v>4051</v>
      </c>
      <c r="I47" s="59"/>
      <c r="J47" s="292">
        <f>SUM(J48:J58)</f>
        <v>27.178800000000006</v>
      </c>
      <c r="K47" s="293">
        <f>IFERROR(J47/H47,"")</f>
        <v>6.7091582325351784E-3</v>
      </c>
      <c r="L47" s="294">
        <f>SUM(L48:L58)</f>
        <v>8366</v>
      </c>
      <c r="M47" s="295">
        <f>SUM(M48:M58)</f>
        <v>-8338.8212000000003</v>
      </c>
      <c r="N47" s="59"/>
      <c r="O47" s="296">
        <f>SUM(O48:O58)</f>
        <v>-8687.8769779999984</v>
      </c>
      <c r="P47" s="297">
        <f>IFERROR(O47/H47,"")</f>
        <v>-2.1446252722784496</v>
      </c>
      <c r="Q47" s="298">
        <f>SUM(Q48:Q58)</f>
        <v>0</v>
      </c>
      <c r="R47" s="299">
        <f>SUM(R48:R58)</f>
        <v>-8687.8769779999984</v>
      </c>
      <c r="S47" s="59"/>
      <c r="T47" s="300">
        <f>SUM(T48:T58)</f>
        <v>163</v>
      </c>
      <c r="U47" s="59"/>
      <c r="V47" s="292">
        <f>SUM(V48:V58)</f>
        <v>8529</v>
      </c>
      <c r="W47" s="295">
        <f>SUM(W48:W58)</f>
        <v>-4478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28</v>
      </c>
      <c r="E48" s="64">
        <v>15</v>
      </c>
      <c r="F48" s="65"/>
      <c r="G48" s="65"/>
      <c r="H48" s="66">
        <f>SUM(E48:G48)</f>
        <v>15</v>
      </c>
      <c r="I48" s="67"/>
      <c r="J48" s="68">
        <f>H48*K48/100</f>
        <v>0.13800000000000001</v>
      </c>
      <c r="K48" s="209">
        <v>0.92</v>
      </c>
      <c r="L48" s="65">
        <f>Q48+AF48</f>
        <v>483</v>
      </c>
      <c r="M48" s="66">
        <f>J48-L48</f>
        <v>-482.86200000000002</v>
      </c>
      <c r="N48" s="67"/>
      <c r="O48" s="70">
        <f>J48-AD48</f>
        <v>-398.33800000000002</v>
      </c>
      <c r="P48" s="71">
        <f>IFERROR(O48/H48,0)</f>
        <v>-26.555866666666667</v>
      </c>
      <c r="Q48" s="72"/>
      <c r="R48" s="73">
        <f>O48-Q48</f>
        <v>-398.33800000000002</v>
      </c>
      <c r="S48" s="67"/>
      <c r="T48" s="74">
        <v>11</v>
      </c>
      <c r="U48" s="75"/>
      <c r="V48" s="68">
        <f>L48+T48</f>
        <v>494</v>
      </c>
      <c r="W48" s="66">
        <f>H48-V48</f>
        <v>-479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28</v>
      </c>
      <c r="E49" s="64">
        <v>24</v>
      </c>
      <c r="F49" s="65"/>
      <c r="G49" s="65"/>
      <c r="H49" s="66">
        <f t="shared" ref="H49:H58" si="35">SUM(E49:G49)</f>
        <v>24</v>
      </c>
      <c r="I49" s="67"/>
      <c r="J49" s="68">
        <f t="shared" ref="J49:J58" si="36">H49*K49/100</f>
        <v>0.19919999999999999</v>
      </c>
      <c r="K49" s="209">
        <v>0.83</v>
      </c>
      <c r="L49" s="65">
        <f t="shared" ref="L49:L58" si="37">Q49+AF49</f>
        <v>1</v>
      </c>
      <c r="M49" s="66">
        <f t="shared" ref="M49:M58" si="38">J49-L49</f>
        <v>-0.80079999999999996</v>
      </c>
      <c r="N49" s="67"/>
      <c r="O49" s="70">
        <f t="shared" ref="O49:O58" si="39">J49-AD49</f>
        <v>-304.00080000000003</v>
      </c>
      <c r="P49" s="71">
        <f t="shared" ref="P49:P58" si="40">IFERROR(O49/H49,0)</f>
        <v>-12.666700000000001</v>
      </c>
      <c r="Q49" s="72"/>
      <c r="R49" s="73">
        <f t="shared" ref="R49:R58" si="41">O49-Q49</f>
        <v>-304.00080000000003</v>
      </c>
      <c r="S49" s="67"/>
      <c r="T49" s="74">
        <v>0</v>
      </c>
      <c r="U49" s="75"/>
      <c r="V49" s="68">
        <f t="shared" ref="V49:V58" si="42">L49+T49</f>
        <v>1</v>
      </c>
      <c r="W49" s="66">
        <f t="shared" ref="W49:W58" si="43">H49-V49</f>
        <v>23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28</v>
      </c>
      <c r="E50" s="64">
        <v>55</v>
      </c>
      <c r="F50" s="65"/>
      <c r="G50" s="65"/>
      <c r="H50" s="66">
        <f t="shared" si="35"/>
        <v>55</v>
      </c>
      <c r="I50" s="67"/>
      <c r="J50" s="68">
        <f t="shared" si="36"/>
        <v>0</v>
      </c>
      <c r="K50" s="209">
        <v>0</v>
      </c>
      <c r="L50" s="65">
        <f t="shared" si="37"/>
        <v>342</v>
      </c>
      <c r="M50" s="66">
        <f t="shared" si="38"/>
        <v>-342</v>
      </c>
      <c r="N50" s="67"/>
      <c r="O50" s="70">
        <f t="shared" si="39"/>
        <v>0</v>
      </c>
      <c r="P50" s="71">
        <f t="shared" si="40"/>
        <v>0</v>
      </c>
      <c r="Q50" s="72"/>
      <c r="R50" s="73">
        <f t="shared" si="41"/>
        <v>0</v>
      </c>
      <c r="S50" s="67"/>
      <c r="T50" s="74">
        <v>0</v>
      </c>
      <c r="U50" s="75"/>
      <c r="V50" s="68">
        <f t="shared" si="42"/>
        <v>342</v>
      </c>
      <c r="W50" s="66">
        <f t="shared" si="43"/>
        <v>-287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28</v>
      </c>
      <c r="E51" s="64">
        <v>234</v>
      </c>
      <c r="F51" s="65"/>
      <c r="G51" s="65"/>
      <c r="H51" s="66">
        <f t="shared" si="35"/>
        <v>234</v>
      </c>
      <c r="I51" s="67"/>
      <c r="J51" s="68">
        <f t="shared" si="36"/>
        <v>1.8252000000000002</v>
      </c>
      <c r="K51" s="209">
        <v>0.78</v>
      </c>
      <c r="L51" s="65">
        <f t="shared" si="37"/>
        <v>140</v>
      </c>
      <c r="M51" s="66">
        <f t="shared" si="38"/>
        <v>-138.1748</v>
      </c>
      <c r="N51" s="67"/>
      <c r="O51" s="70">
        <f t="shared" si="39"/>
        <v>-638.64580000000001</v>
      </c>
      <c r="P51" s="71">
        <f t="shared" si="40"/>
        <v>-2.7292555555555555</v>
      </c>
      <c r="Q51" s="72"/>
      <c r="R51" s="73">
        <f t="shared" si="41"/>
        <v>-638.64580000000001</v>
      </c>
      <c r="S51" s="67"/>
      <c r="T51" s="74">
        <v>23</v>
      </c>
      <c r="U51" s="75"/>
      <c r="V51" s="68">
        <f t="shared" si="42"/>
        <v>163</v>
      </c>
      <c r="W51" s="66">
        <f t="shared" si="43"/>
        <v>71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28</v>
      </c>
      <c r="E52" s="64">
        <v>3242</v>
      </c>
      <c r="F52" s="65"/>
      <c r="G52" s="65"/>
      <c r="H52" s="66">
        <f t="shared" si="35"/>
        <v>3242</v>
      </c>
      <c r="I52" s="67"/>
      <c r="J52" s="68">
        <f t="shared" si="36"/>
        <v>21.397200000000002</v>
      </c>
      <c r="K52" s="209">
        <v>0.66</v>
      </c>
      <c r="L52" s="65">
        <f t="shared" si="37"/>
        <v>1210</v>
      </c>
      <c r="M52" s="66">
        <f t="shared" si="38"/>
        <v>-1188.6027999999999</v>
      </c>
      <c r="N52" s="67"/>
      <c r="O52" s="70">
        <f t="shared" si="39"/>
        <v>-2442.6466680000003</v>
      </c>
      <c r="P52" s="71">
        <f t="shared" si="40"/>
        <v>-0.75343820727945721</v>
      </c>
      <c r="Q52" s="72"/>
      <c r="R52" s="73">
        <f t="shared" si="41"/>
        <v>-2442.6466680000003</v>
      </c>
      <c r="S52" s="67"/>
      <c r="T52" s="74">
        <v>15</v>
      </c>
      <c r="U52" s="75"/>
      <c r="V52" s="68">
        <f t="shared" si="42"/>
        <v>1225</v>
      </c>
      <c r="W52" s="66">
        <f t="shared" si="43"/>
        <v>2017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28</v>
      </c>
      <c r="E53" s="64">
        <v>23</v>
      </c>
      <c r="F53" s="65"/>
      <c r="G53" s="65"/>
      <c r="H53" s="66">
        <f t="shared" si="35"/>
        <v>23</v>
      </c>
      <c r="I53" s="67"/>
      <c r="J53" s="68">
        <f t="shared" si="36"/>
        <v>0.17019999999999999</v>
      </c>
      <c r="K53" s="209">
        <v>0.74</v>
      </c>
      <c r="L53" s="65">
        <f t="shared" si="37"/>
        <v>1307</v>
      </c>
      <c r="M53" s="66">
        <f t="shared" si="38"/>
        <v>-1306.8298</v>
      </c>
      <c r="N53" s="67"/>
      <c r="O53" s="70">
        <f t="shared" si="39"/>
        <v>-1361.9905999999999</v>
      </c>
      <c r="P53" s="71">
        <f t="shared" si="40"/>
        <v>-59.216982608695645</v>
      </c>
      <c r="Q53" s="72"/>
      <c r="R53" s="73">
        <f t="shared" si="41"/>
        <v>-1361.9905999999999</v>
      </c>
      <c r="S53" s="67"/>
      <c r="T53" s="74">
        <v>12</v>
      </c>
      <c r="U53" s="75"/>
      <c r="V53" s="68">
        <f t="shared" si="42"/>
        <v>1319</v>
      </c>
      <c r="W53" s="66">
        <f t="shared" si="43"/>
        <v>-1296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28</v>
      </c>
      <c r="E54" s="64">
        <v>0</v>
      </c>
      <c r="F54" s="65"/>
      <c r="G54" s="65"/>
      <c r="H54" s="66">
        <f t="shared" si="35"/>
        <v>0</v>
      </c>
      <c r="I54" s="67"/>
      <c r="J54" s="68">
        <f t="shared" si="36"/>
        <v>0</v>
      </c>
      <c r="K54" s="209">
        <v>0.37</v>
      </c>
      <c r="L54" s="65">
        <f t="shared" si="37"/>
        <v>956</v>
      </c>
      <c r="M54" s="66">
        <f t="shared" si="38"/>
        <v>-956</v>
      </c>
      <c r="N54" s="67"/>
      <c r="O54" s="70">
        <f t="shared" si="39"/>
        <v>-470.87040000000002</v>
      </c>
      <c r="P54" s="71">
        <f t="shared" si="40"/>
        <v>0</v>
      </c>
      <c r="Q54" s="72"/>
      <c r="R54" s="73">
        <f t="shared" si="41"/>
        <v>-470.87040000000002</v>
      </c>
      <c r="S54" s="67"/>
      <c r="T54" s="74"/>
      <c r="U54" s="75"/>
      <c r="V54" s="68">
        <f t="shared" si="42"/>
        <v>956</v>
      </c>
      <c r="W54" s="66">
        <f t="shared" si="43"/>
        <v>-956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28</v>
      </c>
      <c r="E55" s="64">
        <v>0</v>
      </c>
      <c r="F55" s="65"/>
      <c r="G55" s="65"/>
      <c r="H55" s="66">
        <f t="shared" si="35"/>
        <v>0</v>
      </c>
      <c r="I55" s="67"/>
      <c r="J55" s="68">
        <f t="shared" si="36"/>
        <v>0</v>
      </c>
      <c r="K55" s="209">
        <v>0.63</v>
      </c>
      <c r="L55" s="65">
        <f t="shared" si="37"/>
        <v>1320</v>
      </c>
      <c r="M55" s="66">
        <f t="shared" si="38"/>
        <v>-1320</v>
      </c>
      <c r="N55" s="67"/>
      <c r="O55" s="70">
        <f t="shared" si="39"/>
        <v>-2210.2817100000002</v>
      </c>
      <c r="P55" s="71">
        <f t="shared" si="40"/>
        <v>0</v>
      </c>
      <c r="Q55" s="72"/>
      <c r="R55" s="73">
        <f t="shared" si="41"/>
        <v>-2210.2817100000002</v>
      </c>
      <c r="S55" s="67"/>
      <c r="T55" s="74">
        <v>78</v>
      </c>
      <c r="U55" s="75"/>
      <c r="V55" s="68">
        <f t="shared" si="42"/>
        <v>1398</v>
      </c>
      <c r="W55" s="66">
        <f t="shared" si="43"/>
        <v>-1398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28</v>
      </c>
      <c r="E56" s="64">
        <v>435</v>
      </c>
      <c r="F56" s="65"/>
      <c r="G56" s="65"/>
      <c r="H56" s="66">
        <f t="shared" si="35"/>
        <v>435</v>
      </c>
      <c r="I56" s="67"/>
      <c r="J56" s="68">
        <f t="shared" si="36"/>
        <v>3.2189999999999999</v>
      </c>
      <c r="K56" s="209">
        <v>0.74</v>
      </c>
      <c r="L56" s="65">
        <f t="shared" si="37"/>
        <v>1269</v>
      </c>
      <c r="M56" s="66">
        <f t="shared" si="38"/>
        <v>-1265.7809999999999</v>
      </c>
      <c r="N56" s="67"/>
      <c r="O56" s="70">
        <f t="shared" si="39"/>
        <v>-745.89299999999992</v>
      </c>
      <c r="P56" s="71">
        <f t="shared" si="40"/>
        <v>-1.7146965517241377</v>
      </c>
      <c r="Q56" s="72"/>
      <c r="R56" s="73">
        <f t="shared" si="41"/>
        <v>-745.89299999999992</v>
      </c>
      <c r="S56" s="67"/>
      <c r="T56" s="74">
        <v>8</v>
      </c>
      <c r="U56" s="75"/>
      <c r="V56" s="68">
        <f t="shared" si="42"/>
        <v>1277</v>
      </c>
      <c r="W56" s="66">
        <f t="shared" si="43"/>
        <v>-842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28</v>
      </c>
      <c r="E57" s="64">
        <v>23</v>
      </c>
      <c r="F57" s="65"/>
      <c r="G57" s="65"/>
      <c r="H57" s="66">
        <f t="shared" si="35"/>
        <v>23</v>
      </c>
      <c r="I57" s="67"/>
      <c r="J57" s="68">
        <f t="shared" si="36"/>
        <v>0.23</v>
      </c>
      <c r="K57" s="209">
        <v>1</v>
      </c>
      <c r="L57" s="65">
        <f t="shared" si="37"/>
        <v>1338</v>
      </c>
      <c r="M57" s="66">
        <f t="shared" si="38"/>
        <v>-1337.77</v>
      </c>
      <c r="N57" s="82"/>
      <c r="O57" s="70">
        <f t="shared" si="39"/>
        <v>-115.21</v>
      </c>
      <c r="P57" s="71">
        <f t="shared" si="40"/>
        <v>-5.009130434782608</v>
      </c>
      <c r="Q57" s="72"/>
      <c r="R57" s="83">
        <f t="shared" si="41"/>
        <v>-115.21</v>
      </c>
      <c r="S57" s="67"/>
      <c r="T57" s="74">
        <v>16</v>
      </c>
      <c r="U57" s="75"/>
      <c r="V57" s="68">
        <f t="shared" si="42"/>
        <v>1354</v>
      </c>
      <c r="W57" s="66">
        <f t="shared" si="43"/>
        <v>-1331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28</v>
      </c>
      <c r="E58" s="64">
        <v>0</v>
      </c>
      <c r="F58" s="65"/>
      <c r="G58" s="65"/>
      <c r="H58" s="66">
        <f t="shared" si="35"/>
        <v>0</v>
      </c>
      <c r="I58" s="67"/>
      <c r="J58" s="84">
        <f t="shared" si="36"/>
        <v>0</v>
      </c>
      <c r="K58" s="210">
        <v>0</v>
      </c>
      <c r="L58" s="86">
        <f t="shared" si="37"/>
        <v>0</v>
      </c>
      <c r="M58" s="87">
        <f t="shared" si="38"/>
        <v>0</v>
      </c>
      <c r="N58" s="67"/>
      <c r="O58" s="88">
        <f t="shared" si="39"/>
        <v>0</v>
      </c>
      <c r="P58" s="89">
        <f t="shared" si="40"/>
        <v>0</v>
      </c>
      <c r="Q58" s="90"/>
      <c r="R58" s="91">
        <f t="shared" si="41"/>
        <v>0</v>
      </c>
      <c r="S58" s="67"/>
      <c r="T58" s="74">
        <v>0</v>
      </c>
      <c r="U58" s="75"/>
      <c r="V58" s="84">
        <f t="shared" si="42"/>
        <v>0</v>
      </c>
      <c r="W58" s="87">
        <f t="shared" si="43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28</v>
      </c>
      <c r="E59" s="289">
        <f>SUM(E60:E75)</f>
        <v>5949</v>
      </c>
      <c r="F59" s="290">
        <f>SUM(F60:F75)</f>
        <v>0</v>
      </c>
      <c r="G59" s="290">
        <f>SUM(G60:G75)</f>
        <v>0</v>
      </c>
      <c r="H59" s="291">
        <f>SUM(H60:H75)</f>
        <v>5949</v>
      </c>
      <c r="I59" s="59"/>
      <c r="J59" s="301">
        <f>SUM(J60:J75)</f>
        <v>35.815300000000001</v>
      </c>
      <c r="K59" s="308">
        <f>IFERROR(J59/H59,"")</f>
        <v>6.0203899815094971E-3</v>
      </c>
      <c r="L59" s="290">
        <f>SUM(L60:L75)</f>
        <v>115609.41200000001</v>
      </c>
      <c r="M59" s="291">
        <f>SUM(M60:M75)</f>
        <v>-115573.59669999999</v>
      </c>
      <c r="N59" s="59"/>
      <c r="O59" s="304">
        <f>SUM(O60:O75)</f>
        <v>-107705.90489999999</v>
      </c>
      <c r="P59" s="305">
        <f>IFERROR(O59/H59,"")</f>
        <v>-18.104875592536558</v>
      </c>
      <c r="Q59" s="306">
        <f>SUM(Q60:Q75)</f>
        <v>0</v>
      </c>
      <c r="R59" s="307">
        <f>SUM(R60:R75)</f>
        <v>-107705.90489999999</v>
      </c>
      <c r="S59" s="59"/>
      <c r="T59" s="303">
        <f>SUM(T60:T75)</f>
        <v>255</v>
      </c>
      <c r="U59" s="59"/>
      <c r="V59" s="301">
        <f>SUM(V60:V75)</f>
        <v>115332.5</v>
      </c>
      <c r="W59" s="302">
        <f>SUM(W60:W75)</f>
        <v>-109383.5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28</v>
      </c>
      <c r="E60" s="64">
        <v>4</v>
      </c>
      <c r="F60" s="65"/>
      <c r="G60" s="65"/>
      <c r="H60" s="66">
        <f t="shared" ref="H60:H65" si="44">SUM(E60:G60)</f>
        <v>4</v>
      </c>
      <c r="I60" s="67"/>
      <c r="J60" s="68">
        <f t="shared" ref="J60:J65" si="45">H60*K60/100</f>
        <v>2.6800000000000001E-2</v>
      </c>
      <c r="K60" s="209">
        <v>0.67</v>
      </c>
      <c r="L60" s="65">
        <f t="shared" ref="L60:L65" si="46">Q60+AF60</f>
        <v>4442</v>
      </c>
      <c r="M60" s="66">
        <f t="shared" ref="M60:M65" si="47">J60-L60</f>
        <v>-4441.9732000000004</v>
      </c>
      <c r="N60" s="67"/>
      <c r="O60" s="70">
        <f t="shared" ref="O60:O65" si="48">J60-AD60</f>
        <v>-6170.4795000000004</v>
      </c>
      <c r="P60" s="71">
        <f t="shared" ref="P60:P65" si="49">IFERROR(O60/H60,0)</f>
        <v>-1542.6198750000001</v>
      </c>
      <c r="Q60" s="72"/>
      <c r="R60" s="73">
        <f t="shared" ref="R60:R65" si="50">O60-Q60</f>
        <v>-6170.4795000000004</v>
      </c>
      <c r="S60" s="67"/>
      <c r="T60" s="74">
        <v>12</v>
      </c>
      <c r="U60" s="75"/>
      <c r="V60" s="68">
        <f t="shared" ref="V60:V65" si="51">L60+T60</f>
        <v>4454</v>
      </c>
      <c r="W60" s="66">
        <f t="shared" ref="W60:W65" si="52">H60-V60</f>
        <v>-4450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28</v>
      </c>
      <c r="E61" s="64">
        <v>24</v>
      </c>
      <c r="F61" s="65"/>
      <c r="G61" s="65"/>
      <c r="H61" s="66">
        <f t="shared" si="44"/>
        <v>24</v>
      </c>
      <c r="I61" s="67"/>
      <c r="J61" s="68">
        <f t="shared" si="45"/>
        <v>4.5600000000000002E-2</v>
      </c>
      <c r="K61" s="209">
        <v>0.19</v>
      </c>
      <c r="L61" s="65">
        <f t="shared" si="46"/>
        <v>31170.5</v>
      </c>
      <c r="M61" s="66">
        <f t="shared" si="47"/>
        <v>-31170.454399999999</v>
      </c>
      <c r="N61" s="67"/>
      <c r="O61" s="70">
        <f t="shared" si="48"/>
        <v>-25353.6204</v>
      </c>
      <c r="P61" s="71">
        <f t="shared" si="49"/>
        <v>-1056.40085</v>
      </c>
      <c r="Q61" s="72"/>
      <c r="R61" s="73">
        <f t="shared" si="50"/>
        <v>-25353.6204</v>
      </c>
      <c r="S61" s="67"/>
      <c r="T61" s="74">
        <v>34</v>
      </c>
      <c r="U61" s="75"/>
      <c r="V61" s="68">
        <f t="shared" si="51"/>
        <v>31204.5</v>
      </c>
      <c r="W61" s="66">
        <f t="shared" si="52"/>
        <v>-31180.5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28</v>
      </c>
      <c r="E62" s="64">
        <v>523</v>
      </c>
      <c r="F62" s="65"/>
      <c r="G62" s="65"/>
      <c r="H62" s="66">
        <f t="shared" si="44"/>
        <v>523</v>
      </c>
      <c r="I62" s="67"/>
      <c r="J62" s="68">
        <f t="shared" si="45"/>
        <v>0.99370000000000003</v>
      </c>
      <c r="K62" s="209">
        <v>0.19</v>
      </c>
      <c r="L62" s="65">
        <f t="shared" si="46"/>
        <v>2129</v>
      </c>
      <c r="M62" s="66">
        <f t="shared" si="47"/>
        <v>-2128.0063</v>
      </c>
      <c r="N62" s="67"/>
      <c r="O62" s="70">
        <f t="shared" si="48"/>
        <v>-5816.0942000000005</v>
      </c>
      <c r="P62" s="71">
        <f t="shared" si="49"/>
        <v>-11.120639005736139</v>
      </c>
      <c r="Q62" s="72"/>
      <c r="R62" s="73">
        <f t="shared" si="50"/>
        <v>-5816.0942000000005</v>
      </c>
      <c r="S62" s="67"/>
      <c r="T62" s="74">
        <v>99</v>
      </c>
      <c r="U62" s="75"/>
      <c r="V62" s="68">
        <f t="shared" si="51"/>
        <v>2228</v>
      </c>
      <c r="W62" s="66">
        <f t="shared" si="52"/>
        <v>-1705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28</v>
      </c>
      <c r="E63" s="64">
        <v>52</v>
      </c>
      <c r="F63" s="65"/>
      <c r="G63" s="65"/>
      <c r="H63" s="66">
        <f t="shared" si="44"/>
        <v>52</v>
      </c>
      <c r="I63" s="67"/>
      <c r="J63" s="68">
        <f t="shared" si="45"/>
        <v>0.40039999999999998</v>
      </c>
      <c r="K63" s="209">
        <v>0.77</v>
      </c>
      <c r="L63" s="65">
        <f t="shared" si="46"/>
        <v>3901</v>
      </c>
      <c r="M63" s="66">
        <f t="shared" si="47"/>
        <v>-3900.5996</v>
      </c>
      <c r="N63" s="67"/>
      <c r="O63" s="70">
        <f t="shared" si="48"/>
        <v>-54183.274600000004</v>
      </c>
      <c r="P63" s="71">
        <f t="shared" si="49"/>
        <v>-1041.98605</v>
      </c>
      <c r="Q63" s="72"/>
      <c r="R63" s="73">
        <f t="shared" si="50"/>
        <v>-54183.274600000004</v>
      </c>
      <c r="S63" s="67"/>
      <c r="T63" s="74">
        <v>23</v>
      </c>
      <c r="U63" s="75"/>
      <c r="V63" s="68">
        <f t="shared" si="51"/>
        <v>3924</v>
      </c>
      <c r="W63" s="66">
        <f t="shared" si="52"/>
        <v>-3872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28</v>
      </c>
      <c r="E64" s="64">
        <v>5234</v>
      </c>
      <c r="F64" s="65"/>
      <c r="G64" s="65"/>
      <c r="H64" s="66">
        <f t="shared" si="44"/>
        <v>5234</v>
      </c>
      <c r="I64" s="67"/>
      <c r="J64" s="68">
        <f t="shared" si="45"/>
        <v>33.497600000000006</v>
      </c>
      <c r="K64" s="209">
        <v>0.64</v>
      </c>
      <c r="L64" s="65">
        <f t="shared" si="46"/>
        <v>73435</v>
      </c>
      <c r="M64" s="66">
        <f t="shared" si="47"/>
        <v>-73401.502399999998</v>
      </c>
      <c r="N64" s="67"/>
      <c r="O64" s="70">
        <f t="shared" si="48"/>
        <v>-16183.287400000001</v>
      </c>
      <c r="P64" s="71">
        <f t="shared" si="49"/>
        <v>-3.0919540313335885</v>
      </c>
      <c r="Q64" s="72"/>
      <c r="R64" s="73">
        <f t="shared" si="50"/>
        <v>-16183.287400000001</v>
      </c>
      <c r="S64" s="67"/>
      <c r="T64" s="74">
        <v>87</v>
      </c>
      <c r="U64" s="75"/>
      <c r="V64" s="68">
        <f t="shared" si="51"/>
        <v>73522</v>
      </c>
      <c r="W64" s="66">
        <f t="shared" si="52"/>
        <v>-68288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28</v>
      </c>
      <c r="E65" s="64">
        <v>112</v>
      </c>
      <c r="F65" s="65"/>
      <c r="G65" s="65"/>
      <c r="H65" s="66">
        <f t="shared" si="44"/>
        <v>112</v>
      </c>
      <c r="I65" s="67"/>
      <c r="J65" s="101">
        <f t="shared" si="45"/>
        <v>0.85120000000000007</v>
      </c>
      <c r="K65" s="359">
        <v>0.76</v>
      </c>
      <c r="L65" s="99">
        <f t="shared" si="46"/>
        <v>0</v>
      </c>
      <c r="M65" s="100">
        <f t="shared" si="47"/>
        <v>0.85120000000000007</v>
      </c>
      <c r="N65" s="67"/>
      <c r="O65" s="102">
        <f t="shared" si="48"/>
        <v>0.85120000000000007</v>
      </c>
      <c r="P65" s="278">
        <f t="shared" si="49"/>
        <v>7.6000000000000009E-3</v>
      </c>
      <c r="Q65" s="279"/>
      <c r="R65" s="280">
        <f t="shared" si="50"/>
        <v>0.85120000000000007</v>
      </c>
      <c r="S65" s="67"/>
      <c r="T65" s="277"/>
      <c r="U65" s="75"/>
      <c r="V65" s="101">
        <f t="shared" si="51"/>
        <v>0</v>
      </c>
      <c r="W65" s="100">
        <f t="shared" si="52"/>
        <v>112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70" spans="1:33" ht="13.5" thickBot="1" x14ac:dyDescent="0.3"/>
    <row r="71" spans="1:33" s="57" customFormat="1" ht="19.5" customHeight="1" thickBot="1" x14ac:dyDescent="0.3">
      <c r="A71" s="116" t="s">
        <v>104</v>
      </c>
      <c r="B71" s="46" t="s">
        <v>30</v>
      </c>
      <c r="C71" s="47"/>
      <c r="D71" s="48" t="s">
        <v>28</v>
      </c>
      <c r="E71" s="117">
        <f>SUM(E72:E75)</f>
        <v>0</v>
      </c>
      <c r="F71" s="118">
        <f t="shared" ref="F71:J71" si="53">SUM(F72:F75)</f>
        <v>0</v>
      </c>
      <c r="G71" s="118">
        <f t="shared" si="53"/>
        <v>0</v>
      </c>
      <c r="H71" s="119">
        <f t="shared" si="53"/>
        <v>0</v>
      </c>
      <c r="I71" s="47"/>
      <c r="J71" s="163">
        <f t="shared" si="53"/>
        <v>0</v>
      </c>
      <c r="K71" s="164" t="str">
        <f>IFERROR(J71/H71,"")</f>
        <v/>
      </c>
      <c r="L71" s="165">
        <f t="shared" ref="L71" si="54">SUM(L72:L75)</f>
        <v>265.95599999999996</v>
      </c>
      <c r="M71" s="157">
        <f t="shared" ref="M71:O71" si="55">SUM(M72:M75)</f>
        <v>-265.95599999999996</v>
      </c>
      <c r="N71" s="47"/>
      <c r="O71" s="110">
        <f t="shared" si="55"/>
        <v>0</v>
      </c>
      <c r="P71" s="166" t="str">
        <f t="shared" ref="P71:P75" si="56">IFERROR(O71/H71,"")</f>
        <v/>
      </c>
      <c r="Q71" s="111">
        <f>SUM(Q72:Q75)</f>
        <v>0</v>
      </c>
      <c r="R71" s="167">
        <f>SUM(R72:R75)</f>
        <v>0</v>
      </c>
      <c r="S71" s="47"/>
      <c r="T71" s="125">
        <f>SUM(T72:T75)</f>
        <v>0</v>
      </c>
      <c r="U71" s="168"/>
      <c r="V71" s="112">
        <f t="shared" ref="V71:W71" si="57">SUM(V72:V75)</f>
        <v>0</v>
      </c>
      <c r="W71" s="109">
        <f t="shared" si="57"/>
        <v>0</v>
      </c>
      <c r="X71" s="56"/>
      <c r="AD71" s="113">
        <v>0</v>
      </c>
      <c r="AE71" s="161" t="s">
        <v>29</v>
      </c>
      <c r="AF71" s="162">
        <v>265.95599999999996</v>
      </c>
      <c r="AG71" s="114">
        <v>-265.95599999999996</v>
      </c>
    </row>
    <row r="72" spans="1:33" s="77" customFormat="1" ht="15" customHeight="1" x14ac:dyDescent="0.25">
      <c r="A72" s="61"/>
      <c r="B72" s="62" t="s">
        <v>105</v>
      </c>
      <c r="C72" s="23"/>
      <c r="D72" s="63" t="s">
        <v>28</v>
      </c>
      <c r="E72" s="169">
        <v>0</v>
      </c>
      <c r="F72" s="80"/>
      <c r="G72" s="80"/>
      <c r="H72" s="66">
        <f t="shared" ref="H72:H75" si="58">SUM(E72:G72)</f>
        <v>0</v>
      </c>
      <c r="I72" s="23"/>
      <c r="J72" s="170">
        <f t="shared" ref="J72:J75" si="59">H72*K72/100</f>
        <v>0</v>
      </c>
      <c r="K72" s="129">
        <v>0</v>
      </c>
      <c r="L72" s="65">
        <f t="shared" ref="L72:L75" si="60">Q72+AF72</f>
        <v>99.029999999999987</v>
      </c>
      <c r="M72" s="130">
        <f t="shared" ref="M72:M75" si="61">J72-L72</f>
        <v>-99.029999999999987</v>
      </c>
      <c r="N72" s="158"/>
      <c r="O72" s="70">
        <f t="shared" ref="O72:O75" si="62">J72-AD72</f>
        <v>0</v>
      </c>
      <c r="P72" s="131" t="str">
        <f t="shared" si="56"/>
        <v/>
      </c>
      <c r="Q72" s="171"/>
      <c r="R72" s="83">
        <f t="shared" ref="R72:R75" si="63">O72-Q72</f>
        <v>0</v>
      </c>
      <c r="S72" s="23"/>
      <c r="T72" s="132"/>
      <c r="U72" s="27"/>
      <c r="V72" s="68"/>
      <c r="W72" s="66"/>
      <c r="X72" s="76"/>
      <c r="AD72" s="78">
        <v>0</v>
      </c>
      <c r="AE72" s="133">
        <v>0</v>
      </c>
      <c r="AF72" s="80">
        <v>99.029999999999987</v>
      </c>
      <c r="AG72" s="81">
        <v>-99.029999999999987</v>
      </c>
    </row>
    <row r="73" spans="1:33" s="77" customFormat="1" ht="15" customHeight="1" x14ac:dyDescent="0.25">
      <c r="A73" s="61"/>
      <c r="B73" s="62" t="s">
        <v>106</v>
      </c>
      <c r="C73" s="23"/>
      <c r="D73" s="63" t="s">
        <v>28</v>
      </c>
      <c r="E73" s="169">
        <v>0</v>
      </c>
      <c r="F73" s="80"/>
      <c r="G73" s="80"/>
      <c r="H73" s="66">
        <f t="shared" si="58"/>
        <v>0</v>
      </c>
      <c r="I73" s="23"/>
      <c r="J73" s="172">
        <f t="shared" si="59"/>
        <v>0</v>
      </c>
      <c r="K73" s="129">
        <v>0</v>
      </c>
      <c r="L73" s="65">
        <f t="shared" si="60"/>
        <v>72</v>
      </c>
      <c r="M73" s="130">
        <f t="shared" si="61"/>
        <v>-72</v>
      </c>
      <c r="N73" s="158"/>
      <c r="O73" s="70">
        <f t="shared" si="62"/>
        <v>0</v>
      </c>
      <c r="P73" s="131" t="str">
        <f t="shared" si="56"/>
        <v/>
      </c>
      <c r="Q73" s="173"/>
      <c r="R73" s="83">
        <f t="shared" si="63"/>
        <v>0</v>
      </c>
      <c r="S73" s="23"/>
      <c r="T73" s="132"/>
      <c r="U73" s="27"/>
      <c r="V73" s="68"/>
      <c r="W73" s="66"/>
      <c r="X73" s="76"/>
      <c r="AD73" s="78">
        <v>0</v>
      </c>
      <c r="AE73" s="133">
        <v>0</v>
      </c>
      <c r="AF73" s="80">
        <v>72</v>
      </c>
      <c r="AG73" s="81">
        <v>-72</v>
      </c>
    </row>
    <row r="74" spans="1:33" s="77" customFormat="1" ht="15" customHeight="1" x14ac:dyDescent="0.25">
      <c r="A74" s="61"/>
      <c r="B74" s="62" t="s">
        <v>102</v>
      </c>
      <c r="C74" s="23"/>
      <c r="D74" s="63" t="s">
        <v>28</v>
      </c>
      <c r="E74" s="169">
        <v>0</v>
      </c>
      <c r="F74" s="80"/>
      <c r="G74" s="80"/>
      <c r="H74" s="66">
        <f t="shared" si="58"/>
        <v>0</v>
      </c>
      <c r="I74" s="23"/>
      <c r="J74" s="172">
        <f t="shared" si="59"/>
        <v>0</v>
      </c>
      <c r="K74" s="129">
        <v>0</v>
      </c>
      <c r="L74" s="65">
        <f t="shared" si="60"/>
        <v>2</v>
      </c>
      <c r="M74" s="130">
        <f t="shared" si="61"/>
        <v>-2</v>
      </c>
      <c r="N74" s="158"/>
      <c r="O74" s="70">
        <f t="shared" si="62"/>
        <v>0</v>
      </c>
      <c r="P74" s="131" t="str">
        <f t="shared" si="56"/>
        <v/>
      </c>
      <c r="Q74" s="173"/>
      <c r="R74" s="83">
        <f t="shared" si="63"/>
        <v>0</v>
      </c>
      <c r="S74" s="23"/>
      <c r="T74" s="132"/>
      <c r="U74" s="27"/>
      <c r="V74" s="68"/>
      <c r="W74" s="66"/>
      <c r="X74" s="76"/>
      <c r="AD74" s="78">
        <v>0</v>
      </c>
      <c r="AE74" s="133">
        <v>0</v>
      </c>
      <c r="AF74" s="80">
        <v>2</v>
      </c>
      <c r="AG74" s="81">
        <v>-2</v>
      </c>
    </row>
    <row r="75" spans="1:33" s="77" customFormat="1" ht="15" customHeight="1" thickBot="1" x14ac:dyDescent="0.3">
      <c r="A75" s="96"/>
      <c r="B75" s="97" t="s">
        <v>103</v>
      </c>
      <c r="C75" s="23"/>
      <c r="D75" s="98" t="s">
        <v>28</v>
      </c>
      <c r="E75" s="174">
        <v>0</v>
      </c>
      <c r="F75" s="143"/>
      <c r="G75" s="143"/>
      <c r="H75" s="100">
        <f t="shared" si="58"/>
        <v>0</v>
      </c>
      <c r="I75" s="23"/>
      <c r="J75" s="175">
        <f t="shared" si="59"/>
        <v>0</v>
      </c>
      <c r="K75" s="176">
        <v>0</v>
      </c>
      <c r="L75" s="99">
        <f t="shared" si="60"/>
        <v>92.926000000000002</v>
      </c>
      <c r="M75" s="177">
        <f t="shared" si="61"/>
        <v>-92.926000000000002</v>
      </c>
      <c r="N75" s="158"/>
      <c r="O75" s="102">
        <f t="shared" si="62"/>
        <v>0</v>
      </c>
      <c r="P75" s="137" t="str">
        <f t="shared" si="56"/>
        <v/>
      </c>
      <c r="Q75" s="178"/>
      <c r="R75" s="139">
        <f t="shared" si="63"/>
        <v>0</v>
      </c>
      <c r="S75" s="23"/>
      <c r="T75" s="140"/>
      <c r="U75" s="27"/>
      <c r="V75" s="101"/>
      <c r="W75" s="100"/>
      <c r="X75" s="76"/>
      <c r="AD75" s="103">
        <v>0</v>
      </c>
      <c r="AE75" s="179">
        <v>0</v>
      </c>
      <c r="AF75" s="104">
        <v>92.926000000000002</v>
      </c>
      <c r="AG75" s="105">
        <v>-92.926000000000002</v>
      </c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10:11" x14ac:dyDescent="0.25">
      <c r="J81" s="3"/>
      <c r="K81" s="3"/>
    </row>
    <row r="82" spans="10:11" x14ac:dyDescent="0.25">
      <c r="J82" s="3"/>
      <c r="K82" s="3"/>
    </row>
    <row r="83" spans="10:11" x14ac:dyDescent="0.25">
      <c r="J83" s="3"/>
      <c r="K83" s="3"/>
    </row>
    <row r="84" spans="10:11" x14ac:dyDescent="0.25">
      <c r="J84" s="3"/>
      <c r="K84" s="3"/>
    </row>
    <row r="85" spans="10:11" x14ac:dyDescent="0.25">
      <c r="J85" s="3"/>
      <c r="K85" s="3"/>
    </row>
    <row r="86" spans="10:11" x14ac:dyDescent="0.25">
      <c r="J86" s="3"/>
      <c r="K86" s="3"/>
    </row>
    <row r="87" spans="10:11" x14ac:dyDescent="0.25">
      <c r="J87" s="3"/>
      <c r="K87" s="3"/>
    </row>
    <row r="88" spans="10:11" x14ac:dyDescent="0.25">
      <c r="J88" s="3"/>
      <c r="K88" s="3"/>
    </row>
    <row r="89" spans="10:11" x14ac:dyDescent="0.25">
      <c r="J89" s="3"/>
      <c r="K89" s="3"/>
    </row>
    <row r="90" spans="10:11" x14ac:dyDescent="0.25">
      <c r="J90" s="3"/>
      <c r="K90" s="3"/>
    </row>
    <row r="91" spans="10:11" x14ac:dyDescent="0.25">
      <c r="J91" s="3"/>
      <c r="K91" s="3"/>
    </row>
    <row r="92" spans="10:11" x14ac:dyDescent="0.25">
      <c r="J92" s="3"/>
      <c r="K92" s="3"/>
    </row>
    <row r="93" spans="10:11" x14ac:dyDescent="0.25">
      <c r="J93" s="3"/>
      <c r="K93" s="3"/>
    </row>
    <row r="94" spans="10:11" x14ac:dyDescent="0.25">
      <c r="J94" s="3"/>
      <c r="K94" s="3"/>
    </row>
    <row r="95" spans="10:11" x14ac:dyDescent="0.25">
      <c r="J95" s="3"/>
      <c r="K95" s="3"/>
    </row>
    <row r="96" spans="10:11" x14ac:dyDescent="0.25">
      <c r="J96" s="3"/>
      <c r="K96" s="3"/>
    </row>
    <row r="97" spans="7:11" x14ac:dyDescent="0.25">
      <c r="G97" s="180"/>
      <c r="J97" s="3"/>
      <c r="K97" s="3"/>
    </row>
    <row r="98" spans="7:11" x14ac:dyDescent="0.25">
      <c r="G98" s="180"/>
      <c r="J98" s="3"/>
      <c r="K98" s="3"/>
    </row>
    <row r="99" spans="7:11" x14ac:dyDescent="0.25">
      <c r="G99" s="180"/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  <row r="102" spans="7:11" x14ac:dyDescent="0.25">
      <c r="J102" s="3"/>
      <c r="K102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" right="0" top="0.39370078740157483" bottom="0.39370078740157483" header="0" footer="0"/>
  <pageSetup paperSize="8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01"/>
  <sheetViews>
    <sheetView showGridLines="0" zoomScale="90" zoomScaleNormal="90" workbookViewId="0">
      <pane xSplit="4" ySplit="10" topLeftCell="E56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H84" sqref="H8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416" t="s">
        <v>47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1950</v>
      </c>
      <c r="F5" s="11">
        <v>1950</v>
      </c>
      <c r="G5" s="11">
        <v>1950</v>
      </c>
      <c r="H5" s="11">
        <v>1950</v>
      </c>
      <c r="I5" s="12"/>
      <c r="J5" s="11">
        <f>H5</f>
        <v>1950</v>
      </c>
      <c r="K5" s="13"/>
      <c r="L5" s="11">
        <f>IFERROR(L6/L11,"")</f>
        <v>16846.35225253008</v>
      </c>
      <c r="M5" s="11">
        <f>IFERROR(J5-L5,"")</f>
        <v>-14896.35225253008</v>
      </c>
      <c r="N5" s="12"/>
      <c r="O5" s="11">
        <f>H5</f>
        <v>1950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1950</v>
      </c>
      <c r="U5" s="14"/>
      <c r="V5" s="11">
        <f>IFERROR(V6/V11,"")</f>
        <v>16321.874828183607</v>
      </c>
      <c r="W5" s="11">
        <f>IFERROR(H5-V5,"")</f>
        <v>-14371.874828183607</v>
      </c>
      <c r="X5" s="15"/>
      <c r="AD5" s="11">
        <v>8200</v>
      </c>
      <c r="AE5" s="13"/>
      <c r="AF5" s="11">
        <v>6768.7125918210113</v>
      </c>
      <c r="AG5" s="11">
        <v>1431.2874081789887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703189.81199999992</v>
      </c>
      <c r="F6" s="18">
        <f t="shared" ref="F6:H6" si="0">IFERROR(F5*F11,"")</f>
        <v>-34125</v>
      </c>
      <c r="G6" s="18">
        <f t="shared" si="0"/>
        <v>0</v>
      </c>
      <c r="H6" s="18">
        <f t="shared" si="0"/>
        <v>669064.81199999992</v>
      </c>
      <c r="I6" s="17"/>
      <c r="J6" s="18">
        <f t="shared" ref="J6" si="1">IFERROR(J5*J11,"")</f>
        <v>892.22771039999986</v>
      </c>
      <c r="L6" s="18">
        <v>19711532</v>
      </c>
      <c r="M6" s="18">
        <f>IFERROR(J6-L6,"")</f>
        <v>-19710639.7722896</v>
      </c>
      <c r="N6" s="17"/>
      <c r="O6" s="18">
        <f>IFERROR(O5*O11,"")</f>
        <v>-1288751.7831395997</v>
      </c>
      <c r="Q6" s="19"/>
      <c r="R6" s="18">
        <f>IFERROR(O6-Q6,"")</f>
        <v>-1288751.7831395997</v>
      </c>
      <c r="S6" s="17"/>
      <c r="T6" s="18">
        <f>IFERROR(T5*T11,"")</f>
        <v>83265</v>
      </c>
      <c r="U6" s="20"/>
      <c r="V6" s="18">
        <f>IFERROR(L6+T6,"")</f>
        <v>19794797</v>
      </c>
      <c r="W6" s="18">
        <f>IFERROR(H6-V6,"")</f>
        <v>-19125732.188000001</v>
      </c>
      <c r="X6" s="21"/>
      <c r="AD6" s="18">
        <v>15287592.567400001</v>
      </c>
      <c r="AF6" s="18">
        <v>18515325</v>
      </c>
      <c r="AG6" s="18">
        <v>-3227732.432599999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145" t="s">
        <v>3</v>
      </c>
      <c r="F8" s="146" t="s">
        <v>4</v>
      </c>
      <c r="G8" s="146" t="s">
        <v>5</v>
      </c>
      <c r="H8" s="33" t="s">
        <v>3</v>
      </c>
      <c r="I8" s="34"/>
      <c r="J8" s="419" t="s">
        <v>6</v>
      </c>
      <c r="K8" s="420"/>
      <c r="L8" s="420"/>
      <c r="M8" s="421"/>
      <c r="N8" s="30"/>
      <c r="O8" s="422" t="s">
        <v>7</v>
      </c>
      <c r="P8" s="423"/>
      <c r="Q8" s="423"/>
      <c r="R8" s="424"/>
      <c r="S8" s="30"/>
      <c r="T8" s="148" t="s">
        <v>8</v>
      </c>
      <c r="U8" s="36"/>
      <c r="V8" s="425" t="s">
        <v>9</v>
      </c>
      <c r="W8" s="426"/>
      <c r="X8" s="37"/>
      <c r="AD8" s="427" t="s">
        <v>10</v>
      </c>
      <c r="AE8" s="428"/>
      <c r="AF8" s="428"/>
      <c r="AG8" s="429"/>
    </row>
    <row r="9" spans="1:33" x14ac:dyDescent="0.25">
      <c r="A9" s="430" t="s">
        <v>44</v>
      </c>
      <c r="B9" s="431" t="s">
        <v>43</v>
      </c>
      <c r="C9" s="30" t="s">
        <v>13</v>
      </c>
      <c r="D9" s="149" t="s">
        <v>14</v>
      </c>
      <c r="E9" s="432" t="s">
        <v>15</v>
      </c>
      <c r="F9" s="433" t="s">
        <v>15</v>
      </c>
      <c r="G9" s="433" t="s">
        <v>15</v>
      </c>
      <c r="H9" s="410" t="s">
        <v>15</v>
      </c>
      <c r="I9" s="30" t="s">
        <v>13</v>
      </c>
      <c r="J9" s="411" t="s">
        <v>16</v>
      </c>
      <c r="K9" s="412"/>
      <c r="L9" s="150" t="s">
        <v>17</v>
      </c>
      <c r="M9" s="151" t="s">
        <v>18</v>
      </c>
      <c r="N9" s="30" t="s">
        <v>13</v>
      </c>
      <c r="O9" s="413" t="s">
        <v>16</v>
      </c>
      <c r="P9" s="414"/>
      <c r="Q9" s="152" t="s">
        <v>17</v>
      </c>
      <c r="R9" s="153" t="s">
        <v>18</v>
      </c>
      <c r="S9" s="30" t="s">
        <v>13</v>
      </c>
      <c r="T9" s="415" t="s">
        <v>19</v>
      </c>
      <c r="U9" s="36" t="s">
        <v>13</v>
      </c>
      <c r="V9" s="154" t="s">
        <v>17</v>
      </c>
      <c r="W9" s="151" t="s">
        <v>20</v>
      </c>
      <c r="X9" s="37"/>
      <c r="AD9" s="413" t="s">
        <v>16</v>
      </c>
      <c r="AE9" s="412"/>
      <c r="AF9" s="150" t="s">
        <v>17</v>
      </c>
      <c r="AG9" s="155" t="s">
        <v>18</v>
      </c>
    </row>
    <row r="10" spans="1:33" ht="13.5" customHeight="1" thickBot="1" x14ac:dyDescent="0.3">
      <c r="A10" s="403"/>
      <c r="B10" s="405"/>
      <c r="C10" s="23"/>
      <c r="D10" s="336" t="s">
        <v>21</v>
      </c>
      <c r="E10" s="407"/>
      <c r="F10" s="409"/>
      <c r="G10" s="409"/>
      <c r="H10" s="381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387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31</v>
      </c>
      <c r="E11" s="49">
        <f>E12+E24+E35+E38</f>
        <v>360.61015999999995</v>
      </c>
      <c r="F11" s="181">
        <f>F12+F24+F35+F38</f>
        <v>-17.5</v>
      </c>
      <c r="G11" s="181">
        <f>G12+G24+G35+G38</f>
        <v>0</v>
      </c>
      <c r="H11" s="182">
        <f>H12+H24+H35+H38</f>
        <v>343.11015999999995</v>
      </c>
      <c r="I11" s="52"/>
      <c r="J11" s="271">
        <f>J12+J24+J35+J38</f>
        <v>0.45755267199999994</v>
      </c>
      <c r="K11" s="272">
        <f>IFERROR(J11/H11,"")</f>
        <v>1.3335445152658843E-3</v>
      </c>
      <c r="L11" s="273">
        <f>L12+L24+L35+L38</f>
        <v>1170.07716</v>
      </c>
      <c r="M11" s="274">
        <f>M12+M24+M35+M38</f>
        <v>-1169.619607328</v>
      </c>
      <c r="N11" s="52"/>
      <c r="O11" s="268">
        <f>O12+O24+O35+O38</f>
        <v>-660.89835032799988</v>
      </c>
      <c r="P11" s="269">
        <f>IFERROR(O11/H11,"")</f>
        <v>-1.9261987180093996</v>
      </c>
      <c r="Q11" s="183">
        <f>Q12+Q24+Q35+Q38</f>
        <v>0</v>
      </c>
      <c r="R11" s="270">
        <f>R12+R24+R35+R38</f>
        <v>-660.89835032799988</v>
      </c>
      <c r="S11" s="52"/>
      <c r="T11" s="275">
        <f>T12+T24+T35+T38</f>
        <v>42.7</v>
      </c>
      <c r="U11" s="55"/>
      <c r="V11" s="112">
        <f>V12+V24+V35+V38</f>
        <v>1212.7771599999999</v>
      </c>
      <c r="W11" s="276">
        <f>W12+W24+W35+W38</f>
        <v>-869.66700000000014</v>
      </c>
      <c r="X11" s="56"/>
      <c r="AD11" s="349">
        <v>661.3559029999999</v>
      </c>
      <c r="AE11" s="350">
        <v>0.70799117641718945</v>
      </c>
      <c r="AF11" s="351">
        <v>1171.07716</v>
      </c>
      <c r="AG11" s="352">
        <v>-509.72125700000009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31</v>
      </c>
      <c r="E12" s="289">
        <f>SUM(E13:E23)</f>
        <v>274.39999999999998</v>
      </c>
      <c r="F12" s="311">
        <f>SUM(F13:F23)</f>
        <v>0</v>
      </c>
      <c r="G12" s="311">
        <f>SUM(G13:G23)</f>
        <v>0</v>
      </c>
      <c r="H12" s="302">
        <f>SUM(H13:H23)</f>
        <v>274.39999999999998</v>
      </c>
      <c r="I12" s="59"/>
      <c r="J12" s="292">
        <f>SUM(J13:J23)</f>
        <v>0.11279999999999998</v>
      </c>
      <c r="K12" s="293">
        <f>IFERROR(J12/H12,"")</f>
        <v>4.1107871720116613E-4</v>
      </c>
      <c r="L12" s="294">
        <f>SUM(L13:L23)</f>
        <v>257.209</v>
      </c>
      <c r="M12" s="295">
        <f>SUM(M13:M23)</f>
        <v>-257.09620000000001</v>
      </c>
      <c r="N12" s="59"/>
      <c r="O12" s="296">
        <f>SUM(O13:O23)</f>
        <v>-14.450800000000001</v>
      </c>
      <c r="P12" s="297">
        <f t="shared" ref="P12:P40" si="2">IFERROR(O12/H12,"")</f>
        <v>-5.2663265306122455E-2</v>
      </c>
      <c r="Q12" s="298">
        <f>SUM(Q13:Q23)</f>
        <v>0</v>
      </c>
      <c r="R12" s="299">
        <f>SUM(R13:R23)</f>
        <v>-14.450800000000001</v>
      </c>
      <c r="S12" s="59"/>
      <c r="T12" s="300">
        <f>SUM(T13:T23)</f>
        <v>16.600000000000001</v>
      </c>
      <c r="U12" s="59"/>
      <c r="V12" s="292">
        <f>SUM(V13:V23)</f>
        <v>273.80899999999997</v>
      </c>
      <c r="W12" s="295">
        <f>SUM(W13:W23)</f>
        <v>0.59100000000000819</v>
      </c>
      <c r="X12" s="56"/>
      <c r="AD12" s="319">
        <v>14.563599999999999</v>
      </c>
      <c r="AE12" s="320">
        <v>8.3203740500493034E-2</v>
      </c>
      <c r="AF12" s="321">
        <v>257.209</v>
      </c>
      <c r="AG12" s="322">
        <v>-242.6454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31</v>
      </c>
      <c r="E13" s="64">
        <v>0</v>
      </c>
      <c r="F13" s="65"/>
      <c r="G13" s="65"/>
      <c r="H13" s="66">
        <f>SUM(E13:G13)</f>
        <v>0</v>
      </c>
      <c r="I13" s="67"/>
      <c r="J13" s="68">
        <f>H13*K13/100</f>
        <v>0</v>
      </c>
      <c r="K13" s="69">
        <f>Ciment!K13</f>
        <v>0.92</v>
      </c>
      <c r="L13" s="65">
        <f>Q13+AF13</f>
        <v>0</v>
      </c>
      <c r="M13" s="66">
        <f>J13-L13</f>
        <v>0</v>
      </c>
      <c r="N13" s="67"/>
      <c r="O13" s="70">
        <f>J13-AD13</f>
        <v>0</v>
      </c>
      <c r="P13" s="71" t="str">
        <f t="shared" si="2"/>
        <v/>
      </c>
      <c r="Q13" s="72"/>
      <c r="R13" s="73">
        <f>O13-Q13</f>
        <v>0</v>
      </c>
      <c r="S13" s="67"/>
      <c r="T13" s="74"/>
      <c r="U13" s="75"/>
      <c r="V13" s="68">
        <f>L13+T13</f>
        <v>0</v>
      </c>
      <c r="W13" s="66">
        <f>H13-V13</f>
        <v>0</v>
      </c>
      <c r="X13" s="76"/>
      <c r="AD13" s="78">
        <v>0</v>
      </c>
      <c r="AE13" s="79">
        <v>97</v>
      </c>
      <c r="AF13" s="80">
        <v>0</v>
      </c>
      <c r="AG13" s="81">
        <v>0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31</v>
      </c>
      <c r="E14" s="64">
        <v>0</v>
      </c>
      <c r="F14" s="65"/>
      <c r="G14" s="65"/>
      <c r="H14" s="66">
        <f t="shared" ref="H14:H23" si="3">SUM(E14:G14)</f>
        <v>0</v>
      </c>
      <c r="I14" s="67"/>
      <c r="J14" s="68">
        <f t="shared" ref="J14:J23" si="4">H14*K14/100</f>
        <v>0</v>
      </c>
      <c r="K14" s="69">
        <f>Ciment!K14</f>
        <v>0.83</v>
      </c>
      <c r="L14" s="65">
        <f t="shared" ref="L14:L23" si="5">Q14+AF14</f>
        <v>0</v>
      </c>
      <c r="M14" s="66">
        <f t="shared" ref="M14:M23" si="6">J14-L14</f>
        <v>0</v>
      </c>
      <c r="N14" s="67"/>
      <c r="O14" s="70">
        <f t="shared" ref="O14:O23" si="7">J14-AD14</f>
        <v>0</v>
      </c>
      <c r="P14" s="71" t="str">
        <f t="shared" si="2"/>
        <v/>
      </c>
      <c r="Q14" s="72"/>
      <c r="R14" s="73">
        <f t="shared" ref="R14:R23" si="8">O14-Q14</f>
        <v>0</v>
      </c>
      <c r="S14" s="67"/>
      <c r="T14" s="74">
        <v>3</v>
      </c>
      <c r="U14" s="75"/>
      <c r="V14" s="68">
        <f t="shared" ref="V14:V23" si="9">L14+T14</f>
        <v>3</v>
      </c>
      <c r="W14" s="66">
        <f t="shared" ref="W14:W23" si="10">H14-V14</f>
        <v>-3</v>
      </c>
      <c r="X14" s="76"/>
      <c r="AD14" s="78">
        <v>0</v>
      </c>
      <c r="AE14" s="79">
        <v>100</v>
      </c>
      <c r="AF14" s="80">
        <v>0</v>
      </c>
      <c r="AG14" s="81">
        <v>0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31</v>
      </c>
      <c r="E15" s="64">
        <v>128</v>
      </c>
      <c r="F15" s="65"/>
      <c r="G15" s="65"/>
      <c r="H15" s="66">
        <f t="shared" si="3"/>
        <v>128</v>
      </c>
      <c r="I15" s="67"/>
      <c r="J15" s="68">
        <f t="shared" si="4"/>
        <v>0</v>
      </c>
      <c r="K15" s="69">
        <f>Ciment!K15</f>
        <v>0</v>
      </c>
      <c r="L15" s="65">
        <f t="shared" si="5"/>
        <v>0</v>
      </c>
      <c r="M15" s="66">
        <f t="shared" si="6"/>
        <v>0</v>
      </c>
      <c r="N15" s="67"/>
      <c r="O15" s="70">
        <f t="shared" si="7"/>
        <v>0</v>
      </c>
      <c r="P15" s="71">
        <f t="shared" si="2"/>
        <v>0</v>
      </c>
      <c r="Q15" s="72"/>
      <c r="R15" s="73">
        <f t="shared" si="8"/>
        <v>0</v>
      </c>
      <c r="S15" s="67"/>
      <c r="T15" s="74"/>
      <c r="U15" s="75"/>
      <c r="V15" s="68">
        <f t="shared" si="9"/>
        <v>0</v>
      </c>
      <c r="W15" s="66">
        <f t="shared" si="10"/>
        <v>128</v>
      </c>
      <c r="X15" s="76"/>
      <c r="AD15" s="78">
        <v>0</v>
      </c>
      <c r="AE15" s="79">
        <v>0</v>
      </c>
      <c r="AF15" s="80">
        <v>0</v>
      </c>
      <c r="AG15" s="81">
        <v>0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31</v>
      </c>
      <c r="E16" s="64">
        <v>0</v>
      </c>
      <c r="F16" s="65"/>
      <c r="G16" s="65"/>
      <c r="H16" s="66">
        <f t="shared" si="3"/>
        <v>0</v>
      </c>
      <c r="I16" s="67"/>
      <c r="J16" s="68">
        <f t="shared" si="4"/>
        <v>0</v>
      </c>
      <c r="K16" s="69">
        <f>Ciment!K16</f>
        <v>0.78</v>
      </c>
      <c r="L16" s="65">
        <f t="shared" si="5"/>
        <v>9.56</v>
      </c>
      <c r="M16" s="66">
        <f t="shared" si="6"/>
        <v>-9.56</v>
      </c>
      <c r="N16" s="67"/>
      <c r="O16" s="70">
        <f t="shared" si="7"/>
        <v>0</v>
      </c>
      <c r="P16" s="71" t="str">
        <f t="shared" si="2"/>
        <v/>
      </c>
      <c r="Q16" s="72"/>
      <c r="R16" s="73">
        <f t="shared" si="8"/>
        <v>0</v>
      </c>
      <c r="S16" s="67"/>
      <c r="T16" s="74">
        <v>2.2999999999999998</v>
      </c>
      <c r="U16" s="75"/>
      <c r="V16" s="68">
        <f t="shared" si="9"/>
        <v>11.86</v>
      </c>
      <c r="W16" s="66">
        <f t="shared" si="10"/>
        <v>-11.86</v>
      </c>
      <c r="X16" s="76"/>
      <c r="AD16" s="78">
        <v>0</v>
      </c>
      <c r="AE16" s="79">
        <v>95</v>
      </c>
      <c r="AF16" s="80">
        <v>9.56</v>
      </c>
      <c r="AG16" s="81">
        <v>-9.56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31</v>
      </c>
      <c r="E17" s="64">
        <v>0</v>
      </c>
      <c r="F17" s="65"/>
      <c r="G17" s="65"/>
      <c r="H17" s="66">
        <f t="shared" si="3"/>
        <v>0</v>
      </c>
      <c r="I17" s="67"/>
      <c r="J17" s="68">
        <f t="shared" si="4"/>
        <v>0</v>
      </c>
      <c r="K17" s="69">
        <f>Ciment!K17</f>
        <v>0.66</v>
      </c>
      <c r="L17" s="65">
        <f t="shared" si="5"/>
        <v>43.625999999999998</v>
      </c>
      <c r="M17" s="66">
        <f t="shared" si="6"/>
        <v>-43.625999999999998</v>
      </c>
      <c r="N17" s="67"/>
      <c r="O17" s="70">
        <f t="shared" si="7"/>
        <v>0</v>
      </c>
      <c r="P17" s="71" t="str">
        <f t="shared" si="2"/>
        <v/>
      </c>
      <c r="Q17" s="72"/>
      <c r="R17" s="73">
        <f t="shared" si="8"/>
        <v>0</v>
      </c>
      <c r="S17" s="67"/>
      <c r="T17" s="74"/>
      <c r="U17" s="75"/>
      <c r="V17" s="68">
        <f t="shared" si="9"/>
        <v>43.625999999999998</v>
      </c>
      <c r="W17" s="66">
        <f t="shared" si="10"/>
        <v>-43.625999999999998</v>
      </c>
      <c r="X17" s="76"/>
      <c r="AD17" s="78">
        <v>0</v>
      </c>
      <c r="AE17" s="79">
        <v>99</v>
      </c>
      <c r="AF17" s="80">
        <v>43.625999999999998</v>
      </c>
      <c r="AG17" s="81">
        <v>-43.625999999999998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31</v>
      </c>
      <c r="E18" s="64">
        <v>0</v>
      </c>
      <c r="F18" s="65"/>
      <c r="G18" s="65"/>
      <c r="H18" s="66">
        <f t="shared" si="3"/>
        <v>0</v>
      </c>
      <c r="I18" s="67"/>
      <c r="J18" s="68">
        <f t="shared" si="4"/>
        <v>0</v>
      </c>
      <c r="K18" s="69">
        <f>Ciment!K18</f>
        <v>0.74</v>
      </c>
      <c r="L18" s="65">
        <f t="shared" si="5"/>
        <v>28.321999999999999</v>
      </c>
      <c r="M18" s="66">
        <f t="shared" si="6"/>
        <v>-28.321999999999999</v>
      </c>
      <c r="N18" s="67"/>
      <c r="O18" s="70">
        <f t="shared" si="7"/>
        <v>0</v>
      </c>
      <c r="P18" s="71" t="str">
        <f t="shared" si="2"/>
        <v/>
      </c>
      <c r="Q18" s="72"/>
      <c r="R18" s="73">
        <f t="shared" si="8"/>
        <v>0</v>
      </c>
      <c r="S18" s="67"/>
      <c r="T18" s="74">
        <v>5</v>
      </c>
      <c r="U18" s="75"/>
      <c r="V18" s="68">
        <f t="shared" si="9"/>
        <v>33.322000000000003</v>
      </c>
      <c r="W18" s="66">
        <f t="shared" si="10"/>
        <v>-33.322000000000003</v>
      </c>
      <c r="X18" s="76"/>
      <c r="AD18" s="78">
        <v>0</v>
      </c>
      <c r="AE18" s="79">
        <v>98</v>
      </c>
      <c r="AF18" s="80">
        <v>28.321999999999999</v>
      </c>
      <c r="AG18" s="81">
        <v>-28.321999999999999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31</v>
      </c>
      <c r="E19" s="64">
        <v>0</v>
      </c>
      <c r="F19" s="65"/>
      <c r="G19" s="65"/>
      <c r="H19" s="66">
        <f t="shared" si="3"/>
        <v>0</v>
      </c>
      <c r="I19" s="67"/>
      <c r="J19" s="68">
        <f t="shared" si="4"/>
        <v>0</v>
      </c>
      <c r="K19" s="69">
        <f>Ciment!K19</f>
        <v>0.37</v>
      </c>
      <c r="L19" s="65">
        <f t="shared" si="5"/>
        <v>15.324</v>
      </c>
      <c r="M19" s="66">
        <f t="shared" si="6"/>
        <v>-15.324</v>
      </c>
      <c r="N19" s="67"/>
      <c r="O19" s="70">
        <f t="shared" si="7"/>
        <v>0</v>
      </c>
      <c r="P19" s="71" t="str">
        <f t="shared" si="2"/>
        <v/>
      </c>
      <c r="Q19" s="72"/>
      <c r="R19" s="73">
        <f t="shared" si="8"/>
        <v>0</v>
      </c>
      <c r="S19" s="67"/>
      <c r="T19" s="74">
        <v>2.2999999999999998</v>
      </c>
      <c r="U19" s="75"/>
      <c r="V19" s="68">
        <f t="shared" si="9"/>
        <v>17.623999999999999</v>
      </c>
      <c r="W19" s="66">
        <f t="shared" si="10"/>
        <v>-17.623999999999999</v>
      </c>
      <c r="X19" s="76"/>
      <c r="AD19" s="78">
        <v>0</v>
      </c>
      <c r="AE19" s="79">
        <v>98</v>
      </c>
      <c r="AF19" s="80">
        <v>15.324</v>
      </c>
      <c r="AG19" s="81">
        <v>-15.324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31</v>
      </c>
      <c r="E20" s="64">
        <v>0</v>
      </c>
      <c r="F20" s="65"/>
      <c r="G20" s="65"/>
      <c r="H20" s="66">
        <f t="shared" si="3"/>
        <v>0</v>
      </c>
      <c r="I20" s="67"/>
      <c r="J20" s="68">
        <f t="shared" si="4"/>
        <v>0</v>
      </c>
      <c r="K20" s="69">
        <f>Ciment!K20</f>
        <v>0.63</v>
      </c>
      <c r="L20" s="65">
        <f t="shared" si="5"/>
        <v>36.097000000000001</v>
      </c>
      <c r="M20" s="66">
        <f t="shared" si="6"/>
        <v>-36.097000000000001</v>
      </c>
      <c r="N20" s="67"/>
      <c r="O20" s="70">
        <f t="shared" si="7"/>
        <v>0</v>
      </c>
      <c r="P20" s="71" t="str">
        <f t="shared" si="2"/>
        <v/>
      </c>
      <c r="Q20" s="72"/>
      <c r="R20" s="73">
        <f t="shared" si="8"/>
        <v>0</v>
      </c>
      <c r="S20" s="67"/>
      <c r="T20" s="74">
        <v>4</v>
      </c>
      <c r="U20" s="75"/>
      <c r="V20" s="68">
        <f t="shared" si="9"/>
        <v>40.097000000000001</v>
      </c>
      <c r="W20" s="66">
        <f t="shared" si="10"/>
        <v>-40.097000000000001</v>
      </c>
      <c r="X20" s="76"/>
      <c r="AD20" s="78">
        <v>0</v>
      </c>
      <c r="AE20" s="79">
        <v>98</v>
      </c>
      <c r="AF20" s="80">
        <v>36.097000000000001</v>
      </c>
      <c r="AG20" s="81">
        <v>-36.097000000000001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31</v>
      </c>
      <c r="E21" s="64">
        <v>12</v>
      </c>
      <c r="F21" s="65"/>
      <c r="G21" s="65"/>
      <c r="H21" s="66">
        <f t="shared" si="3"/>
        <v>12</v>
      </c>
      <c r="I21" s="67"/>
      <c r="J21" s="68">
        <f t="shared" si="4"/>
        <v>8.879999999999999E-2</v>
      </c>
      <c r="K21" s="69">
        <f>Ciment!K21</f>
        <v>0.74</v>
      </c>
      <c r="L21" s="65">
        <f t="shared" si="5"/>
        <v>17.488000000000003</v>
      </c>
      <c r="M21" s="66">
        <f t="shared" si="6"/>
        <v>-17.399200000000004</v>
      </c>
      <c r="N21" s="67"/>
      <c r="O21" s="70">
        <f t="shared" si="7"/>
        <v>-8.5548000000000002</v>
      </c>
      <c r="P21" s="71">
        <f t="shared" si="2"/>
        <v>-0.71289999999999998</v>
      </c>
      <c r="Q21" s="72"/>
      <c r="R21" s="73">
        <f t="shared" si="8"/>
        <v>-8.5548000000000002</v>
      </c>
      <c r="S21" s="67"/>
      <c r="T21" s="74"/>
      <c r="U21" s="75"/>
      <c r="V21" s="68">
        <f t="shared" si="9"/>
        <v>17.488000000000003</v>
      </c>
      <c r="W21" s="66">
        <f t="shared" si="10"/>
        <v>-5.4880000000000031</v>
      </c>
      <c r="X21" s="76"/>
      <c r="AD21" s="78">
        <v>8.6435999999999993</v>
      </c>
      <c r="AE21" s="79">
        <v>98</v>
      </c>
      <c r="AF21" s="80">
        <v>17.488000000000003</v>
      </c>
      <c r="AG21" s="81">
        <v>-8.8444000000000038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31</v>
      </c>
      <c r="E22" s="64">
        <v>2.4</v>
      </c>
      <c r="F22" s="65"/>
      <c r="G22" s="65"/>
      <c r="H22" s="66">
        <f t="shared" si="3"/>
        <v>2.4</v>
      </c>
      <c r="I22" s="67"/>
      <c r="J22" s="68">
        <f t="shared" si="4"/>
        <v>2.4E-2</v>
      </c>
      <c r="K22" s="69">
        <f>Ciment!K22</f>
        <v>1</v>
      </c>
      <c r="L22" s="65">
        <f t="shared" si="5"/>
        <v>106.792</v>
      </c>
      <c r="M22" s="66">
        <f t="shared" si="6"/>
        <v>-106.768</v>
      </c>
      <c r="N22" s="82"/>
      <c r="O22" s="70">
        <f t="shared" si="7"/>
        <v>-5.8959999999999999</v>
      </c>
      <c r="P22" s="71">
        <f t="shared" si="2"/>
        <v>-2.4566666666666666</v>
      </c>
      <c r="Q22" s="72"/>
      <c r="R22" s="83">
        <f t="shared" si="8"/>
        <v>-5.8959999999999999</v>
      </c>
      <c r="S22" s="67"/>
      <c r="T22" s="74"/>
      <c r="U22" s="75"/>
      <c r="V22" s="68">
        <f t="shared" si="9"/>
        <v>106.792</v>
      </c>
      <c r="W22" s="66">
        <f t="shared" si="10"/>
        <v>-104.392</v>
      </c>
      <c r="X22" s="76"/>
      <c r="AD22" s="78">
        <v>5.92</v>
      </c>
      <c r="AE22" s="79">
        <v>100</v>
      </c>
      <c r="AF22" s="80">
        <v>106.792</v>
      </c>
      <c r="AG22" s="81">
        <v>-100.872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31</v>
      </c>
      <c r="E23" s="64">
        <v>132</v>
      </c>
      <c r="F23" s="65"/>
      <c r="G23" s="65"/>
      <c r="H23" s="66">
        <f t="shared" si="3"/>
        <v>132</v>
      </c>
      <c r="I23" s="67"/>
      <c r="J23" s="84">
        <f t="shared" si="4"/>
        <v>0</v>
      </c>
      <c r="K23" s="85">
        <f>Ciment!K23</f>
        <v>0</v>
      </c>
      <c r="L23" s="86">
        <f t="shared" si="5"/>
        <v>0</v>
      </c>
      <c r="M23" s="87">
        <f t="shared" si="6"/>
        <v>0</v>
      </c>
      <c r="N23" s="67"/>
      <c r="O23" s="88">
        <f t="shared" si="7"/>
        <v>0</v>
      </c>
      <c r="P23" s="89">
        <f t="shared" si="2"/>
        <v>0</v>
      </c>
      <c r="Q23" s="90"/>
      <c r="R23" s="91">
        <f t="shared" si="8"/>
        <v>0</v>
      </c>
      <c r="S23" s="67"/>
      <c r="T23" s="159"/>
      <c r="U23" s="75"/>
      <c r="V23" s="84">
        <f t="shared" si="9"/>
        <v>0</v>
      </c>
      <c r="W23" s="87">
        <f t="shared" si="10"/>
        <v>132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31</v>
      </c>
      <c r="E24" s="289">
        <f>SUM(E25:E34)</f>
        <v>80.7</v>
      </c>
      <c r="F24" s="311">
        <f>SUM(F25:F34)</f>
        <v>-17.5</v>
      </c>
      <c r="G24" s="311">
        <f>SUM(G25:G34)</f>
        <v>0</v>
      </c>
      <c r="H24" s="302">
        <f>SUM(H25:H34)</f>
        <v>63.2</v>
      </c>
      <c r="I24" s="59"/>
      <c r="J24" s="301">
        <f>SUM(J25:J34)</f>
        <v>0.32094999999999996</v>
      </c>
      <c r="K24" s="316">
        <f>IFERROR(J24/H24,"")</f>
        <v>5.0783227848101254E-3</v>
      </c>
      <c r="L24" s="311">
        <f>SUM(L25:L34)</f>
        <v>884.60900000000004</v>
      </c>
      <c r="M24" s="302">
        <f>SUM(M25:M34)</f>
        <v>-884.28805000000011</v>
      </c>
      <c r="N24" s="59"/>
      <c r="O24" s="313">
        <f>SUM(O25:O34)</f>
        <v>-643.51443699999993</v>
      </c>
      <c r="P24" s="314">
        <f t="shared" si="2"/>
        <v>-10.182190458860758</v>
      </c>
      <c r="Q24" s="298">
        <f>SUM(Q25:Q34)</f>
        <v>0</v>
      </c>
      <c r="R24" s="315">
        <f>SUM(R25:R34)</f>
        <v>-643.51443699999993</v>
      </c>
      <c r="S24" s="59"/>
      <c r="T24" s="312">
        <f>SUM(T25:T34)</f>
        <v>22.700000000000003</v>
      </c>
      <c r="U24" s="59"/>
      <c r="V24" s="301">
        <f>SUM(V25:V34)</f>
        <v>907.30900000000008</v>
      </c>
      <c r="W24" s="302">
        <f>SUM(W25:W34)</f>
        <v>-844.10900000000015</v>
      </c>
      <c r="X24" s="56"/>
      <c r="AD24" s="327">
        <v>643.83538699999997</v>
      </c>
      <c r="AE24" s="328">
        <v>0.90853411097019898</v>
      </c>
      <c r="AF24" s="329">
        <v>884.60900000000004</v>
      </c>
      <c r="AG24" s="330">
        <v>-240.77361300000007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31</v>
      </c>
      <c r="E25" s="64">
        <v>0</v>
      </c>
      <c r="F25" s="65"/>
      <c r="G25" s="65"/>
      <c r="H25" s="66">
        <f t="shared" ref="H25:H34" si="11">SUM(E25:G25)</f>
        <v>0</v>
      </c>
      <c r="I25" s="67"/>
      <c r="J25" s="68">
        <f t="shared" ref="J25:J34" si="12">H25*K25/100</f>
        <v>0</v>
      </c>
      <c r="K25" s="69">
        <f>Ciment!K25</f>
        <v>0.74</v>
      </c>
      <c r="L25" s="65">
        <f t="shared" ref="L25:L34" si="13">Q25+AF25</f>
        <v>61.128999999999998</v>
      </c>
      <c r="M25" s="66">
        <f t="shared" ref="M25:M34" si="14">J25-L25</f>
        <v>-61.128999999999998</v>
      </c>
      <c r="N25" s="67"/>
      <c r="O25" s="70">
        <f t="shared" ref="O25:O34" si="15">J25-AD25</f>
        <v>0</v>
      </c>
      <c r="P25" s="71" t="str">
        <f t="shared" si="2"/>
        <v/>
      </c>
      <c r="Q25" s="72"/>
      <c r="R25" s="73">
        <f t="shared" ref="R25:R34" si="16">O25-Q25</f>
        <v>0</v>
      </c>
      <c r="S25" s="67"/>
      <c r="T25" s="74">
        <v>2</v>
      </c>
      <c r="U25" s="75"/>
      <c r="V25" s="68">
        <f t="shared" ref="V25:V34" si="17">L25+T25</f>
        <v>63.128999999999998</v>
      </c>
      <c r="W25" s="66">
        <f t="shared" ref="W25:W34" si="18">H25-V25</f>
        <v>-63.128999999999998</v>
      </c>
      <c r="X25" s="76"/>
      <c r="AD25" s="78">
        <v>0</v>
      </c>
      <c r="AE25" s="79">
        <v>98</v>
      </c>
      <c r="AF25" s="80">
        <v>61.128999999999998</v>
      </c>
      <c r="AG25" s="81">
        <v>-61.128999999999998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31</v>
      </c>
      <c r="E26" s="64">
        <v>0</v>
      </c>
      <c r="F26" s="65"/>
      <c r="G26" s="65"/>
      <c r="H26" s="66">
        <f t="shared" si="11"/>
        <v>0</v>
      </c>
      <c r="I26" s="67"/>
      <c r="J26" s="68">
        <f t="shared" si="12"/>
        <v>0</v>
      </c>
      <c r="K26" s="69">
        <f>Ciment!K26</f>
        <v>0.33</v>
      </c>
      <c r="L26" s="65">
        <f t="shared" si="13"/>
        <v>423.14499999999998</v>
      </c>
      <c r="M26" s="66">
        <f t="shared" si="14"/>
        <v>-423.14499999999998</v>
      </c>
      <c r="N26" s="67"/>
      <c r="O26" s="70">
        <f t="shared" si="15"/>
        <v>0</v>
      </c>
      <c r="P26" s="71" t="str">
        <f t="shared" si="2"/>
        <v/>
      </c>
      <c r="Q26" s="72"/>
      <c r="R26" s="73">
        <f t="shared" si="16"/>
        <v>0</v>
      </c>
      <c r="S26" s="67"/>
      <c r="T26" s="74">
        <v>4</v>
      </c>
      <c r="U26" s="75"/>
      <c r="V26" s="68">
        <f t="shared" si="17"/>
        <v>427.14499999999998</v>
      </c>
      <c r="W26" s="66">
        <f t="shared" si="18"/>
        <v>-427.14499999999998</v>
      </c>
      <c r="X26" s="76"/>
      <c r="AD26" s="78">
        <v>0</v>
      </c>
      <c r="AE26" s="79">
        <v>97</v>
      </c>
      <c r="AF26" s="80">
        <v>423.14499999999998</v>
      </c>
      <c r="AG26" s="81">
        <v>-423.14499999999998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31</v>
      </c>
      <c r="E27" s="64">
        <v>0</v>
      </c>
      <c r="F27" s="65"/>
      <c r="G27" s="65"/>
      <c r="H27" s="66">
        <f t="shared" si="11"/>
        <v>0</v>
      </c>
      <c r="I27" s="67"/>
      <c r="J27" s="68">
        <f t="shared" si="12"/>
        <v>0</v>
      </c>
      <c r="K27" s="69">
        <f>Ciment!K27</f>
        <v>0.77</v>
      </c>
      <c r="L27" s="65">
        <f t="shared" si="13"/>
        <v>17.302999999999997</v>
      </c>
      <c r="M27" s="66">
        <f t="shared" si="14"/>
        <v>-17.302999999999997</v>
      </c>
      <c r="N27" s="67"/>
      <c r="O27" s="70">
        <f t="shared" si="15"/>
        <v>0</v>
      </c>
      <c r="P27" s="71" t="str">
        <f t="shared" si="2"/>
        <v/>
      </c>
      <c r="Q27" s="72"/>
      <c r="R27" s="73">
        <f t="shared" si="16"/>
        <v>0</v>
      </c>
      <c r="S27" s="67"/>
      <c r="T27" s="74">
        <v>2.8</v>
      </c>
      <c r="U27" s="75"/>
      <c r="V27" s="68">
        <f t="shared" si="17"/>
        <v>20.102999999999998</v>
      </c>
      <c r="W27" s="66">
        <f t="shared" si="18"/>
        <v>-20.102999999999998</v>
      </c>
      <c r="X27" s="76"/>
      <c r="AD27" s="78">
        <v>0</v>
      </c>
      <c r="AE27" s="79">
        <v>45</v>
      </c>
      <c r="AF27" s="80">
        <v>17.302999999999997</v>
      </c>
      <c r="AG27" s="81">
        <v>-17.302999999999997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31</v>
      </c>
      <c r="E28" s="64">
        <v>0</v>
      </c>
      <c r="F28" s="65">
        <v>-17.5</v>
      </c>
      <c r="G28" s="65"/>
      <c r="H28" s="66">
        <f t="shared" si="11"/>
        <v>-17.5</v>
      </c>
      <c r="I28" s="67"/>
      <c r="J28" s="68">
        <f t="shared" si="12"/>
        <v>-0.16625000000000001</v>
      </c>
      <c r="K28" s="69">
        <f>Ciment!K28</f>
        <v>0.95</v>
      </c>
      <c r="L28" s="65">
        <f t="shared" si="13"/>
        <v>21.999000000000002</v>
      </c>
      <c r="M28" s="66">
        <f t="shared" si="14"/>
        <v>-22.165250000000004</v>
      </c>
      <c r="N28" s="67"/>
      <c r="O28" s="70">
        <f t="shared" si="15"/>
        <v>-0.16625000000000001</v>
      </c>
      <c r="P28" s="71">
        <f t="shared" si="2"/>
        <v>9.4999999999999998E-3</v>
      </c>
      <c r="Q28" s="72"/>
      <c r="R28" s="73">
        <f t="shared" si="16"/>
        <v>-0.16625000000000001</v>
      </c>
      <c r="S28" s="67"/>
      <c r="T28" s="74">
        <v>1.9</v>
      </c>
      <c r="U28" s="75"/>
      <c r="V28" s="68">
        <f t="shared" si="17"/>
        <v>23.899000000000001</v>
      </c>
      <c r="W28" s="66">
        <f t="shared" si="18"/>
        <v>-41.399000000000001</v>
      </c>
      <c r="X28" s="76"/>
      <c r="AD28" s="78">
        <v>0</v>
      </c>
      <c r="AE28" s="79">
        <v>85</v>
      </c>
      <c r="AF28" s="80">
        <v>21.999000000000002</v>
      </c>
      <c r="AG28" s="81">
        <v>-21.999000000000002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31</v>
      </c>
      <c r="E29" s="64">
        <v>56</v>
      </c>
      <c r="F29" s="65"/>
      <c r="G29" s="65"/>
      <c r="H29" s="66">
        <f t="shared" si="11"/>
        <v>56</v>
      </c>
      <c r="I29" s="67"/>
      <c r="J29" s="68">
        <f t="shared" si="12"/>
        <v>0.48719999999999997</v>
      </c>
      <c r="K29" s="69">
        <f>Ciment!K29</f>
        <v>0.87</v>
      </c>
      <c r="L29" s="65">
        <f t="shared" si="13"/>
        <v>361.03300000000002</v>
      </c>
      <c r="M29" s="66">
        <f t="shared" si="14"/>
        <v>-360.54580000000004</v>
      </c>
      <c r="N29" s="67"/>
      <c r="O29" s="70">
        <f t="shared" si="15"/>
        <v>-643.34818699999994</v>
      </c>
      <c r="P29" s="71">
        <f t="shared" si="2"/>
        <v>-11.488360482142856</v>
      </c>
      <c r="Q29" s="72"/>
      <c r="R29" s="73">
        <f t="shared" si="16"/>
        <v>-643.34818699999994</v>
      </c>
      <c r="S29" s="67"/>
      <c r="T29" s="74">
        <v>12</v>
      </c>
      <c r="U29" s="75"/>
      <c r="V29" s="68">
        <f t="shared" si="17"/>
        <v>373.03300000000002</v>
      </c>
      <c r="W29" s="66">
        <f t="shared" si="18"/>
        <v>-317.03300000000002</v>
      </c>
      <c r="X29" s="76"/>
      <c r="AD29" s="78">
        <v>643.83538699999997</v>
      </c>
      <c r="AE29" s="79">
        <v>95</v>
      </c>
      <c r="AF29" s="80">
        <v>361.03300000000002</v>
      </c>
      <c r="AG29" s="81">
        <v>282.80238699999995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31</v>
      </c>
      <c r="E30" s="64">
        <v>4</v>
      </c>
      <c r="F30" s="65"/>
      <c r="G30" s="65"/>
      <c r="H30" s="66">
        <f t="shared" si="11"/>
        <v>4</v>
      </c>
      <c r="I30" s="67"/>
      <c r="J30" s="68">
        <f t="shared" si="12"/>
        <v>0</v>
      </c>
      <c r="K30" s="69">
        <f>Ciment!K30</f>
        <v>0</v>
      </c>
      <c r="L30" s="65">
        <f t="shared" si="13"/>
        <v>0</v>
      </c>
      <c r="M30" s="66">
        <f t="shared" si="14"/>
        <v>0</v>
      </c>
      <c r="N30" s="67"/>
      <c r="O30" s="70">
        <f t="shared" si="15"/>
        <v>0</v>
      </c>
      <c r="P30" s="71">
        <f t="shared" si="2"/>
        <v>0</v>
      </c>
      <c r="Q30" s="72"/>
      <c r="R30" s="73">
        <f t="shared" si="16"/>
        <v>0</v>
      </c>
      <c r="S30" s="67"/>
      <c r="T30" s="74"/>
      <c r="U30" s="75"/>
      <c r="V30" s="68">
        <f t="shared" si="17"/>
        <v>0</v>
      </c>
      <c r="W30" s="66">
        <f t="shared" si="18"/>
        <v>4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31</v>
      </c>
      <c r="E31" s="64">
        <v>2.5</v>
      </c>
      <c r="F31" s="65"/>
      <c r="G31" s="65"/>
      <c r="H31" s="66">
        <f t="shared" si="11"/>
        <v>2.5</v>
      </c>
      <c r="I31" s="67"/>
      <c r="J31" s="68">
        <f t="shared" si="12"/>
        <v>0</v>
      </c>
      <c r="K31" s="69">
        <f>Ciment!K31</f>
        <v>0</v>
      </c>
      <c r="L31" s="65">
        <f t="shared" si="13"/>
        <v>0</v>
      </c>
      <c r="M31" s="66">
        <f t="shared" si="14"/>
        <v>0</v>
      </c>
      <c r="N31" s="67"/>
      <c r="O31" s="70">
        <f t="shared" si="15"/>
        <v>0</v>
      </c>
      <c r="P31" s="71">
        <f t="shared" si="2"/>
        <v>0</v>
      </c>
      <c r="Q31" s="72"/>
      <c r="R31" s="73">
        <f t="shared" si="16"/>
        <v>0</v>
      </c>
      <c r="S31" s="67"/>
      <c r="T31" s="74"/>
      <c r="U31" s="75"/>
      <c r="V31" s="68">
        <f t="shared" si="17"/>
        <v>0</v>
      </c>
      <c r="W31" s="66">
        <f t="shared" si="18"/>
        <v>2.5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31</v>
      </c>
      <c r="E32" s="64">
        <v>1.9</v>
      </c>
      <c r="F32" s="65"/>
      <c r="G32" s="65"/>
      <c r="H32" s="66">
        <f t="shared" si="11"/>
        <v>1.9</v>
      </c>
      <c r="I32" s="67"/>
      <c r="J32" s="68">
        <f t="shared" si="12"/>
        <v>0</v>
      </c>
      <c r="K32" s="69">
        <f>Ciment!K32</f>
        <v>0</v>
      </c>
      <c r="L32" s="65">
        <f t="shared" si="13"/>
        <v>0</v>
      </c>
      <c r="M32" s="66">
        <f t="shared" si="14"/>
        <v>0</v>
      </c>
      <c r="N32" s="67"/>
      <c r="O32" s="70">
        <f t="shared" si="15"/>
        <v>0</v>
      </c>
      <c r="P32" s="71">
        <f t="shared" si="2"/>
        <v>0</v>
      </c>
      <c r="Q32" s="72"/>
      <c r="R32" s="73">
        <f t="shared" si="16"/>
        <v>0</v>
      </c>
      <c r="S32" s="67"/>
      <c r="T32" s="74"/>
      <c r="U32" s="75"/>
      <c r="V32" s="68">
        <f t="shared" si="17"/>
        <v>0</v>
      </c>
      <c r="W32" s="66">
        <f t="shared" si="18"/>
        <v>1.9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31</v>
      </c>
      <c r="E33" s="64">
        <v>0</v>
      </c>
      <c r="F33" s="65"/>
      <c r="G33" s="65"/>
      <c r="H33" s="66">
        <f t="shared" si="11"/>
        <v>0</v>
      </c>
      <c r="I33" s="67"/>
      <c r="J33" s="68">
        <f t="shared" si="12"/>
        <v>0</v>
      </c>
      <c r="K33" s="69">
        <f>Ciment!K33</f>
        <v>0</v>
      </c>
      <c r="L33" s="65">
        <f t="shared" si="13"/>
        <v>0</v>
      </c>
      <c r="M33" s="66">
        <f t="shared" si="14"/>
        <v>0</v>
      </c>
      <c r="N33" s="67"/>
      <c r="O33" s="70">
        <f t="shared" si="15"/>
        <v>0</v>
      </c>
      <c r="P33" s="71" t="str">
        <f t="shared" si="2"/>
        <v/>
      </c>
      <c r="Q33" s="72"/>
      <c r="R33" s="73">
        <f t="shared" si="16"/>
        <v>0</v>
      </c>
      <c r="S33" s="67"/>
      <c r="T33" s="74"/>
      <c r="U33" s="75"/>
      <c r="V33" s="68">
        <f t="shared" si="17"/>
        <v>0</v>
      </c>
      <c r="W33" s="66">
        <f t="shared" si="18"/>
        <v>0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31</v>
      </c>
      <c r="E34" s="64">
        <v>16.3</v>
      </c>
      <c r="F34" s="65"/>
      <c r="G34" s="65"/>
      <c r="H34" s="66">
        <f t="shared" si="11"/>
        <v>16.3</v>
      </c>
      <c r="I34" s="67"/>
      <c r="J34" s="84">
        <f t="shared" si="12"/>
        <v>0</v>
      </c>
      <c r="K34" s="85">
        <f>Ciment!K34</f>
        <v>0</v>
      </c>
      <c r="L34" s="86">
        <f t="shared" si="13"/>
        <v>0</v>
      </c>
      <c r="M34" s="87">
        <f t="shared" si="14"/>
        <v>0</v>
      </c>
      <c r="N34" s="67"/>
      <c r="O34" s="88">
        <f t="shared" si="15"/>
        <v>0</v>
      </c>
      <c r="P34" s="89">
        <f t="shared" si="2"/>
        <v>0</v>
      </c>
      <c r="Q34" s="90"/>
      <c r="R34" s="91">
        <f t="shared" si="16"/>
        <v>0</v>
      </c>
      <c r="S34" s="67"/>
      <c r="T34" s="159"/>
      <c r="U34" s="75"/>
      <c r="V34" s="84">
        <f t="shared" si="17"/>
        <v>0</v>
      </c>
      <c r="W34" s="87">
        <f t="shared" si="18"/>
        <v>16.3</v>
      </c>
      <c r="X34" s="76"/>
      <c r="AD34" s="92">
        <v>0</v>
      </c>
      <c r="AE34" s="93">
        <v>0</v>
      </c>
      <c r="AF34" s="94">
        <v>0</v>
      </c>
      <c r="AG34" s="95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31</v>
      </c>
      <c r="E35" s="289">
        <f>SUM(E36:E37)</f>
        <v>5.5101599999999999</v>
      </c>
      <c r="F35" s="311">
        <f>SUM(F36:F37)</f>
        <v>0</v>
      </c>
      <c r="G35" s="311">
        <f>SUM(G36:G37)</f>
        <v>0</v>
      </c>
      <c r="H35" s="302">
        <f>SUM(H36:H37)</f>
        <v>5.5101599999999999</v>
      </c>
      <c r="I35" s="59"/>
      <c r="J35" s="301">
        <f>SUM(J36:J37)</f>
        <v>2.3802671999999997E-2</v>
      </c>
      <c r="K35" s="317">
        <f>IFERROR(J35/H35,"")</f>
        <v>4.3197787360076652E-3</v>
      </c>
      <c r="L35" s="311">
        <f>SUM(L36:L37)</f>
        <v>14.81016</v>
      </c>
      <c r="M35" s="302">
        <f>SUM(M36:M37)</f>
        <v>-14.786357327999999</v>
      </c>
      <c r="N35" s="59"/>
      <c r="O35" s="313">
        <f>SUM(O36:O37)</f>
        <v>-2.9331133279999997</v>
      </c>
      <c r="P35" s="314">
        <f t="shared" si="2"/>
        <v>-0.53231001059860328</v>
      </c>
      <c r="Q35" s="298">
        <f>SUM(Q36:Q37)</f>
        <v>0</v>
      </c>
      <c r="R35" s="318">
        <f>SUM(R36:R37)</f>
        <v>-2.9331133279999997</v>
      </c>
      <c r="S35" s="59"/>
      <c r="T35" s="312">
        <f>SUM(T36:T37)</f>
        <v>2</v>
      </c>
      <c r="U35" s="160"/>
      <c r="V35" s="301">
        <f>SUM(V36:V37)</f>
        <v>16.81016</v>
      </c>
      <c r="W35" s="302">
        <f>SUM(W36:W37)</f>
        <v>-11.3</v>
      </c>
      <c r="X35" s="56"/>
      <c r="AD35" s="327">
        <v>2.9569159999999997</v>
      </c>
      <c r="AE35" s="328">
        <v>0.53662978933461092</v>
      </c>
      <c r="AF35" s="331">
        <v>14.81016</v>
      </c>
      <c r="AG35" s="330">
        <v>-11.853244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31</v>
      </c>
      <c r="E36" s="64">
        <v>4.6372099999999996</v>
      </c>
      <c r="F36" s="65"/>
      <c r="G36" s="65"/>
      <c r="H36" s="66">
        <f t="shared" ref="H36:H37" si="19">SUM(E36:G36)</f>
        <v>4.6372099999999996</v>
      </c>
      <c r="I36" s="67"/>
      <c r="J36" s="68">
        <f t="shared" ref="J36:J37" si="20">H36*K36/100</f>
        <v>2.1794886999999999E-2</v>
      </c>
      <c r="K36" s="69">
        <f>Ciment!K36</f>
        <v>0.47</v>
      </c>
      <c r="L36" s="65">
        <f t="shared" ref="L36:L37" si="21">Q36+AF36</f>
        <v>13.93721</v>
      </c>
      <c r="M36" s="66">
        <f t="shared" ref="M36:M37" si="22">J36-L36</f>
        <v>-13.915415113</v>
      </c>
      <c r="N36" s="67"/>
      <c r="O36" s="70">
        <f t="shared" ref="O36:O37" si="23">J36-AD36</f>
        <v>-2.7605311129999999</v>
      </c>
      <c r="P36" s="71">
        <f t="shared" si="2"/>
        <v>-0.59530000000000005</v>
      </c>
      <c r="Q36" s="72"/>
      <c r="R36" s="73">
        <f t="shared" ref="R36:R37" si="24">O36-Q36</f>
        <v>-2.7605311129999999</v>
      </c>
      <c r="S36" s="67"/>
      <c r="T36" s="74">
        <v>2</v>
      </c>
      <c r="U36" s="75"/>
      <c r="V36" s="68">
        <f t="shared" ref="V36:V37" si="25">L36+T36</f>
        <v>15.93721</v>
      </c>
      <c r="W36" s="66">
        <f t="shared" ref="W36:W37" si="26">H36-V36</f>
        <v>-11.3</v>
      </c>
      <c r="X36" s="76"/>
      <c r="AD36" s="78">
        <v>2.7823259999999999</v>
      </c>
      <c r="AE36" s="79">
        <v>60</v>
      </c>
      <c r="AF36" s="80">
        <v>13.93721</v>
      </c>
      <c r="AG36" s="81">
        <v>-11.154884000000001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31</v>
      </c>
      <c r="E37" s="64">
        <v>0.87295</v>
      </c>
      <c r="F37" s="65"/>
      <c r="G37" s="65"/>
      <c r="H37" s="66">
        <f t="shared" si="19"/>
        <v>0.87295</v>
      </c>
      <c r="I37" s="67"/>
      <c r="J37" s="84">
        <f t="shared" si="20"/>
        <v>2.0077849999999998E-3</v>
      </c>
      <c r="K37" s="85">
        <f>Ciment!K37</f>
        <v>0.23</v>
      </c>
      <c r="L37" s="86">
        <f t="shared" si="21"/>
        <v>0.87295</v>
      </c>
      <c r="M37" s="87">
        <f t="shared" si="22"/>
        <v>-0.87094221500000002</v>
      </c>
      <c r="N37" s="67"/>
      <c r="O37" s="88">
        <f t="shared" si="23"/>
        <v>-0.17258221499999998</v>
      </c>
      <c r="P37" s="89">
        <f t="shared" si="2"/>
        <v>-0.19769999999999999</v>
      </c>
      <c r="Q37" s="90"/>
      <c r="R37" s="91">
        <f t="shared" si="24"/>
        <v>-0.17258221499999998</v>
      </c>
      <c r="S37" s="67"/>
      <c r="T37" s="159">
        <v>0</v>
      </c>
      <c r="U37" s="75"/>
      <c r="V37" s="84">
        <f t="shared" si="25"/>
        <v>0.87295</v>
      </c>
      <c r="W37" s="87">
        <f t="shared" si="26"/>
        <v>0</v>
      </c>
      <c r="X37" s="76"/>
      <c r="AD37" s="92">
        <v>0.17459</v>
      </c>
      <c r="AE37" s="93">
        <v>20</v>
      </c>
      <c r="AF37" s="94">
        <v>0.87295</v>
      </c>
      <c r="AG37" s="95">
        <v>-0.69835999999999998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31</v>
      </c>
      <c r="E38" s="289">
        <f>SUM(E39:E40)</f>
        <v>0</v>
      </c>
      <c r="F38" s="311">
        <f>SUM(F39:F40)</f>
        <v>0</v>
      </c>
      <c r="G38" s="311">
        <f>SUM(G39:G40)</f>
        <v>0</v>
      </c>
      <c r="H38" s="302">
        <f>SUM(H39:H40)</f>
        <v>0</v>
      </c>
      <c r="I38" s="59"/>
      <c r="J38" s="301">
        <f>SUM(J39:J40)</f>
        <v>0</v>
      </c>
      <c r="K38" s="317" t="str">
        <f>IFERROR(J38/H38,"")</f>
        <v/>
      </c>
      <c r="L38" s="311">
        <f>SUM(L39:L40)</f>
        <v>13.449000000000002</v>
      </c>
      <c r="M38" s="302">
        <f>SUM(M39:M40)</f>
        <v>-13.449000000000002</v>
      </c>
      <c r="N38" s="59"/>
      <c r="O38" s="313">
        <f>SUM(O39:O40)</f>
        <v>0</v>
      </c>
      <c r="P38" s="314" t="str">
        <f t="shared" si="2"/>
        <v/>
      </c>
      <c r="Q38" s="298">
        <f>SUM(Q39:Q40)</f>
        <v>0</v>
      </c>
      <c r="R38" s="318">
        <f>SUM(R39:R40)</f>
        <v>0</v>
      </c>
      <c r="S38" s="59"/>
      <c r="T38" s="312">
        <f>SUM(T39:T40)</f>
        <v>1.4</v>
      </c>
      <c r="U38" s="59"/>
      <c r="V38" s="301">
        <f>SUM(V39:V40)</f>
        <v>14.849000000000002</v>
      </c>
      <c r="W38" s="302">
        <f>SUM(W39:W40)</f>
        <v>-14.849000000000002</v>
      </c>
      <c r="X38" s="56"/>
      <c r="AD38" s="327">
        <v>0</v>
      </c>
      <c r="AE38" s="328" t="s">
        <v>29</v>
      </c>
      <c r="AF38" s="329">
        <v>13.449000000000002</v>
      </c>
      <c r="AG38" s="330">
        <v>-13.449000000000002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31</v>
      </c>
      <c r="E39" s="64">
        <v>0</v>
      </c>
      <c r="F39" s="65"/>
      <c r="G39" s="65"/>
      <c r="H39" s="66">
        <f>SUM(E39:G39)</f>
        <v>0</v>
      </c>
      <c r="I39" s="67"/>
      <c r="J39" s="354">
        <f>H39*K39/100</f>
        <v>0</v>
      </c>
      <c r="K39" s="355">
        <f>Ciment!K39</f>
        <v>0.99</v>
      </c>
      <c r="L39" s="356">
        <f>Q39+AF39</f>
        <v>13.149000000000001</v>
      </c>
      <c r="M39" s="357">
        <f>J39-L39</f>
        <v>-13.149000000000001</v>
      </c>
      <c r="N39" s="67"/>
      <c r="O39" s="70">
        <f>J39-AD39</f>
        <v>0</v>
      </c>
      <c r="P39" s="71" t="str">
        <f t="shared" si="2"/>
        <v/>
      </c>
      <c r="Q39" s="72"/>
      <c r="R39" s="73">
        <f>O39-Q39</f>
        <v>0</v>
      </c>
      <c r="S39" s="67"/>
      <c r="T39" s="74">
        <v>1.4</v>
      </c>
      <c r="U39" s="75"/>
      <c r="V39" s="68">
        <f t="shared" ref="V39:V40" si="27">L39+T39</f>
        <v>14.549000000000001</v>
      </c>
      <c r="W39" s="66">
        <f t="shared" ref="W39:W40" si="28">H39-V39</f>
        <v>-14.549000000000001</v>
      </c>
      <c r="X39" s="76"/>
      <c r="AD39" s="78">
        <v>0</v>
      </c>
      <c r="AE39" s="79">
        <v>99</v>
      </c>
      <c r="AF39" s="80">
        <v>13.149000000000001</v>
      </c>
      <c r="AG39" s="81">
        <v>-13.149000000000001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31</v>
      </c>
      <c r="E40" s="64">
        <v>0</v>
      </c>
      <c r="F40" s="65"/>
      <c r="G40" s="65"/>
      <c r="H40" s="66">
        <f>SUM(E40:G40)</f>
        <v>0</v>
      </c>
      <c r="I40" s="67"/>
      <c r="J40" s="101">
        <f>H40*K40/100</f>
        <v>0</v>
      </c>
      <c r="K40" s="281">
        <f>Ciment!K40</f>
        <v>0.68</v>
      </c>
      <c r="L40" s="99">
        <f>Q40+AF40</f>
        <v>0.3</v>
      </c>
      <c r="M40" s="100">
        <f>J40-L40</f>
        <v>-0.3</v>
      </c>
      <c r="N40" s="67"/>
      <c r="O40" s="102">
        <f>J40-AD40</f>
        <v>0</v>
      </c>
      <c r="P40" s="278" t="str">
        <f t="shared" si="2"/>
        <v/>
      </c>
      <c r="Q40" s="279"/>
      <c r="R40" s="280">
        <f>O40-Q40</f>
        <v>0</v>
      </c>
      <c r="S40" s="67"/>
      <c r="T40" s="277"/>
      <c r="U40" s="75"/>
      <c r="V40" s="101">
        <f t="shared" si="27"/>
        <v>0.3</v>
      </c>
      <c r="W40" s="100">
        <f t="shared" si="28"/>
        <v>-0.3</v>
      </c>
      <c r="X40" s="76"/>
      <c r="AD40" s="141">
        <v>0</v>
      </c>
      <c r="AE40" s="353">
        <v>65</v>
      </c>
      <c r="AF40" s="143">
        <v>0.3</v>
      </c>
      <c r="AG40" s="144">
        <v>-0.3</v>
      </c>
    </row>
    <row r="41" spans="1:33" x14ac:dyDescent="0.25">
      <c r="E41" s="106"/>
      <c r="F41" s="106"/>
      <c r="G41" s="106"/>
      <c r="H41" s="106"/>
      <c r="I41" s="107"/>
      <c r="J41" s="106"/>
      <c r="K41" s="106"/>
      <c r="L41" s="106"/>
      <c r="M41" s="106"/>
      <c r="N41" s="107"/>
      <c r="O41" s="106"/>
      <c r="P41" s="106"/>
      <c r="Q41" s="106"/>
      <c r="R41" s="106"/>
      <c r="S41" s="107"/>
      <c r="T41" s="106"/>
      <c r="U41" s="108"/>
      <c r="V41" s="106"/>
      <c r="W41" s="106"/>
    </row>
    <row r="42" spans="1:33" x14ac:dyDescent="0.25">
      <c r="E42" s="106"/>
      <c r="F42" s="106"/>
      <c r="G42" s="106"/>
      <c r="H42" s="106"/>
      <c r="I42" s="107"/>
      <c r="J42" s="106"/>
      <c r="K42" s="106"/>
      <c r="L42" s="106"/>
      <c r="M42" s="106"/>
      <c r="N42" s="107"/>
      <c r="O42" s="106"/>
      <c r="P42" s="115"/>
      <c r="Q42" s="106"/>
      <c r="R42" s="106"/>
      <c r="S42" s="107"/>
      <c r="T42" s="106"/>
      <c r="U42" s="108"/>
      <c r="V42" s="106"/>
      <c r="W42" s="106"/>
    </row>
    <row r="43" spans="1:33" x14ac:dyDescent="0.25">
      <c r="E43" s="106"/>
      <c r="F43" s="106"/>
      <c r="G43" s="106"/>
      <c r="H43" s="106"/>
      <c r="I43" s="107"/>
      <c r="J43" s="106"/>
      <c r="K43" s="106"/>
      <c r="L43" s="106"/>
      <c r="M43" s="106"/>
      <c r="N43" s="107"/>
      <c r="O43" s="106"/>
      <c r="P43" s="106"/>
      <c r="Q43" s="106"/>
      <c r="R43" s="106"/>
      <c r="S43" s="107"/>
      <c r="T43" s="106"/>
      <c r="U43" s="108"/>
      <c r="V43" s="106"/>
      <c r="W43" s="106"/>
    </row>
    <row r="44" spans="1:33" x14ac:dyDescent="0.25">
      <c r="E44" s="106"/>
      <c r="F44" s="106"/>
      <c r="G44" s="106"/>
      <c r="H44" s="106"/>
      <c r="I44" s="107"/>
      <c r="J44" s="106"/>
      <c r="K44" s="106"/>
      <c r="L44" s="106"/>
      <c r="M44" s="106"/>
      <c r="N44" s="107"/>
      <c r="O44" s="106"/>
      <c r="P44" s="115"/>
      <c r="Q44" s="106"/>
      <c r="R44" s="106"/>
      <c r="S44" s="107"/>
      <c r="T44" s="106"/>
      <c r="U44" s="108"/>
      <c r="V44" s="106"/>
      <c r="W44" s="106"/>
    </row>
    <row r="45" spans="1:33" ht="13.5" thickBot="1" x14ac:dyDescent="0.3">
      <c r="E45" s="106"/>
      <c r="F45" s="106"/>
      <c r="G45" s="106"/>
      <c r="H45" s="106"/>
      <c r="I45" s="107"/>
      <c r="J45" s="106"/>
      <c r="K45" s="106"/>
      <c r="L45" s="106"/>
      <c r="M45" s="106"/>
      <c r="N45" s="107"/>
      <c r="O45" s="106"/>
      <c r="P45" s="106"/>
      <c r="Q45" s="106"/>
      <c r="R45" s="106"/>
      <c r="S45" s="107"/>
      <c r="T45" s="106"/>
      <c r="U45" s="108"/>
      <c r="V45" s="106"/>
      <c r="W45" s="106"/>
    </row>
    <row r="46" spans="1:33" s="57" customFormat="1" ht="19.5" customHeight="1" thickBot="1" x14ac:dyDescent="0.3">
      <c r="A46" s="45"/>
      <c r="B46" s="46" t="s">
        <v>23</v>
      </c>
      <c r="C46" s="47"/>
      <c r="D46" s="48" t="s">
        <v>31</v>
      </c>
      <c r="E46" s="49">
        <f>E47+E59</f>
        <v>147927.37970000002</v>
      </c>
      <c r="F46" s="49">
        <f t="shared" ref="F46:J46" si="29">F47+F59</f>
        <v>0</v>
      </c>
      <c r="G46" s="49">
        <f t="shared" si="29"/>
        <v>0</v>
      </c>
      <c r="H46" s="49">
        <f t="shared" si="29"/>
        <v>147927.37970000002</v>
      </c>
      <c r="I46" s="52"/>
      <c r="J46" s="49">
        <f t="shared" si="29"/>
        <v>0</v>
      </c>
      <c r="K46" s="272">
        <f>IFERROR(J46/H46,"")</f>
        <v>0</v>
      </c>
      <c r="L46" s="49">
        <f t="shared" ref="L46:O46" si="30">L47+L59</f>
        <v>123461.764</v>
      </c>
      <c r="M46" s="49">
        <f t="shared" si="30"/>
        <v>-123461.764</v>
      </c>
      <c r="N46" s="52"/>
      <c r="O46" s="49">
        <f t="shared" si="30"/>
        <v>-116456.77597800001</v>
      </c>
      <c r="P46" s="269">
        <f>IFERROR(O46/H46,"")</f>
        <v>-0.78725639711983619</v>
      </c>
      <c r="Q46" s="49">
        <f t="shared" ref="Q46:T46" si="31">Q47+Q59</f>
        <v>0</v>
      </c>
      <c r="R46" s="49">
        <f t="shared" si="31"/>
        <v>-116456.77597800001</v>
      </c>
      <c r="S46" s="52"/>
      <c r="T46" s="49">
        <f t="shared" si="31"/>
        <v>35.300000000000004</v>
      </c>
      <c r="U46" s="55"/>
      <c r="V46" s="49">
        <f t="shared" ref="V46:W46" si="32">V47+V59</f>
        <v>123478.80000000002</v>
      </c>
      <c r="W46" s="49">
        <f t="shared" si="32"/>
        <v>24448.579700000002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31</v>
      </c>
      <c r="E47" s="289">
        <f>SUM(E48:E58)</f>
        <v>10558.7827</v>
      </c>
      <c r="F47" s="290">
        <f>SUM(F48:F58)</f>
        <v>0</v>
      </c>
      <c r="G47" s="290">
        <f>SUM(G48:G58)</f>
        <v>0</v>
      </c>
      <c r="H47" s="291">
        <f>SUM(H48:H58)</f>
        <v>10558.7827</v>
      </c>
      <c r="I47" s="59"/>
      <c r="J47" s="292">
        <f>SUM(J48:J58)</f>
        <v>0</v>
      </c>
      <c r="K47" s="293">
        <f>IFERROR(J47/H47,"")</f>
        <v>0</v>
      </c>
      <c r="L47" s="294">
        <f>SUM(L48:L58)</f>
        <v>8366</v>
      </c>
      <c r="M47" s="295">
        <f>SUM(M48:M58)</f>
        <v>-8366</v>
      </c>
      <c r="N47" s="59"/>
      <c r="O47" s="296">
        <f>SUM(O48:O58)</f>
        <v>-8715.0557779999999</v>
      </c>
      <c r="P47" s="297">
        <f>IFERROR(O47/H47,"")</f>
        <v>-0.8253845188044262</v>
      </c>
      <c r="Q47" s="298">
        <f>SUM(Q48:Q58)</f>
        <v>0</v>
      </c>
      <c r="R47" s="299">
        <f>SUM(R48:R58)</f>
        <v>-8715.0557779999999</v>
      </c>
      <c r="S47" s="59"/>
      <c r="T47" s="300">
        <f>SUM(T48:T58)</f>
        <v>16.600000000000001</v>
      </c>
      <c r="U47" s="59"/>
      <c r="V47" s="292">
        <f>SUM(V48:V58)</f>
        <v>8382.6</v>
      </c>
      <c r="W47" s="295">
        <f>SUM(W48:W58)</f>
        <v>2176.1827000000012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31</v>
      </c>
      <c r="E48" s="64">
        <v>1410.8</v>
      </c>
      <c r="F48" s="65"/>
      <c r="G48" s="65"/>
      <c r="H48" s="66">
        <f>SUM(E48:G48)</f>
        <v>1410.8</v>
      </c>
      <c r="I48" s="67"/>
      <c r="J48" s="68">
        <f>H48*K48/100</f>
        <v>0</v>
      </c>
      <c r="K48" s="69">
        <f>Ciment!K72</f>
        <v>0</v>
      </c>
      <c r="L48" s="65">
        <f>Q48+AF48</f>
        <v>483</v>
      </c>
      <c r="M48" s="66">
        <f>J48-L48</f>
        <v>-483</v>
      </c>
      <c r="N48" s="67"/>
      <c r="O48" s="70">
        <f>J48-AD48</f>
        <v>-398.476</v>
      </c>
      <c r="P48" s="71">
        <f>IFERROR(O48/H48,0)</f>
        <v>-0.28244683867309328</v>
      </c>
      <c r="Q48" s="72"/>
      <c r="R48" s="73">
        <f>O48-Q48</f>
        <v>-398.476</v>
      </c>
      <c r="S48" s="67"/>
      <c r="T48" s="74"/>
      <c r="U48" s="75"/>
      <c r="V48" s="68">
        <f>L48+T48</f>
        <v>483</v>
      </c>
      <c r="W48" s="66">
        <f>H48-V48</f>
        <v>927.8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31</v>
      </c>
      <c r="E49" s="64">
        <v>304.20000000000005</v>
      </c>
      <c r="F49" s="65"/>
      <c r="G49" s="65"/>
      <c r="H49" s="66">
        <f t="shared" ref="H49:H58" si="33">SUM(E49:G49)</f>
        <v>304.20000000000005</v>
      </c>
      <c r="I49" s="67"/>
      <c r="J49" s="68">
        <f t="shared" ref="J49:J58" si="34">H49*K49/100</f>
        <v>0</v>
      </c>
      <c r="K49" s="69">
        <f>Ciment!K73</f>
        <v>0</v>
      </c>
      <c r="L49" s="65">
        <f t="shared" ref="L49:L58" si="35">Q49+AF49</f>
        <v>1</v>
      </c>
      <c r="M49" s="66">
        <f t="shared" ref="M49:M58" si="36">J49-L49</f>
        <v>-1</v>
      </c>
      <c r="N49" s="67"/>
      <c r="O49" s="70">
        <f t="shared" ref="O49:O58" si="37">J49-AD49</f>
        <v>-304.20000000000005</v>
      </c>
      <c r="P49" s="71">
        <f t="shared" ref="P49:P58" si="38">IFERROR(O49/H49,0)</f>
        <v>-1</v>
      </c>
      <c r="Q49" s="72"/>
      <c r="R49" s="73">
        <f t="shared" ref="R49:R58" si="39">O49-Q49</f>
        <v>-304.20000000000005</v>
      </c>
      <c r="S49" s="67"/>
      <c r="T49" s="74">
        <v>3</v>
      </c>
      <c r="U49" s="75"/>
      <c r="V49" s="68">
        <f t="shared" ref="V49:V58" si="40">L49+T49</f>
        <v>4</v>
      </c>
      <c r="W49" s="66">
        <f t="shared" ref="W49:W58" si="41">H49-V49</f>
        <v>300.20000000000005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31</v>
      </c>
      <c r="E50" s="64">
        <v>675</v>
      </c>
      <c r="F50" s="65"/>
      <c r="G50" s="65"/>
      <c r="H50" s="66">
        <f t="shared" si="33"/>
        <v>675</v>
      </c>
      <c r="I50" s="67"/>
      <c r="J50" s="68">
        <f t="shared" si="34"/>
        <v>0</v>
      </c>
      <c r="K50" s="69">
        <f>Ciment!K74</f>
        <v>0</v>
      </c>
      <c r="L50" s="65">
        <f t="shared" si="35"/>
        <v>342</v>
      </c>
      <c r="M50" s="66">
        <f t="shared" si="36"/>
        <v>-342</v>
      </c>
      <c r="N50" s="67"/>
      <c r="O50" s="70">
        <f t="shared" si="37"/>
        <v>0</v>
      </c>
      <c r="P50" s="71">
        <f t="shared" si="38"/>
        <v>0</v>
      </c>
      <c r="Q50" s="72"/>
      <c r="R50" s="73">
        <f t="shared" si="39"/>
        <v>0</v>
      </c>
      <c r="S50" s="67"/>
      <c r="T50" s="74"/>
      <c r="U50" s="75"/>
      <c r="V50" s="68">
        <f t="shared" si="40"/>
        <v>342</v>
      </c>
      <c r="W50" s="66">
        <f t="shared" si="41"/>
        <v>333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31</v>
      </c>
      <c r="E51" s="64">
        <v>674.18000000000006</v>
      </c>
      <c r="F51" s="65"/>
      <c r="G51" s="65"/>
      <c r="H51" s="66">
        <f t="shared" si="33"/>
        <v>674.18000000000006</v>
      </c>
      <c r="I51" s="67"/>
      <c r="J51" s="68">
        <f t="shared" si="34"/>
        <v>0</v>
      </c>
      <c r="K51" s="69">
        <f>Ciment!K75</f>
        <v>0</v>
      </c>
      <c r="L51" s="65">
        <f t="shared" si="35"/>
        <v>140</v>
      </c>
      <c r="M51" s="66">
        <f t="shared" si="36"/>
        <v>-140</v>
      </c>
      <c r="N51" s="67"/>
      <c r="O51" s="70">
        <f t="shared" si="37"/>
        <v>-640.471</v>
      </c>
      <c r="P51" s="71">
        <f t="shared" si="38"/>
        <v>-0.95</v>
      </c>
      <c r="Q51" s="72"/>
      <c r="R51" s="73">
        <f t="shared" si="39"/>
        <v>-640.471</v>
      </c>
      <c r="S51" s="67"/>
      <c r="T51" s="74">
        <v>2.2999999999999998</v>
      </c>
      <c r="U51" s="75"/>
      <c r="V51" s="68">
        <f t="shared" si="40"/>
        <v>142.30000000000001</v>
      </c>
      <c r="W51" s="66">
        <f t="shared" si="41"/>
        <v>531.88000000000011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31</v>
      </c>
      <c r="E52" s="64">
        <v>2488.9332000000004</v>
      </c>
      <c r="F52" s="65"/>
      <c r="G52" s="65"/>
      <c r="H52" s="66">
        <f t="shared" si="33"/>
        <v>2488.9332000000004</v>
      </c>
      <c r="I52" s="67"/>
      <c r="J52" s="68">
        <f t="shared" si="34"/>
        <v>0</v>
      </c>
      <c r="K52" s="69">
        <f>Ciment!K76</f>
        <v>0</v>
      </c>
      <c r="L52" s="65">
        <f t="shared" si="35"/>
        <v>1210</v>
      </c>
      <c r="M52" s="66">
        <f t="shared" si="36"/>
        <v>-1210</v>
      </c>
      <c r="N52" s="67"/>
      <c r="O52" s="70">
        <f t="shared" si="37"/>
        <v>-2464.0438680000002</v>
      </c>
      <c r="P52" s="71">
        <f t="shared" si="38"/>
        <v>-0.98999999999999988</v>
      </c>
      <c r="Q52" s="72"/>
      <c r="R52" s="73">
        <f t="shared" si="39"/>
        <v>-2464.0438680000002</v>
      </c>
      <c r="S52" s="67"/>
      <c r="T52" s="74"/>
      <c r="U52" s="75"/>
      <c r="V52" s="68">
        <f t="shared" si="40"/>
        <v>1210</v>
      </c>
      <c r="W52" s="66">
        <f t="shared" si="41"/>
        <v>1278.9332000000004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31</v>
      </c>
      <c r="E53" s="64">
        <v>1389.9599999999998</v>
      </c>
      <c r="F53" s="65"/>
      <c r="G53" s="65"/>
      <c r="H53" s="66">
        <f t="shared" si="33"/>
        <v>1389.9599999999998</v>
      </c>
      <c r="I53" s="67"/>
      <c r="J53" s="68">
        <f t="shared" si="34"/>
        <v>0</v>
      </c>
      <c r="K53" s="69">
        <f>Ciment!K77</f>
        <v>0</v>
      </c>
      <c r="L53" s="65">
        <f t="shared" si="35"/>
        <v>1307</v>
      </c>
      <c r="M53" s="66">
        <f t="shared" si="36"/>
        <v>-1307</v>
      </c>
      <c r="N53" s="67"/>
      <c r="O53" s="70">
        <f t="shared" si="37"/>
        <v>-1362.1607999999999</v>
      </c>
      <c r="P53" s="71">
        <f t="shared" si="38"/>
        <v>-0.98000000000000009</v>
      </c>
      <c r="Q53" s="72"/>
      <c r="R53" s="73">
        <f t="shared" si="39"/>
        <v>-1362.1607999999999</v>
      </c>
      <c r="S53" s="67"/>
      <c r="T53" s="74">
        <v>5</v>
      </c>
      <c r="U53" s="75"/>
      <c r="V53" s="68">
        <f t="shared" si="40"/>
        <v>1312</v>
      </c>
      <c r="W53" s="66">
        <f t="shared" si="41"/>
        <v>77.959999999999809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31</v>
      </c>
      <c r="E54" s="64">
        <v>480.48</v>
      </c>
      <c r="F54" s="65"/>
      <c r="G54" s="65"/>
      <c r="H54" s="66">
        <f t="shared" si="33"/>
        <v>480.48</v>
      </c>
      <c r="I54" s="67"/>
      <c r="J54" s="68">
        <f t="shared" si="34"/>
        <v>0</v>
      </c>
      <c r="K54" s="69">
        <f>Ciment!K78</f>
        <v>0</v>
      </c>
      <c r="L54" s="65">
        <f t="shared" si="35"/>
        <v>956</v>
      </c>
      <c r="M54" s="66">
        <f t="shared" si="36"/>
        <v>-956</v>
      </c>
      <c r="N54" s="67"/>
      <c r="O54" s="70">
        <f t="shared" si="37"/>
        <v>-470.87040000000002</v>
      </c>
      <c r="P54" s="71">
        <f t="shared" si="38"/>
        <v>-0.98</v>
      </c>
      <c r="Q54" s="72"/>
      <c r="R54" s="73">
        <f t="shared" si="39"/>
        <v>-470.87040000000002</v>
      </c>
      <c r="S54" s="67"/>
      <c r="T54" s="74">
        <v>2.2999999999999998</v>
      </c>
      <c r="U54" s="75"/>
      <c r="V54" s="68">
        <f t="shared" si="40"/>
        <v>958.3</v>
      </c>
      <c r="W54" s="66">
        <f t="shared" si="41"/>
        <v>-477.81999999999994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31</v>
      </c>
      <c r="E55" s="64">
        <v>2255.3895000000002</v>
      </c>
      <c r="F55" s="65"/>
      <c r="G55" s="65"/>
      <c r="H55" s="66">
        <f t="shared" si="33"/>
        <v>2255.3895000000002</v>
      </c>
      <c r="I55" s="67"/>
      <c r="J55" s="68">
        <f t="shared" si="34"/>
        <v>0</v>
      </c>
      <c r="K55" s="69">
        <f>Ciment!K79</f>
        <v>0</v>
      </c>
      <c r="L55" s="65">
        <f t="shared" si="35"/>
        <v>1320</v>
      </c>
      <c r="M55" s="66">
        <f t="shared" si="36"/>
        <v>-1320</v>
      </c>
      <c r="N55" s="67"/>
      <c r="O55" s="70">
        <f t="shared" si="37"/>
        <v>-2210.2817100000002</v>
      </c>
      <c r="P55" s="71">
        <f t="shared" si="38"/>
        <v>-0.98</v>
      </c>
      <c r="Q55" s="72"/>
      <c r="R55" s="73">
        <f t="shared" si="39"/>
        <v>-2210.2817100000002</v>
      </c>
      <c r="S55" s="67"/>
      <c r="T55" s="74">
        <v>4</v>
      </c>
      <c r="U55" s="75"/>
      <c r="V55" s="68">
        <f t="shared" si="40"/>
        <v>1324</v>
      </c>
      <c r="W55" s="66">
        <f t="shared" si="41"/>
        <v>931.38950000000023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31</v>
      </c>
      <c r="E56" s="64">
        <v>764.4</v>
      </c>
      <c r="F56" s="65"/>
      <c r="G56" s="65"/>
      <c r="H56" s="66">
        <f t="shared" si="33"/>
        <v>764.4</v>
      </c>
      <c r="I56" s="67"/>
      <c r="J56" s="68">
        <f t="shared" si="34"/>
        <v>0</v>
      </c>
      <c r="K56" s="69">
        <f>Ciment!K80</f>
        <v>0</v>
      </c>
      <c r="L56" s="65">
        <f t="shared" si="35"/>
        <v>1269</v>
      </c>
      <c r="M56" s="66">
        <f t="shared" si="36"/>
        <v>-1269</v>
      </c>
      <c r="N56" s="67"/>
      <c r="O56" s="70">
        <f t="shared" si="37"/>
        <v>-749.11199999999997</v>
      </c>
      <c r="P56" s="71">
        <f t="shared" si="38"/>
        <v>-0.98</v>
      </c>
      <c r="Q56" s="72"/>
      <c r="R56" s="73">
        <f t="shared" si="39"/>
        <v>-749.11199999999997</v>
      </c>
      <c r="S56" s="67"/>
      <c r="T56" s="74"/>
      <c r="U56" s="75"/>
      <c r="V56" s="68">
        <f t="shared" si="40"/>
        <v>1269</v>
      </c>
      <c r="W56" s="66">
        <f t="shared" si="41"/>
        <v>-504.6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31</v>
      </c>
      <c r="E57" s="64">
        <v>115.44</v>
      </c>
      <c r="F57" s="65"/>
      <c r="G57" s="65"/>
      <c r="H57" s="66">
        <f t="shared" si="33"/>
        <v>115.44</v>
      </c>
      <c r="I57" s="67"/>
      <c r="J57" s="68">
        <f t="shared" si="34"/>
        <v>0</v>
      </c>
      <c r="K57" s="69">
        <f>Ciment!K81</f>
        <v>0</v>
      </c>
      <c r="L57" s="65">
        <f t="shared" si="35"/>
        <v>1338</v>
      </c>
      <c r="M57" s="66">
        <f t="shared" si="36"/>
        <v>-1338</v>
      </c>
      <c r="N57" s="82"/>
      <c r="O57" s="70">
        <f t="shared" si="37"/>
        <v>-115.44</v>
      </c>
      <c r="P57" s="71">
        <f t="shared" si="38"/>
        <v>-1</v>
      </c>
      <c r="Q57" s="72"/>
      <c r="R57" s="83">
        <f t="shared" si="39"/>
        <v>-115.44</v>
      </c>
      <c r="S57" s="67"/>
      <c r="T57" s="74"/>
      <c r="U57" s="75"/>
      <c r="V57" s="68">
        <f t="shared" si="40"/>
        <v>1338</v>
      </c>
      <c r="W57" s="66">
        <f t="shared" si="41"/>
        <v>-1222.56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31</v>
      </c>
      <c r="E58" s="64">
        <v>0</v>
      </c>
      <c r="F58" s="65"/>
      <c r="G58" s="65"/>
      <c r="H58" s="66">
        <f t="shared" si="33"/>
        <v>0</v>
      </c>
      <c r="I58" s="67"/>
      <c r="J58" s="84">
        <f t="shared" si="34"/>
        <v>0</v>
      </c>
      <c r="K58" s="85">
        <f>Ciment!K82</f>
        <v>0</v>
      </c>
      <c r="L58" s="86">
        <f t="shared" si="35"/>
        <v>0</v>
      </c>
      <c r="M58" s="87">
        <f t="shared" si="36"/>
        <v>0</v>
      </c>
      <c r="N58" s="67"/>
      <c r="O58" s="88">
        <f t="shared" si="37"/>
        <v>0</v>
      </c>
      <c r="P58" s="89">
        <f t="shared" si="38"/>
        <v>0</v>
      </c>
      <c r="Q58" s="90"/>
      <c r="R58" s="91">
        <f t="shared" si="39"/>
        <v>0</v>
      </c>
      <c r="S58" s="67"/>
      <c r="T58" s="159"/>
      <c r="U58" s="75"/>
      <c r="V58" s="84">
        <f t="shared" si="40"/>
        <v>0</v>
      </c>
      <c r="W58" s="87">
        <f t="shared" si="41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31</v>
      </c>
      <c r="E59" s="289">
        <f>SUM(E60:E75)</f>
        <v>137368.59700000001</v>
      </c>
      <c r="F59" s="290">
        <f>SUM(F60:F75)</f>
        <v>0</v>
      </c>
      <c r="G59" s="290">
        <f>SUM(G60:G75)</f>
        <v>0</v>
      </c>
      <c r="H59" s="291">
        <f>SUM(H60:H75)</f>
        <v>137368.59700000001</v>
      </c>
      <c r="I59" s="59"/>
      <c r="J59" s="301">
        <f>SUM(J60:J75)</f>
        <v>0</v>
      </c>
      <c r="K59" s="308">
        <f>IFERROR(J59/H59,"")</f>
        <v>0</v>
      </c>
      <c r="L59" s="290">
        <f>SUM(L60:L75)</f>
        <v>115095.764</v>
      </c>
      <c r="M59" s="291">
        <f>SUM(M60:M75)</f>
        <v>-115095.764</v>
      </c>
      <c r="N59" s="59"/>
      <c r="O59" s="304">
        <f>SUM(O60:O75)</f>
        <v>-107741.72020000001</v>
      </c>
      <c r="P59" s="305">
        <f>IFERROR(O59/H59,"")</f>
        <v>-0.78432569417594045</v>
      </c>
      <c r="Q59" s="306">
        <f>SUM(Q60:Q75)</f>
        <v>0</v>
      </c>
      <c r="R59" s="307">
        <f>SUM(R60:R75)</f>
        <v>-107741.72020000001</v>
      </c>
      <c r="S59" s="59"/>
      <c r="T59" s="303">
        <f>SUM(T60:T75)</f>
        <v>18.700000000000003</v>
      </c>
      <c r="U59" s="59"/>
      <c r="V59" s="301">
        <f>SUM(V60:V75)</f>
        <v>115096.20000000001</v>
      </c>
      <c r="W59" s="302">
        <f>SUM(W60:W75)</f>
        <v>22272.397000000001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31</v>
      </c>
      <c r="E60" s="64">
        <v>6296.4349999999995</v>
      </c>
      <c r="F60" s="65"/>
      <c r="G60" s="65"/>
      <c r="H60" s="66">
        <f t="shared" ref="H60:H65" si="42">SUM(E60:G60)</f>
        <v>6296.4349999999995</v>
      </c>
      <c r="I60" s="67"/>
      <c r="J60" s="68">
        <f t="shared" ref="J60:J65" si="43">H60*K60/100</f>
        <v>0</v>
      </c>
      <c r="K60" s="69">
        <f>Ciment!K84</f>
        <v>0</v>
      </c>
      <c r="L60" s="65">
        <f t="shared" ref="L60:L65" si="44">Q60+AF60</f>
        <v>4442</v>
      </c>
      <c r="M60" s="66">
        <f t="shared" ref="M60:M65" si="45">J60-L60</f>
        <v>-4442</v>
      </c>
      <c r="N60" s="67"/>
      <c r="O60" s="70">
        <f t="shared" ref="O60:O65" si="46">J60-AD60</f>
        <v>-6170.5063</v>
      </c>
      <c r="P60" s="71">
        <f t="shared" ref="P60:P65" si="47">IFERROR(O60/H60,0)</f>
        <v>-0.98000000000000009</v>
      </c>
      <c r="Q60" s="72"/>
      <c r="R60" s="73">
        <f t="shared" ref="R60:R65" si="48">O60-Q60</f>
        <v>-6170.5063</v>
      </c>
      <c r="S60" s="67"/>
      <c r="T60" s="74">
        <v>2</v>
      </c>
      <c r="U60" s="75"/>
      <c r="V60" s="68">
        <f t="shared" ref="V60:V65" si="49">L60+T60</f>
        <v>4444</v>
      </c>
      <c r="W60" s="66">
        <f t="shared" ref="W60:W65" si="50">H60-V60</f>
        <v>1852.4349999999995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31</v>
      </c>
      <c r="E61" s="64">
        <v>26137.8</v>
      </c>
      <c r="F61" s="65"/>
      <c r="G61" s="65"/>
      <c r="H61" s="66">
        <f t="shared" si="42"/>
        <v>26137.8</v>
      </c>
      <c r="I61" s="67"/>
      <c r="J61" s="68">
        <f t="shared" si="43"/>
        <v>0</v>
      </c>
      <c r="K61" s="69">
        <f>Ciment!K85</f>
        <v>0</v>
      </c>
      <c r="L61" s="65">
        <f t="shared" si="44"/>
        <v>31170.5</v>
      </c>
      <c r="M61" s="66">
        <f t="shared" si="45"/>
        <v>-31170.5</v>
      </c>
      <c r="N61" s="67"/>
      <c r="O61" s="70">
        <f t="shared" si="46"/>
        <v>-25353.666000000001</v>
      </c>
      <c r="P61" s="71">
        <f t="shared" si="47"/>
        <v>-0.97000000000000008</v>
      </c>
      <c r="Q61" s="72"/>
      <c r="R61" s="73">
        <f t="shared" si="48"/>
        <v>-25353.666000000001</v>
      </c>
      <c r="S61" s="67"/>
      <c r="T61" s="74">
        <v>4</v>
      </c>
      <c r="U61" s="75"/>
      <c r="V61" s="68">
        <f t="shared" si="49"/>
        <v>31174.5</v>
      </c>
      <c r="W61" s="66">
        <f t="shared" si="50"/>
        <v>-5036.7000000000007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31</v>
      </c>
      <c r="E62" s="64">
        <v>12926.862000000001</v>
      </c>
      <c r="F62" s="65"/>
      <c r="G62" s="65"/>
      <c r="H62" s="66">
        <f t="shared" si="42"/>
        <v>12926.862000000001</v>
      </c>
      <c r="I62" s="67"/>
      <c r="J62" s="68">
        <f t="shared" si="43"/>
        <v>0</v>
      </c>
      <c r="K62" s="69">
        <f>Ciment!K86</f>
        <v>0</v>
      </c>
      <c r="L62" s="65">
        <f t="shared" si="44"/>
        <v>2129</v>
      </c>
      <c r="M62" s="66">
        <f t="shared" si="45"/>
        <v>-2129</v>
      </c>
      <c r="N62" s="67"/>
      <c r="O62" s="70">
        <f t="shared" si="46"/>
        <v>-5817.0879000000004</v>
      </c>
      <c r="P62" s="71">
        <f t="shared" si="47"/>
        <v>-0.45</v>
      </c>
      <c r="Q62" s="72"/>
      <c r="R62" s="73">
        <f t="shared" si="48"/>
        <v>-5817.0879000000004</v>
      </c>
      <c r="S62" s="67"/>
      <c r="T62" s="74">
        <v>2.8</v>
      </c>
      <c r="U62" s="75"/>
      <c r="V62" s="68">
        <f t="shared" si="49"/>
        <v>2131.8000000000002</v>
      </c>
      <c r="W62" s="66">
        <f t="shared" si="50"/>
        <v>10795.062000000002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31</v>
      </c>
      <c r="E63" s="64">
        <v>63745.5</v>
      </c>
      <c r="F63" s="65"/>
      <c r="G63" s="65"/>
      <c r="H63" s="66">
        <f t="shared" si="42"/>
        <v>63745.5</v>
      </c>
      <c r="I63" s="67"/>
      <c r="J63" s="68">
        <f t="shared" si="43"/>
        <v>0</v>
      </c>
      <c r="K63" s="69">
        <f>Ciment!K87</f>
        <v>0</v>
      </c>
      <c r="L63" s="65">
        <f t="shared" si="44"/>
        <v>3901</v>
      </c>
      <c r="M63" s="66">
        <f t="shared" si="45"/>
        <v>-3901</v>
      </c>
      <c r="N63" s="67"/>
      <c r="O63" s="70">
        <f t="shared" si="46"/>
        <v>-54183.675000000003</v>
      </c>
      <c r="P63" s="71">
        <f t="shared" si="47"/>
        <v>-0.85000000000000009</v>
      </c>
      <c r="Q63" s="72"/>
      <c r="R63" s="73">
        <f t="shared" si="48"/>
        <v>-54183.675000000003</v>
      </c>
      <c r="S63" s="67"/>
      <c r="T63" s="74">
        <v>1.9</v>
      </c>
      <c r="U63" s="75"/>
      <c r="V63" s="68">
        <f t="shared" si="49"/>
        <v>3902.9</v>
      </c>
      <c r="W63" s="66">
        <f t="shared" si="50"/>
        <v>59842.6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31</v>
      </c>
      <c r="E64" s="64">
        <v>17070.300000000003</v>
      </c>
      <c r="F64" s="65"/>
      <c r="G64" s="65"/>
      <c r="H64" s="66">
        <f t="shared" si="42"/>
        <v>17070.300000000003</v>
      </c>
      <c r="I64" s="67"/>
      <c r="J64" s="68">
        <f t="shared" si="43"/>
        <v>0</v>
      </c>
      <c r="K64" s="69">
        <f>Ciment!K88</f>
        <v>0</v>
      </c>
      <c r="L64" s="65">
        <f t="shared" si="44"/>
        <v>73435</v>
      </c>
      <c r="M64" s="66">
        <f t="shared" si="45"/>
        <v>-73435</v>
      </c>
      <c r="N64" s="67"/>
      <c r="O64" s="70">
        <f t="shared" si="46"/>
        <v>-16216.785000000002</v>
      </c>
      <c r="P64" s="71">
        <f t="shared" si="47"/>
        <v>-0.95</v>
      </c>
      <c r="Q64" s="72"/>
      <c r="R64" s="73">
        <f t="shared" si="48"/>
        <v>-16216.785000000002</v>
      </c>
      <c r="S64" s="67"/>
      <c r="T64" s="74">
        <v>8</v>
      </c>
      <c r="U64" s="75"/>
      <c r="V64" s="68">
        <f t="shared" si="49"/>
        <v>73443</v>
      </c>
      <c r="W64" s="66">
        <f t="shared" si="50"/>
        <v>-56372.7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31</v>
      </c>
      <c r="E65" s="64">
        <v>11191.7</v>
      </c>
      <c r="F65" s="65"/>
      <c r="G65" s="65"/>
      <c r="H65" s="66">
        <f t="shared" si="42"/>
        <v>11191.7</v>
      </c>
      <c r="I65" s="67"/>
      <c r="J65" s="101">
        <f t="shared" si="43"/>
        <v>0</v>
      </c>
      <c r="K65" s="281">
        <f>Ciment!K89</f>
        <v>0</v>
      </c>
      <c r="L65" s="99">
        <f t="shared" si="44"/>
        <v>0</v>
      </c>
      <c r="M65" s="100">
        <f t="shared" si="45"/>
        <v>0</v>
      </c>
      <c r="N65" s="67"/>
      <c r="O65" s="102">
        <f t="shared" si="46"/>
        <v>0</v>
      </c>
      <c r="P65" s="278">
        <f t="shared" si="47"/>
        <v>0</v>
      </c>
      <c r="Q65" s="279"/>
      <c r="R65" s="280">
        <f t="shared" si="48"/>
        <v>0</v>
      </c>
      <c r="S65" s="67"/>
      <c r="T65" s="277"/>
      <c r="U65" s="75"/>
      <c r="V65" s="101">
        <f t="shared" si="49"/>
        <v>0</v>
      </c>
      <c r="W65" s="100">
        <f t="shared" si="50"/>
        <v>11191.7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66" spans="1:33" x14ac:dyDescent="0.25">
      <c r="E66" s="106"/>
      <c r="F66" s="106"/>
      <c r="G66" s="106"/>
      <c r="H66" s="106"/>
      <c r="I66" s="107"/>
      <c r="J66" s="106"/>
      <c r="K66" s="106"/>
      <c r="L66" s="106"/>
      <c r="M66" s="106"/>
      <c r="N66" s="107"/>
      <c r="O66" s="106"/>
      <c r="P66" s="106"/>
      <c r="Q66" s="106"/>
      <c r="R66" s="106"/>
      <c r="S66" s="107"/>
      <c r="T66" s="106"/>
      <c r="U66" s="108"/>
      <c r="V66" s="106"/>
      <c r="W66" s="106"/>
    </row>
    <row r="67" spans="1:33" x14ac:dyDescent="0.25">
      <c r="E67" s="106"/>
      <c r="F67" s="106"/>
      <c r="G67" s="106"/>
      <c r="H67" s="106"/>
      <c r="I67" s="107"/>
      <c r="J67" s="106"/>
      <c r="K67" s="106"/>
      <c r="L67" s="106"/>
      <c r="M67" s="106"/>
      <c r="N67" s="107"/>
      <c r="O67" s="106"/>
      <c r="P67" s="106"/>
      <c r="Q67" s="106"/>
      <c r="R67" s="106"/>
      <c r="S67" s="107"/>
      <c r="T67" s="106"/>
      <c r="U67" s="108"/>
      <c r="V67" s="106"/>
      <c r="W67" s="106"/>
    </row>
    <row r="68" spans="1:33" x14ac:dyDescent="0.25">
      <c r="E68" s="106"/>
      <c r="F68" s="106"/>
      <c r="G68" s="106"/>
      <c r="H68" s="106"/>
      <c r="I68" s="107"/>
      <c r="J68" s="106"/>
      <c r="K68" s="106"/>
      <c r="L68" s="106"/>
      <c r="M68" s="106"/>
      <c r="N68" s="107"/>
      <c r="O68" s="106"/>
      <c r="P68" s="106"/>
      <c r="Q68" s="106"/>
      <c r="R68" s="106"/>
      <c r="S68" s="107"/>
      <c r="T68" s="106"/>
      <c r="U68" s="108"/>
      <c r="V68" s="106"/>
      <c r="W68" s="106"/>
    </row>
    <row r="69" spans="1:33" x14ac:dyDescent="0.25">
      <c r="E69" s="106"/>
      <c r="F69" s="106"/>
      <c r="G69" s="106"/>
      <c r="H69" s="106"/>
      <c r="I69" s="107"/>
      <c r="J69" s="106"/>
      <c r="K69" s="106"/>
      <c r="L69" s="106"/>
      <c r="M69" s="106"/>
      <c r="N69" s="107"/>
      <c r="O69" s="106"/>
      <c r="P69" s="106"/>
      <c r="Q69" s="106"/>
      <c r="R69" s="106"/>
      <c r="S69" s="107"/>
      <c r="T69" s="106"/>
      <c r="U69" s="108"/>
      <c r="V69" s="106"/>
      <c r="W69" s="106"/>
    </row>
    <row r="70" spans="1:33" ht="13.5" thickBot="1" x14ac:dyDescent="0.3">
      <c r="E70" s="106"/>
      <c r="F70" s="106"/>
      <c r="G70" s="106"/>
      <c r="H70" s="106"/>
      <c r="I70" s="107"/>
      <c r="J70" s="106"/>
      <c r="K70" s="106"/>
      <c r="L70" s="106"/>
      <c r="M70" s="106"/>
      <c r="N70" s="107"/>
      <c r="O70" s="106"/>
      <c r="P70" s="106"/>
      <c r="Q70" s="106"/>
      <c r="R70" s="106"/>
      <c r="S70" s="107"/>
      <c r="T70" s="106"/>
      <c r="U70" s="108"/>
      <c r="V70" s="106"/>
      <c r="W70" s="106"/>
    </row>
    <row r="71" spans="1:33" s="57" customFormat="1" ht="19.5" customHeight="1" thickBot="1" x14ac:dyDescent="0.3">
      <c r="A71" s="116" t="s">
        <v>11</v>
      </c>
      <c r="B71" s="46" t="s">
        <v>30</v>
      </c>
      <c r="C71" s="47"/>
      <c r="D71" s="48" t="s">
        <v>31</v>
      </c>
      <c r="E71" s="117">
        <f>SUM(E72:E74)</f>
        <v>0</v>
      </c>
      <c r="F71" s="118">
        <f>SUM(F72:F74)</f>
        <v>0</v>
      </c>
      <c r="G71" s="118">
        <f>SUM(G72:G74)</f>
        <v>0</v>
      </c>
      <c r="H71" s="119">
        <f>SUM(H72:H74)</f>
        <v>0</v>
      </c>
      <c r="I71" s="52"/>
      <c r="J71" s="117">
        <f>SUM(J72:J74)</f>
        <v>0</v>
      </c>
      <c r="K71" s="184" t="str">
        <f>IFERROR(J71/H71,"")</f>
        <v/>
      </c>
      <c r="L71" s="118">
        <f>SUM(L72:L74)</f>
        <v>9.1319999999999997</v>
      </c>
      <c r="M71" s="119">
        <f>SUM(M72:M74)</f>
        <v>-9.1319999999999997</v>
      </c>
      <c r="N71" s="52"/>
      <c r="O71" s="185">
        <f>SUM(O72:O74)</f>
        <v>0</v>
      </c>
      <c r="P71" s="186" t="str">
        <f t="shared" ref="P71:P74" si="51">IFERROR(O71/H71,"")</f>
        <v/>
      </c>
      <c r="Q71" s="183">
        <f>SUM(Q72:Q74)</f>
        <v>0</v>
      </c>
      <c r="R71" s="187">
        <f>SUM(R72:R74)</f>
        <v>0</v>
      </c>
      <c r="S71" s="52"/>
      <c r="T71" s="188">
        <f>SUM(T72:T74)</f>
        <v>0</v>
      </c>
      <c r="U71" s="55"/>
      <c r="V71" s="185">
        <f>SUM(V72:V74)</f>
        <v>0</v>
      </c>
      <c r="W71" s="119">
        <f>SUM(W72:W74)</f>
        <v>0</v>
      </c>
      <c r="X71" s="56"/>
      <c r="AD71" s="113">
        <v>0</v>
      </c>
      <c r="AE71" s="161" t="s">
        <v>29</v>
      </c>
      <c r="AF71" s="162">
        <v>9.1319999999999997</v>
      </c>
      <c r="AG71" s="114">
        <v>-9.1319999999999997</v>
      </c>
    </row>
    <row r="72" spans="1:33" s="77" customFormat="1" ht="15" customHeight="1" x14ac:dyDescent="0.25">
      <c r="A72" s="61"/>
      <c r="B72" s="62" t="s">
        <v>106</v>
      </c>
      <c r="C72" s="23"/>
      <c r="D72" s="63" t="s">
        <v>31</v>
      </c>
      <c r="E72" s="68">
        <v>0</v>
      </c>
      <c r="F72" s="65"/>
      <c r="G72" s="65"/>
      <c r="H72" s="66">
        <f t="shared" ref="H72" si="52">SUM(E72:G72)</f>
        <v>0</v>
      </c>
      <c r="I72" s="67"/>
      <c r="J72" s="170">
        <f t="shared" ref="J72" si="53">H72*K72/100</f>
        <v>0</v>
      </c>
      <c r="K72" s="129">
        <f>Ciment!K132</f>
        <v>0</v>
      </c>
      <c r="L72" s="65">
        <f t="shared" ref="L72" si="54">Q72+AF72</f>
        <v>0.33200000000000002</v>
      </c>
      <c r="M72" s="130">
        <f t="shared" ref="M72" si="55">J72-L72</f>
        <v>-0.33200000000000002</v>
      </c>
      <c r="N72" s="82"/>
      <c r="O72" s="70">
        <f t="shared" ref="O72" si="56">J72-AD72</f>
        <v>0</v>
      </c>
      <c r="P72" s="189" t="str">
        <f t="shared" si="51"/>
        <v/>
      </c>
      <c r="Q72" s="171"/>
      <c r="R72" s="83">
        <f t="shared" ref="R72" si="57">O72-Q72</f>
        <v>0</v>
      </c>
      <c r="S72" s="67"/>
      <c r="T72" s="132"/>
      <c r="U72" s="75"/>
      <c r="V72" s="68"/>
      <c r="W72" s="66"/>
      <c r="X72" s="76"/>
      <c r="AD72" s="78">
        <v>0</v>
      </c>
      <c r="AE72" s="133">
        <v>0</v>
      </c>
      <c r="AF72" s="80">
        <v>0.33200000000000002</v>
      </c>
      <c r="AG72" s="81">
        <v>-0.33200000000000002</v>
      </c>
    </row>
    <row r="73" spans="1:33" s="77" customFormat="1" ht="15" customHeight="1" x14ac:dyDescent="0.25">
      <c r="A73" s="61"/>
      <c r="B73" s="62" t="s">
        <v>102</v>
      </c>
      <c r="C73" s="23"/>
      <c r="D73" s="63" t="s">
        <v>31</v>
      </c>
      <c r="E73" s="68">
        <v>0</v>
      </c>
      <c r="F73" s="65"/>
      <c r="G73" s="65"/>
      <c r="H73" s="66">
        <f>SUM(E73:G73)</f>
        <v>0</v>
      </c>
      <c r="I73" s="67"/>
      <c r="J73" s="134">
        <f>H73*K73/100</f>
        <v>0</v>
      </c>
      <c r="K73" s="129">
        <f>Ciment!K133</f>
        <v>0</v>
      </c>
      <c r="L73" s="65">
        <f>Q73+AF73</f>
        <v>5.0599999999999996</v>
      </c>
      <c r="M73" s="130">
        <f>J73-L73</f>
        <v>-5.0599999999999996</v>
      </c>
      <c r="N73" s="82"/>
      <c r="O73" s="70">
        <f>J73-AD73</f>
        <v>0</v>
      </c>
      <c r="P73" s="189" t="str">
        <f t="shared" si="51"/>
        <v/>
      </c>
      <c r="Q73" s="135"/>
      <c r="R73" s="83">
        <f>O73-Q73</f>
        <v>0</v>
      </c>
      <c r="S73" s="67"/>
      <c r="T73" s="132"/>
      <c r="U73" s="75"/>
      <c r="V73" s="68"/>
      <c r="W73" s="66"/>
      <c r="X73" s="76"/>
      <c r="AD73" s="78">
        <v>0</v>
      </c>
      <c r="AE73" s="133">
        <v>0</v>
      </c>
      <c r="AF73" s="80">
        <v>5.0599999999999996</v>
      </c>
      <c r="AG73" s="81">
        <v>-5.0599999999999996</v>
      </c>
    </row>
    <row r="74" spans="1:33" s="77" customFormat="1" ht="15" customHeight="1" thickBot="1" x14ac:dyDescent="0.3">
      <c r="A74" s="96"/>
      <c r="B74" s="97" t="s">
        <v>103</v>
      </c>
      <c r="C74" s="23"/>
      <c r="D74" s="98" t="s">
        <v>31</v>
      </c>
      <c r="E74" s="101">
        <v>0</v>
      </c>
      <c r="F74" s="99"/>
      <c r="G74" s="99"/>
      <c r="H74" s="100">
        <f>SUM(E74:G74)</f>
        <v>0</v>
      </c>
      <c r="I74" s="67"/>
      <c r="J74" s="175">
        <f>H74*K74/100</f>
        <v>0</v>
      </c>
      <c r="K74" s="176">
        <f>Ciment!K134</f>
        <v>0</v>
      </c>
      <c r="L74" s="99">
        <f>Q74+AF74</f>
        <v>3.74</v>
      </c>
      <c r="M74" s="177">
        <f>J74-L74</f>
        <v>-3.74</v>
      </c>
      <c r="N74" s="82"/>
      <c r="O74" s="102">
        <f>J74-AD74</f>
        <v>0</v>
      </c>
      <c r="P74" s="190" t="str">
        <f t="shared" si="51"/>
        <v/>
      </c>
      <c r="Q74" s="178"/>
      <c r="R74" s="139">
        <f>O74-Q74</f>
        <v>0</v>
      </c>
      <c r="S74" s="67"/>
      <c r="T74" s="140"/>
      <c r="U74" s="75"/>
      <c r="V74" s="101"/>
      <c r="W74" s="100"/>
      <c r="X74" s="76"/>
      <c r="AD74" s="103">
        <v>0</v>
      </c>
      <c r="AE74" s="179">
        <v>0</v>
      </c>
      <c r="AF74" s="104">
        <v>3.74</v>
      </c>
      <c r="AG74" s="105">
        <v>-3.74</v>
      </c>
    </row>
    <row r="75" spans="1:33" x14ac:dyDescent="0.25">
      <c r="J75" s="3"/>
      <c r="K75" s="3"/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7:11" x14ac:dyDescent="0.25">
      <c r="J81" s="3"/>
      <c r="K81" s="3"/>
    </row>
    <row r="82" spans="7:11" x14ac:dyDescent="0.25">
      <c r="J82" s="3"/>
      <c r="K82" s="3"/>
    </row>
    <row r="83" spans="7:11" x14ac:dyDescent="0.25">
      <c r="J83" s="3"/>
      <c r="K83" s="3"/>
    </row>
    <row r="84" spans="7:11" x14ac:dyDescent="0.25">
      <c r="J84" s="3"/>
      <c r="K84" s="3"/>
    </row>
    <row r="85" spans="7:11" x14ac:dyDescent="0.25">
      <c r="J85" s="3"/>
      <c r="K85" s="3"/>
    </row>
    <row r="86" spans="7:11" x14ac:dyDescent="0.25">
      <c r="J86" s="3"/>
      <c r="K86" s="3"/>
    </row>
    <row r="87" spans="7:11" x14ac:dyDescent="0.25">
      <c r="J87" s="3"/>
      <c r="K87" s="3"/>
    </row>
    <row r="88" spans="7:11" x14ac:dyDescent="0.25">
      <c r="J88" s="3"/>
      <c r="K88" s="3"/>
    </row>
    <row r="89" spans="7:11" x14ac:dyDescent="0.25">
      <c r="J89" s="3"/>
      <c r="K89" s="3"/>
    </row>
    <row r="90" spans="7:11" x14ac:dyDescent="0.25">
      <c r="J90" s="3"/>
      <c r="K90" s="3"/>
    </row>
    <row r="91" spans="7:11" x14ac:dyDescent="0.25">
      <c r="J91" s="3"/>
      <c r="K91" s="3"/>
    </row>
    <row r="92" spans="7:11" x14ac:dyDescent="0.25">
      <c r="J92" s="3"/>
      <c r="K92" s="3"/>
    </row>
    <row r="93" spans="7:11" x14ac:dyDescent="0.25">
      <c r="J93" s="3"/>
      <c r="K93" s="3"/>
    </row>
    <row r="94" spans="7:11" x14ac:dyDescent="0.25">
      <c r="J94" s="3"/>
      <c r="K94" s="3"/>
    </row>
    <row r="95" spans="7:11" x14ac:dyDescent="0.25">
      <c r="J95" s="3"/>
      <c r="K95" s="3"/>
    </row>
    <row r="96" spans="7:11" x14ac:dyDescent="0.25">
      <c r="G96" s="180"/>
      <c r="J96" s="3"/>
      <c r="K96" s="3"/>
    </row>
    <row r="97" spans="7:11" x14ac:dyDescent="0.25">
      <c r="G97" s="180"/>
      <c r="J97" s="3"/>
      <c r="K97" s="3"/>
    </row>
    <row r="98" spans="7:11" x14ac:dyDescent="0.25">
      <c r="G98" s="180"/>
      <c r="J98" s="3"/>
      <c r="K98" s="3"/>
    </row>
    <row r="99" spans="7:11" x14ac:dyDescent="0.25"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E65"/>
  <sheetViews>
    <sheetView showGridLines="0" tabSelected="1" workbookViewId="0">
      <selection activeCell="B60" sqref="B60:B65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20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20" customWidth="1"/>
    <col min="25" max="27" width="1.7109375" customWidth="1"/>
    <col min="28" max="30" width="15.7109375" customWidth="1"/>
  </cols>
  <sheetData>
    <row r="1" spans="1:31" s="2" customFormat="1" ht="15" customHeight="1" x14ac:dyDescent="0.25">
      <c r="A1" s="1"/>
      <c r="C1" s="3"/>
      <c r="G1" s="217"/>
      <c r="L1" s="3"/>
      <c r="P1" s="3"/>
      <c r="T1" s="3"/>
      <c r="X1" s="217"/>
      <c r="Y1" s="4"/>
      <c r="Z1" s="4"/>
      <c r="AA1" s="4"/>
      <c r="AE1" s="5"/>
    </row>
    <row r="2" spans="1:31" s="2" customFormat="1" ht="15" customHeight="1" thickBot="1" x14ac:dyDescent="0.3">
      <c r="B2" s="6"/>
      <c r="C2" s="3"/>
      <c r="G2" s="218"/>
      <c r="H2" s="7"/>
      <c r="I2" s="7"/>
      <c r="J2" s="7"/>
      <c r="K2" s="7"/>
      <c r="L2" s="3"/>
      <c r="P2" s="3"/>
      <c r="T2" s="3"/>
      <c r="X2" s="217"/>
      <c r="Y2" s="4"/>
      <c r="Z2" s="4"/>
      <c r="AA2" s="4"/>
      <c r="AE2" s="5"/>
    </row>
    <row r="3" spans="1:31" s="2" customFormat="1" ht="23.25" customHeight="1" thickBot="1" x14ac:dyDescent="0.3">
      <c r="A3" s="460" t="s">
        <v>48</v>
      </c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1"/>
      <c r="Q3" s="461"/>
      <c r="R3" s="461"/>
      <c r="S3" s="461"/>
      <c r="T3" s="461"/>
      <c r="U3" s="461"/>
      <c r="V3" s="461"/>
      <c r="W3" s="461"/>
      <c r="X3" s="461"/>
      <c r="Y3" s="461"/>
      <c r="Z3" s="462"/>
      <c r="AA3" s="463"/>
      <c r="AB3" s="461"/>
      <c r="AC3" s="461"/>
      <c r="AD3" s="464"/>
      <c r="AE3" s="8"/>
    </row>
    <row r="4" spans="1:31" s="2" customFormat="1" ht="13.5" customHeight="1" thickBot="1" x14ac:dyDescent="0.3">
      <c r="C4" s="3"/>
      <c r="G4" s="217"/>
      <c r="L4" s="3"/>
      <c r="P4" s="3"/>
      <c r="T4" s="3"/>
      <c r="X4" s="217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26</v>
      </c>
      <c r="E5" s="11">
        <f>Ciment!H5</f>
        <v>695</v>
      </c>
      <c r="F5" s="11">
        <f>Acier!H5</f>
        <v>1950</v>
      </c>
      <c r="G5" s="473">
        <f>G11</f>
        <v>9628589.8120000008</v>
      </c>
      <c r="H5" s="191"/>
      <c r="I5" s="191"/>
      <c r="J5" s="2"/>
      <c r="K5" s="191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695</v>
      </c>
      <c r="W5" s="11">
        <f>Acier!T5</f>
        <v>1950</v>
      </c>
      <c r="X5" s="455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1691.6458251578179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2232620</v>
      </c>
      <c r="E6" s="19">
        <f>Ciment!H6</f>
        <v>6726905</v>
      </c>
      <c r="F6" s="19">
        <f>Acier!H6</f>
        <v>669064.81199999992</v>
      </c>
      <c r="G6" s="474"/>
      <c r="H6" s="192"/>
      <c r="I6" s="192"/>
      <c r="J6" s="2"/>
      <c r="K6" s="192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447580</v>
      </c>
      <c r="W6" s="19">
        <f>Acier!T6</f>
        <v>83265</v>
      </c>
      <c r="X6" s="456"/>
      <c r="Y6" s="20"/>
      <c r="Z6" s="20"/>
      <c r="AA6" s="20"/>
      <c r="AB6" s="19">
        <f>Heures!V6</f>
        <v>9103588</v>
      </c>
      <c r="AC6" s="19">
        <f>Ciment!V6</f>
        <v>18911269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19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21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445" t="s">
        <v>39</v>
      </c>
      <c r="E8" s="446"/>
      <c r="F8" s="446"/>
      <c r="G8" s="447"/>
      <c r="H8" s="193"/>
      <c r="I8" s="193"/>
      <c r="J8" s="193"/>
      <c r="K8" s="193"/>
      <c r="L8" s="30"/>
      <c r="M8" s="465" t="s">
        <v>38</v>
      </c>
      <c r="N8" s="466"/>
      <c r="O8" s="467"/>
      <c r="P8" s="30"/>
      <c r="Q8" s="422" t="s">
        <v>40</v>
      </c>
      <c r="R8" s="423"/>
      <c r="S8" s="424"/>
      <c r="T8" s="30"/>
      <c r="U8" s="457" t="s">
        <v>8</v>
      </c>
      <c r="V8" s="458"/>
      <c r="W8" s="458"/>
      <c r="X8" s="459"/>
      <c r="Y8" s="36"/>
      <c r="Z8" s="36"/>
      <c r="AA8" s="36"/>
      <c r="AB8" s="422" t="s">
        <v>9</v>
      </c>
      <c r="AC8" s="423"/>
      <c r="AD8" s="424"/>
      <c r="AE8" s="37"/>
    </row>
    <row r="9" spans="1:31" s="2" customFormat="1" ht="12.75" x14ac:dyDescent="0.25">
      <c r="A9" s="430" t="s">
        <v>11</v>
      </c>
      <c r="B9" s="431" t="s">
        <v>12</v>
      </c>
      <c r="C9" s="30" t="s">
        <v>13</v>
      </c>
      <c r="D9" s="469" t="s">
        <v>32</v>
      </c>
      <c r="E9" s="448" t="s">
        <v>33</v>
      </c>
      <c r="F9" s="448" t="s">
        <v>34</v>
      </c>
      <c r="G9" s="471" t="s">
        <v>35</v>
      </c>
      <c r="H9" s="193"/>
      <c r="I9" s="450" t="s">
        <v>37</v>
      </c>
      <c r="J9" s="452" t="s">
        <v>41</v>
      </c>
      <c r="K9" s="453" t="s">
        <v>36</v>
      </c>
      <c r="L9" s="30" t="s">
        <v>13</v>
      </c>
      <c r="M9" s="475" t="s">
        <v>32</v>
      </c>
      <c r="N9" s="477" t="s">
        <v>33</v>
      </c>
      <c r="O9" s="440" t="s">
        <v>34</v>
      </c>
      <c r="P9" s="30" t="s">
        <v>13</v>
      </c>
      <c r="Q9" s="444" t="s">
        <v>32</v>
      </c>
      <c r="R9" s="439" t="s">
        <v>33</v>
      </c>
      <c r="S9" s="440" t="s">
        <v>34</v>
      </c>
      <c r="T9" s="30" t="s">
        <v>13</v>
      </c>
      <c r="U9" s="434" t="s">
        <v>32</v>
      </c>
      <c r="V9" s="435" t="s">
        <v>33</v>
      </c>
      <c r="W9" s="442" t="s">
        <v>34</v>
      </c>
      <c r="X9" s="437" t="s">
        <v>42</v>
      </c>
      <c r="Y9" s="36" t="s">
        <v>13</v>
      </c>
      <c r="Z9" s="36"/>
      <c r="AA9" s="36"/>
      <c r="AB9" s="444" t="s">
        <v>32</v>
      </c>
      <c r="AC9" s="439" t="s">
        <v>33</v>
      </c>
      <c r="AD9" s="440" t="s">
        <v>34</v>
      </c>
      <c r="AE9" s="37"/>
    </row>
    <row r="10" spans="1:31" s="2" customFormat="1" ht="13.5" customHeight="1" thickBot="1" x14ac:dyDescent="0.3">
      <c r="A10" s="407"/>
      <c r="B10" s="468"/>
      <c r="C10" s="23"/>
      <c r="D10" s="470"/>
      <c r="E10" s="449"/>
      <c r="F10" s="449"/>
      <c r="G10" s="472"/>
      <c r="H10" s="193"/>
      <c r="I10" s="451"/>
      <c r="J10" s="409"/>
      <c r="K10" s="454"/>
      <c r="L10" s="23"/>
      <c r="M10" s="476"/>
      <c r="N10" s="409"/>
      <c r="O10" s="441"/>
      <c r="P10" s="23"/>
      <c r="Q10" s="407"/>
      <c r="R10" s="436"/>
      <c r="S10" s="441"/>
      <c r="T10" s="23"/>
      <c r="U10" s="407"/>
      <c r="V10" s="436"/>
      <c r="W10" s="443"/>
      <c r="X10" s="438"/>
      <c r="Y10" s="27"/>
      <c r="Z10" s="27"/>
      <c r="AA10" s="27"/>
      <c r="AB10" s="407"/>
      <c r="AC10" s="436"/>
      <c r="AD10" s="441"/>
      <c r="AE10" s="37"/>
    </row>
    <row r="11" spans="1:31" s="57" customFormat="1" ht="19.5" customHeight="1" thickBot="1" x14ac:dyDescent="0.3">
      <c r="A11" s="45"/>
      <c r="B11" s="46" t="s">
        <v>23</v>
      </c>
      <c r="C11" s="47"/>
      <c r="D11" s="227">
        <f>Heures!H11</f>
        <v>85870</v>
      </c>
      <c r="E11" s="229">
        <f>Ciment!H11</f>
        <v>9679</v>
      </c>
      <c r="F11" s="229">
        <f>Acier!H11</f>
        <v>343.11015999999995</v>
      </c>
      <c r="G11" s="228">
        <f t="shared" ref="G11" si="0">SUM(G12+G24+G35+G38)</f>
        <v>9628589.8120000008</v>
      </c>
      <c r="H11" s="195"/>
      <c r="I11" s="216">
        <f>Ciment!K11</f>
        <v>5.7015497468746769E-3</v>
      </c>
      <c r="J11" s="225">
        <f t="shared" ref="J11" si="1">SUM(J12+J24+J35+J38)</f>
        <v>5115528.52104</v>
      </c>
      <c r="K11" s="226">
        <f>100%-I11</f>
        <v>0.99429845025312535</v>
      </c>
      <c r="L11" s="52"/>
      <c r="M11" s="199">
        <f>Heures!L11</f>
        <v>141000</v>
      </c>
      <c r="N11" s="204">
        <f>Ciment!L11</f>
        <v>10535.212999999998</v>
      </c>
      <c r="O11" s="205">
        <f>Acier!L11</f>
        <v>1170.07716</v>
      </c>
      <c r="P11" s="52"/>
      <c r="Q11" s="199">
        <f>Heures!Q11</f>
        <v>0</v>
      </c>
      <c r="R11" s="204">
        <f>Ciment!Q11</f>
        <v>0</v>
      </c>
      <c r="S11" s="205">
        <f>Acier!Q11</f>
        <v>0</v>
      </c>
      <c r="T11" s="52"/>
      <c r="U11" s="222">
        <f>Heures!T11</f>
        <v>16981</v>
      </c>
      <c r="V11" s="53">
        <f>Ciment!T11</f>
        <v>644</v>
      </c>
      <c r="W11" s="223">
        <f>Acier!T11</f>
        <v>42.7</v>
      </c>
      <c r="X11" s="254">
        <f t="shared" ref="X11" si="2">SUM(X12+X24+X35+X38)</f>
        <v>1023294</v>
      </c>
      <c r="Y11" s="55"/>
      <c r="Z11" s="55"/>
      <c r="AA11" s="55"/>
      <c r="AB11" s="194">
        <f>Heures!V11</f>
        <v>157981</v>
      </c>
      <c r="AC11" s="53">
        <f>Ciment!V11</f>
        <v>11179.212999999998</v>
      </c>
      <c r="AD11" s="157">
        <f>Acier!V11</f>
        <v>1212.7771599999999</v>
      </c>
      <c r="AE11" s="56"/>
    </row>
    <row r="12" spans="1:31" s="60" customFormat="1" ht="19.5" customHeight="1" thickBot="1" x14ac:dyDescent="0.3">
      <c r="A12" s="286"/>
      <c r="B12" s="287" t="s">
        <v>49</v>
      </c>
      <c r="C12" s="58"/>
      <c r="D12" s="360">
        <f>Heures!H12</f>
        <v>11487</v>
      </c>
      <c r="E12" s="361">
        <f>Ciment!H12</f>
        <v>7062</v>
      </c>
      <c r="F12" s="361">
        <f>Acier!H12</f>
        <v>274.39999999999998</v>
      </c>
      <c r="G12" s="362">
        <f t="shared" ref="G12" si="3">SUM(G13:G23)</f>
        <v>5741832</v>
      </c>
      <c r="H12" s="195"/>
      <c r="I12" s="363">
        <f>Ciment!K12</f>
        <v>5.9786745964316053E-3</v>
      </c>
      <c r="J12" s="364">
        <f t="shared" ref="J12" si="4">SUM(J13:J23)</f>
        <v>3163388.8000000003</v>
      </c>
      <c r="K12" s="365">
        <f>100%-I12</f>
        <v>0.99402132540356836</v>
      </c>
      <c r="L12" s="59"/>
      <c r="M12" s="360">
        <f>Heures!L12</f>
        <v>8366</v>
      </c>
      <c r="N12" s="361">
        <f>Ciment!L12</f>
        <v>2518.6129999999998</v>
      </c>
      <c r="O12" s="366">
        <f>Acier!L12</f>
        <v>257.209</v>
      </c>
      <c r="P12" s="59"/>
      <c r="Q12" s="367">
        <f>Heures!Q12</f>
        <v>0</v>
      </c>
      <c r="R12" s="364">
        <f>Ciment!Q12</f>
        <v>0</v>
      </c>
      <c r="S12" s="368">
        <f>Acier!Q12</f>
        <v>0</v>
      </c>
      <c r="T12" s="59"/>
      <c r="U12" s="369">
        <f>Heures!T12</f>
        <v>431</v>
      </c>
      <c r="V12" s="370">
        <f>Ciment!T12</f>
        <v>108</v>
      </c>
      <c r="W12" s="370">
        <f>Acier!T12</f>
        <v>16.600000000000001</v>
      </c>
      <c r="X12" s="371">
        <f t="shared" ref="X12" si="5">SUM(X13:X23)</f>
        <v>119929</v>
      </c>
      <c r="Y12" s="59"/>
      <c r="Z12" s="59"/>
      <c r="AA12" s="59"/>
      <c r="AB12" s="372">
        <f>Heures!V12</f>
        <v>8797</v>
      </c>
      <c r="AC12" s="364">
        <f>Ciment!V12</f>
        <v>2626.6129999999998</v>
      </c>
      <c r="AD12" s="368">
        <f>Acier!V12</f>
        <v>273.80899999999997</v>
      </c>
      <c r="AE12" s="56"/>
    </row>
    <row r="13" spans="1:31" x14ac:dyDescent="0.25">
      <c r="A13" s="61"/>
      <c r="B13" s="62" t="s">
        <v>57</v>
      </c>
      <c r="D13" s="206">
        <f>Heures!H13</f>
        <v>234</v>
      </c>
      <c r="E13" s="207">
        <f>Ciment!H13</f>
        <v>456</v>
      </c>
      <c r="F13" s="207">
        <f>Acier!H13</f>
        <v>0</v>
      </c>
      <c r="G13" s="224">
        <f t="shared" ref="G13:G40" si="6">IFERROR(SUM((D13*$D$5)+(E13*$E$5)+(F13*$F$5)),"")</f>
        <v>323004</v>
      </c>
      <c r="I13" s="208">
        <f>Ciment!K13</f>
        <v>0.92</v>
      </c>
      <c r="J13" s="211">
        <f>G13*I13</f>
        <v>297163.68</v>
      </c>
      <c r="K13" s="214">
        <f>100%-I13</f>
        <v>7.999999999999996E-2</v>
      </c>
      <c r="M13" s="230">
        <f>Heures!L13</f>
        <v>483</v>
      </c>
      <c r="N13" s="231">
        <f>Ciment!L13</f>
        <v>201.07</v>
      </c>
      <c r="O13" s="232">
        <f>Acier!L13</f>
        <v>0</v>
      </c>
      <c r="Q13" s="242">
        <f>Heures!Q13</f>
        <v>0</v>
      </c>
      <c r="R13" s="243">
        <f>Ciment!Q13</f>
        <v>0</v>
      </c>
      <c r="S13" s="244">
        <f>Acier!Q13</f>
        <v>0</v>
      </c>
      <c r="U13" s="251">
        <f>Heures!T13</f>
        <v>14</v>
      </c>
      <c r="V13" s="212">
        <f>Ciment!T13</f>
        <v>2</v>
      </c>
      <c r="W13" s="212">
        <f>Acier!T13</f>
        <v>0</v>
      </c>
      <c r="X13" s="253">
        <f>IFERROR(SUM((U13*$U$5)+(V13*$V$5)+(W13*$W$5)),"")</f>
        <v>1796</v>
      </c>
      <c r="AB13" s="255">
        <f>Heures!V13</f>
        <v>497</v>
      </c>
      <c r="AC13" s="212">
        <f>Ciment!V13</f>
        <v>203.07</v>
      </c>
      <c r="AD13" s="256">
        <f>Acier!V13</f>
        <v>0</v>
      </c>
    </row>
    <row r="14" spans="1:31" x14ac:dyDescent="0.25">
      <c r="A14" s="61"/>
      <c r="B14" s="62" t="s">
        <v>58</v>
      </c>
      <c r="D14" s="206">
        <f>Heures!H14</f>
        <v>643</v>
      </c>
      <c r="E14" s="207">
        <f>Ciment!H14</f>
        <v>546</v>
      </c>
      <c r="F14" s="207">
        <f>Acier!H14</f>
        <v>0</v>
      </c>
      <c r="G14" s="224">
        <f t="shared" si="6"/>
        <v>396188</v>
      </c>
      <c r="I14" s="208">
        <f>Ciment!K14</f>
        <v>0.83</v>
      </c>
      <c r="J14" s="211">
        <f t="shared" ref="J14:J23" si="7">G14*I14</f>
        <v>328836.03999999998</v>
      </c>
      <c r="K14" s="214">
        <f t="shared" ref="K14:K23" si="8">100%-I14</f>
        <v>0.17000000000000004</v>
      </c>
      <c r="M14" s="230">
        <f>Heures!L14</f>
        <v>1</v>
      </c>
      <c r="N14" s="231">
        <f>Ciment!L14</f>
        <v>1.5</v>
      </c>
      <c r="O14" s="232">
        <f>Acier!L14</f>
        <v>0</v>
      </c>
      <c r="Q14" s="242">
        <f>Heures!Q14</f>
        <v>0</v>
      </c>
      <c r="R14" s="243">
        <f>Ciment!Q14</f>
        <v>0</v>
      </c>
      <c r="S14" s="244">
        <f>Acier!Q14</f>
        <v>0</v>
      </c>
      <c r="U14" s="252">
        <f>Heures!T14</f>
        <v>0</v>
      </c>
      <c r="V14" s="243">
        <f>Ciment!T14</f>
        <v>5</v>
      </c>
      <c r="W14" s="243">
        <f>Acier!T14</f>
        <v>3</v>
      </c>
      <c r="X14" s="253">
        <f t="shared" ref="X14:X23" si="9">IFERROR(SUM((U14*$U$5)+(V14*$V$5)+(W14*$W$5)),"")</f>
        <v>9325</v>
      </c>
      <c r="AB14" s="197">
        <f>Heures!V14</f>
        <v>1</v>
      </c>
      <c r="AC14" s="196">
        <f>Ciment!V14</f>
        <v>6.5</v>
      </c>
      <c r="AD14" s="198">
        <f>Acier!V14</f>
        <v>3</v>
      </c>
    </row>
    <row r="15" spans="1:31" x14ac:dyDescent="0.25">
      <c r="A15" s="61"/>
      <c r="B15" s="62" t="s">
        <v>59</v>
      </c>
      <c r="D15" s="206">
        <f>Heures!H15</f>
        <v>453</v>
      </c>
      <c r="E15" s="207">
        <f>Ciment!H15</f>
        <v>678</v>
      </c>
      <c r="F15" s="207">
        <f>Acier!H15</f>
        <v>128</v>
      </c>
      <c r="G15" s="224">
        <f t="shared" si="6"/>
        <v>732588</v>
      </c>
      <c r="I15" s="208">
        <f>Ciment!K15</f>
        <v>0</v>
      </c>
      <c r="J15" s="211">
        <f t="shared" si="7"/>
        <v>0</v>
      </c>
      <c r="K15" s="214">
        <f t="shared" si="8"/>
        <v>1</v>
      </c>
      <c r="M15" s="230">
        <f>Heures!L15</f>
        <v>342</v>
      </c>
      <c r="N15" s="231">
        <f>Ciment!L15</f>
        <v>108</v>
      </c>
      <c r="O15" s="232">
        <f>Acier!L15</f>
        <v>0</v>
      </c>
      <c r="Q15" s="242">
        <f>Heures!Q15</f>
        <v>0</v>
      </c>
      <c r="R15" s="243">
        <f>Ciment!Q15</f>
        <v>0</v>
      </c>
      <c r="S15" s="244">
        <f>Acier!Q15</f>
        <v>0</v>
      </c>
      <c r="U15" s="252">
        <f>Heures!T15</f>
        <v>0</v>
      </c>
      <c r="V15" s="243">
        <f>Ciment!T15</f>
        <v>0</v>
      </c>
      <c r="W15" s="243">
        <f>Acier!T15</f>
        <v>0</v>
      </c>
      <c r="X15" s="253">
        <f t="shared" si="9"/>
        <v>0</v>
      </c>
      <c r="AB15" s="197">
        <f>Heures!V15</f>
        <v>342</v>
      </c>
      <c r="AC15" s="196">
        <f>Ciment!V15</f>
        <v>108</v>
      </c>
      <c r="AD15" s="198">
        <f>Acier!V15</f>
        <v>0</v>
      </c>
    </row>
    <row r="16" spans="1:31" x14ac:dyDescent="0.25">
      <c r="A16" s="61"/>
      <c r="B16" s="62" t="s">
        <v>60</v>
      </c>
      <c r="D16" s="206">
        <f>Heures!H16</f>
        <v>4535</v>
      </c>
      <c r="E16" s="207">
        <f>Ciment!H16</f>
        <v>810</v>
      </c>
      <c r="F16" s="207">
        <f>Acier!H16</f>
        <v>0</v>
      </c>
      <c r="G16" s="224">
        <f t="shared" si="6"/>
        <v>680860</v>
      </c>
      <c r="I16" s="208">
        <f>Ciment!K16</f>
        <v>0.78</v>
      </c>
      <c r="J16" s="211">
        <f t="shared" si="7"/>
        <v>531070.80000000005</v>
      </c>
      <c r="K16" s="214">
        <f t="shared" si="8"/>
        <v>0.21999999999999997</v>
      </c>
      <c r="M16" s="230">
        <f>Heures!L16</f>
        <v>140</v>
      </c>
      <c r="N16" s="231">
        <f>Ciment!L16</f>
        <v>38</v>
      </c>
      <c r="O16" s="232">
        <f>Acier!L16</f>
        <v>9.56</v>
      </c>
      <c r="Q16" s="242">
        <f>Heures!Q16</f>
        <v>0</v>
      </c>
      <c r="R16" s="243">
        <f>Ciment!Q16</f>
        <v>0</v>
      </c>
      <c r="S16" s="244">
        <f>Acier!Q16</f>
        <v>0</v>
      </c>
      <c r="U16" s="252">
        <f>Heures!T16</f>
        <v>33</v>
      </c>
      <c r="V16" s="243">
        <f>Ciment!T16</f>
        <v>13</v>
      </c>
      <c r="W16" s="243">
        <f>Acier!T16</f>
        <v>2.2999999999999998</v>
      </c>
      <c r="X16" s="253">
        <f t="shared" si="9"/>
        <v>14477</v>
      </c>
      <c r="AB16" s="197">
        <f>Heures!V16</f>
        <v>173</v>
      </c>
      <c r="AC16" s="196">
        <f>Ciment!V16</f>
        <v>51</v>
      </c>
      <c r="AD16" s="198">
        <f>Acier!V16</f>
        <v>11.86</v>
      </c>
    </row>
    <row r="17" spans="1:31" x14ac:dyDescent="0.25">
      <c r="A17" s="61"/>
      <c r="B17" s="62" t="s">
        <v>61</v>
      </c>
      <c r="D17" s="206">
        <f>Heures!H17</f>
        <v>3343</v>
      </c>
      <c r="E17" s="207">
        <f>Ciment!H17</f>
        <v>942</v>
      </c>
      <c r="F17" s="207">
        <f>Acier!H17</f>
        <v>0</v>
      </c>
      <c r="G17" s="224">
        <f t="shared" si="6"/>
        <v>741608</v>
      </c>
      <c r="I17" s="208">
        <f>Ciment!K17</f>
        <v>0.66</v>
      </c>
      <c r="J17" s="211">
        <f t="shared" si="7"/>
        <v>489461.28</v>
      </c>
      <c r="K17" s="214">
        <f t="shared" si="8"/>
        <v>0.33999999999999997</v>
      </c>
      <c r="M17" s="230">
        <f>Heures!L17</f>
        <v>1210</v>
      </c>
      <c r="N17" s="231">
        <f>Ciment!L17</f>
        <v>387.73</v>
      </c>
      <c r="O17" s="232">
        <f>Acier!L17</f>
        <v>43.625999999999998</v>
      </c>
      <c r="Q17" s="242">
        <f>Heures!Q17</f>
        <v>0</v>
      </c>
      <c r="R17" s="243">
        <f>Ciment!Q17</f>
        <v>0</v>
      </c>
      <c r="S17" s="244">
        <f>Acier!Q17</f>
        <v>0</v>
      </c>
      <c r="U17" s="252">
        <f>Heures!T17</f>
        <v>53</v>
      </c>
      <c r="V17" s="243">
        <f>Ciment!T17</f>
        <v>22</v>
      </c>
      <c r="W17" s="243">
        <f>Acier!T17</f>
        <v>0</v>
      </c>
      <c r="X17" s="253">
        <f t="shared" si="9"/>
        <v>16827</v>
      </c>
      <c r="AB17" s="197">
        <f>Heures!V17</f>
        <v>1263</v>
      </c>
      <c r="AC17" s="196">
        <f>Ciment!V17</f>
        <v>409.73</v>
      </c>
      <c r="AD17" s="198">
        <f>Acier!V17</f>
        <v>43.625999999999998</v>
      </c>
    </row>
    <row r="18" spans="1:31" x14ac:dyDescent="0.25">
      <c r="A18" s="61"/>
      <c r="B18" s="62" t="s">
        <v>62</v>
      </c>
      <c r="D18" s="206">
        <f>Heures!H18</f>
        <v>534</v>
      </c>
      <c r="E18" s="207">
        <f>Ciment!H18</f>
        <v>1074</v>
      </c>
      <c r="F18" s="207">
        <f>Acier!H18</f>
        <v>0</v>
      </c>
      <c r="G18" s="224">
        <f t="shared" si="6"/>
        <v>760314</v>
      </c>
      <c r="I18" s="208">
        <f>Ciment!K18</f>
        <v>0.74</v>
      </c>
      <c r="J18" s="211">
        <f t="shared" si="7"/>
        <v>562632.36</v>
      </c>
      <c r="K18" s="214">
        <f t="shared" si="8"/>
        <v>0.26</v>
      </c>
      <c r="M18" s="230">
        <f>Heures!L18</f>
        <v>1307</v>
      </c>
      <c r="N18" s="231">
        <f>Ciment!L18</f>
        <v>98.712999999999994</v>
      </c>
      <c r="O18" s="232">
        <f>Acier!L18</f>
        <v>28.321999999999999</v>
      </c>
      <c r="Q18" s="242">
        <f>Heures!Q18</f>
        <v>0</v>
      </c>
      <c r="R18" s="243">
        <f>Ciment!Q18</f>
        <v>0</v>
      </c>
      <c r="S18" s="244">
        <f>Acier!Q18</f>
        <v>0</v>
      </c>
      <c r="U18" s="252">
        <f>Heures!T18</f>
        <v>63</v>
      </c>
      <c r="V18" s="243">
        <f>Ciment!T18</f>
        <v>6</v>
      </c>
      <c r="W18" s="243">
        <f>Acier!T18</f>
        <v>5</v>
      </c>
      <c r="X18" s="253">
        <f t="shared" si="9"/>
        <v>15747</v>
      </c>
      <c r="AB18" s="197">
        <f>Heures!V18</f>
        <v>1370</v>
      </c>
      <c r="AC18" s="196">
        <f>Ciment!V18</f>
        <v>104.71299999999999</v>
      </c>
      <c r="AD18" s="198">
        <f>Acier!V18</f>
        <v>33.322000000000003</v>
      </c>
    </row>
    <row r="19" spans="1:31" x14ac:dyDescent="0.25">
      <c r="A19" s="61"/>
      <c r="B19" s="62" t="s">
        <v>63</v>
      </c>
      <c r="D19" s="206">
        <f>Heures!H19</f>
        <v>643</v>
      </c>
      <c r="E19" s="207">
        <f>Ciment!H19</f>
        <v>1206</v>
      </c>
      <c r="F19" s="207">
        <f>Acier!H19</f>
        <v>0</v>
      </c>
      <c r="G19" s="224">
        <f t="shared" si="6"/>
        <v>854888</v>
      </c>
      <c r="I19" s="208">
        <f>Ciment!K19</f>
        <v>0.37</v>
      </c>
      <c r="J19" s="211">
        <f t="shared" si="7"/>
        <v>316308.56</v>
      </c>
      <c r="K19" s="214">
        <f t="shared" si="8"/>
        <v>0.63</v>
      </c>
      <c r="M19" s="230">
        <f>Heures!L19</f>
        <v>956</v>
      </c>
      <c r="N19" s="231">
        <f>Ciment!L19</f>
        <v>27.119999999999997</v>
      </c>
      <c r="O19" s="232">
        <f>Acier!L19</f>
        <v>15.324</v>
      </c>
      <c r="Q19" s="242">
        <f>Heures!Q19</f>
        <v>0</v>
      </c>
      <c r="R19" s="243">
        <f>Ciment!Q19</f>
        <v>0</v>
      </c>
      <c r="S19" s="244">
        <f>Acier!Q19</f>
        <v>0</v>
      </c>
      <c r="U19" s="252">
        <f>Heures!T19</f>
        <v>0</v>
      </c>
      <c r="V19" s="243">
        <f>Ciment!T19</f>
        <v>3</v>
      </c>
      <c r="W19" s="243">
        <f>Acier!T19</f>
        <v>2.2999999999999998</v>
      </c>
      <c r="X19" s="253">
        <f t="shared" si="9"/>
        <v>6570</v>
      </c>
      <c r="AB19" s="197">
        <f>Heures!V19</f>
        <v>956</v>
      </c>
      <c r="AC19" s="196">
        <f>Ciment!V19</f>
        <v>30.119999999999997</v>
      </c>
      <c r="AD19" s="198">
        <f>Acier!V19</f>
        <v>17.623999999999999</v>
      </c>
    </row>
    <row r="20" spans="1:31" x14ac:dyDescent="0.25">
      <c r="A20" s="61"/>
      <c r="B20" s="62" t="s">
        <v>64</v>
      </c>
      <c r="D20" s="206">
        <f>Heures!H20</f>
        <v>345</v>
      </c>
      <c r="E20" s="207">
        <f>Ciment!H20</f>
        <v>1338</v>
      </c>
      <c r="F20" s="207">
        <f>Acier!H20</f>
        <v>0</v>
      </c>
      <c r="G20" s="224">
        <f t="shared" si="6"/>
        <v>938880</v>
      </c>
      <c r="I20" s="208">
        <f>Ciment!K20</f>
        <v>0.63</v>
      </c>
      <c r="J20" s="211">
        <f t="shared" si="7"/>
        <v>591494.40000000002</v>
      </c>
      <c r="K20" s="214">
        <f t="shared" si="8"/>
        <v>0.37</v>
      </c>
      <c r="M20" s="230">
        <f>Heures!L20</f>
        <v>1320</v>
      </c>
      <c r="N20" s="231">
        <f>Ciment!L20</f>
        <v>93</v>
      </c>
      <c r="O20" s="232">
        <f>Acier!L20</f>
        <v>36.097000000000001</v>
      </c>
      <c r="Q20" s="242">
        <f>Heures!Q20</f>
        <v>0</v>
      </c>
      <c r="R20" s="243">
        <f>Ciment!Q20</f>
        <v>0</v>
      </c>
      <c r="S20" s="244">
        <f>Acier!Q20</f>
        <v>0</v>
      </c>
      <c r="U20" s="252">
        <f>Heures!T20</f>
        <v>214</v>
      </c>
      <c r="V20" s="243">
        <f>Ciment!T20</f>
        <v>17</v>
      </c>
      <c r="W20" s="243">
        <f>Acier!T20</f>
        <v>4</v>
      </c>
      <c r="X20" s="253">
        <f t="shared" si="9"/>
        <v>25821</v>
      </c>
      <c r="AB20" s="197">
        <f>Heures!V20</f>
        <v>1534</v>
      </c>
      <c r="AC20" s="196">
        <f>Ciment!V20</f>
        <v>110</v>
      </c>
      <c r="AD20" s="198">
        <f>Acier!V20</f>
        <v>40.097000000000001</v>
      </c>
    </row>
    <row r="21" spans="1:31" x14ac:dyDescent="0.25">
      <c r="A21" s="61"/>
      <c r="B21" s="62" t="s">
        <v>65</v>
      </c>
      <c r="D21" s="206">
        <f>Heures!H21</f>
        <v>532</v>
      </c>
      <c r="E21" s="207">
        <f>Ciment!H21</f>
        <v>0</v>
      </c>
      <c r="F21" s="207">
        <f>Acier!H21</f>
        <v>12</v>
      </c>
      <c r="G21" s="224">
        <f t="shared" si="6"/>
        <v>37232</v>
      </c>
      <c r="I21" s="208">
        <f>Ciment!K21</f>
        <v>0.74</v>
      </c>
      <c r="J21" s="211">
        <f t="shared" si="7"/>
        <v>27551.68</v>
      </c>
      <c r="K21" s="214">
        <f t="shared" si="8"/>
        <v>0.26</v>
      </c>
      <c r="M21" s="230">
        <f>Heures!L21</f>
        <v>1269</v>
      </c>
      <c r="N21" s="231">
        <f>Ciment!L21</f>
        <v>353.5</v>
      </c>
      <c r="O21" s="232">
        <f>Acier!L21</f>
        <v>17.488000000000003</v>
      </c>
      <c r="Q21" s="242">
        <f>Heures!Q21</f>
        <v>0</v>
      </c>
      <c r="R21" s="243">
        <f>Ciment!Q21</f>
        <v>0</v>
      </c>
      <c r="S21" s="244">
        <f>Acier!Q21</f>
        <v>0</v>
      </c>
      <c r="U21" s="252">
        <f>Heures!T21</f>
        <v>22</v>
      </c>
      <c r="V21" s="243">
        <f>Ciment!T21</f>
        <v>40</v>
      </c>
      <c r="W21" s="243">
        <f>Acier!T21</f>
        <v>0</v>
      </c>
      <c r="X21" s="253">
        <f t="shared" si="9"/>
        <v>28438</v>
      </c>
      <c r="AB21" s="197">
        <f>Heures!V21</f>
        <v>1291</v>
      </c>
      <c r="AC21" s="196">
        <f>Ciment!V21</f>
        <v>393.5</v>
      </c>
      <c r="AD21" s="198">
        <f>Acier!V21</f>
        <v>17.488000000000003</v>
      </c>
    </row>
    <row r="22" spans="1:31" x14ac:dyDescent="0.25">
      <c r="A22" s="61"/>
      <c r="B22" s="62" t="s">
        <v>66</v>
      </c>
      <c r="D22" s="206">
        <f>Heures!H22</f>
        <v>225</v>
      </c>
      <c r="E22" s="207">
        <f>Ciment!H22</f>
        <v>12</v>
      </c>
      <c r="F22" s="207">
        <f>Acier!H22</f>
        <v>2.4</v>
      </c>
      <c r="G22" s="224">
        <f t="shared" si="6"/>
        <v>18870</v>
      </c>
      <c r="I22" s="208">
        <f>Ciment!K22</f>
        <v>1</v>
      </c>
      <c r="J22" s="211">
        <f t="shared" si="7"/>
        <v>18870</v>
      </c>
      <c r="K22" s="214">
        <f t="shared" si="8"/>
        <v>0</v>
      </c>
      <c r="M22" s="230">
        <f>Heures!L22</f>
        <v>1338</v>
      </c>
      <c r="N22" s="231">
        <f>Ciment!L22</f>
        <v>1209.98</v>
      </c>
      <c r="O22" s="232">
        <f>Acier!L22</f>
        <v>106.792</v>
      </c>
      <c r="Q22" s="242">
        <f>Heures!Q22</f>
        <v>0</v>
      </c>
      <c r="R22" s="243">
        <f>Ciment!Q22</f>
        <v>0</v>
      </c>
      <c r="S22" s="244">
        <f>Acier!Q22</f>
        <v>0</v>
      </c>
      <c r="U22" s="252">
        <f>Heures!T22</f>
        <v>32</v>
      </c>
      <c r="V22" s="243">
        <f>Ciment!T22</f>
        <v>0</v>
      </c>
      <c r="W22" s="243">
        <f>Acier!T22</f>
        <v>0</v>
      </c>
      <c r="X22" s="253">
        <f t="shared" si="9"/>
        <v>928</v>
      </c>
      <c r="AB22" s="197">
        <f>Heures!V22</f>
        <v>1370</v>
      </c>
      <c r="AC22" s="196">
        <f>Ciment!V22</f>
        <v>1209.98</v>
      </c>
      <c r="AD22" s="198">
        <f>Acier!V22</f>
        <v>106.792</v>
      </c>
    </row>
    <row r="23" spans="1:31" ht="15.75" thickBot="1" x14ac:dyDescent="0.3">
      <c r="A23" s="61"/>
      <c r="B23" s="62" t="s">
        <v>67</v>
      </c>
      <c r="D23" s="206">
        <f>Heures!H23</f>
        <v>0</v>
      </c>
      <c r="E23" s="207">
        <f>Ciment!H23</f>
        <v>0</v>
      </c>
      <c r="F23" s="207">
        <f>Acier!H23</f>
        <v>132</v>
      </c>
      <c r="G23" s="224">
        <f t="shared" si="6"/>
        <v>257400</v>
      </c>
      <c r="I23" s="208">
        <f>Ciment!K23</f>
        <v>0</v>
      </c>
      <c r="J23" s="211">
        <f t="shared" si="7"/>
        <v>0</v>
      </c>
      <c r="K23" s="214">
        <f t="shared" si="8"/>
        <v>1</v>
      </c>
      <c r="M23" s="233">
        <f>Heures!L23</f>
        <v>0</v>
      </c>
      <c r="N23" s="234">
        <f>Ciment!L23</f>
        <v>0</v>
      </c>
      <c r="O23" s="235">
        <f>Acier!L23</f>
        <v>0</v>
      </c>
      <c r="Q23" s="245">
        <f>Heures!Q23</f>
        <v>0</v>
      </c>
      <c r="R23" s="246">
        <f>Ciment!Q23</f>
        <v>0</v>
      </c>
      <c r="S23" s="247">
        <f>Acier!Q23</f>
        <v>0</v>
      </c>
      <c r="U23" s="252">
        <f>Heures!T23</f>
        <v>0</v>
      </c>
      <c r="V23" s="243">
        <f>Ciment!T23</f>
        <v>0</v>
      </c>
      <c r="W23" s="243">
        <f>Acier!T23</f>
        <v>0</v>
      </c>
      <c r="X23" s="253">
        <f t="shared" si="9"/>
        <v>0</v>
      </c>
      <c r="AB23" s="200">
        <f>Heures!V23</f>
        <v>0</v>
      </c>
      <c r="AC23" s="201">
        <f>Ciment!V23</f>
        <v>0</v>
      </c>
      <c r="AD23" s="202">
        <f>Acier!V23</f>
        <v>0</v>
      </c>
    </row>
    <row r="24" spans="1:31" s="60" customFormat="1" ht="19.5" customHeight="1" thickBot="1" x14ac:dyDescent="0.3">
      <c r="A24" s="286"/>
      <c r="B24" s="287" t="s">
        <v>50</v>
      </c>
      <c r="C24" s="58"/>
      <c r="D24" s="360">
        <f>Heures!H24</f>
        <v>63627</v>
      </c>
      <c r="E24" s="361">
        <f>Ciment!H24</f>
        <v>2532</v>
      </c>
      <c r="F24" s="361">
        <f>Acier!H24</f>
        <v>63.2</v>
      </c>
      <c r="G24" s="362">
        <f t="shared" ref="G24" si="10">SUM(G25:G34)</f>
        <v>3537282</v>
      </c>
      <c r="H24" s="195"/>
      <c r="I24" s="363">
        <f>Ciment!K24</f>
        <v>4.9215639810426546E-3</v>
      </c>
      <c r="J24" s="364">
        <f t="shared" ref="J24" si="11">SUM(J25:J34)</f>
        <v>1709318.1500000001</v>
      </c>
      <c r="K24" s="365">
        <f>100%-I24</f>
        <v>0.99507843601895729</v>
      </c>
      <c r="L24" s="59"/>
      <c r="M24" s="360">
        <f>Heures!L24</f>
        <v>115077.5</v>
      </c>
      <c r="N24" s="361">
        <f>Ciment!L24</f>
        <v>7841.0999999999985</v>
      </c>
      <c r="O24" s="366">
        <f>Acier!L24</f>
        <v>884.60900000000004</v>
      </c>
      <c r="P24" s="59"/>
      <c r="Q24" s="367">
        <f>Heures!Q24</f>
        <v>0</v>
      </c>
      <c r="R24" s="364">
        <f>Ciment!Q24</f>
        <v>0</v>
      </c>
      <c r="S24" s="368">
        <f>Acier!Q24</f>
        <v>0</v>
      </c>
      <c r="T24" s="59"/>
      <c r="U24" s="369">
        <f>Heures!T24</f>
        <v>13568</v>
      </c>
      <c r="V24" s="370">
        <f>Ciment!T24</f>
        <v>433</v>
      </c>
      <c r="W24" s="370">
        <f>Acier!T24</f>
        <v>22.700000000000003</v>
      </c>
      <c r="X24" s="371">
        <f t="shared" ref="X24" si="12">SUM(X25:X34)</f>
        <v>738672</v>
      </c>
      <c r="Y24" s="59"/>
      <c r="Z24" s="59"/>
      <c r="AA24" s="59"/>
      <c r="AB24" s="372">
        <f>Heures!V24</f>
        <v>128645.5</v>
      </c>
      <c r="AC24" s="364">
        <f>Ciment!V24</f>
        <v>8274.0999999999985</v>
      </c>
      <c r="AD24" s="368">
        <f>Acier!V24</f>
        <v>907.30900000000008</v>
      </c>
      <c r="AE24" s="56"/>
    </row>
    <row r="25" spans="1:31" x14ac:dyDescent="0.25">
      <c r="A25" s="61"/>
      <c r="B25" s="62" t="s">
        <v>67</v>
      </c>
      <c r="D25" s="206">
        <f>Heures!H25</f>
        <v>2352</v>
      </c>
      <c r="E25" s="207">
        <f>Ciment!H25</f>
        <v>215</v>
      </c>
      <c r="F25" s="207">
        <f>Acier!H25</f>
        <v>0</v>
      </c>
      <c r="G25" s="224">
        <f t="shared" si="6"/>
        <v>210577</v>
      </c>
      <c r="I25" s="208">
        <f>Ciment!K25</f>
        <v>0.74</v>
      </c>
      <c r="J25" s="211">
        <f t="shared" ref="J25:J34" si="13">G25*I25</f>
        <v>155826.98000000001</v>
      </c>
      <c r="K25" s="203">
        <f t="shared" ref="K25:K34" si="14">100%-I25</f>
        <v>0.26</v>
      </c>
      <c r="M25" s="236">
        <f>Heures!L25</f>
        <v>4442</v>
      </c>
      <c r="N25" s="237">
        <f>Ciment!L25</f>
        <v>304.45</v>
      </c>
      <c r="O25" s="238">
        <f>Acier!L25</f>
        <v>61.128999999999998</v>
      </c>
      <c r="Q25" s="248">
        <f>Heures!Q25</f>
        <v>0</v>
      </c>
      <c r="R25" s="249">
        <f>Ciment!Q25</f>
        <v>0</v>
      </c>
      <c r="S25" s="250">
        <f>Acier!Q25</f>
        <v>0</v>
      </c>
      <c r="U25" s="252">
        <f>Heures!T25</f>
        <v>43</v>
      </c>
      <c r="V25" s="243">
        <f>Ciment!T25</f>
        <v>12</v>
      </c>
      <c r="W25" s="243">
        <f>Acier!T25</f>
        <v>2</v>
      </c>
      <c r="X25" s="253">
        <f t="shared" ref="X25:X34" si="15">IFERROR(SUM((U25*$U$5)+(V25*$V$5)+(W25*$W$5)),"")</f>
        <v>13487</v>
      </c>
      <c r="AB25" s="197">
        <f>Heures!V25</f>
        <v>4485</v>
      </c>
      <c r="AC25" s="196">
        <f>Ciment!V25</f>
        <v>316.45</v>
      </c>
      <c r="AD25" s="198">
        <f>Acier!V25</f>
        <v>63.128999999999998</v>
      </c>
    </row>
    <row r="26" spans="1:31" x14ac:dyDescent="0.25">
      <c r="A26" s="61"/>
      <c r="B26" s="62" t="s">
        <v>68</v>
      </c>
      <c r="D26" s="206">
        <f>Heures!H26</f>
        <v>3425</v>
      </c>
      <c r="E26" s="207">
        <f>Ciment!H26</f>
        <v>356</v>
      </c>
      <c r="F26" s="207">
        <f>Acier!H26</f>
        <v>0</v>
      </c>
      <c r="G26" s="224">
        <f t="shared" si="6"/>
        <v>336470</v>
      </c>
      <c r="I26" s="208">
        <f>Ciment!K26</f>
        <v>0.33</v>
      </c>
      <c r="J26" s="212">
        <f t="shared" si="13"/>
        <v>111035.1</v>
      </c>
      <c r="K26" s="198">
        <f t="shared" si="14"/>
        <v>0.66999999999999993</v>
      </c>
      <c r="M26" s="239">
        <f>Heures!L26</f>
        <v>31170.5</v>
      </c>
      <c r="N26" s="240">
        <f>Ciment!L26</f>
        <v>2717.5999999999995</v>
      </c>
      <c r="O26" s="241">
        <f>Acier!L26</f>
        <v>423.14499999999998</v>
      </c>
      <c r="Q26" s="242">
        <f>Heures!Q26</f>
        <v>0</v>
      </c>
      <c r="R26" s="243">
        <f>Ciment!Q26</f>
        <v>0</v>
      </c>
      <c r="S26" s="244">
        <f>Acier!Q26</f>
        <v>0</v>
      </c>
      <c r="U26" s="252">
        <f>Heures!T26</f>
        <v>3422</v>
      </c>
      <c r="V26" s="243">
        <f>Ciment!T26</f>
        <v>34</v>
      </c>
      <c r="W26" s="243">
        <f>Acier!T26</f>
        <v>4</v>
      </c>
      <c r="X26" s="253">
        <f t="shared" si="15"/>
        <v>130668</v>
      </c>
      <c r="AB26" s="197">
        <f>Heures!V26</f>
        <v>34592.5</v>
      </c>
      <c r="AC26" s="196">
        <f>Ciment!V26</f>
        <v>2751.5999999999995</v>
      </c>
      <c r="AD26" s="198">
        <f>Acier!V26</f>
        <v>427.14499999999998</v>
      </c>
    </row>
    <row r="27" spans="1:31" x14ac:dyDescent="0.25">
      <c r="A27" s="61"/>
      <c r="B27" s="62" t="s">
        <v>69</v>
      </c>
      <c r="D27" s="206">
        <f>Heures!H27</f>
        <v>252</v>
      </c>
      <c r="E27" s="207">
        <f>Ciment!H27</f>
        <v>365</v>
      </c>
      <c r="F27" s="207">
        <f>Acier!H27</f>
        <v>0</v>
      </c>
      <c r="G27" s="224">
        <f t="shared" si="6"/>
        <v>260227</v>
      </c>
      <c r="I27" s="208">
        <f>Ciment!K27</f>
        <v>0.77</v>
      </c>
      <c r="J27" s="212">
        <f t="shared" si="13"/>
        <v>200374.79</v>
      </c>
      <c r="K27" s="198">
        <f t="shared" si="14"/>
        <v>0.22999999999999998</v>
      </c>
      <c r="M27" s="239">
        <f>Heures!L27</f>
        <v>2129</v>
      </c>
      <c r="N27" s="240">
        <f>Ciment!L27</f>
        <v>64.7</v>
      </c>
      <c r="O27" s="241">
        <f>Acier!L27</f>
        <v>17.302999999999997</v>
      </c>
      <c r="Q27" s="242">
        <f>Heures!Q27</f>
        <v>0</v>
      </c>
      <c r="R27" s="243">
        <f>Ciment!Q27</f>
        <v>0</v>
      </c>
      <c r="S27" s="244">
        <f>Acier!Q27</f>
        <v>0</v>
      </c>
      <c r="U27" s="252">
        <f>Heures!T27</f>
        <v>6435</v>
      </c>
      <c r="V27" s="243">
        <f>Ciment!T27</f>
        <v>99</v>
      </c>
      <c r="W27" s="243">
        <f>Acier!T27</f>
        <v>2.8</v>
      </c>
      <c r="X27" s="253">
        <f t="shared" si="15"/>
        <v>260880</v>
      </c>
      <c r="AB27" s="197">
        <f>Heures!V27</f>
        <v>8564</v>
      </c>
      <c r="AC27" s="196">
        <f>Ciment!V27</f>
        <v>163.69999999999999</v>
      </c>
      <c r="AD27" s="198">
        <f>Acier!V27</f>
        <v>20.102999999999998</v>
      </c>
    </row>
    <row r="28" spans="1:31" x14ac:dyDescent="0.25">
      <c r="A28" s="61"/>
      <c r="B28" s="62" t="s">
        <v>70</v>
      </c>
      <c r="D28" s="206">
        <f>Heures!H28</f>
        <v>25235</v>
      </c>
      <c r="E28" s="207">
        <f>Ciment!H28</f>
        <v>374</v>
      </c>
      <c r="F28" s="207">
        <f>Acier!H28</f>
        <v>-17.5</v>
      </c>
      <c r="G28" s="224">
        <f t="shared" si="6"/>
        <v>881915</v>
      </c>
      <c r="I28" s="208">
        <f>Ciment!K28</f>
        <v>0.95</v>
      </c>
      <c r="J28" s="212">
        <f t="shared" si="13"/>
        <v>837819.25</v>
      </c>
      <c r="K28" s="198">
        <f t="shared" si="14"/>
        <v>5.0000000000000044E-2</v>
      </c>
      <c r="M28" s="239">
        <f>Heures!L28</f>
        <v>3901</v>
      </c>
      <c r="N28" s="240">
        <f>Ciment!L28</f>
        <v>150.19999999999999</v>
      </c>
      <c r="O28" s="241">
        <f>Acier!L28</f>
        <v>21.999000000000002</v>
      </c>
      <c r="Q28" s="242">
        <f>Heures!Q28</f>
        <v>0</v>
      </c>
      <c r="R28" s="243">
        <f>Ciment!Q28</f>
        <v>0</v>
      </c>
      <c r="S28" s="244">
        <f>Acier!Q28</f>
        <v>0</v>
      </c>
      <c r="U28" s="252">
        <f>Heures!T28</f>
        <v>244</v>
      </c>
      <c r="V28" s="243">
        <f>Ciment!T28</f>
        <v>23</v>
      </c>
      <c r="W28" s="243">
        <f>Acier!T28</f>
        <v>1.9</v>
      </c>
      <c r="X28" s="253">
        <f t="shared" si="15"/>
        <v>26766</v>
      </c>
      <c r="AB28" s="197">
        <f>Heures!V28</f>
        <v>4145</v>
      </c>
      <c r="AC28" s="196">
        <f>Ciment!V28</f>
        <v>173.2</v>
      </c>
      <c r="AD28" s="198">
        <f>Acier!V28</f>
        <v>23.899000000000001</v>
      </c>
    </row>
    <row r="29" spans="1:31" x14ac:dyDescent="0.25">
      <c r="A29" s="61"/>
      <c r="B29" s="62" t="s">
        <v>71</v>
      </c>
      <c r="D29" s="206">
        <f>Heures!H29</f>
        <v>3434</v>
      </c>
      <c r="E29" s="207">
        <f>Ciment!H29</f>
        <v>383</v>
      </c>
      <c r="F29" s="207">
        <f>Acier!H29</f>
        <v>56</v>
      </c>
      <c r="G29" s="224">
        <f t="shared" si="6"/>
        <v>464669</v>
      </c>
      <c r="I29" s="208">
        <f>Ciment!K29</f>
        <v>0.87</v>
      </c>
      <c r="J29" s="212">
        <f t="shared" si="13"/>
        <v>404262.02999999997</v>
      </c>
      <c r="K29" s="198">
        <f t="shared" si="14"/>
        <v>0.13</v>
      </c>
      <c r="M29" s="239">
        <f>Heures!L29</f>
        <v>73435</v>
      </c>
      <c r="N29" s="240">
        <f>Ciment!L29</f>
        <v>4604.1499999999996</v>
      </c>
      <c r="O29" s="241">
        <f>Acier!L29</f>
        <v>361.03300000000002</v>
      </c>
      <c r="Q29" s="242">
        <f>Heures!Q29</f>
        <v>0</v>
      </c>
      <c r="R29" s="243">
        <f>Ciment!Q29</f>
        <v>0</v>
      </c>
      <c r="S29" s="244">
        <f>Acier!Q29</f>
        <v>0</v>
      </c>
      <c r="U29" s="252">
        <f>Heures!T29</f>
        <v>3424</v>
      </c>
      <c r="V29" s="243">
        <f>Ciment!T29</f>
        <v>265</v>
      </c>
      <c r="W29" s="243">
        <f>Acier!T29</f>
        <v>12</v>
      </c>
      <c r="X29" s="253">
        <f t="shared" si="15"/>
        <v>306871</v>
      </c>
      <c r="AB29" s="197">
        <f>Heures!V29</f>
        <v>76859</v>
      </c>
      <c r="AC29" s="196">
        <f>Ciment!V29</f>
        <v>4869.1499999999996</v>
      </c>
      <c r="AD29" s="198">
        <f>Acier!V29</f>
        <v>373.03300000000002</v>
      </c>
    </row>
    <row r="30" spans="1:31" x14ac:dyDescent="0.25">
      <c r="A30" s="61"/>
      <c r="B30" s="62" t="s">
        <v>72</v>
      </c>
      <c r="D30" s="206">
        <f>Heures!H30</f>
        <v>25225</v>
      </c>
      <c r="E30" s="207">
        <f>Ciment!H30</f>
        <v>392</v>
      </c>
      <c r="F30" s="207">
        <f>Acier!H30</f>
        <v>4</v>
      </c>
      <c r="G30" s="224">
        <f t="shared" si="6"/>
        <v>936090</v>
      </c>
      <c r="I30" s="208">
        <f>Ciment!K30</f>
        <v>0</v>
      </c>
      <c r="J30" s="212">
        <f t="shared" si="13"/>
        <v>0</v>
      </c>
      <c r="K30" s="198">
        <f t="shared" si="14"/>
        <v>1</v>
      </c>
      <c r="M30" s="239">
        <f>Heures!L30</f>
        <v>0</v>
      </c>
      <c r="N30" s="240">
        <f>Ciment!L30</f>
        <v>0</v>
      </c>
      <c r="O30" s="241">
        <f>Acier!L30</f>
        <v>0</v>
      </c>
      <c r="Q30" s="242">
        <f>Heures!Q30</f>
        <v>0</v>
      </c>
      <c r="R30" s="243">
        <f>Ciment!Q30</f>
        <v>0</v>
      </c>
      <c r="S30" s="244">
        <f>Acier!Q30</f>
        <v>0</v>
      </c>
      <c r="U30" s="252">
        <f>Heures!T30</f>
        <v>0</v>
      </c>
      <c r="V30" s="243">
        <f>Ciment!T30</f>
        <v>0</v>
      </c>
      <c r="W30" s="243">
        <f>Acier!T30</f>
        <v>0</v>
      </c>
      <c r="X30" s="253">
        <f t="shared" si="15"/>
        <v>0</v>
      </c>
      <c r="AB30" s="197">
        <f>Heures!V30</f>
        <v>0</v>
      </c>
      <c r="AC30" s="196">
        <f>Ciment!V30</f>
        <v>0</v>
      </c>
      <c r="AD30" s="198">
        <f>Acier!V30</f>
        <v>0</v>
      </c>
    </row>
    <row r="31" spans="1:31" x14ac:dyDescent="0.25">
      <c r="A31" s="61"/>
      <c r="B31" s="62" t="s">
        <v>73</v>
      </c>
      <c r="D31" s="206">
        <f>Heures!H31</f>
        <v>3324</v>
      </c>
      <c r="E31" s="207">
        <f>Ciment!H31</f>
        <v>401</v>
      </c>
      <c r="F31" s="207">
        <f>Acier!H31</f>
        <v>2.5</v>
      </c>
      <c r="G31" s="224">
        <f t="shared" si="6"/>
        <v>369994</v>
      </c>
      <c r="I31" s="208">
        <f>Ciment!K31</f>
        <v>0</v>
      </c>
      <c r="J31" s="212">
        <f t="shared" si="13"/>
        <v>0</v>
      </c>
      <c r="K31" s="198">
        <f t="shared" si="14"/>
        <v>1</v>
      </c>
      <c r="M31" s="239">
        <f>Heures!L31</f>
        <v>0</v>
      </c>
      <c r="N31" s="240">
        <f>Ciment!L31</f>
        <v>0</v>
      </c>
      <c r="O31" s="241">
        <f>Acier!L31</f>
        <v>0</v>
      </c>
      <c r="Q31" s="242">
        <f>Heures!Q31</f>
        <v>0</v>
      </c>
      <c r="R31" s="243">
        <f>Ciment!Q31</f>
        <v>0</v>
      </c>
      <c r="S31" s="244">
        <f>Acier!Q31</f>
        <v>0</v>
      </c>
      <c r="U31" s="252">
        <f>Heures!T31</f>
        <v>0</v>
      </c>
      <c r="V31" s="243">
        <f>Ciment!T31</f>
        <v>0</v>
      </c>
      <c r="W31" s="243">
        <f>Acier!T31</f>
        <v>0</v>
      </c>
      <c r="X31" s="253">
        <f t="shared" si="15"/>
        <v>0</v>
      </c>
      <c r="AB31" s="197">
        <f>Heures!V31</f>
        <v>0</v>
      </c>
      <c r="AC31" s="196">
        <f>Ciment!V31</f>
        <v>0</v>
      </c>
      <c r="AD31" s="198">
        <f>Acier!V31</f>
        <v>0</v>
      </c>
    </row>
    <row r="32" spans="1:31" x14ac:dyDescent="0.25">
      <c r="A32" s="61"/>
      <c r="B32" s="62" t="s">
        <v>74</v>
      </c>
      <c r="D32" s="206">
        <f>Heures!H32</f>
        <v>345</v>
      </c>
      <c r="E32" s="207">
        <f>Ciment!H32</f>
        <v>0</v>
      </c>
      <c r="F32" s="207">
        <f>Acier!H32</f>
        <v>1.9</v>
      </c>
      <c r="G32" s="224">
        <f t="shared" si="6"/>
        <v>12675</v>
      </c>
      <c r="I32" s="208">
        <f>Ciment!K32</f>
        <v>0</v>
      </c>
      <c r="J32" s="212">
        <f t="shared" si="13"/>
        <v>0</v>
      </c>
      <c r="K32" s="198">
        <f t="shared" si="14"/>
        <v>1</v>
      </c>
      <c r="M32" s="239">
        <f>Heures!L32</f>
        <v>0</v>
      </c>
      <c r="N32" s="240">
        <f>Ciment!L32</f>
        <v>0</v>
      </c>
      <c r="O32" s="241">
        <f>Acier!L32</f>
        <v>0</v>
      </c>
      <c r="Q32" s="242">
        <f>Heures!Q32</f>
        <v>0</v>
      </c>
      <c r="R32" s="243">
        <f>Ciment!Q32</f>
        <v>0</v>
      </c>
      <c r="S32" s="244">
        <f>Acier!Q32</f>
        <v>0</v>
      </c>
      <c r="U32" s="252">
        <f>Heures!T32</f>
        <v>0</v>
      </c>
      <c r="V32" s="243">
        <f>Ciment!T32</f>
        <v>0</v>
      </c>
      <c r="W32" s="243">
        <f>Acier!T32</f>
        <v>0</v>
      </c>
      <c r="X32" s="253">
        <f t="shared" si="15"/>
        <v>0</v>
      </c>
      <c r="AB32" s="197">
        <f>Heures!V32</f>
        <v>0</v>
      </c>
      <c r="AC32" s="196">
        <f>Ciment!V32</f>
        <v>0</v>
      </c>
      <c r="AD32" s="198">
        <f>Acier!V32</f>
        <v>0</v>
      </c>
    </row>
    <row r="33" spans="1:31" x14ac:dyDescent="0.25">
      <c r="A33" s="61"/>
      <c r="B33" s="62" t="s">
        <v>75</v>
      </c>
      <c r="D33" s="206">
        <f>Heures!H33</f>
        <v>0</v>
      </c>
      <c r="E33" s="207">
        <f>Ciment!H33</f>
        <v>35</v>
      </c>
      <c r="F33" s="207">
        <f>Acier!H33</f>
        <v>0</v>
      </c>
      <c r="G33" s="224">
        <f t="shared" si="6"/>
        <v>24325</v>
      </c>
      <c r="I33" s="208">
        <f>Ciment!K33</f>
        <v>0</v>
      </c>
      <c r="J33" s="212">
        <f t="shared" si="13"/>
        <v>0</v>
      </c>
      <c r="K33" s="198">
        <f t="shared" si="14"/>
        <v>1</v>
      </c>
      <c r="M33" s="239">
        <f>Heures!L33</f>
        <v>0</v>
      </c>
      <c r="N33" s="240">
        <f>Ciment!L33</f>
        <v>0</v>
      </c>
      <c r="O33" s="241">
        <f>Acier!L33</f>
        <v>0</v>
      </c>
      <c r="Q33" s="242">
        <f>Heures!Q33</f>
        <v>0</v>
      </c>
      <c r="R33" s="243">
        <f>Ciment!Q33</f>
        <v>0</v>
      </c>
      <c r="S33" s="244">
        <f>Acier!Q33</f>
        <v>0</v>
      </c>
      <c r="U33" s="252">
        <f>Heures!T33</f>
        <v>0</v>
      </c>
      <c r="V33" s="243">
        <f>Ciment!T33</f>
        <v>0</v>
      </c>
      <c r="W33" s="243">
        <f>Acier!T33</f>
        <v>0</v>
      </c>
      <c r="X33" s="253">
        <f t="shared" si="15"/>
        <v>0</v>
      </c>
      <c r="AB33" s="197">
        <f>Heures!V33</f>
        <v>0</v>
      </c>
      <c r="AC33" s="196">
        <f>Ciment!V33</f>
        <v>0</v>
      </c>
      <c r="AD33" s="198">
        <f>Acier!V33</f>
        <v>0</v>
      </c>
    </row>
    <row r="34" spans="1:31" ht="15.75" thickBot="1" x14ac:dyDescent="0.3">
      <c r="A34" s="61"/>
      <c r="B34" s="62" t="s">
        <v>76</v>
      </c>
      <c r="D34" s="206">
        <f>Heures!H34</f>
        <v>35</v>
      </c>
      <c r="E34" s="207">
        <f>Ciment!H34</f>
        <v>11</v>
      </c>
      <c r="F34" s="207">
        <f>Acier!H34</f>
        <v>16.3</v>
      </c>
      <c r="G34" s="224">
        <f t="shared" si="6"/>
        <v>40340</v>
      </c>
      <c r="I34" s="208">
        <f>Ciment!K34</f>
        <v>0</v>
      </c>
      <c r="J34" s="213">
        <f t="shared" si="13"/>
        <v>0</v>
      </c>
      <c r="K34" s="202">
        <f t="shared" si="14"/>
        <v>1</v>
      </c>
      <c r="M34" s="233">
        <f>Heures!L34</f>
        <v>0</v>
      </c>
      <c r="N34" s="234">
        <f>Ciment!L34</f>
        <v>0</v>
      </c>
      <c r="O34" s="235">
        <f>Acier!L34</f>
        <v>0</v>
      </c>
      <c r="Q34" s="245">
        <f>Heures!Q34</f>
        <v>0</v>
      </c>
      <c r="R34" s="246">
        <f>Ciment!Q34</f>
        <v>0</v>
      </c>
      <c r="S34" s="247">
        <f>Acier!Q34</f>
        <v>0</v>
      </c>
      <c r="U34" s="252">
        <f>Heures!T34</f>
        <v>0</v>
      </c>
      <c r="V34" s="243">
        <f>Ciment!T34</f>
        <v>0</v>
      </c>
      <c r="W34" s="243">
        <f>Acier!T34</f>
        <v>0</v>
      </c>
      <c r="X34" s="253">
        <f t="shared" si="15"/>
        <v>0</v>
      </c>
      <c r="AB34" s="200">
        <f>Heures!V34</f>
        <v>0</v>
      </c>
      <c r="AC34" s="201">
        <f>Ciment!V34</f>
        <v>0</v>
      </c>
      <c r="AD34" s="202">
        <f>Acier!V34</f>
        <v>0</v>
      </c>
    </row>
    <row r="35" spans="1:31" s="60" customFormat="1" ht="19.5" customHeight="1" thickBot="1" x14ac:dyDescent="0.3">
      <c r="A35" s="286"/>
      <c r="B35" s="287" t="s">
        <v>51</v>
      </c>
      <c r="C35" s="58"/>
      <c r="D35" s="360">
        <f>Heures!H35</f>
        <v>3778</v>
      </c>
      <c r="E35" s="361">
        <f>Ciment!H35</f>
        <v>47</v>
      </c>
      <c r="F35" s="361">
        <f>Acier!H35</f>
        <v>5.5101599999999999</v>
      </c>
      <c r="G35" s="362">
        <f t="shared" ref="G35" si="16">SUM(G36:G37)</f>
        <v>141637.81200000001</v>
      </c>
      <c r="H35" s="195"/>
      <c r="I35" s="363">
        <f>Ciment!K35</f>
        <v>4.1382978723404256E-3</v>
      </c>
      <c r="J35" s="364">
        <f t="shared" ref="J35" si="17">SUM(J36:J37)</f>
        <v>62298.431039999996</v>
      </c>
      <c r="K35" s="365">
        <f>100%-I35</f>
        <v>0.99586170212765956</v>
      </c>
      <c r="L35" s="59"/>
      <c r="M35" s="360">
        <f>Heures!L35</f>
        <v>10332.5</v>
      </c>
      <c r="N35" s="361">
        <f>Ciment!L35</f>
        <v>22.5</v>
      </c>
      <c r="O35" s="366">
        <f>Acier!L35</f>
        <v>14.81016</v>
      </c>
      <c r="P35" s="59"/>
      <c r="Q35" s="367">
        <f>Heures!Q35</f>
        <v>0</v>
      </c>
      <c r="R35" s="364">
        <f>Ciment!Q35</f>
        <v>0</v>
      </c>
      <c r="S35" s="368">
        <f>Acier!Q35</f>
        <v>0</v>
      </c>
      <c r="T35" s="59"/>
      <c r="U35" s="369">
        <f>Heures!T35</f>
        <v>2443</v>
      </c>
      <c r="V35" s="370">
        <f>Ciment!T35</f>
        <v>87</v>
      </c>
      <c r="W35" s="370">
        <f>Acier!T35</f>
        <v>2</v>
      </c>
      <c r="X35" s="371">
        <f t="shared" ref="X35" si="18">SUM(X36:X37)</f>
        <v>135212</v>
      </c>
      <c r="Y35" s="59"/>
      <c r="Z35" s="59"/>
      <c r="AA35" s="59"/>
      <c r="AB35" s="372">
        <f>Heures!V35</f>
        <v>12775.5</v>
      </c>
      <c r="AC35" s="364">
        <f>Ciment!V35</f>
        <v>109.5</v>
      </c>
      <c r="AD35" s="368">
        <f>Acier!V35</f>
        <v>16.81016</v>
      </c>
      <c r="AE35" s="56"/>
    </row>
    <row r="36" spans="1:31" x14ac:dyDescent="0.25">
      <c r="A36" s="61"/>
      <c r="B36" s="62" t="s">
        <v>55</v>
      </c>
      <c r="D36" s="206">
        <f>Heures!H36</f>
        <v>3453</v>
      </c>
      <c r="E36" s="207">
        <f>Ciment!H36</f>
        <v>36</v>
      </c>
      <c r="F36" s="207">
        <f>Acier!H36</f>
        <v>4.6372099999999996</v>
      </c>
      <c r="G36" s="224">
        <f t="shared" si="6"/>
        <v>123840.5595</v>
      </c>
      <c r="I36" s="208">
        <f>Ciment!K36</f>
        <v>0.47</v>
      </c>
      <c r="J36" s="211">
        <f t="shared" ref="J36:J37" si="19">G36*I36</f>
        <v>58205.062964999997</v>
      </c>
      <c r="K36" s="203">
        <f t="shared" ref="K36:K37" si="20">100%-I36</f>
        <v>0.53</v>
      </c>
      <c r="M36" s="236">
        <f>Heures!L36</f>
        <v>9974.5</v>
      </c>
      <c r="N36" s="237">
        <f>Ciment!L36</f>
        <v>18</v>
      </c>
      <c r="O36" s="238">
        <f>Acier!L36</f>
        <v>13.93721</v>
      </c>
      <c r="Q36" s="248">
        <f>Heures!Q36</f>
        <v>0</v>
      </c>
      <c r="R36" s="249">
        <f>Ciment!Q36</f>
        <v>0</v>
      </c>
      <c r="S36" s="250">
        <f>Acier!Q36</f>
        <v>0</v>
      </c>
      <c r="U36" s="252">
        <f>Heures!T36</f>
        <v>2443</v>
      </c>
      <c r="V36" s="243">
        <f>Ciment!T36</f>
        <v>87</v>
      </c>
      <c r="W36" s="243">
        <f>Acier!T36</f>
        <v>2</v>
      </c>
      <c r="X36" s="253">
        <f t="shared" ref="X36:X37" si="21">IFERROR(SUM((U36*$U$5)+(V36*$V$5)+(W36*$W$5)),"")</f>
        <v>135212</v>
      </c>
      <c r="AB36" s="197">
        <f>Heures!V36</f>
        <v>12417.5</v>
      </c>
      <c r="AC36" s="196">
        <f>Ciment!V36</f>
        <v>105</v>
      </c>
      <c r="AD36" s="198">
        <f>Acier!V36</f>
        <v>15.93721</v>
      </c>
    </row>
    <row r="37" spans="1:31" ht="15.75" thickBot="1" x14ac:dyDescent="0.3">
      <c r="A37" s="61"/>
      <c r="B37" s="62" t="s">
        <v>56</v>
      </c>
      <c r="D37" s="206">
        <f>Heures!H37</f>
        <v>325</v>
      </c>
      <c r="E37" s="207">
        <f>Ciment!H37</f>
        <v>11</v>
      </c>
      <c r="F37" s="207">
        <f>Acier!H37</f>
        <v>0.87295</v>
      </c>
      <c r="G37" s="224">
        <f t="shared" si="6"/>
        <v>17797.252499999999</v>
      </c>
      <c r="I37" s="215">
        <f>Ciment!K37</f>
        <v>0.23</v>
      </c>
      <c r="J37" s="213">
        <f t="shared" si="19"/>
        <v>4093.3680749999999</v>
      </c>
      <c r="K37" s="202">
        <f t="shared" si="20"/>
        <v>0.77</v>
      </c>
      <c r="M37" s="233">
        <f>Heures!L37</f>
        <v>358</v>
      </c>
      <c r="N37" s="234">
        <f>Ciment!L37</f>
        <v>4.5</v>
      </c>
      <c r="O37" s="235">
        <f>Acier!L37</f>
        <v>0.87295</v>
      </c>
      <c r="Q37" s="245">
        <f>Heures!Q37</f>
        <v>0</v>
      </c>
      <c r="R37" s="246">
        <f>Ciment!Q37</f>
        <v>0</v>
      </c>
      <c r="S37" s="247">
        <f>Acier!Q37</f>
        <v>0</v>
      </c>
      <c r="U37" s="252">
        <f>Heures!T37</f>
        <v>0</v>
      </c>
      <c r="V37" s="243">
        <f>Ciment!T37</f>
        <v>0</v>
      </c>
      <c r="W37" s="243">
        <f>Acier!T37</f>
        <v>0</v>
      </c>
      <c r="X37" s="253">
        <f t="shared" si="21"/>
        <v>0</v>
      </c>
      <c r="AB37" s="200">
        <f>Heures!V37</f>
        <v>358</v>
      </c>
      <c r="AC37" s="201">
        <f>Ciment!V37</f>
        <v>4.5</v>
      </c>
      <c r="AD37" s="202">
        <f>Acier!V37</f>
        <v>0.87295</v>
      </c>
    </row>
    <row r="38" spans="1:31" s="60" customFormat="1" ht="19.5" customHeight="1" thickBot="1" x14ac:dyDescent="0.3">
      <c r="A38" s="286"/>
      <c r="B38" s="287" t="s">
        <v>52</v>
      </c>
      <c r="C38" s="58"/>
      <c r="D38" s="360">
        <f>Heures!H38</f>
        <v>6978</v>
      </c>
      <c r="E38" s="361">
        <f>Ciment!H38</f>
        <v>38</v>
      </c>
      <c r="F38" s="361">
        <f>Acier!H38</f>
        <v>0</v>
      </c>
      <c r="G38" s="362">
        <f t="shared" ref="G38" si="22">SUM(G39:G40)</f>
        <v>207838</v>
      </c>
      <c r="H38" s="195"/>
      <c r="I38" s="363">
        <f>Ciment!K38</f>
        <v>8.1052631578947369E-3</v>
      </c>
      <c r="J38" s="364">
        <f t="shared" ref="J38" si="23">SUM(J39:J40)</f>
        <v>180523.14</v>
      </c>
      <c r="K38" s="365">
        <f>100%-I38</f>
        <v>0.99189473684210527</v>
      </c>
      <c r="L38" s="59"/>
      <c r="M38" s="360">
        <f>Heures!L38</f>
        <v>7224</v>
      </c>
      <c r="N38" s="361">
        <f>Ciment!L38</f>
        <v>153</v>
      </c>
      <c r="O38" s="366">
        <f>Acier!L38</f>
        <v>13.449000000000002</v>
      </c>
      <c r="P38" s="59"/>
      <c r="Q38" s="367">
        <f>Heures!Q38</f>
        <v>0</v>
      </c>
      <c r="R38" s="364">
        <f>Ciment!Q38</f>
        <v>0</v>
      </c>
      <c r="S38" s="368">
        <f>Acier!Q38</f>
        <v>0</v>
      </c>
      <c r="T38" s="59"/>
      <c r="U38" s="369">
        <f>Heures!T38</f>
        <v>539</v>
      </c>
      <c r="V38" s="370">
        <f>Ciment!T38</f>
        <v>16</v>
      </c>
      <c r="W38" s="370">
        <f>Acier!T38</f>
        <v>1.4</v>
      </c>
      <c r="X38" s="371">
        <f t="shared" ref="X38" si="24">SUM(X39:X40)</f>
        <v>29481</v>
      </c>
      <c r="Y38" s="59"/>
      <c r="Z38" s="59"/>
      <c r="AA38" s="59"/>
      <c r="AB38" s="372">
        <f>Heures!V38</f>
        <v>7763</v>
      </c>
      <c r="AC38" s="364">
        <f>Ciment!V38</f>
        <v>169</v>
      </c>
      <c r="AD38" s="368">
        <f>Acier!V38</f>
        <v>14.849000000000002</v>
      </c>
      <c r="AE38" s="56"/>
    </row>
    <row r="39" spans="1:31" x14ac:dyDescent="0.25">
      <c r="A39" s="61"/>
      <c r="B39" s="62" t="s">
        <v>77</v>
      </c>
      <c r="D39" s="206">
        <f>Heures!H39</f>
        <v>4435</v>
      </c>
      <c r="E39" s="207">
        <f>Ciment!H39</f>
        <v>16</v>
      </c>
      <c r="F39" s="207">
        <f>Acier!H39</f>
        <v>0</v>
      </c>
      <c r="G39" s="224">
        <f t="shared" si="6"/>
        <v>126430</v>
      </c>
      <c r="I39" s="208">
        <f>Ciment!K39</f>
        <v>0.99</v>
      </c>
      <c r="J39" s="211">
        <f t="shared" ref="J39:J40" si="25">G39*I39</f>
        <v>125165.7</v>
      </c>
      <c r="K39" s="203">
        <f t="shared" ref="K39:K40" si="26">100%-I39</f>
        <v>1.0000000000000009E-2</v>
      </c>
      <c r="M39" s="236">
        <f>Heures!L39</f>
        <v>6058</v>
      </c>
      <c r="N39" s="237">
        <f>Ciment!L39</f>
        <v>120</v>
      </c>
      <c r="O39" s="238">
        <f>Acier!L39</f>
        <v>13.149000000000001</v>
      </c>
      <c r="Q39" s="248">
        <f>Heures!Q39</f>
        <v>0</v>
      </c>
      <c r="R39" s="249">
        <f>Ciment!Q39</f>
        <v>0</v>
      </c>
      <c r="S39" s="250">
        <f>Acier!Q39</f>
        <v>0</v>
      </c>
      <c r="U39" s="252">
        <f>Heures!T39</f>
        <v>324</v>
      </c>
      <c r="V39" s="243">
        <f>Ciment!T39</f>
        <v>0</v>
      </c>
      <c r="W39" s="243">
        <f>Acier!T39</f>
        <v>1.4</v>
      </c>
      <c r="X39" s="253">
        <f t="shared" ref="X39:X40" si="27">IFERROR(SUM((U39*$U$5)+(V39*$V$5)+(W39*$W$5)),"")</f>
        <v>12126</v>
      </c>
      <c r="AB39" s="197">
        <f>Heures!V39</f>
        <v>6382</v>
      </c>
      <c r="AC39" s="196">
        <f>Ciment!V39</f>
        <v>120</v>
      </c>
      <c r="AD39" s="198">
        <f>Acier!V39</f>
        <v>14.549000000000001</v>
      </c>
    </row>
    <row r="40" spans="1:31" ht="15.75" thickBot="1" x14ac:dyDescent="0.3">
      <c r="A40" s="379"/>
      <c r="B40" s="97" t="s">
        <v>78</v>
      </c>
      <c r="D40" s="257">
        <f>Heures!H40</f>
        <v>2543</v>
      </c>
      <c r="E40" s="258">
        <f>Ciment!H40</f>
        <v>22</v>
      </c>
      <c r="F40" s="258">
        <f>Acier!H40</f>
        <v>0</v>
      </c>
      <c r="G40" s="259">
        <f t="shared" si="6"/>
        <v>81408</v>
      </c>
      <c r="I40" s="378">
        <f>Ciment!K40</f>
        <v>0.68</v>
      </c>
      <c r="J40" s="260">
        <f t="shared" si="25"/>
        <v>55357.440000000002</v>
      </c>
      <c r="K40" s="261">
        <f t="shared" si="26"/>
        <v>0.31999999999999995</v>
      </c>
      <c r="M40" s="262">
        <f>Heures!L40</f>
        <v>1166</v>
      </c>
      <c r="N40" s="376">
        <f>Ciment!L40</f>
        <v>33</v>
      </c>
      <c r="O40" s="377">
        <f>Acier!L40</f>
        <v>0.3</v>
      </c>
      <c r="Q40" s="375">
        <f>Heures!Q40</f>
        <v>0</v>
      </c>
      <c r="R40" s="263">
        <f>Ciment!Q40</f>
        <v>0</v>
      </c>
      <c r="S40" s="264">
        <f>Acier!Q40</f>
        <v>0</v>
      </c>
      <c r="U40" s="374">
        <f>Heures!T40</f>
        <v>215</v>
      </c>
      <c r="V40" s="263">
        <f>Ciment!T40</f>
        <v>16</v>
      </c>
      <c r="W40" s="263">
        <f>Acier!T40</f>
        <v>0</v>
      </c>
      <c r="X40" s="265">
        <f t="shared" si="27"/>
        <v>17355</v>
      </c>
      <c r="AB40" s="373">
        <f>Heures!V40</f>
        <v>1381</v>
      </c>
      <c r="AC40" s="266">
        <f>Ciment!V40</f>
        <v>49</v>
      </c>
      <c r="AD40" s="267">
        <f>Acier!V40</f>
        <v>0.3</v>
      </c>
    </row>
    <row r="41" spans="1:31" x14ac:dyDescent="0.25">
      <c r="A41" s="2"/>
      <c r="B41" s="2"/>
    </row>
    <row r="42" spans="1:31" x14ac:dyDescent="0.25">
      <c r="A42" s="2"/>
      <c r="B42" s="2"/>
    </row>
    <row r="43" spans="1:31" x14ac:dyDescent="0.25">
      <c r="A43" s="2"/>
      <c r="B43" s="2"/>
    </row>
    <row r="44" spans="1:31" x14ac:dyDescent="0.25">
      <c r="A44" s="2"/>
      <c r="B44" s="2"/>
    </row>
    <row r="45" spans="1:31" ht="15.75" thickBot="1" x14ac:dyDescent="0.3">
      <c r="A45" s="2"/>
      <c r="B45" s="2"/>
    </row>
    <row r="46" spans="1:31" s="57" customFormat="1" ht="19.5" customHeight="1" thickBot="1" x14ac:dyDescent="0.3">
      <c r="A46" s="45"/>
      <c r="B46" s="46" t="s">
        <v>23</v>
      </c>
      <c r="C46" s="47"/>
      <c r="D46" s="227">
        <f>Heures!H46</f>
        <v>211981.08</v>
      </c>
      <c r="E46" s="229">
        <f>Ciment!H46</f>
        <v>10000</v>
      </c>
      <c r="F46" s="229">
        <f>Acier!H46</f>
        <v>147927.37970000002</v>
      </c>
      <c r="G46" s="228">
        <f t="shared" ref="G46" si="28">SUM(G47+G59+G70+G73)</f>
        <v>297344818.41499996</v>
      </c>
      <c r="H46" s="195"/>
      <c r="I46" s="283">
        <f>((E47*I47)+(E59*I59)+(E70*I70)+(E73*I73))/E46</f>
        <v>6.2994100000000001E-3</v>
      </c>
      <c r="J46" s="284">
        <f t="shared" ref="J46" si="29">SUM(J47+J59+J70+J73)</f>
        <v>175405257.28764999</v>
      </c>
      <c r="K46" s="285">
        <f>100%-I46</f>
        <v>0.99370058999999999</v>
      </c>
      <c r="L46" s="52"/>
      <c r="M46" s="199">
        <f>Heures!L46</f>
        <v>169161</v>
      </c>
      <c r="N46" s="181">
        <f>Ciment!L46</f>
        <v>123975.41200000001</v>
      </c>
      <c r="O46" s="205">
        <f>Acier!L46</f>
        <v>123461.764</v>
      </c>
      <c r="P46" s="52"/>
      <c r="Q46" s="199">
        <f>Heures!Q46</f>
        <v>0</v>
      </c>
      <c r="R46" s="223">
        <f>Ciment!Q46</f>
        <v>0</v>
      </c>
      <c r="S46" s="205">
        <f>Acier!Q46</f>
        <v>0</v>
      </c>
      <c r="T46" s="52"/>
      <c r="U46" s="222">
        <f>Heures!T46</f>
        <v>11259</v>
      </c>
      <c r="V46" s="223">
        <f>Ciment!T46</f>
        <v>418</v>
      </c>
      <c r="W46" s="223">
        <f>Acier!T46</f>
        <v>35.300000000000004</v>
      </c>
      <c r="X46" s="254">
        <f t="shared" ref="X46" si="30">SUM(X47+X59+X70+X73)</f>
        <v>685856</v>
      </c>
      <c r="Y46" s="55"/>
      <c r="Z46" s="55"/>
      <c r="AA46" s="55"/>
      <c r="AB46" s="194">
        <f>Heures!V46</f>
        <v>134702.5</v>
      </c>
      <c r="AC46" s="194">
        <f>Ciment!V46</f>
        <v>123861.5</v>
      </c>
      <c r="AD46" s="157">
        <f>Acier!V46</f>
        <v>123478.80000000002</v>
      </c>
      <c r="AE46" s="56"/>
    </row>
    <row r="47" spans="1:31" s="60" customFormat="1" ht="19.5" customHeight="1" thickBot="1" x14ac:dyDescent="0.3">
      <c r="A47" s="286"/>
      <c r="B47" s="287" t="s">
        <v>53</v>
      </c>
      <c r="C47" s="58"/>
      <c r="D47" s="360">
        <f>Heures!H47</f>
        <v>11487</v>
      </c>
      <c r="E47" s="361">
        <f>Ciment!H47</f>
        <v>4051</v>
      </c>
      <c r="F47" s="361">
        <f>Acier!H47</f>
        <v>10558.7827</v>
      </c>
      <c r="G47" s="362">
        <f t="shared" ref="G47" si="31">SUM(G48:G58)</f>
        <v>23703733.265000001</v>
      </c>
      <c r="H47" s="195"/>
      <c r="I47" s="363">
        <f>Ciment!K47</f>
        <v>6.7091582325351784E-3</v>
      </c>
      <c r="J47" s="364">
        <f t="shared" ref="J47" si="32">SUM(J48:J58)</f>
        <v>15799201.60915</v>
      </c>
      <c r="K47" s="365">
        <f>100%-I47</f>
        <v>0.99329084176746485</v>
      </c>
      <c r="L47" s="59"/>
      <c r="M47" s="360">
        <f>Heures!L47</f>
        <v>8366</v>
      </c>
      <c r="N47" s="361">
        <f>Ciment!L47</f>
        <v>8366</v>
      </c>
      <c r="O47" s="366">
        <f>Acier!L47</f>
        <v>8366</v>
      </c>
      <c r="P47" s="59"/>
      <c r="Q47" s="367">
        <f>Heures!Q47</f>
        <v>0</v>
      </c>
      <c r="R47" s="364">
        <f>Ciment!Q47</f>
        <v>0</v>
      </c>
      <c r="S47" s="368">
        <f>Acier!Q47</f>
        <v>0</v>
      </c>
      <c r="T47" s="59"/>
      <c r="U47" s="369">
        <f>Heures!T47</f>
        <v>431</v>
      </c>
      <c r="V47" s="370">
        <f>Ciment!T47</f>
        <v>163</v>
      </c>
      <c r="W47" s="370">
        <f>Acier!T47</f>
        <v>16.600000000000001</v>
      </c>
      <c r="X47" s="371">
        <f t="shared" ref="X47" si="33">SUM(X48:X58)</f>
        <v>158154</v>
      </c>
      <c r="Y47" s="59"/>
      <c r="Z47" s="59"/>
      <c r="AA47" s="59"/>
      <c r="AB47" s="372">
        <f>Heures!V47</f>
        <v>8797</v>
      </c>
      <c r="AC47" s="364">
        <f>Ciment!V47</f>
        <v>8529</v>
      </c>
      <c r="AD47" s="368">
        <f>Acier!V47</f>
        <v>8382.6</v>
      </c>
      <c r="AE47" s="56"/>
    </row>
    <row r="48" spans="1:31" x14ac:dyDescent="0.25">
      <c r="A48" s="61"/>
      <c r="B48" s="62" t="s">
        <v>79</v>
      </c>
      <c r="D48" s="206">
        <f>Heures!H48</f>
        <v>234</v>
      </c>
      <c r="E48" s="207">
        <f>Ciment!H48</f>
        <v>15</v>
      </c>
      <c r="F48" s="207">
        <f>Acier!H48</f>
        <v>1410.8</v>
      </c>
      <c r="G48" s="224">
        <f>IFERROR(SUM((D48*$D$5)+(E48*$E$5)+(F48*$F$5)),"")</f>
        <v>2767569</v>
      </c>
      <c r="I48" s="208">
        <f>Ciment!K48</f>
        <v>0.92</v>
      </c>
      <c r="J48" s="211">
        <f>G48*I48</f>
        <v>2546163.48</v>
      </c>
      <c r="K48" s="214">
        <f>100%-I48</f>
        <v>7.999999999999996E-2</v>
      </c>
      <c r="M48" s="230">
        <f>Heures!L48</f>
        <v>483</v>
      </c>
      <c r="N48" s="231">
        <f>Ciment!L48</f>
        <v>483</v>
      </c>
      <c r="O48" s="232">
        <f>Acier!L48</f>
        <v>483</v>
      </c>
      <c r="Q48" s="242">
        <f>Heures!Q48</f>
        <v>0</v>
      </c>
      <c r="R48" s="243">
        <f>Ciment!Q48</f>
        <v>0</v>
      </c>
      <c r="S48" s="244">
        <f>Acier!Q48</f>
        <v>0</v>
      </c>
      <c r="U48" s="251">
        <f>Heures!T48</f>
        <v>14</v>
      </c>
      <c r="V48" s="212">
        <f>Ciment!T48</f>
        <v>11</v>
      </c>
      <c r="W48" s="212">
        <f>Acier!T48</f>
        <v>0</v>
      </c>
      <c r="X48" s="253">
        <f>IFERROR(SUM((U48*$U$5)+(V48*$V$5)+(W48*$W$5)),"")</f>
        <v>8051</v>
      </c>
      <c r="AB48" s="255">
        <f>Heures!V48</f>
        <v>497</v>
      </c>
      <c r="AC48" s="212">
        <f>Ciment!V48</f>
        <v>494</v>
      </c>
      <c r="AD48" s="256">
        <f>Acier!V48</f>
        <v>483</v>
      </c>
    </row>
    <row r="49" spans="1:31" x14ac:dyDescent="0.25">
      <c r="A49" s="61"/>
      <c r="B49" s="62" t="s">
        <v>80</v>
      </c>
      <c r="D49" s="206">
        <f>Heures!H49</f>
        <v>643</v>
      </c>
      <c r="E49" s="207">
        <f>Ciment!H49</f>
        <v>24</v>
      </c>
      <c r="F49" s="207">
        <f>Acier!H49</f>
        <v>304.20000000000005</v>
      </c>
      <c r="G49" s="224">
        <f t="shared" ref="G49:G58" si="34">IFERROR(SUM((D49*$D$5)+(E49*$E$5)+(F49*$F$5)),"")</f>
        <v>626588.00000000012</v>
      </c>
      <c r="I49" s="208">
        <f>Ciment!K49</f>
        <v>0.83</v>
      </c>
      <c r="J49" s="211">
        <f t="shared" ref="J49:J58" si="35">G49*I49</f>
        <v>520068.0400000001</v>
      </c>
      <c r="K49" s="214">
        <f t="shared" ref="K49:K58" si="36">100%-I49</f>
        <v>0.17000000000000004</v>
      </c>
      <c r="M49" s="230">
        <f>Heures!L49</f>
        <v>1</v>
      </c>
      <c r="N49" s="231">
        <f>Ciment!L49</f>
        <v>1</v>
      </c>
      <c r="O49" s="232">
        <f>Acier!L49</f>
        <v>1</v>
      </c>
      <c r="Q49" s="242">
        <f>Heures!Q49</f>
        <v>0</v>
      </c>
      <c r="R49" s="243">
        <f>Ciment!Q49</f>
        <v>0</v>
      </c>
      <c r="S49" s="244">
        <f>Acier!Q49</f>
        <v>0</v>
      </c>
      <c r="U49" s="252">
        <f>Heures!T49</f>
        <v>0</v>
      </c>
      <c r="V49" s="243">
        <f>Ciment!T49</f>
        <v>0</v>
      </c>
      <c r="W49" s="243">
        <f>Acier!T49</f>
        <v>3</v>
      </c>
      <c r="X49" s="253">
        <f t="shared" ref="X49:X58" si="37">IFERROR(SUM((U49*$U$5)+(V49*$V$5)+(W49*$W$5)),"")</f>
        <v>5850</v>
      </c>
      <c r="AB49" s="197">
        <f>Heures!V49</f>
        <v>1</v>
      </c>
      <c r="AC49" s="196">
        <f>Ciment!V49</f>
        <v>1</v>
      </c>
      <c r="AD49" s="198">
        <f>Acier!V49</f>
        <v>4</v>
      </c>
    </row>
    <row r="50" spans="1:31" x14ac:dyDescent="0.25">
      <c r="A50" s="61"/>
      <c r="B50" s="62" t="s">
        <v>81</v>
      </c>
      <c r="D50" s="206">
        <f>Heures!H50</f>
        <v>453</v>
      </c>
      <c r="E50" s="207">
        <f>Ciment!H50</f>
        <v>55</v>
      </c>
      <c r="F50" s="207">
        <f>Acier!H50</f>
        <v>675</v>
      </c>
      <c r="G50" s="224">
        <f t="shared" si="34"/>
        <v>1366253</v>
      </c>
      <c r="I50" s="208">
        <f>Ciment!K50</f>
        <v>0</v>
      </c>
      <c r="J50" s="211">
        <f t="shared" si="35"/>
        <v>0</v>
      </c>
      <c r="K50" s="214">
        <f t="shared" si="36"/>
        <v>1</v>
      </c>
      <c r="M50" s="230">
        <f>Heures!L50</f>
        <v>342</v>
      </c>
      <c r="N50" s="231">
        <f>Ciment!L50</f>
        <v>342</v>
      </c>
      <c r="O50" s="232">
        <f>Acier!L50</f>
        <v>342</v>
      </c>
      <c r="Q50" s="242">
        <f>Heures!Q50</f>
        <v>0</v>
      </c>
      <c r="R50" s="243">
        <f>Ciment!Q50</f>
        <v>0</v>
      </c>
      <c r="S50" s="244">
        <f>Acier!Q50</f>
        <v>0</v>
      </c>
      <c r="U50" s="252">
        <f>Heures!T50</f>
        <v>0</v>
      </c>
      <c r="V50" s="243">
        <f>Ciment!T50</f>
        <v>0</v>
      </c>
      <c r="W50" s="243">
        <f>Acier!T50</f>
        <v>0</v>
      </c>
      <c r="X50" s="253">
        <f t="shared" si="37"/>
        <v>0</v>
      </c>
      <c r="AB50" s="197">
        <f>Heures!V50</f>
        <v>342</v>
      </c>
      <c r="AC50" s="196">
        <f>Ciment!V50</f>
        <v>342</v>
      </c>
      <c r="AD50" s="198">
        <f>Acier!V50</f>
        <v>342</v>
      </c>
    </row>
    <row r="51" spans="1:31" x14ac:dyDescent="0.25">
      <c r="A51" s="61"/>
      <c r="B51" s="62" t="s">
        <v>82</v>
      </c>
      <c r="D51" s="206">
        <f>Heures!H51</f>
        <v>4535</v>
      </c>
      <c r="E51" s="207">
        <f>Ciment!H51</f>
        <v>234</v>
      </c>
      <c r="F51" s="207">
        <f>Acier!H51</f>
        <v>674.18000000000006</v>
      </c>
      <c r="G51" s="224">
        <f t="shared" si="34"/>
        <v>1595191.0000000002</v>
      </c>
      <c r="I51" s="208">
        <f>Ciment!K51</f>
        <v>0.78</v>
      </c>
      <c r="J51" s="211">
        <f t="shared" si="35"/>
        <v>1244248.9800000002</v>
      </c>
      <c r="K51" s="214">
        <f t="shared" si="36"/>
        <v>0.21999999999999997</v>
      </c>
      <c r="M51" s="230">
        <f>Heures!L51</f>
        <v>140</v>
      </c>
      <c r="N51" s="231">
        <f>Ciment!L51</f>
        <v>140</v>
      </c>
      <c r="O51" s="232">
        <f>Acier!L51</f>
        <v>140</v>
      </c>
      <c r="Q51" s="242">
        <f>Heures!Q51</f>
        <v>0</v>
      </c>
      <c r="R51" s="243">
        <f>Ciment!Q51</f>
        <v>0</v>
      </c>
      <c r="S51" s="244">
        <f>Acier!Q51</f>
        <v>0</v>
      </c>
      <c r="U51" s="252">
        <f>Heures!T51</f>
        <v>33</v>
      </c>
      <c r="V51" s="243">
        <f>Ciment!T51</f>
        <v>23</v>
      </c>
      <c r="W51" s="243">
        <f>Acier!T51</f>
        <v>2.2999999999999998</v>
      </c>
      <c r="X51" s="253">
        <f t="shared" si="37"/>
        <v>21427</v>
      </c>
      <c r="AB51" s="197">
        <f>Heures!V51</f>
        <v>173</v>
      </c>
      <c r="AC51" s="196">
        <f>Ciment!V51</f>
        <v>163</v>
      </c>
      <c r="AD51" s="198">
        <f>Acier!V51</f>
        <v>142.30000000000001</v>
      </c>
    </row>
    <row r="52" spans="1:31" x14ac:dyDescent="0.25">
      <c r="A52" s="61"/>
      <c r="B52" s="62" t="s">
        <v>83</v>
      </c>
      <c r="D52" s="206">
        <f>Heures!H52</f>
        <v>3343</v>
      </c>
      <c r="E52" s="207">
        <f>Ciment!H52</f>
        <v>3242</v>
      </c>
      <c r="F52" s="207">
        <f>Acier!H52</f>
        <v>2488.9332000000004</v>
      </c>
      <c r="G52" s="224">
        <f t="shared" si="34"/>
        <v>7193527.7400000012</v>
      </c>
      <c r="I52" s="208">
        <f>Ciment!K52</f>
        <v>0.66</v>
      </c>
      <c r="J52" s="211">
        <f t="shared" si="35"/>
        <v>4747728.3084000014</v>
      </c>
      <c r="K52" s="214">
        <f t="shared" si="36"/>
        <v>0.33999999999999997</v>
      </c>
      <c r="M52" s="230">
        <f>Heures!L52</f>
        <v>1210</v>
      </c>
      <c r="N52" s="231">
        <f>Ciment!L52</f>
        <v>1210</v>
      </c>
      <c r="O52" s="232">
        <f>Acier!L52</f>
        <v>1210</v>
      </c>
      <c r="Q52" s="242">
        <f>Heures!Q52</f>
        <v>0</v>
      </c>
      <c r="R52" s="243">
        <f>Ciment!Q52</f>
        <v>0</v>
      </c>
      <c r="S52" s="244">
        <f>Acier!Q52</f>
        <v>0</v>
      </c>
      <c r="U52" s="252">
        <f>Heures!T52</f>
        <v>53</v>
      </c>
      <c r="V52" s="243">
        <f>Ciment!T52</f>
        <v>15</v>
      </c>
      <c r="W52" s="243">
        <f>Acier!T52</f>
        <v>0</v>
      </c>
      <c r="X52" s="253">
        <f t="shared" si="37"/>
        <v>11962</v>
      </c>
      <c r="AB52" s="197">
        <f>Heures!V52</f>
        <v>1263</v>
      </c>
      <c r="AC52" s="196">
        <f>Ciment!V52</f>
        <v>1225</v>
      </c>
      <c r="AD52" s="198">
        <f>Acier!V52</f>
        <v>1210</v>
      </c>
    </row>
    <row r="53" spans="1:31" x14ac:dyDescent="0.25">
      <c r="A53" s="61"/>
      <c r="B53" s="62" t="s">
        <v>84</v>
      </c>
      <c r="D53" s="206">
        <f>Heures!H53</f>
        <v>534</v>
      </c>
      <c r="E53" s="207">
        <f>Ciment!H53</f>
        <v>23</v>
      </c>
      <c r="F53" s="207">
        <f>Acier!H53</f>
        <v>1389.9599999999998</v>
      </c>
      <c r="G53" s="224">
        <f t="shared" si="34"/>
        <v>2740290.9999999995</v>
      </c>
      <c r="I53" s="208">
        <f>Ciment!K53</f>
        <v>0.74</v>
      </c>
      <c r="J53" s="211">
        <f t="shared" si="35"/>
        <v>2027815.3399999996</v>
      </c>
      <c r="K53" s="214">
        <f t="shared" si="36"/>
        <v>0.26</v>
      </c>
      <c r="M53" s="230">
        <f>Heures!L53</f>
        <v>1307</v>
      </c>
      <c r="N53" s="231">
        <f>Ciment!L53</f>
        <v>1307</v>
      </c>
      <c r="O53" s="232">
        <f>Acier!L53</f>
        <v>1307</v>
      </c>
      <c r="Q53" s="242">
        <f>Heures!Q53</f>
        <v>0</v>
      </c>
      <c r="R53" s="243">
        <f>Ciment!Q53</f>
        <v>0</v>
      </c>
      <c r="S53" s="244">
        <f>Acier!Q53</f>
        <v>0</v>
      </c>
      <c r="U53" s="252">
        <f>Heures!T53</f>
        <v>63</v>
      </c>
      <c r="V53" s="243">
        <f>Ciment!T53</f>
        <v>12</v>
      </c>
      <c r="W53" s="243">
        <f>Acier!T53</f>
        <v>5</v>
      </c>
      <c r="X53" s="253">
        <f t="shared" si="37"/>
        <v>19917</v>
      </c>
      <c r="AB53" s="197">
        <f>Heures!V53</f>
        <v>1370</v>
      </c>
      <c r="AC53" s="196">
        <f>Ciment!V53</f>
        <v>1319</v>
      </c>
      <c r="AD53" s="198">
        <f>Acier!V53</f>
        <v>1312</v>
      </c>
    </row>
    <row r="54" spans="1:31" x14ac:dyDescent="0.25">
      <c r="A54" s="61"/>
      <c r="B54" s="62" t="s">
        <v>85</v>
      </c>
      <c r="D54" s="206">
        <f>Heures!H54</f>
        <v>643</v>
      </c>
      <c r="E54" s="207">
        <f>Ciment!H54</f>
        <v>0</v>
      </c>
      <c r="F54" s="207">
        <f>Acier!H54</f>
        <v>480.48</v>
      </c>
      <c r="G54" s="224">
        <f t="shared" si="34"/>
        <v>953654</v>
      </c>
      <c r="I54" s="208">
        <f>Ciment!K54</f>
        <v>0.37</v>
      </c>
      <c r="J54" s="211">
        <f t="shared" si="35"/>
        <v>352851.98</v>
      </c>
      <c r="K54" s="214">
        <f t="shared" si="36"/>
        <v>0.63</v>
      </c>
      <c r="M54" s="230">
        <f>Heures!L54</f>
        <v>956</v>
      </c>
      <c r="N54" s="231">
        <f>Ciment!L54</f>
        <v>956</v>
      </c>
      <c r="O54" s="232">
        <f>Acier!L54</f>
        <v>956</v>
      </c>
      <c r="Q54" s="242">
        <f>Heures!Q54</f>
        <v>0</v>
      </c>
      <c r="R54" s="243">
        <f>Ciment!Q54</f>
        <v>0</v>
      </c>
      <c r="S54" s="244">
        <f>Acier!Q54</f>
        <v>0</v>
      </c>
      <c r="U54" s="252">
        <f>Heures!T54</f>
        <v>0</v>
      </c>
      <c r="V54" s="243">
        <f>Ciment!T54</f>
        <v>0</v>
      </c>
      <c r="W54" s="243">
        <f>Acier!T54</f>
        <v>2.2999999999999998</v>
      </c>
      <c r="X54" s="253">
        <f t="shared" si="37"/>
        <v>4485</v>
      </c>
      <c r="AB54" s="197">
        <f>Heures!V54</f>
        <v>956</v>
      </c>
      <c r="AC54" s="196">
        <f>Ciment!V54</f>
        <v>956</v>
      </c>
      <c r="AD54" s="198">
        <f>Acier!V54</f>
        <v>958.3</v>
      </c>
    </row>
    <row r="55" spans="1:31" x14ac:dyDescent="0.25">
      <c r="A55" s="61"/>
      <c r="B55" s="62" t="s">
        <v>86</v>
      </c>
      <c r="D55" s="206">
        <f>Heures!H55</f>
        <v>345</v>
      </c>
      <c r="E55" s="207">
        <f>Ciment!H55</f>
        <v>0</v>
      </c>
      <c r="F55" s="207">
        <f>Acier!H55</f>
        <v>2255.3895000000002</v>
      </c>
      <c r="G55" s="224">
        <f t="shared" si="34"/>
        <v>4406979.5250000004</v>
      </c>
      <c r="I55" s="208">
        <f>Ciment!K55</f>
        <v>0.63</v>
      </c>
      <c r="J55" s="211">
        <f t="shared" si="35"/>
        <v>2776397.1007500002</v>
      </c>
      <c r="K55" s="214">
        <f t="shared" si="36"/>
        <v>0.37</v>
      </c>
      <c r="M55" s="230">
        <f>Heures!L55</f>
        <v>1320</v>
      </c>
      <c r="N55" s="231">
        <f>Ciment!L55</f>
        <v>1320</v>
      </c>
      <c r="O55" s="232">
        <f>Acier!L55</f>
        <v>1320</v>
      </c>
      <c r="Q55" s="242">
        <f>Heures!Q55</f>
        <v>0</v>
      </c>
      <c r="R55" s="243">
        <f>Ciment!Q55</f>
        <v>0</v>
      </c>
      <c r="S55" s="244">
        <f>Acier!Q55</f>
        <v>0</v>
      </c>
      <c r="U55" s="252">
        <f>Heures!T55</f>
        <v>214</v>
      </c>
      <c r="V55" s="243">
        <f>Ciment!T55</f>
        <v>78</v>
      </c>
      <c r="W55" s="243">
        <f>Acier!T55</f>
        <v>4</v>
      </c>
      <c r="X55" s="253">
        <f t="shared" si="37"/>
        <v>68216</v>
      </c>
      <c r="AB55" s="197">
        <f>Heures!V55</f>
        <v>1534</v>
      </c>
      <c r="AC55" s="196">
        <f>Ciment!V55</f>
        <v>1398</v>
      </c>
      <c r="AD55" s="198">
        <f>Acier!V55</f>
        <v>1324</v>
      </c>
    </row>
    <row r="56" spans="1:31" x14ac:dyDescent="0.25">
      <c r="A56" s="61"/>
      <c r="B56" s="62" t="s">
        <v>87</v>
      </c>
      <c r="D56" s="206">
        <f>Heures!H56</f>
        <v>532</v>
      </c>
      <c r="E56" s="207">
        <f>Ciment!H56</f>
        <v>435</v>
      </c>
      <c r="F56" s="207">
        <f>Acier!H56</f>
        <v>764.4</v>
      </c>
      <c r="G56" s="224">
        <f t="shared" si="34"/>
        <v>1806737</v>
      </c>
      <c r="I56" s="208">
        <f>Ciment!K56</f>
        <v>0.74</v>
      </c>
      <c r="J56" s="211">
        <f t="shared" si="35"/>
        <v>1336985.3799999999</v>
      </c>
      <c r="K56" s="214">
        <f t="shared" si="36"/>
        <v>0.26</v>
      </c>
      <c r="M56" s="230">
        <f>Heures!L56</f>
        <v>1269</v>
      </c>
      <c r="N56" s="231">
        <f>Ciment!L56</f>
        <v>1269</v>
      </c>
      <c r="O56" s="232">
        <f>Acier!L56</f>
        <v>1269</v>
      </c>
      <c r="Q56" s="242">
        <f>Heures!Q56</f>
        <v>0</v>
      </c>
      <c r="R56" s="243">
        <f>Ciment!Q56</f>
        <v>0</v>
      </c>
      <c r="S56" s="244">
        <f>Acier!Q56</f>
        <v>0</v>
      </c>
      <c r="U56" s="252">
        <f>Heures!T56</f>
        <v>22</v>
      </c>
      <c r="V56" s="243">
        <f>Ciment!T56</f>
        <v>8</v>
      </c>
      <c r="W56" s="243">
        <f>Acier!T56</f>
        <v>0</v>
      </c>
      <c r="X56" s="253">
        <f t="shared" si="37"/>
        <v>6198</v>
      </c>
      <c r="AB56" s="197">
        <f>Heures!V56</f>
        <v>1291</v>
      </c>
      <c r="AC56" s="196">
        <f>Ciment!V56</f>
        <v>1277</v>
      </c>
      <c r="AD56" s="198">
        <f>Acier!V56</f>
        <v>1269</v>
      </c>
    </row>
    <row r="57" spans="1:31" x14ac:dyDescent="0.25">
      <c r="A57" s="61"/>
      <c r="B57" s="62" t="s">
        <v>88</v>
      </c>
      <c r="D57" s="206">
        <f>Heures!H57</f>
        <v>225</v>
      </c>
      <c r="E57" s="207">
        <f>Ciment!H57</f>
        <v>23</v>
      </c>
      <c r="F57" s="207">
        <f>Acier!H57</f>
        <v>115.44</v>
      </c>
      <c r="G57" s="224">
        <f t="shared" si="34"/>
        <v>246943</v>
      </c>
      <c r="I57" s="208">
        <f>Ciment!K57</f>
        <v>1</v>
      </c>
      <c r="J57" s="211">
        <f t="shared" si="35"/>
        <v>246943</v>
      </c>
      <c r="K57" s="214">
        <f t="shared" si="36"/>
        <v>0</v>
      </c>
      <c r="M57" s="230">
        <f>Heures!L57</f>
        <v>1338</v>
      </c>
      <c r="N57" s="231">
        <f>Ciment!L57</f>
        <v>1338</v>
      </c>
      <c r="O57" s="232">
        <f>Acier!L57</f>
        <v>1338</v>
      </c>
      <c r="Q57" s="242">
        <f>Heures!Q57</f>
        <v>0</v>
      </c>
      <c r="R57" s="243">
        <f>Ciment!Q57</f>
        <v>0</v>
      </c>
      <c r="S57" s="244">
        <f>Acier!Q57</f>
        <v>0</v>
      </c>
      <c r="U57" s="252">
        <f>Heures!T57</f>
        <v>32</v>
      </c>
      <c r="V57" s="243">
        <f>Ciment!T57</f>
        <v>16</v>
      </c>
      <c r="W57" s="243">
        <f>Acier!T57</f>
        <v>0</v>
      </c>
      <c r="X57" s="253">
        <f t="shared" si="37"/>
        <v>12048</v>
      </c>
      <c r="AB57" s="197">
        <f>Heures!V57</f>
        <v>1370</v>
      </c>
      <c r="AC57" s="196">
        <f>Ciment!V57</f>
        <v>1354</v>
      </c>
      <c r="AD57" s="198">
        <f>Acier!V57</f>
        <v>1338</v>
      </c>
    </row>
    <row r="58" spans="1:31" ht="15.75" thickBot="1" x14ac:dyDescent="0.3">
      <c r="A58" s="61"/>
      <c r="B58" s="62" t="s">
        <v>89</v>
      </c>
      <c r="D58" s="206">
        <f>Heures!H58</f>
        <v>0</v>
      </c>
      <c r="E58" s="207">
        <f>Ciment!H58</f>
        <v>0</v>
      </c>
      <c r="F58" s="207">
        <f>Acier!H58</f>
        <v>0</v>
      </c>
      <c r="G58" s="224">
        <f t="shared" si="34"/>
        <v>0</v>
      </c>
      <c r="I58" s="208">
        <f>Ciment!K58</f>
        <v>0</v>
      </c>
      <c r="J58" s="211">
        <f t="shared" si="35"/>
        <v>0</v>
      </c>
      <c r="K58" s="214">
        <f t="shared" si="36"/>
        <v>1</v>
      </c>
      <c r="M58" s="233">
        <f>Heures!L58</f>
        <v>0</v>
      </c>
      <c r="N58" s="234">
        <f>Ciment!L58</f>
        <v>0</v>
      </c>
      <c r="O58" s="235">
        <f>Acier!L58</f>
        <v>0</v>
      </c>
      <c r="Q58" s="245">
        <f>Heures!Q58</f>
        <v>0</v>
      </c>
      <c r="R58" s="246">
        <f>Ciment!Q58</f>
        <v>0</v>
      </c>
      <c r="S58" s="247">
        <f>Acier!Q58</f>
        <v>0</v>
      </c>
      <c r="U58" s="252">
        <f>Heures!T58</f>
        <v>0</v>
      </c>
      <c r="V58" s="243">
        <f>Ciment!T58</f>
        <v>0</v>
      </c>
      <c r="W58" s="243">
        <f>Acier!T58</f>
        <v>0</v>
      </c>
      <c r="X58" s="253">
        <f t="shared" si="37"/>
        <v>0</v>
      </c>
      <c r="AB58" s="200">
        <f>Heures!V58</f>
        <v>0</v>
      </c>
      <c r="AC58" s="201">
        <f>Ciment!V58</f>
        <v>0</v>
      </c>
      <c r="AD58" s="202">
        <f>Acier!V58</f>
        <v>0</v>
      </c>
    </row>
    <row r="59" spans="1:31" s="60" customFormat="1" ht="19.5" customHeight="1" thickBot="1" x14ac:dyDescent="0.3">
      <c r="A59" s="286"/>
      <c r="B59" s="287" t="s">
        <v>54</v>
      </c>
      <c r="C59" s="58"/>
      <c r="D59" s="360">
        <f>Heures!H59</f>
        <v>200494.07999999999</v>
      </c>
      <c r="E59" s="361">
        <f>Ciment!H59</f>
        <v>5949</v>
      </c>
      <c r="F59" s="361">
        <f>Acier!H59</f>
        <v>137368.59700000001</v>
      </c>
      <c r="G59" s="362">
        <f t="shared" ref="G59" si="38">SUM(G60:G69)</f>
        <v>273641085.14999998</v>
      </c>
      <c r="H59" s="195"/>
      <c r="I59" s="363">
        <f>Ciment!K59</f>
        <v>6.0203899815094971E-3</v>
      </c>
      <c r="J59" s="364">
        <f t="shared" ref="J59" si="39">SUM(J60:J69)</f>
        <v>159606055.6785</v>
      </c>
      <c r="K59" s="365">
        <f>100%-I59</f>
        <v>0.99397961001849056</v>
      </c>
      <c r="L59" s="59"/>
      <c r="M59" s="360">
        <f>Heures!L59</f>
        <v>160795</v>
      </c>
      <c r="N59" s="361">
        <f>Ciment!L59</f>
        <v>115609.41200000001</v>
      </c>
      <c r="O59" s="366">
        <f>Acier!L59</f>
        <v>115095.764</v>
      </c>
      <c r="P59" s="59"/>
      <c r="Q59" s="367">
        <f>Heures!Q59</f>
        <v>0</v>
      </c>
      <c r="R59" s="364">
        <f>Ciment!Q59</f>
        <v>0</v>
      </c>
      <c r="S59" s="368">
        <f>Acier!Q59</f>
        <v>0</v>
      </c>
      <c r="T59" s="59"/>
      <c r="U59" s="369">
        <f>Heures!T59</f>
        <v>10828</v>
      </c>
      <c r="V59" s="370">
        <f>Ciment!T59</f>
        <v>255</v>
      </c>
      <c r="W59" s="370">
        <f>Acier!T59</f>
        <v>18.700000000000003</v>
      </c>
      <c r="X59" s="371">
        <f t="shared" ref="X59" si="40">SUM(X60:X69)</f>
        <v>527702</v>
      </c>
      <c r="Y59" s="59"/>
      <c r="Z59" s="59"/>
      <c r="AA59" s="59"/>
      <c r="AB59" s="372">
        <f>Heures!V59</f>
        <v>125905.5</v>
      </c>
      <c r="AC59" s="364">
        <f>Ciment!V59</f>
        <v>115332.5</v>
      </c>
      <c r="AD59" s="368">
        <f>Acier!V59</f>
        <v>115096.20000000001</v>
      </c>
      <c r="AE59" s="56"/>
    </row>
    <row r="60" spans="1:31" x14ac:dyDescent="0.25">
      <c r="A60" s="61"/>
      <c r="B60" s="62" t="s">
        <v>89</v>
      </c>
      <c r="D60" s="206">
        <f>Heures!H60</f>
        <v>3232</v>
      </c>
      <c r="E60" s="207">
        <f>Ciment!H60</f>
        <v>4</v>
      </c>
      <c r="F60" s="207">
        <f>Acier!H60</f>
        <v>6296.4349999999995</v>
      </c>
      <c r="G60" s="224">
        <f t="shared" ref="G60:G65" si="41">IFERROR(SUM((D60*$D$5)+(E60*$E$5)+(F60*$F$5)),"")</f>
        <v>12364860.249999998</v>
      </c>
      <c r="I60" s="208">
        <f>Ciment!K60</f>
        <v>0.67</v>
      </c>
      <c r="J60" s="211">
        <f t="shared" ref="J60:J65" si="42">G60*I60</f>
        <v>8284456.3674999997</v>
      </c>
      <c r="K60" s="203">
        <f t="shared" ref="K60:K65" si="43">100%-I60</f>
        <v>0.32999999999999996</v>
      </c>
      <c r="M60" s="236">
        <f>Heures!L60</f>
        <v>4442</v>
      </c>
      <c r="N60" s="237">
        <f>Ciment!L60</f>
        <v>4442</v>
      </c>
      <c r="O60" s="238">
        <f>Acier!L60</f>
        <v>4442</v>
      </c>
      <c r="Q60" s="248">
        <f>Heures!Q60</f>
        <v>0</v>
      </c>
      <c r="R60" s="249">
        <f>Ciment!Q60</f>
        <v>0</v>
      </c>
      <c r="S60" s="250">
        <f>Acier!Q60</f>
        <v>0</v>
      </c>
      <c r="U60" s="252">
        <f>Heures!T60</f>
        <v>43</v>
      </c>
      <c r="V60" s="243">
        <f>Ciment!T60</f>
        <v>12</v>
      </c>
      <c r="W60" s="243">
        <f>Acier!T60</f>
        <v>2</v>
      </c>
      <c r="X60" s="253">
        <f t="shared" ref="X60:X65" si="44">IFERROR(SUM((U60*$U$5)+(V60*$V$5)+(W60*$W$5)),"")</f>
        <v>13487</v>
      </c>
      <c r="AB60" s="197">
        <f>Heures!V60</f>
        <v>4485</v>
      </c>
      <c r="AC60" s="196">
        <f>Ciment!V60</f>
        <v>4454</v>
      </c>
      <c r="AD60" s="198">
        <f>Acier!V60</f>
        <v>4444</v>
      </c>
    </row>
    <row r="61" spans="1:31" x14ac:dyDescent="0.25">
      <c r="A61" s="61"/>
      <c r="B61" s="62" t="s">
        <v>90</v>
      </c>
      <c r="D61" s="206">
        <f>Heures!H61</f>
        <v>4234</v>
      </c>
      <c r="E61" s="207">
        <f>Ciment!H61</f>
        <v>24</v>
      </c>
      <c r="F61" s="207">
        <f>Acier!H61</f>
        <v>26137.8</v>
      </c>
      <c r="G61" s="224">
        <f t="shared" si="41"/>
        <v>51095474</v>
      </c>
      <c r="I61" s="208">
        <f>Ciment!K61</f>
        <v>0.19</v>
      </c>
      <c r="J61" s="212">
        <f t="shared" si="42"/>
        <v>9708140.0600000005</v>
      </c>
      <c r="K61" s="198">
        <f t="shared" si="43"/>
        <v>0.81</v>
      </c>
      <c r="M61" s="239">
        <f>Heures!L61</f>
        <v>31170.5</v>
      </c>
      <c r="N61" s="240">
        <f>Ciment!L61</f>
        <v>31170.5</v>
      </c>
      <c r="O61" s="241">
        <f>Acier!L61</f>
        <v>31170.5</v>
      </c>
      <c r="Q61" s="242">
        <f>Heures!Q61</f>
        <v>0</v>
      </c>
      <c r="R61" s="243">
        <f>Ciment!Q61</f>
        <v>0</v>
      </c>
      <c r="S61" s="244">
        <f>Acier!Q61</f>
        <v>0</v>
      </c>
      <c r="U61" s="252">
        <f>Heures!T61</f>
        <v>3422</v>
      </c>
      <c r="V61" s="243">
        <f>Ciment!T61</f>
        <v>34</v>
      </c>
      <c r="W61" s="243">
        <f>Acier!T61</f>
        <v>4</v>
      </c>
      <c r="X61" s="253">
        <f t="shared" si="44"/>
        <v>130668</v>
      </c>
      <c r="AB61" s="197">
        <f>Heures!V61</f>
        <v>34592.5</v>
      </c>
      <c r="AC61" s="196">
        <f>Ciment!V61</f>
        <v>31204.5</v>
      </c>
      <c r="AD61" s="198">
        <f>Acier!V61</f>
        <v>31174.5</v>
      </c>
    </row>
    <row r="62" spans="1:31" x14ac:dyDescent="0.25">
      <c r="A62" s="61"/>
      <c r="B62" s="62" t="s">
        <v>91</v>
      </c>
      <c r="D62" s="206">
        <f>Heures!H62</f>
        <v>24235</v>
      </c>
      <c r="E62" s="207">
        <f>Ciment!H62</f>
        <v>523</v>
      </c>
      <c r="F62" s="207">
        <f>Acier!H62</f>
        <v>12926.862000000001</v>
      </c>
      <c r="G62" s="224">
        <f t="shared" si="41"/>
        <v>26200975.900000002</v>
      </c>
      <c r="I62" s="208">
        <f>Ciment!K62</f>
        <v>0.19</v>
      </c>
      <c r="J62" s="212">
        <f t="shared" si="42"/>
        <v>4978185.4210000001</v>
      </c>
      <c r="K62" s="198">
        <f t="shared" si="43"/>
        <v>0.81</v>
      </c>
      <c r="M62" s="239">
        <f>Heures!L62</f>
        <v>2129</v>
      </c>
      <c r="N62" s="240">
        <f>Ciment!L62</f>
        <v>2129</v>
      </c>
      <c r="O62" s="241">
        <f>Acier!L62</f>
        <v>2129</v>
      </c>
      <c r="Q62" s="242">
        <f>Heures!Q62</f>
        <v>0</v>
      </c>
      <c r="R62" s="243">
        <f>Ciment!Q62</f>
        <v>0</v>
      </c>
      <c r="S62" s="244">
        <f>Acier!Q62</f>
        <v>0</v>
      </c>
      <c r="U62" s="252">
        <f>Heures!T62</f>
        <v>6435</v>
      </c>
      <c r="V62" s="243">
        <f>Ciment!T62</f>
        <v>99</v>
      </c>
      <c r="W62" s="243">
        <f>Acier!T62</f>
        <v>2.8</v>
      </c>
      <c r="X62" s="253">
        <f t="shared" si="44"/>
        <v>260880</v>
      </c>
      <c r="AB62" s="197">
        <f>Heures!V62</f>
        <v>8564</v>
      </c>
      <c r="AC62" s="196">
        <f>Ciment!V62</f>
        <v>2228</v>
      </c>
      <c r="AD62" s="198">
        <f>Acier!V62</f>
        <v>2131.8000000000002</v>
      </c>
    </row>
    <row r="63" spans="1:31" x14ac:dyDescent="0.25">
      <c r="A63" s="61"/>
      <c r="B63" s="62" t="s">
        <v>92</v>
      </c>
      <c r="D63" s="206">
        <f>Heures!H63</f>
        <v>23423</v>
      </c>
      <c r="E63" s="207">
        <f>Ciment!H63</f>
        <v>52</v>
      </c>
      <c r="F63" s="207">
        <f>Acier!H63</f>
        <v>63745.5</v>
      </c>
      <c r="G63" s="224">
        <f t="shared" si="41"/>
        <v>124948863</v>
      </c>
      <c r="I63" s="208">
        <f>Ciment!K63</f>
        <v>0.77</v>
      </c>
      <c r="J63" s="212">
        <f t="shared" si="42"/>
        <v>96210624.510000005</v>
      </c>
      <c r="K63" s="198">
        <f t="shared" si="43"/>
        <v>0.22999999999999998</v>
      </c>
      <c r="M63" s="239">
        <f>Heures!L63</f>
        <v>3901</v>
      </c>
      <c r="N63" s="240">
        <f>Ciment!L63</f>
        <v>3901</v>
      </c>
      <c r="O63" s="241">
        <f>Acier!L63</f>
        <v>3901</v>
      </c>
      <c r="Q63" s="242">
        <f>Heures!Q63</f>
        <v>0</v>
      </c>
      <c r="R63" s="243">
        <f>Ciment!Q63</f>
        <v>0</v>
      </c>
      <c r="S63" s="244">
        <f>Acier!Q63</f>
        <v>0</v>
      </c>
      <c r="U63" s="252">
        <f>Heures!T63</f>
        <v>244</v>
      </c>
      <c r="V63" s="243">
        <f>Ciment!T63</f>
        <v>23</v>
      </c>
      <c r="W63" s="243">
        <f>Acier!T63</f>
        <v>1.9</v>
      </c>
      <c r="X63" s="253">
        <f t="shared" si="44"/>
        <v>26766</v>
      </c>
      <c r="AB63" s="197">
        <f>Heures!V63</f>
        <v>4145</v>
      </c>
      <c r="AC63" s="196">
        <f>Ciment!V63</f>
        <v>3924</v>
      </c>
      <c r="AD63" s="198">
        <f>Acier!V63</f>
        <v>3902.9</v>
      </c>
    </row>
    <row r="64" spans="1:31" x14ac:dyDescent="0.25">
      <c r="A64" s="61"/>
      <c r="B64" s="62" t="s">
        <v>93</v>
      </c>
      <c r="D64" s="206">
        <f>Heures!H64</f>
        <v>2525</v>
      </c>
      <c r="E64" s="207">
        <f>Ciment!H64</f>
        <v>5234</v>
      </c>
      <c r="F64" s="207">
        <f>Acier!H64</f>
        <v>17070.300000000003</v>
      </c>
      <c r="G64" s="224">
        <f t="shared" si="41"/>
        <v>36990365.000000007</v>
      </c>
      <c r="I64" s="208">
        <f>Ciment!K64</f>
        <v>0.64</v>
      </c>
      <c r="J64" s="212">
        <f t="shared" si="42"/>
        <v>23673833.600000005</v>
      </c>
      <c r="K64" s="198">
        <f t="shared" si="43"/>
        <v>0.36</v>
      </c>
      <c r="M64" s="239">
        <f>Heures!L64</f>
        <v>73435</v>
      </c>
      <c r="N64" s="240">
        <f>Ciment!L64</f>
        <v>73435</v>
      </c>
      <c r="O64" s="241">
        <f>Acier!L64</f>
        <v>73435</v>
      </c>
      <c r="Q64" s="242">
        <f>Heures!Q64</f>
        <v>0</v>
      </c>
      <c r="R64" s="243">
        <f>Ciment!Q64</f>
        <v>0</v>
      </c>
      <c r="S64" s="244">
        <f>Acier!Q64</f>
        <v>0</v>
      </c>
      <c r="U64" s="252">
        <f>Heures!T64</f>
        <v>684</v>
      </c>
      <c r="V64" s="243">
        <f>Ciment!T64</f>
        <v>87</v>
      </c>
      <c r="W64" s="243">
        <f>Acier!T64</f>
        <v>8</v>
      </c>
      <c r="X64" s="253">
        <f t="shared" si="44"/>
        <v>95901</v>
      </c>
      <c r="AB64" s="197">
        <f>Heures!V64</f>
        <v>74119</v>
      </c>
      <c r="AC64" s="196">
        <f>Ciment!V64</f>
        <v>73522</v>
      </c>
      <c r="AD64" s="198">
        <f>Acier!V64</f>
        <v>73443</v>
      </c>
    </row>
    <row r="65" spans="1:30" ht="15.75" thickBot="1" x14ac:dyDescent="0.3">
      <c r="A65" s="379"/>
      <c r="B65" s="62" t="s">
        <v>94</v>
      </c>
      <c r="D65" s="257">
        <f>Heures!H65</f>
        <v>5342</v>
      </c>
      <c r="E65" s="258">
        <f>Ciment!H65</f>
        <v>112</v>
      </c>
      <c r="F65" s="258">
        <f>Acier!H65</f>
        <v>11191.7</v>
      </c>
      <c r="G65" s="259">
        <f t="shared" si="41"/>
        <v>22040547</v>
      </c>
      <c r="I65" s="378">
        <f>Ciment!K65</f>
        <v>0.76</v>
      </c>
      <c r="J65" s="260">
        <f t="shared" si="42"/>
        <v>16750815.720000001</v>
      </c>
      <c r="K65" s="261">
        <f t="shared" si="43"/>
        <v>0.24</v>
      </c>
      <c r="M65" s="262">
        <f>Heures!L65</f>
        <v>0</v>
      </c>
      <c r="N65" s="376">
        <f>Ciment!L65</f>
        <v>0</v>
      </c>
      <c r="O65" s="377">
        <f>Acier!L65</f>
        <v>0</v>
      </c>
      <c r="Q65" s="375">
        <f>Heures!Q65</f>
        <v>0</v>
      </c>
      <c r="R65" s="263">
        <f>Ciment!Q65</f>
        <v>0</v>
      </c>
      <c r="S65" s="264">
        <f>Acier!Q65</f>
        <v>0</v>
      </c>
      <c r="U65" s="374">
        <f>Heures!T65</f>
        <v>0</v>
      </c>
      <c r="V65" s="263">
        <f>Ciment!T65</f>
        <v>0</v>
      </c>
      <c r="W65" s="263">
        <f>Acier!T65</f>
        <v>0</v>
      </c>
      <c r="X65" s="265">
        <f t="shared" si="44"/>
        <v>0</v>
      </c>
      <c r="AB65" s="373">
        <f>Heures!V65</f>
        <v>0</v>
      </c>
      <c r="AC65" s="266">
        <f>Ciment!V65</f>
        <v>0</v>
      </c>
      <c r="AD65" s="267">
        <f>Acier!V65</f>
        <v>0</v>
      </c>
    </row>
  </sheetData>
  <mergeCells count="30">
    <mergeCell ref="X5:X6"/>
    <mergeCell ref="S9:S10"/>
    <mergeCell ref="U8:X8"/>
    <mergeCell ref="A3:AD3"/>
    <mergeCell ref="M8:O8"/>
    <mergeCell ref="Q8:S8"/>
    <mergeCell ref="A9:A10"/>
    <mergeCell ref="B9:B10"/>
    <mergeCell ref="D9:D10"/>
    <mergeCell ref="E9:E10"/>
    <mergeCell ref="G9:G10"/>
    <mergeCell ref="G5:G6"/>
    <mergeCell ref="M9:M10"/>
    <mergeCell ref="N9:N10"/>
    <mergeCell ref="O9:O10"/>
    <mergeCell ref="Q9:Q10"/>
    <mergeCell ref="R9:R10"/>
    <mergeCell ref="D8:G8"/>
    <mergeCell ref="F9:F10"/>
    <mergeCell ref="I9:I10"/>
    <mergeCell ref="J9:J10"/>
    <mergeCell ref="K9:K10"/>
    <mergeCell ref="U9:U10"/>
    <mergeCell ref="V9:V10"/>
    <mergeCell ref="X9:X10"/>
    <mergeCell ref="AB8:AD8"/>
    <mergeCell ref="AC9:AC10"/>
    <mergeCell ref="AD9:AD10"/>
    <mergeCell ref="W9:W10"/>
    <mergeCell ref="AB9:AB10"/>
  </mergeCells>
  <pageMargins left="0.7" right="0.7" top="0.75" bottom="0.75" header="0.3" footer="0.3"/>
  <pageSetup paperSize="9" orientation="portrait" r:id="rId1"/>
  <ignoredErrors>
    <ignoredError sqref="G24 G35 G3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</vt:lpstr>
      <vt:lpstr>Ciment</vt:lpstr>
      <vt:lpstr>Acier</vt:lpstr>
      <vt:lpstr>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Martina</cp:lastModifiedBy>
  <dcterms:created xsi:type="dcterms:W3CDTF">2018-01-04T16:30:03Z</dcterms:created>
  <dcterms:modified xsi:type="dcterms:W3CDTF">2018-11-30T16:02:04Z</dcterms:modified>
</cp:coreProperties>
</file>