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xr:revisionPtr revIDLastSave="0" documentId="13_ncr:1_{22348E1C-12AB-4B3C-94FF-640FF6C78541}" xr6:coauthVersionLast="45" xr6:coauthVersionMax="45" xr10:uidLastSave="{00000000-0000-0000-0000-000000000000}"/>
  <bookViews>
    <workbookView xWindow="-120" yWindow="-120" windowWidth="29040" windowHeight="15840" activeTab="1" xr2:uid="{3266D5B7-A3FB-415C-A3C3-8C035EB1D8A5}"/>
  </bookViews>
  <sheets>
    <sheet name="COUT TRANSOPIORT" sheetId="1" r:id="rId1"/>
    <sheet name="CALCUL BENEF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2" l="1"/>
  <c r="L2" i="2"/>
  <c r="J43" i="1"/>
  <c r="H43" i="1"/>
  <c r="E43" i="1"/>
  <c r="J42" i="1"/>
  <c r="H42" i="1"/>
  <c r="E42" i="1"/>
  <c r="J41" i="1"/>
  <c r="H41" i="1"/>
  <c r="E41" i="1"/>
  <c r="J40" i="1"/>
  <c r="H40" i="1"/>
  <c r="E40" i="1"/>
  <c r="J39" i="1"/>
  <c r="H39" i="1"/>
  <c r="E39" i="1"/>
  <c r="J38" i="1"/>
  <c r="H38" i="1"/>
  <c r="E38" i="1"/>
  <c r="J37" i="1"/>
  <c r="H37" i="1"/>
  <c r="E37" i="1"/>
  <c r="J36" i="1"/>
  <c r="H36" i="1"/>
  <c r="E36" i="1"/>
  <c r="J35" i="1"/>
  <c r="H35" i="1"/>
  <c r="E35" i="1"/>
  <c r="H34" i="1"/>
  <c r="E34" i="1"/>
  <c r="H33" i="1"/>
  <c r="E33" i="1"/>
  <c r="E32" i="1"/>
  <c r="E31" i="1"/>
  <c r="H30" i="1"/>
  <c r="E30" i="1"/>
  <c r="H29" i="1"/>
  <c r="E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E14" i="1"/>
  <c r="E13" i="1"/>
  <c r="E12" i="1"/>
  <c r="E11" i="1"/>
  <c r="N2" i="2" l="1"/>
</calcChain>
</file>

<file path=xl/sharedStrings.xml><?xml version="1.0" encoding="utf-8"?>
<sst xmlns="http://schemas.openxmlformats.org/spreadsheetml/2006/main" count="203" uniqueCount="145">
  <si>
    <t>Poids jusqu'à</t>
  </si>
  <si>
    <t>Tarif net HT **</t>
  </si>
  <si>
    <t>0,25 kg</t>
  </si>
  <si>
    <t>0,50 kg</t>
  </si>
  <si>
    <t>0,75 kg</t>
  </si>
  <si>
    <t>1 kg</t>
  </si>
  <si>
    <t>2 kg</t>
  </si>
  <si>
    <t>3 kg</t>
  </si>
  <si>
    <t>4 kg</t>
  </si>
  <si>
    <t>5 kg</t>
  </si>
  <si>
    <t>6 kg</t>
  </si>
  <si>
    <t>7 kg</t>
  </si>
  <si>
    <t>8 kg</t>
  </si>
  <si>
    <t>9 kg</t>
  </si>
  <si>
    <t>10 kg</t>
  </si>
  <si>
    <t>11 kg</t>
  </si>
  <si>
    <t>12 kg</t>
  </si>
  <si>
    <t>13 kg</t>
  </si>
  <si>
    <t>14 kg</t>
  </si>
  <si>
    <t>15 kg</t>
  </si>
  <si>
    <t>16 kg</t>
  </si>
  <si>
    <t>17 kg</t>
  </si>
  <si>
    <t>18 kg</t>
  </si>
  <si>
    <t>19 kg</t>
  </si>
  <si>
    <t>20 kg</t>
  </si>
  <si>
    <t>21 kg</t>
  </si>
  <si>
    <t>OFF</t>
  </si>
  <si>
    <t>22 kg</t>
  </si>
  <si>
    <t>23 kg</t>
  </si>
  <si>
    <t>24 kg</t>
  </si>
  <si>
    <t>25 kg</t>
  </si>
  <si>
    <t>26 kg</t>
  </si>
  <si>
    <t>27 kg</t>
  </si>
  <si>
    <t>28 kg</t>
  </si>
  <si>
    <t>29 kg</t>
  </si>
  <si>
    <t>30 kg</t>
  </si>
  <si>
    <t>Les grilles tarifaires ci-dessus s'entendent hors options et suppléments, hors TVA et remise déduite.</t>
  </si>
  <si>
    <t>Offre France
Domicile, Retour et Point Retrait</t>
  </si>
  <si>
    <t>Remises :</t>
  </si>
  <si>
    <t>TRANSPORT</t>
  </si>
  <si>
    <t>COLISSIMO</t>
  </si>
  <si>
    <t>CHRONOPOST</t>
  </si>
  <si>
    <t>GLS</t>
  </si>
  <si>
    <t>MONDIAL RELAY</t>
  </si>
  <si>
    <t>UPS RELAY</t>
  </si>
  <si>
    <t>CHRONO PICKUP</t>
  </si>
  <si>
    <t>Référence</t>
  </si>
  <si>
    <t>Nom</t>
  </si>
  <si>
    <t>Transporteur</t>
  </si>
  <si>
    <t>Total payé HT</t>
  </si>
  <si>
    <t>Total prix achat</t>
  </si>
  <si>
    <t>MARGE TOTALE</t>
  </si>
  <si>
    <t>COUT COLISAGE</t>
  </si>
  <si>
    <t>INT007607</t>
  </si>
  <si>
    <t>DEBUCK</t>
  </si>
  <si>
    <t>(271) Chronopost</t>
  </si>
  <si>
    <t>BENEF</t>
  </si>
  <si>
    <t>INT007606</t>
  </si>
  <si>
    <t>Akrout</t>
  </si>
  <si>
    <t>INT007605</t>
  </si>
  <si>
    <t>Nouraud</t>
  </si>
  <si>
    <t xml:space="preserve">(278) Mondial Relay </t>
  </si>
  <si>
    <t>INT007604</t>
  </si>
  <si>
    <t>Maudet</t>
  </si>
  <si>
    <t>(233) GLS</t>
  </si>
  <si>
    <t>INT007603</t>
  </si>
  <si>
    <t>PANNECIERE</t>
  </si>
  <si>
    <t>(243) Colissimo</t>
  </si>
  <si>
    <t>INT007602</t>
  </si>
  <si>
    <t>Marques DIAS</t>
  </si>
  <si>
    <t>INT007601</t>
  </si>
  <si>
    <t>BRINDEAU</t>
  </si>
  <si>
    <t>INT007600</t>
  </si>
  <si>
    <t>Rehm</t>
  </si>
  <si>
    <t>INT007599</t>
  </si>
  <si>
    <t>Laurent</t>
  </si>
  <si>
    <t>INT007598</t>
  </si>
  <si>
    <t>SENECAL</t>
  </si>
  <si>
    <t>INT007597</t>
  </si>
  <si>
    <t>FONTENOY</t>
  </si>
  <si>
    <t>INT007596</t>
  </si>
  <si>
    <t>Héquet</t>
  </si>
  <si>
    <t>INT007595</t>
  </si>
  <si>
    <t>Di Mario</t>
  </si>
  <si>
    <t>INT007594</t>
  </si>
  <si>
    <t>TOLEDO</t>
  </si>
  <si>
    <t>INT007593</t>
  </si>
  <si>
    <t>MORIN</t>
  </si>
  <si>
    <t>INT007592</t>
  </si>
  <si>
    <t>Coignet</t>
  </si>
  <si>
    <t>INT007591</t>
  </si>
  <si>
    <t>Bouqueuniaux</t>
  </si>
  <si>
    <t>INT007590</t>
  </si>
  <si>
    <t>BRIZION</t>
  </si>
  <si>
    <t>INT007589</t>
  </si>
  <si>
    <t>chandezon</t>
  </si>
  <si>
    <t>INT007588</t>
  </si>
  <si>
    <t>RICHARD</t>
  </si>
  <si>
    <t>INT007587</t>
  </si>
  <si>
    <t>pinon</t>
  </si>
  <si>
    <t>(275) Chronopost - Pick-up</t>
  </si>
  <si>
    <t>INT007586</t>
  </si>
  <si>
    <t>Roux</t>
  </si>
  <si>
    <t>INT007585</t>
  </si>
  <si>
    <t>POULAIN</t>
  </si>
  <si>
    <t>INT007584</t>
  </si>
  <si>
    <t>guertin</t>
  </si>
  <si>
    <t>INT007583</t>
  </si>
  <si>
    <t>GINESTE</t>
  </si>
  <si>
    <t>INT007582</t>
  </si>
  <si>
    <t>Hurtaud</t>
  </si>
  <si>
    <t>(276) UPS - pick up</t>
  </si>
  <si>
    <t>INT007581</t>
  </si>
  <si>
    <t>simon</t>
  </si>
  <si>
    <t>INT007580</t>
  </si>
  <si>
    <t>Fontenay</t>
  </si>
  <si>
    <t>INT007579</t>
  </si>
  <si>
    <t>CHARLES</t>
  </si>
  <si>
    <t>INT007578</t>
  </si>
  <si>
    <t>Rech</t>
  </si>
  <si>
    <t>INT007577</t>
  </si>
  <si>
    <t>E SILVA DE ALKMIN</t>
  </si>
  <si>
    <t>INT007576</t>
  </si>
  <si>
    <t>Ajavon</t>
  </si>
  <si>
    <t>(257) Livraison de produits frais</t>
  </si>
  <si>
    <t>INT007574</t>
  </si>
  <si>
    <t>BIENFAIT</t>
  </si>
  <si>
    <t>INT007571</t>
  </si>
  <si>
    <t>Benkaroun</t>
  </si>
  <si>
    <t>INT007570</t>
  </si>
  <si>
    <t>BOURGEOIS</t>
  </si>
  <si>
    <t>INT007569</t>
  </si>
  <si>
    <t>CUDEL</t>
  </si>
  <si>
    <t>INT007568</t>
  </si>
  <si>
    <t>pourpoint</t>
  </si>
  <si>
    <t>INT007567</t>
  </si>
  <si>
    <t>ostel</t>
  </si>
  <si>
    <t>INT007566</t>
  </si>
  <si>
    <t>Le Barch</t>
  </si>
  <si>
    <t>INT007565</t>
  </si>
  <si>
    <t>Cirot</t>
  </si>
  <si>
    <t>INT007548</t>
  </si>
  <si>
    <t>Nardy</t>
  </si>
  <si>
    <t>Cout du transport</t>
  </si>
  <si>
    <t xml:space="preserve">Poids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</si>
</sst>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-;\-* #,##0.00\ _F_-;_-* &quot;-&quot;??\ _F_-;_-@_-"/>
    <numFmt numFmtId="165" formatCode="#,##0.00\ &quot;€&quot;"/>
    <numFmt numFmtId="166" formatCode="0.0%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i/>
      <sz val="11"/>
      <color rgb="FF414042"/>
      <name val="Calibri"/>
      <family val="2"/>
    </font>
    <font>
      <b/>
      <sz val="11"/>
      <color rgb="FF414042"/>
      <name val="Calibri"/>
      <family val="2"/>
    </font>
    <font>
      <sz val="11"/>
      <color rgb="FF414042"/>
      <name val="Calibri"/>
      <family val="2"/>
    </font>
    <font>
      <i/>
      <sz val="11"/>
      <color rgb="FF414042"/>
      <name val="Calibri"/>
      <family val="2"/>
    </font>
    <font>
      <sz val="11"/>
      <name val="Calibri"/>
      <family val="2"/>
    </font>
    <font>
      <b/>
      <sz val="22"/>
      <color indexed="9"/>
      <name val="Calibri"/>
      <family val="2"/>
    </font>
    <font>
      <sz val="10"/>
      <color theme="0"/>
      <name val="Arial"/>
      <family val="2"/>
    </font>
    <font>
      <b/>
      <sz val="11"/>
      <color theme="0"/>
      <name val="Calibri"/>
      <family val="2"/>
    </font>
    <font>
      <sz val="10"/>
      <color rgb="FFEA6212"/>
      <name val="Arial"/>
      <family val="2"/>
    </font>
    <font>
      <b/>
      <sz val="14"/>
      <color rgb="FFEA6212"/>
      <name val="Calibri"/>
      <family val="2"/>
    </font>
    <font>
      <b/>
      <sz val="11"/>
      <color rgb="FFEA6212"/>
      <name val="Calibri"/>
      <family val="2"/>
    </font>
    <font>
      <sz val="11"/>
      <color rgb="FFEA6212"/>
      <name val="Calibri"/>
      <family val="2"/>
    </font>
    <font>
      <i/>
      <sz val="12"/>
      <color rgb="FFEA6212"/>
      <name val="Calibri"/>
      <family val="2"/>
    </font>
    <font>
      <sz val="10"/>
      <color rgb="FFF479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62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</borders>
  <cellStyleXfs count="3">
    <xf numFmtId="0" fontId="0" fillId="0" borderId="0"/>
    <xf numFmtId="0" fontId="2" fillId="0" borderId="0" applyFill="0" applyBorder="0"/>
    <xf numFmtId="164" fontId="2" fillId="0" borderId="0" applyFont="0" applyFill="0" applyBorder="0" applyAlignment="0" applyProtection="0"/>
  </cellStyleXfs>
  <cellXfs count="39">
    <xf numFmtId="0" fontId="0" fillId="0" borderId="0" xfId="0"/>
    <xf numFmtId="0" fontId="3" fillId="2" borderId="1" xfId="1" applyFont="1" applyFill="1" applyBorder="1" applyAlignment="1" applyProtection="1">
      <alignment horizontal="center" vertical="center" wrapText="1"/>
      <protection hidden="1"/>
    </xf>
    <xf numFmtId="0" fontId="3" fillId="2" borderId="2" xfId="1" applyFont="1" applyFill="1" applyBorder="1" applyAlignment="1" applyProtection="1">
      <alignment horizontal="center" vertical="center" wrapText="1"/>
      <protection hidden="1"/>
    </xf>
    <xf numFmtId="0" fontId="2" fillId="0" borderId="0" xfId="1" applyProtection="1">
      <protection hidden="1"/>
    </xf>
    <xf numFmtId="0" fontId="3" fillId="2" borderId="3" xfId="1" applyFont="1" applyFill="1" applyBorder="1" applyAlignment="1" applyProtection="1">
      <alignment horizontal="center" vertical="center" wrapText="1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4" fillId="0" borderId="2" xfId="1" applyFont="1" applyFill="1" applyBorder="1" applyAlignment="1" applyProtection="1">
      <alignment horizontal="center" vertical="center"/>
      <protection hidden="1"/>
    </xf>
    <xf numFmtId="165" fontId="5" fillId="3" borderId="3" xfId="2" applyNumberFormat="1" applyFont="1" applyFill="1" applyBorder="1" applyAlignment="1" applyProtection="1">
      <alignment horizontal="center" vertical="center"/>
      <protection hidden="1"/>
    </xf>
    <xf numFmtId="165" fontId="5" fillId="3" borderId="0" xfId="2" applyNumberFormat="1" applyFont="1" applyFill="1" applyBorder="1" applyAlignment="1" applyProtection="1">
      <alignment horizontal="center" vertical="center"/>
      <protection hidden="1"/>
    </xf>
    <xf numFmtId="165" fontId="5" fillId="0" borderId="3" xfId="2" applyNumberFormat="1" applyFont="1" applyFill="1" applyBorder="1" applyAlignment="1" applyProtection="1">
      <alignment horizontal="center"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4" fillId="3" borderId="2" xfId="1" applyFont="1" applyFill="1" applyBorder="1" applyAlignment="1" applyProtection="1">
      <alignment horizontal="center" vertical="center"/>
      <protection hidden="1"/>
    </xf>
    <xf numFmtId="165" fontId="5" fillId="0" borderId="0" xfId="2" applyNumberFormat="1" applyFont="1" applyFill="1" applyBorder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center"/>
      <protection hidden="1"/>
    </xf>
    <xf numFmtId="0" fontId="6" fillId="0" borderId="0" xfId="1" applyFont="1" applyAlignment="1" applyProtection="1">
      <alignment horizontal="center"/>
      <protection hidden="1"/>
    </xf>
    <xf numFmtId="0" fontId="7" fillId="0" borderId="0" xfId="1" applyFont="1" applyBorder="1" applyAlignment="1" applyProtection="1">
      <alignment horizontal="center" vertical="center"/>
      <protection hidden="1"/>
    </xf>
    <xf numFmtId="0" fontId="7" fillId="0" borderId="0" xfId="1" applyFont="1" applyBorder="1" applyAlignment="1" applyProtection="1">
      <alignment vertical="center"/>
      <protection hidden="1"/>
    </xf>
    <xf numFmtId="0" fontId="8" fillId="4" borderId="0" xfId="1" applyFont="1" applyFill="1" applyBorder="1" applyAlignment="1" applyProtection="1">
      <alignment horizontal="center" vertical="center" wrapText="1"/>
      <protection hidden="1"/>
    </xf>
    <xf numFmtId="0" fontId="8" fillId="4" borderId="0" xfId="1" applyFont="1" applyFill="1" applyBorder="1" applyAlignment="1" applyProtection="1">
      <alignment horizontal="center" vertical="center"/>
      <protection hidden="1"/>
    </xf>
    <xf numFmtId="0" fontId="4" fillId="0" borderId="0" xfId="1" applyFont="1" applyBorder="1" applyAlignment="1" applyProtection="1">
      <alignment vertical="center"/>
      <protection hidden="1"/>
    </xf>
    <xf numFmtId="0" fontId="9" fillId="5" borderId="0" xfId="1" applyFont="1" applyFill="1" applyProtection="1">
      <protection hidden="1"/>
    </xf>
    <xf numFmtId="0" fontId="10" fillId="5" borderId="0" xfId="1" applyFont="1" applyFill="1" applyBorder="1" applyAlignment="1" applyProtection="1">
      <alignment vertical="center"/>
      <protection hidden="1"/>
    </xf>
    <xf numFmtId="0" fontId="10" fillId="5" borderId="0" xfId="1" applyFont="1" applyFill="1" applyBorder="1" applyAlignment="1" applyProtection="1">
      <alignment horizontal="right" vertical="center"/>
      <protection locked="0"/>
    </xf>
    <xf numFmtId="166" fontId="1" fillId="5" borderId="4" xfId="1" applyNumberFormat="1" applyFont="1" applyFill="1" applyBorder="1" applyAlignment="1" applyProtection="1">
      <alignment horizontal="center"/>
      <protection locked="0"/>
    </xf>
    <xf numFmtId="166" fontId="1" fillId="5" borderId="5" xfId="1" applyNumberFormat="1" applyFont="1" applyFill="1" applyBorder="1" applyAlignment="1" applyProtection="1">
      <alignment horizontal="center"/>
      <protection locked="0"/>
    </xf>
    <xf numFmtId="0" fontId="11" fillId="0" borderId="0" xfId="1" applyFont="1" applyProtection="1">
      <protection hidden="1"/>
    </xf>
    <xf numFmtId="0" fontId="11" fillId="0" borderId="0" xfId="1" applyFont="1" applyBorder="1" applyAlignment="1" applyProtection="1">
      <alignment horizontal="center" vertical="center"/>
      <protection hidden="1"/>
    </xf>
    <xf numFmtId="0" fontId="12" fillId="3" borderId="6" xfId="1" applyFont="1" applyFill="1" applyBorder="1" applyAlignment="1" applyProtection="1">
      <alignment horizontal="center" vertical="center" wrapText="1"/>
      <protection hidden="1"/>
    </xf>
    <xf numFmtId="0" fontId="12" fillId="3" borderId="0" xfId="1" applyFont="1" applyFill="1" applyBorder="1" applyAlignment="1" applyProtection="1">
      <alignment horizontal="center" vertical="center" wrapText="1"/>
      <protection hidden="1"/>
    </xf>
    <xf numFmtId="0" fontId="12" fillId="3" borderId="7" xfId="1" applyFont="1" applyFill="1" applyBorder="1" applyAlignment="1" applyProtection="1">
      <alignment horizontal="center" vertical="center" wrapText="1"/>
      <protection hidden="1"/>
    </xf>
    <xf numFmtId="0" fontId="13" fillId="0" borderId="0" xfId="1" applyFont="1" applyFill="1" applyBorder="1" applyAlignment="1" applyProtection="1">
      <alignment vertical="center"/>
      <protection hidden="1"/>
    </xf>
    <xf numFmtId="0" fontId="14" fillId="0" borderId="0" xfId="1" applyFont="1" applyAlignment="1" applyProtection="1">
      <alignment vertical="center"/>
      <protection hidden="1"/>
    </xf>
    <xf numFmtId="0" fontId="15" fillId="3" borderId="3" xfId="1" applyFont="1" applyFill="1" applyBorder="1" applyAlignment="1" applyProtection="1">
      <alignment horizontal="center" vertical="center" wrapText="1"/>
      <protection hidden="1"/>
    </xf>
    <xf numFmtId="0" fontId="15" fillId="3" borderId="0" xfId="1" applyFont="1" applyFill="1" applyBorder="1" applyAlignment="1" applyProtection="1">
      <alignment horizontal="center" vertical="center" wrapText="1"/>
      <protection hidden="1"/>
    </xf>
    <xf numFmtId="0" fontId="15" fillId="0" borderId="0" xfId="1" applyFont="1" applyAlignment="1" applyProtection="1">
      <alignment vertical="center"/>
      <protection hidden="1"/>
    </xf>
    <xf numFmtId="0" fontId="2" fillId="0" borderId="0" xfId="1" applyBorder="1" applyAlignment="1" applyProtection="1">
      <alignment horizontal="center" vertical="center"/>
      <protection hidden="1"/>
    </xf>
    <xf numFmtId="0" fontId="16" fillId="0" borderId="0" xfId="1" applyFont="1" applyBorder="1" applyAlignment="1" applyProtection="1">
      <alignment horizontal="center" vertical="center"/>
      <protection hidden="1"/>
    </xf>
    <xf numFmtId="0" fontId="0" fillId="6" borderId="0" xfId="0" applyFill="1"/>
    <xf numFmtId="0" fontId="0" fillId="0" borderId="0" xfId="0" applyFill="1"/>
  </cellXfs>
  <cellStyles count="3">
    <cellStyle name="Milliers 2" xfId="2" xr:uid="{FE6821E7-E588-4D89-B780-24663EBDBF49}"/>
    <cellStyle name="Normal" xfId="0" builtinId="0"/>
    <cellStyle name="Normal 4" xfId="1" xr:uid="{DF3597B7-8EDD-4249-B501-9B8A6DE931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hony/AppData/Local/Temp/olivet%20bio%20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nce"/>
      <sheetName val="Suppléments"/>
      <sheetName val="TG"/>
      <sheetName val="Feuil1"/>
    </sheetNames>
    <sheetDataSet>
      <sheetData sheetId="0"/>
      <sheetData sheetId="1"/>
      <sheetData sheetId="2">
        <row r="13">
          <cell r="B13">
            <v>5.67</v>
          </cell>
        </row>
        <row r="14">
          <cell r="B14">
            <v>6.39</v>
          </cell>
        </row>
        <row r="15">
          <cell r="B15">
            <v>7.14</v>
          </cell>
        </row>
        <row r="16">
          <cell r="B16">
            <v>7.75</v>
          </cell>
        </row>
        <row r="17">
          <cell r="B17">
            <v>8.6</v>
          </cell>
        </row>
        <row r="18">
          <cell r="B18">
            <v>9.44</v>
          </cell>
        </row>
        <row r="19">
          <cell r="B19">
            <v>10.29</v>
          </cell>
        </row>
        <row r="20">
          <cell r="B20">
            <v>11.13</v>
          </cell>
        </row>
        <row r="21">
          <cell r="B21">
            <v>11.99</v>
          </cell>
        </row>
        <row r="22">
          <cell r="B22">
            <v>12.83</v>
          </cell>
        </row>
        <row r="23">
          <cell r="B23">
            <v>13.66</v>
          </cell>
        </row>
        <row r="24">
          <cell r="B24">
            <v>14.52</v>
          </cell>
        </row>
        <row r="25">
          <cell r="B25">
            <v>15.37</v>
          </cell>
        </row>
        <row r="26">
          <cell r="B26">
            <v>16.22</v>
          </cell>
        </row>
        <row r="27">
          <cell r="B27">
            <v>17.059999999999999</v>
          </cell>
        </row>
        <row r="28">
          <cell r="B28">
            <v>17.899999999999999</v>
          </cell>
        </row>
        <row r="29">
          <cell r="B29">
            <v>18.760000000000002</v>
          </cell>
        </row>
        <row r="30">
          <cell r="B30">
            <v>19.600000000000001</v>
          </cell>
        </row>
        <row r="31">
          <cell r="B31">
            <v>20.45</v>
          </cell>
        </row>
        <row r="32">
          <cell r="B32">
            <v>21.29</v>
          </cell>
        </row>
        <row r="33">
          <cell r="B33">
            <v>22.13</v>
          </cell>
        </row>
        <row r="34">
          <cell r="B34">
            <v>22.99</v>
          </cell>
        </row>
        <row r="35">
          <cell r="B35">
            <v>23.82</v>
          </cell>
        </row>
        <row r="36">
          <cell r="B36">
            <v>24.68</v>
          </cell>
        </row>
        <row r="37">
          <cell r="B37">
            <v>25.52</v>
          </cell>
          <cell r="G37">
            <v>22000</v>
          </cell>
        </row>
        <row r="38">
          <cell r="B38">
            <v>26.37</v>
          </cell>
          <cell r="G38">
            <v>23000</v>
          </cell>
        </row>
        <row r="39">
          <cell r="B39">
            <v>27.22</v>
          </cell>
          <cell r="G39">
            <v>24000</v>
          </cell>
        </row>
        <row r="40">
          <cell r="B40">
            <v>28.05</v>
          </cell>
          <cell r="G40">
            <v>25000</v>
          </cell>
        </row>
        <row r="41">
          <cell r="B41">
            <v>28.91</v>
          </cell>
          <cell r="G41">
            <v>26000</v>
          </cell>
        </row>
        <row r="42">
          <cell r="B42">
            <v>29.75</v>
          </cell>
          <cell r="G42">
            <v>27000</v>
          </cell>
        </row>
        <row r="43">
          <cell r="B43">
            <v>30.6</v>
          </cell>
          <cell r="G43">
            <v>28000</v>
          </cell>
        </row>
        <row r="44">
          <cell r="B44">
            <v>31.46</v>
          </cell>
          <cell r="G44">
            <v>29000</v>
          </cell>
        </row>
        <row r="45">
          <cell r="B45">
            <v>32.28</v>
          </cell>
          <cell r="G45">
            <v>30000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4F1E-0C3B-4140-80FC-EA1A603DA79F}">
  <dimension ref="A1:N45"/>
  <sheetViews>
    <sheetView topLeftCell="A4" workbookViewId="0">
      <selection activeCell="E8" sqref="E8"/>
    </sheetView>
  </sheetViews>
  <sheetFormatPr baseColWidth="10" defaultColWidth="11.42578125" defaultRowHeight="12.75" x14ac:dyDescent="0.2"/>
  <cols>
    <col min="1" max="3" width="10.42578125" style="3" customWidth="1"/>
    <col min="4" max="4" width="0.5703125" style="3" customWidth="1"/>
    <col min="5" max="6" width="24.7109375" style="3" customWidth="1"/>
    <col min="7" max="7" width="0.5703125" style="3" customWidth="1"/>
    <col min="8" max="8" width="24.7109375" style="3" customWidth="1"/>
    <col min="9" max="9" width="0.5703125" style="3" customWidth="1"/>
    <col min="10" max="11" width="24.7109375" style="3" customWidth="1"/>
    <col min="12" max="12" width="0.5703125" style="3" customWidth="1"/>
    <col min="13" max="13" width="24.7109375" style="3" customWidth="1"/>
    <col min="14" max="14" width="2.7109375" style="3" customWidth="1"/>
    <col min="15" max="16384" width="11.42578125" style="3"/>
  </cols>
  <sheetData>
    <row r="1" spans="1:14" ht="15" customHeight="1" x14ac:dyDescent="0.2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/>
    </row>
    <row r="2" spans="1:14" ht="60" customHeight="1" x14ac:dyDescent="0.2">
      <c r="B2" s="17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4" ht="15" customHeight="1" x14ac:dyDescent="0.2">
      <c r="B3" s="19"/>
    </row>
    <row r="4" spans="1:14" s="20" customFormat="1" ht="15" customHeight="1" x14ac:dyDescent="0.25">
      <c r="B4" s="21"/>
      <c r="C4" s="22" t="s">
        <v>38</v>
      </c>
      <c r="E4" s="23">
        <v>0.2</v>
      </c>
      <c r="F4" s="24"/>
      <c r="G4" s="24"/>
      <c r="H4" s="24"/>
      <c r="I4" s="24"/>
      <c r="J4" s="24"/>
      <c r="K4" s="24"/>
      <c r="L4" s="24"/>
      <c r="M4" s="24"/>
    </row>
    <row r="5" spans="1:14" ht="3" customHeight="1" x14ac:dyDescent="0.2">
      <c r="B5" s="19"/>
    </row>
    <row r="6" spans="1:14" s="25" customFormat="1" ht="45" customHeight="1" x14ac:dyDescent="0.2">
      <c r="B6" s="26"/>
      <c r="C6" s="26"/>
      <c r="D6" s="26"/>
      <c r="E6" s="27" t="s">
        <v>39</v>
      </c>
      <c r="F6" s="28"/>
      <c r="G6" s="28"/>
      <c r="H6" s="28"/>
      <c r="I6" s="28"/>
      <c r="J6" s="28"/>
      <c r="K6" s="28"/>
      <c r="L6" s="28"/>
      <c r="M6" s="29"/>
      <c r="N6" s="26"/>
    </row>
    <row r="7" spans="1:14" s="25" customFormat="1" ht="3" customHeight="1" x14ac:dyDescent="0.2">
      <c r="A7" s="30"/>
      <c r="E7" s="31"/>
      <c r="F7" s="31"/>
      <c r="G7" s="31"/>
      <c r="H7" s="31"/>
      <c r="J7" s="31"/>
      <c r="K7" s="31"/>
      <c r="L7" s="31"/>
      <c r="M7" s="31"/>
    </row>
    <row r="8" spans="1:14" s="25" customFormat="1" ht="45" customHeight="1" x14ac:dyDescent="0.2">
      <c r="E8" s="32" t="s">
        <v>40</v>
      </c>
      <c r="F8" s="33" t="s">
        <v>41</v>
      </c>
      <c r="G8" s="34"/>
      <c r="H8" s="32" t="s">
        <v>42</v>
      </c>
      <c r="J8" s="32" t="s">
        <v>43</v>
      </c>
      <c r="K8" s="33" t="s">
        <v>44</v>
      </c>
      <c r="L8" s="34"/>
      <c r="M8" s="32" t="s">
        <v>45</v>
      </c>
    </row>
    <row r="9" spans="1:14" ht="3" customHeight="1" x14ac:dyDescent="0.2">
      <c r="B9" s="35"/>
      <c r="C9" s="35"/>
      <c r="D9" s="35"/>
      <c r="E9" s="36"/>
      <c r="F9" s="36"/>
      <c r="G9" s="36"/>
      <c r="H9" s="36"/>
      <c r="I9" s="35"/>
      <c r="J9" s="36"/>
      <c r="K9" s="36"/>
      <c r="L9" s="36"/>
      <c r="M9" s="36"/>
      <c r="N9" s="35"/>
    </row>
    <row r="10" spans="1:14" ht="30" customHeight="1" x14ac:dyDescent="0.2">
      <c r="B10" s="1" t="s">
        <v>0</v>
      </c>
      <c r="C10" s="2"/>
      <c r="E10" s="4" t="s">
        <v>1</v>
      </c>
      <c r="F10" s="4" t="s">
        <v>1</v>
      </c>
      <c r="H10" s="4" t="s">
        <v>1</v>
      </c>
      <c r="J10" s="4" t="s">
        <v>1</v>
      </c>
      <c r="K10" s="4" t="s">
        <v>1</v>
      </c>
      <c r="M10" s="4" t="s">
        <v>1</v>
      </c>
    </row>
    <row r="11" spans="1:14" ht="15" x14ac:dyDescent="0.2">
      <c r="B11" s="5" t="s">
        <v>2</v>
      </c>
      <c r="C11" s="6"/>
      <c r="E11" s="7">
        <f>ROUND([1]TG!B13*(1-$E$4),2)</f>
        <v>4.54</v>
      </c>
      <c r="F11" s="8">
        <v>11.1</v>
      </c>
      <c r="H11" s="9">
        <v>4.3899999999999997</v>
      </c>
      <c r="J11" s="7">
        <v>3.68</v>
      </c>
      <c r="K11" s="8">
        <v>5.51</v>
      </c>
      <c r="M11" s="9">
        <v>5.43</v>
      </c>
    </row>
    <row r="12" spans="1:14" ht="15" x14ac:dyDescent="0.2">
      <c r="B12" s="10" t="s">
        <v>3</v>
      </c>
      <c r="C12" s="11"/>
      <c r="E12" s="7">
        <f>ROUND([1]TG!B14*(1-$E$4),2)</f>
        <v>5.1100000000000003</v>
      </c>
      <c r="F12" s="8">
        <v>11.1</v>
      </c>
      <c r="H12" s="7">
        <v>4.3899999999999997</v>
      </c>
      <c r="J12" s="7">
        <v>3.68</v>
      </c>
      <c r="K12" s="8">
        <v>5.51</v>
      </c>
      <c r="M12" s="7">
        <v>5.43</v>
      </c>
    </row>
    <row r="13" spans="1:14" ht="15" x14ac:dyDescent="0.2">
      <c r="B13" s="5" t="s">
        <v>4</v>
      </c>
      <c r="C13" s="6"/>
      <c r="E13" s="9">
        <f>ROUND([1]TG!B15*(1-$E$4),2)</f>
        <v>5.71</v>
      </c>
      <c r="F13" s="12">
        <v>11.1</v>
      </c>
      <c r="H13" s="9">
        <v>4.3899999999999997</v>
      </c>
      <c r="J13" s="9">
        <v>3.68</v>
      </c>
      <c r="K13" s="8">
        <v>5.51</v>
      </c>
      <c r="M13" s="9">
        <v>5.43</v>
      </c>
    </row>
    <row r="14" spans="1:14" ht="15" x14ac:dyDescent="0.2">
      <c r="B14" s="10" t="s">
        <v>5</v>
      </c>
      <c r="C14" s="11"/>
      <c r="E14" s="7">
        <f>ROUND([1]TG!B16*(1-$E$4),2)</f>
        <v>6.2</v>
      </c>
      <c r="F14" s="8">
        <v>11.1</v>
      </c>
      <c r="H14" s="7">
        <v>4.3899999999999997</v>
      </c>
      <c r="J14" s="7">
        <v>3.68</v>
      </c>
      <c r="K14" s="8">
        <v>5.51</v>
      </c>
      <c r="M14" s="7">
        <v>5.43</v>
      </c>
    </row>
    <row r="15" spans="1:14" ht="15" x14ac:dyDescent="0.2">
      <c r="B15" s="5" t="s">
        <v>6</v>
      </c>
      <c r="C15" s="6"/>
      <c r="E15" s="9">
        <f>ROUND([1]TG!B17*(1-$E$4),2)</f>
        <v>6.88</v>
      </c>
      <c r="F15" s="12">
        <v>11.1</v>
      </c>
      <c r="H15" s="9">
        <f>3.64+0.95</f>
        <v>4.59</v>
      </c>
      <c r="J15" s="9">
        <v>4.18</v>
      </c>
      <c r="K15" s="8">
        <v>5.51</v>
      </c>
      <c r="M15" s="9">
        <v>6.03</v>
      </c>
    </row>
    <row r="16" spans="1:14" ht="15" x14ac:dyDescent="0.2">
      <c r="B16" s="10" t="s">
        <v>7</v>
      </c>
      <c r="C16" s="11"/>
      <c r="E16" s="7">
        <f>ROUND([1]TG!B18*(1-$E$4),2)</f>
        <v>7.55</v>
      </c>
      <c r="F16" s="8">
        <v>11.22</v>
      </c>
      <c r="H16" s="7">
        <f>4.19+0.95</f>
        <v>5.1400000000000006</v>
      </c>
      <c r="J16" s="7">
        <v>4.7699999999999996</v>
      </c>
      <c r="K16" s="8">
        <v>5.51</v>
      </c>
      <c r="M16" s="7">
        <v>6.68</v>
      </c>
    </row>
    <row r="17" spans="2:13" ht="15" x14ac:dyDescent="0.2">
      <c r="B17" s="5" t="s">
        <v>8</v>
      </c>
      <c r="C17" s="6"/>
      <c r="E17" s="9">
        <f>ROUND([1]TG!B19*(1-$E$4),2)</f>
        <v>8.23</v>
      </c>
      <c r="F17" s="12">
        <v>11.22</v>
      </c>
      <c r="H17" s="9">
        <f>4.89+0.95</f>
        <v>5.84</v>
      </c>
      <c r="J17" s="9">
        <v>5.61</v>
      </c>
      <c r="K17" s="8">
        <v>5.51</v>
      </c>
      <c r="M17" s="9">
        <v>7.3</v>
      </c>
    </row>
    <row r="18" spans="2:13" ht="15" x14ac:dyDescent="0.2">
      <c r="B18" s="10" t="s">
        <v>9</v>
      </c>
      <c r="C18" s="11"/>
      <c r="E18" s="7">
        <f>ROUND([1]TG!B20*(1-$E$4),2)</f>
        <v>8.9</v>
      </c>
      <c r="F18" s="8">
        <v>11.22</v>
      </c>
      <c r="H18" s="7">
        <f>5.09+0.95</f>
        <v>6.04</v>
      </c>
      <c r="J18" s="7">
        <v>5.61</v>
      </c>
      <c r="K18" s="8">
        <v>5.51</v>
      </c>
      <c r="M18" s="7">
        <v>7.93</v>
      </c>
    </row>
    <row r="19" spans="2:13" ht="15" x14ac:dyDescent="0.2">
      <c r="B19" s="5" t="s">
        <v>10</v>
      </c>
      <c r="C19" s="6"/>
      <c r="E19" s="9">
        <f>ROUND([1]TG!B21*(1-$E$4),2)</f>
        <v>9.59</v>
      </c>
      <c r="F19" s="12">
        <v>11.56</v>
      </c>
      <c r="H19" s="9">
        <f>5.49+0.95</f>
        <v>6.44</v>
      </c>
      <c r="J19" s="9">
        <v>7.37</v>
      </c>
      <c r="K19" s="8">
        <v>5.51</v>
      </c>
      <c r="M19" s="9">
        <v>8.5500000000000007</v>
      </c>
    </row>
    <row r="20" spans="2:13" ht="15" x14ac:dyDescent="0.2">
      <c r="B20" s="10" t="s">
        <v>11</v>
      </c>
      <c r="C20" s="11"/>
      <c r="E20" s="7">
        <f>ROUND([1]TG!B22*(1-$E$4),2)</f>
        <v>10.26</v>
      </c>
      <c r="F20" s="8">
        <v>11.92</v>
      </c>
      <c r="H20" s="7">
        <f>5.59*0.95</f>
        <v>5.3104999999999993</v>
      </c>
      <c r="J20" s="7">
        <v>7.37</v>
      </c>
      <c r="K20" s="8">
        <v>5.51</v>
      </c>
      <c r="M20" s="7">
        <v>9.18</v>
      </c>
    </row>
    <row r="21" spans="2:13" ht="15" x14ac:dyDescent="0.2">
      <c r="B21" s="5" t="s">
        <v>12</v>
      </c>
      <c r="C21" s="6"/>
      <c r="E21" s="9">
        <f>ROUND([1]TG!B23*(1-$E$4),2)</f>
        <v>10.93</v>
      </c>
      <c r="F21" s="12">
        <v>12.26</v>
      </c>
      <c r="H21" s="9">
        <f>5.69+0.95</f>
        <v>6.6400000000000006</v>
      </c>
      <c r="J21" s="9">
        <v>8.9499999999999993</v>
      </c>
      <c r="K21" s="8">
        <v>5.51</v>
      </c>
      <c r="M21" s="9">
        <v>9.8000000000000007</v>
      </c>
    </row>
    <row r="22" spans="2:13" ht="15" x14ac:dyDescent="0.2">
      <c r="B22" s="10" t="s">
        <v>13</v>
      </c>
      <c r="C22" s="11"/>
      <c r="E22" s="7">
        <f>ROUND([1]TG!B24*(1-$E$4),2)</f>
        <v>11.62</v>
      </c>
      <c r="F22" s="8">
        <v>12.62</v>
      </c>
      <c r="H22" s="7">
        <f>5.79+0.95</f>
        <v>6.74</v>
      </c>
      <c r="J22" s="7">
        <v>8.9499999999999993</v>
      </c>
      <c r="K22" s="8">
        <v>5.51</v>
      </c>
      <c r="M22" s="7">
        <v>10.43</v>
      </c>
    </row>
    <row r="23" spans="2:13" ht="15" x14ac:dyDescent="0.2">
      <c r="B23" s="5" t="s">
        <v>14</v>
      </c>
      <c r="C23" s="6"/>
      <c r="E23" s="9">
        <f>ROUND([1]TG!B25*(1-$E$4),2)</f>
        <v>12.3</v>
      </c>
      <c r="F23" s="12">
        <v>12.96</v>
      </c>
      <c r="H23" s="9">
        <f>5.89+0.95</f>
        <v>6.84</v>
      </c>
      <c r="J23" s="9">
        <v>8.9499999999999993</v>
      </c>
      <c r="K23" s="8">
        <v>5.51</v>
      </c>
      <c r="M23" s="9">
        <v>11.05</v>
      </c>
    </row>
    <row r="24" spans="2:13" ht="15" x14ac:dyDescent="0.2">
      <c r="B24" s="10" t="s">
        <v>15</v>
      </c>
      <c r="C24" s="11"/>
      <c r="E24" s="7">
        <f>ROUND([1]TG!B26*(1-$E$4),2)</f>
        <v>12.98</v>
      </c>
      <c r="F24" s="8">
        <v>13.32</v>
      </c>
      <c r="H24" s="7">
        <f>6.99+0.95</f>
        <v>7.94</v>
      </c>
      <c r="J24" s="7">
        <v>10.77</v>
      </c>
      <c r="K24" s="8">
        <v>7.77</v>
      </c>
      <c r="M24" s="7">
        <v>11.68</v>
      </c>
    </row>
    <row r="25" spans="2:13" ht="15" x14ac:dyDescent="0.2">
      <c r="B25" s="5" t="s">
        <v>16</v>
      </c>
      <c r="C25" s="6"/>
      <c r="E25" s="9">
        <f>ROUND([1]TG!B27*(1-$E$4),2)</f>
        <v>13.65</v>
      </c>
      <c r="F25" s="12">
        <v>13.66</v>
      </c>
      <c r="H25" s="9">
        <f>7.09+0.95</f>
        <v>8.0399999999999991</v>
      </c>
      <c r="J25" s="9">
        <v>10.77</v>
      </c>
      <c r="K25" s="8">
        <v>7.77</v>
      </c>
      <c r="M25" s="9">
        <v>12.3</v>
      </c>
    </row>
    <row r="26" spans="2:13" ht="15" x14ac:dyDescent="0.2">
      <c r="B26" s="10" t="s">
        <v>17</v>
      </c>
      <c r="C26" s="11"/>
      <c r="E26" s="7">
        <f>ROUND([1]TG!B28*(1-$E$4),2)</f>
        <v>14.32</v>
      </c>
      <c r="F26" s="8">
        <v>14.02</v>
      </c>
      <c r="H26" s="7">
        <f>7.19+0.95</f>
        <v>8.14</v>
      </c>
      <c r="J26" s="7">
        <v>10.77</v>
      </c>
      <c r="K26" s="8">
        <v>7.77</v>
      </c>
      <c r="M26" s="7">
        <v>12.93</v>
      </c>
    </row>
    <row r="27" spans="2:13" ht="15" x14ac:dyDescent="0.2">
      <c r="B27" s="5" t="s">
        <v>18</v>
      </c>
      <c r="C27" s="6"/>
      <c r="E27" s="9">
        <f>ROUND([1]TG!B29*(1-$E$4),2)</f>
        <v>15.01</v>
      </c>
      <c r="F27" s="12">
        <v>14.37</v>
      </c>
      <c r="H27" s="9">
        <f>7.29+0.95</f>
        <v>8.24</v>
      </c>
      <c r="J27" s="9">
        <v>10.77</v>
      </c>
      <c r="K27" s="8">
        <v>7.77</v>
      </c>
      <c r="M27" s="9">
        <v>13.55</v>
      </c>
    </row>
    <row r="28" spans="2:13" ht="15" x14ac:dyDescent="0.2">
      <c r="B28" s="10" t="s">
        <v>19</v>
      </c>
      <c r="C28" s="11"/>
      <c r="E28" s="7">
        <f>ROUND([1]TG!B30*(1-$E$4),2)</f>
        <v>15.68</v>
      </c>
      <c r="F28" s="8">
        <v>14.72</v>
      </c>
      <c r="H28" s="7">
        <f>7.39+0.95</f>
        <v>8.34</v>
      </c>
      <c r="J28" s="7">
        <v>10.77</v>
      </c>
      <c r="K28" s="8">
        <v>7.77</v>
      </c>
      <c r="M28" s="7">
        <v>14.18</v>
      </c>
    </row>
    <row r="29" spans="2:13" ht="15" x14ac:dyDescent="0.2">
      <c r="B29" s="5" t="s">
        <v>20</v>
      </c>
      <c r="C29" s="6"/>
      <c r="E29" s="9">
        <f>ROUND([1]TG!B31*(1-$E$4),2)</f>
        <v>16.36</v>
      </c>
      <c r="F29" s="12">
        <v>15.07</v>
      </c>
      <c r="H29" s="9">
        <f>8.39+0.95</f>
        <v>9.34</v>
      </c>
      <c r="J29" s="9">
        <v>13.4</v>
      </c>
      <c r="K29" s="8">
        <v>7.77</v>
      </c>
      <c r="M29" s="9">
        <v>14.8</v>
      </c>
    </row>
    <row r="30" spans="2:13" ht="15" x14ac:dyDescent="0.2">
      <c r="B30" s="10" t="s">
        <v>21</v>
      </c>
      <c r="C30" s="11"/>
      <c r="E30" s="7">
        <f>ROUND([1]TG!B32*(1-$E$4),2)</f>
        <v>17.03</v>
      </c>
      <c r="F30" s="8">
        <v>15.42</v>
      </c>
      <c r="H30" s="7">
        <f>8.39+0.95</f>
        <v>9.34</v>
      </c>
      <c r="J30" s="7">
        <v>13.4</v>
      </c>
      <c r="K30" s="8">
        <v>7.77</v>
      </c>
      <c r="M30" s="7">
        <v>15.43</v>
      </c>
    </row>
    <row r="31" spans="2:13" ht="15" x14ac:dyDescent="0.2">
      <c r="B31" s="5" t="s">
        <v>22</v>
      </c>
      <c r="C31" s="6"/>
      <c r="E31" s="9">
        <f>ROUND([1]TG!B33*(1-$E$4),2)</f>
        <v>17.7</v>
      </c>
      <c r="F31" s="12">
        <v>15.77</v>
      </c>
      <c r="H31" s="9">
        <v>9.34</v>
      </c>
      <c r="J31" s="9">
        <v>13.4</v>
      </c>
      <c r="K31" s="8">
        <v>7.77</v>
      </c>
      <c r="M31" s="9">
        <v>16.05</v>
      </c>
    </row>
    <row r="32" spans="2:13" ht="15" x14ac:dyDescent="0.2">
      <c r="B32" s="10" t="s">
        <v>23</v>
      </c>
      <c r="C32" s="11"/>
      <c r="E32" s="7">
        <f>ROUND([1]TG!B34*(1-$E$4),2)</f>
        <v>18.39</v>
      </c>
      <c r="F32" s="8">
        <v>16.12</v>
      </c>
      <c r="H32" s="7">
        <v>9.34</v>
      </c>
      <c r="J32" s="7">
        <v>13.4</v>
      </c>
      <c r="K32" s="8">
        <v>7.77</v>
      </c>
      <c r="M32" s="7">
        <v>16.68</v>
      </c>
    </row>
    <row r="33" spans="2:13" ht="15" x14ac:dyDescent="0.2">
      <c r="B33" s="5" t="s">
        <v>24</v>
      </c>
      <c r="C33" s="6"/>
      <c r="E33" s="9">
        <f>ROUND([1]TG!B35*(1-$E$4),2)</f>
        <v>19.059999999999999</v>
      </c>
      <c r="F33" s="12">
        <v>16.47</v>
      </c>
      <c r="H33" s="9">
        <f>8.39+0.95</f>
        <v>9.34</v>
      </c>
      <c r="J33" s="9">
        <v>13.4</v>
      </c>
      <c r="K33" s="8">
        <v>7.77</v>
      </c>
      <c r="M33" s="9">
        <v>17.3</v>
      </c>
    </row>
    <row r="34" spans="2:13" ht="15" x14ac:dyDescent="0.2">
      <c r="B34" s="10" t="s">
        <v>25</v>
      </c>
      <c r="C34" s="11"/>
      <c r="E34" s="7">
        <f>ROUND([1]TG!B36*(1-$E$4),2)</f>
        <v>19.739999999999998</v>
      </c>
      <c r="F34" s="8">
        <v>16.82</v>
      </c>
      <c r="H34" s="9">
        <f t="shared" ref="H34:H38" si="0">8.39+0.95</f>
        <v>9.34</v>
      </c>
      <c r="J34" s="7">
        <v>13.4</v>
      </c>
      <c r="K34" s="8" t="s">
        <v>26</v>
      </c>
      <c r="M34" s="7" t="s">
        <v>26</v>
      </c>
    </row>
    <row r="35" spans="2:13" ht="15" x14ac:dyDescent="0.2">
      <c r="B35" s="5" t="s">
        <v>27</v>
      </c>
      <c r="C35" s="6"/>
      <c r="E35" s="9">
        <f>ROUND([1]TG!B37*(1-$E$4),2)</f>
        <v>20.420000000000002</v>
      </c>
      <c r="F35" s="12">
        <v>17.170000000000002</v>
      </c>
      <c r="H35" s="9">
        <f t="shared" si="0"/>
        <v>9.34</v>
      </c>
      <c r="J35" s="9">
        <f>ROUND([1]TG!G37*(1-$E$4),2)</f>
        <v>17600</v>
      </c>
      <c r="K35" s="8" t="s">
        <v>26</v>
      </c>
      <c r="M35" s="7" t="s">
        <v>26</v>
      </c>
    </row>
    <row r="36" spans="2:13" ht="15" x14ac:dyDescent="0.2">
      <c r="B36" s="10" t="s">
        <v>28</v>
      </c>
      <c r="C36" s="11"/>
      <c r="E36" s="7">
        <f>ROUND([1]TG!B38*(1-$E$4),2)</f>
        <v>21.1</v>
      </c>
      <c r="F36" s="8">
        <v>17.52</v>
      </c>
      <c r="H36" s="9">
        <f t="shared" si="0"/>
        <v>9.34</v>
      </c>
      <c r="J36" s="7">
        <f>ROUND([1]TG!G38*(1-$E$4),2)</f>
        <v>18400</v>
      </c>
      <c r="K36" s="8" t="s">
        <v>26</v>
      </c>
      <c r="M36" s="7" t="s">
        <v>26</v>
      </c>
    </row>
    <row r="37" spans="2:13" ht="15" x14ac:dyDescent="0.2">
      <c r="B37" s="5" t="s">
        <v>29</v>
      </c>
      <c r="C37" s="6"/>
      <c r="E37" s="9">
        <f>ROUND([1]TG!B39*(1-$E$4),2)</f>
        <v>21.78</v>
      </c>
      <c r="F37" s="12">
        <v>17.87</v>
      </c>
      <c r="H37" s="9">
        <f t="shared" si="0"/>
        <v>9.34</v>
      </c>
      <c r="J37" s="9">
        <f>ROUND([1]TG!G39*(1-$E$4),2)</f>
        <v>19200</v>
      </c>
      <c r="K37" s="8" t="s">
        <v>26</v>
      </c>
      <c r="M37" s="7" t="s">
        <v>26</v>
      </c>
    </row>
    <row r="38" spans="2:13" ht="15" x14ac:dyDescent="0.2">
      <c r="B38" s="10" t="s">
        <v>30</v>
      </c>
      <c r="C38" s="11"/>
      <c r="E38" s="7">
        <f>ROUND([1]TG!B40*(1-$E$4),2)</f>
        <v>22.44</v>
      </c>
      <c r="F38" s="8">
        <v>18.22</v>
      </c>
      <c r="H38" s="9">
        <f t="shared" si="0"/>
        <v>9.34</v>
      </c>
      <c r="J38" s="7">
        <f>ROUND([1]TG!G40*(1-$E$4),2)</f>
        <v>20000</v>
      </c>
      <c r="K38" s="8" t="s">
        <v>26</v>
      </c>
      <c r="M38" s="7" t="s">
        <v>26</v>
      </c>
    </row>
    <row r="39" spans="2:13" ht="15" x14ac:dyDescent="0.2">
      <c r="B39" s="5" t="s">
        <v>31</v>
      </c>
      <c r="C39" s="6"/>
      <c r="E39" s="9">
        <f>ROUND([1]TG!B41*(1-$E$4),2)</f>
        <v>23.13</v>
      </c>
      <c r="F39" s="12">
        <v>18.57</v>
      </c>
      <c r="H39" s="9">
        <f>10.89+0.95</f>
        <v>11.84</v>
      </c>
      <c r="J39" s="9">
        <f>ROUND([1]TG!G41*(1-$E$4),2)</f>
        <v>20800</v>
      </c>
      <c r="K39" s="8" t="s">
        <v>26</v>
      </c>
      <c r="M39" s="7" t="s">
        <v>26</v>
      </c>
    </row>
    <row r="40" spans="2:13" ht="15" x14ac:dyDescent="0.2">
      <c r="B40" s="10" t="s">
        <v>32</v>
      </c>
      <c r="C40" s="11"/>
      <c r="E40" s="7">
        <f>ROUND([1]TG!B42*(1-$E$4),2)</f>
        <v>23.8</v>
      </c>
      <c r="F40" s="8">
        <v>18.920000000000002</v>
      </c>
      <c r="H40" s="9">
        <f t="shared" ref="H40:H43" si="1">10.89+0.95</f>
        <v>11.84</v>
      </c>
      <c r="J40" s="7">
        <f>ROUND([1]TG!G42*(1-$E$4),2)</f>
        <v>21600</v>
      </c>
      <c r="K40" s="8" t="s">
        <v>26</v>
      </c>
      <c r="M40" s="7" t="s">
        <v>26</v>
      </c>
    </row>
    <row r="41" spans="2:13" ht="15" x14ac:dyDescent="0.2">
      <c r="B41" s="5" t="s">
        <v>33</v>
      </c>
      <c r="C41" s="6"/>
      <c r="E41" s="9">
        <f>ROUND([1]TG!B43*(1-$E$4),2)</f>
        <v>24.48</v>
      </c>
      <c r="F41" s="12">
        <v>19.27</v>
      </c>
      <c r="H41" s="9">
        <f t="shared" si="1"/>
        <v>11.84</v>
      </c>
      <c r="J41" s="9">
        <f>ROUND([1]TG!G43*(1-$E$4),2)</f>
        <v>22400</v>
      </c>
      <c r="K41" s="8" t="s">
        <v>26</v>
      </c>
      <c r="M41" s="7" t="s">
        <v>26</v>
      </c>
    </row>
    <row r="42" spans="2:13" ht="15" x14ac:dyDescent="0.2">
      <c r="B42" s="10" t="s">
        <v>34</v>
      </c>
      <c r="C42" s="11"/>
      <c r="E42" s="7">
        <f>ROUND([1]TG!B44*(1-$E$4),2)</f>
        <v>25.17</v>
      </c>
      <c r="F42" s="8">
        <v>19.62</v>
      </c>
      <c r="H42" s="9">
        <f t="shared" si="1"/>
        <v>11.84</v>
      </c>
      <c r="J42" s="7">
        <f>ROUND([1]TG!G44*(1-$E$4),2)</f>
        <v>23200</v>
      </c>
      <c r="K42" s="8" t="s">
        <v>26</v>
      </c>
      <c r="M42" s="7" t="s">
        <v>26</v>
      </c>
    </row>
    <row r="43" spans="2:13" ht="15" x14ac:dyDescent="0.2">
      <c r="B43" s="5" t="s">
        <v>35</v>
      </c>
      <c r="C43" s="6"/>
      <c r="E43" s="9">
        <f>ROUND([1]TG!B45*(1-$E$4),2)</f>
        <v>25.82</v>
      </c>
      <c r="F43" s="12">
        <v>19.98</v>
      </c>
      <c r="H43" s="9">
        <f t="shared" si="1"/>
        <v>11.84</v>
      </c>
      <c r="J43" s="9">
        <f>ROUND([1]TG!G45*(1-$E$4),2)</f>
        <v>24000</v>
      </c>
      <c r="K43" s="8" t="s">
        <v>26</v>
      </c>
      <c r="M43" s="7" t="s">
        <v>26</v>
      </c>
    </row>
    <row r="44" spans="2:13" ht="15" x14ac:dyDescent="0.25">
      <c r="B44" s="13" t="s">
        <v>36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spans="2:13" ht="4.5" customHeight="1" x14ac:dyDescent="0.25">
      <c r="E45" s="14"/>
      <c r="F45" s="14"/>
      <c r="G45" s="14"/>
      <c r="H45" s="14"/>
      <c r="J45" s="14"/>
      <c r="K45" s="14"/>
      <c r="L45" s="14"/>
      <c r="M45" s="14"/>
    </row>
  </sheetData>
  <mergeCells count="38">
    <mergeCell ref="B41:C41"/>
    <mergeCell ref="B42:C42"/>
    <mergeCell ref="B43:C43"/>
    <mergeCell ref="B44:M44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17:C17"/>
    <mergeCell ref="B18:C18"/>
    <mergeCell ref="B19:C19"/>
    <mergeCell ref="B20:C20"/>
    <mergeCell ref="B21:C21"/>
    <mergeCell ref="B22:C22"/>
    <mergeCell ref="B2:M2"/>
    <mergeCell ref="E4:M4"/>
    <mergeCell ref="E6:M6"/>
    <mergeCell ref="B10:C10"/>
    <mergeCell ref="B11:C11"/>
    <mergeCell ref="B25:C25"/>
    <mergeCell ref="B26:C26"/>
    <mergeCell ref="B27:C27"/>
    <mergeCell ref="B28:C28"/>
    <mergeCell ref="B23:C23"/>
    <mergeCell ref="B24:C24"/>
    <mergeCell ref="B13:C13"/>
    <mergeCell ref="B14:C14"/>
    <mergeCell ref="B15:C15"/>
    <mergeCell ref="B16:C16"/>
    <mergeCell ref="B12:C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C5E5A-CCBA-4DC1-9FA4-EB0585E7513B}">
  <dimension ref="A1:N42"/>
  <sheetViews>
    <sheetView tabSelected="1" workbookViewId="0">
      <selection activeCell="F2" sqref="F2"/>
    </sheetView>
  </sheetViews>
  <sheetFormatPr baseColWidth="10" defaultRowHeight="15" x14ac:dyDescent="0.25"/>
  <cols>
    <col min="3" max="3" width="23.85546875" customWidth="1"/>
    <col min="5" max="5" width="13.7109375" customWidth="1"/>
    <col min="7" max="7" width="10.28515625" customWidth="1"/>
    <col min="8" max="8" width="6.85546875" customWidth="1"/>
    <col min="9" max="9" width="11.42578125" style="38"/>
    <col min="12" max="12" width="11.42578125" style="37"/>
  </cols>
  <sheetData>
    <row r="1" spans="1:14" x14ac:dyDescent="0.25">
      <c r="A1" t="s">
        <v>46</v>
      </c>
      <c r="B1" t="s">
        <v>47</v>
      </c>
      <c r="C1" t="s">
        <v>48</v>
      </c>
      <c r="D1" t="s">
        <v>49</v>
      </c>
      <c r="E1" t="s">
        <v>50</v>
      </c>
      <c r="F1" t="s">
        <v>144</v>
      </c>
      <c r="J1" t="s">
        <v>51</v>
      </c>
      <c r="K1" t="s">
        <v>52</v>
      </c>
      <c r="L1" s="37" t="s">
        <v>143</v>
      </c>
      <c r="N1" t="s">
        <v>56</v>
      </c>
    </row>
    <row r="2" spans="1:14" x14ac:dyDescent="0.25">
      <c r="A2" t="s">
        <v>53</v>
      </c>
      <c r="B2" t="s">
        <v>54</v>
      </c>
      <c r="C2" t="s">
        <v>55</v>
      </c>
      <c r="D2">
        <v>28.16</v>
      </c>
      <c r="E2">
        <v>14.87</v>
      </c>
      <c r="F2">
        <v>2.5</v>
      </c>
      <c r="J2">
        <f>+D2-E2</f>
        <v>13.290000000000001</v>
      </c>
      <c r="K2">
        <v>1.1000000000000001</v>
      </c>
      <c r="L2" s="37">
        <f>+K11</f>
        <v>0</v>
      </c>
      <c r="N2">
        <f>+J2-K2-L2</f>
        <v>12.190000000000001</v>
      </c>
    </row>
    <row r="3" spans="1:14" x14ac:dyDescent="0.25">
      <c r="A3" t="s">
        <v>57</v>
      </c>
      <c r="B3" t="s">
        <v>58</v>
      </c>
      <c r="C3" t="s">
        <v>55</v>
      </c>
      <c r="D3">
        <v>44.36</v>
      </c>
      <c r="E3">
        <v>30.69</v>
      </c>
      <c r="F3">
        <v>6.5750000000000002</v>
      </c>
    </row>
    <row r="4" spans="1:14" x14ac:dyDescent="0.25">
      <c r="A4" t="s">
        <v>59</v>
      </c>
      <c r="B4" t="s">
        <v>60</v>
      </c>
      <c r="C4" t="s">
        <v>61</v>
      </c>
      <c r="D4">
        <v>23.29</v>
      </c>
      <c r="E4">
        <v>12.23</v>
      </c>
      <c r="F4">
        <v>2.2450000000000001</v>
      </c>
    </row>
    <row r="5" spans="1:14" x14ac:dyDescent="0.25">
      <c r="A5" t="s">
        <v>62</v>
      </c>
      <c r="B5" t="s">
        <v>63</v>
      </c>
      <c r="C5" t="s">
        <v>64</v>
      </c>
      <c r="D5">
        <v>9.6199999999999992</v>
      </c>
      <c r="E5">
        <v>3.72</v>
      </c>
      <c r="F5">
        <v>0.625</v>
      </c>
    </row>
    <row r="6" spans="1:14" x14ac:dyDescent="0.25">
      <c r="A6" t="s">
        <v>65</v>
      </c>
      <c r="B6" t="s">
        <v>66</v>
      </c>
      <c r="C6" t="s">
        <v>67</v>
      </c>
      <c r="D6">
        <v>40.5</v>
      </c>
      <c r="E6">
        <v>28.2</v>
      </c>
      <c r="F6">
        <v>5.875</v>
      </c>
    </row>
    <row r="7" spans="1:14" x14ac:dyDescent="0.25">
      <c r="A7" t="s">
        <v>68</v>
      </c>
      <c r="B7" t="s">
        <v>69</v>
      </c>
      <c r="C7" t="s">
        <v>64</v>
      </c>
      <c r="D7">
        <v>15.33</v>
      </c>
      <c r="E7">
        <v>7.74</v>
      </c>
      <c r="F7">
        <v>1.875</v>
      </c>
    </row>
    <row r="8" spans="1:14" x14ac:dyDescent="0.25">
      <c r="A8" t="s">
        <v>70</v>
      </c>
      <c r="B8" t="s">
        <v>71</v>
      </c>
      <c r="C8" t="s">
        <v>64</v>
      </c>
      <c r="D8">
        <v>60.69</v>
      </c>
      <c r="E8">
        <v>42.41</v>
      </c>
      <c r="F8">
        <v>6.61</v>
      </c>
    </row>
    <row r="9" spans="1:14" x14ac:dyDescent="0.25">
      <c r="A9" t="s">
        <v>72</v>
      </c>
      <c r="B9" t="s">
        <v>73</v>
      </c>
      <c r="C9" t="s">
        <v>67</v>
      </c>
      <c r="D9">
        <v>31.73</v>
      </c>
      <c r="E9">
        <v>16.73</v>
      </c>
      <c r="F9">
        <v>3.36</v>
      </c>
    </row>
    <row r="10" spans="1:14" x14ac:dyDescent="0.25">
      <c r="A10" t="s">
        <v>74</v>
      </c>
      <c r="B10" t="s">
        <v>75</v>
      </c>
      <c r="C10" t="s">
        <v>64</v>
      </c>
      <c r="D10">
        <v>14.91</v>
      </c>
      <c r="E10">
        <v>7.43</v>
      </c>
      <c r="F10">
        <v>1.25</v>
      </c>
    </row>
    <row r="11" spans="1:14" x14ac:dyDescent="0.25">
      <c r="A11" t="s">
        <v>76</v>
      </c>
      <c r="B11" t="s">
        <v>77</v>
      </c>
      <c r="C11" t="s">
        <v>64</v>
      </c>
      <c r="D11">
        <v>39.770000000000003</v>
      </c>
      <c r="E11">
        <v>28.23</v>
      </c>
      <c r="F11">
        <v>8.8249999999999993</v>
      </c>
    </row>
    <row r="12" spans="1:14" x14ac:dyDescent="0.25">
      <c r="A12" t="s">
        <v>78</v>
      </c>
      <c r="B12" t="s">
        <v>79</v>
      </c>
      <c r="C12" t="s">
        <v>67</v>
      </c>
      <c r="D12">
        <v>11.79</v>
      </c>
      <c r="E12">
        <v>3.72</v>
      </c>
      <c r="F12">
        <v>0.625</v>
      </c>
    </row>
    <row r="13" spans="1:14" x14ac:dyDescent="0.25">
      <c r="A13" t="s">
        <v>80</v>
      </c>
      <c r="B13" t="s">
        <v>81</v>
      </c>
      <c r="C13" t="s">
        <v>55</v>
      </c>
      <c r="D13">
        <v>76.45</v>
      </c>
      <c r="E13">
        <v>60.02</v>
      </c>
      <c r="F13">
        <v>27.515000000000001</v>
      </c>
    </row>
    <row r="14" spans="1:14" x14ac:dyDescent="0.25">
      <c r="A14" t="s">
        <v>82</v>
      </c>
      <c r="B14" t="s">
        <v>83</v>
      </c>
      <c r="C14" t="s">
        <v>67</v>
      </c>
      <c r="D14">
        <v>39.25</v>
      </c>
      <c r="E14">
        <v>26.86</v>
      </c>
      <c r="F14">
        <v>5.8449999999999998</v>
      </c>
    </row>
    <row r="15" spans="1:14" x14ac:dyDescent="0.25">
      <c r="A15" t="s">
        <v>84</v>
      </c>
      <c r="B15" t="s">
        <v>85</v>
      </c>
      <c r="C15" t="s">
        <v>64</v>
      </c>
      <c r="D15">
        <v>76.959999999999994</v>
      </c>
      <c r="E15">
        <v>52.35</v>
      </c>
      <c r="F15">
        <v>7.375</v>
      </c>
    </row>
    <row r="16" spans="1:14" x14ac:dyDescent="0.25">
      <c r="A16" t="s">
        <v>86</v>
      </c>
      <c r="B16" t="s">
        <v>87</v>
      </c>
      <c r="C16" t="s">
        <v>61</v>
      </c>
      <c r="D16">
        <v>20.239999999999998</v>
      </c>
      <c r="E16">
        <v>16.149999999999999</v>
      </c>
      <c r="F16">
        <v>3.9750000000000001</v>
      </c>
    </row>
    <row r="17" spans="1:6" x14ac:dyDescent="0.25">
      <c r="A17" t="s">
        <v>88</v>
      </c>
      <c r="B17" t="s">
        <v>89</v>
      </c>
      <c r="C17" t="s">
        <v>64</v>
      </c>
      <c r="D17">
        <v>9.6199999999999992</v>
      </c>
      <c r="E17">
        <v>3.72</v>
      </c>
      <c r="F17">
        <v>0.625</v>
      </c>
    </row>
    <row r="18" spans="1:6" x14ac:dyDescent="0.25">
      <c r="A18" t="s">
        <v>90</v>
      </c>
      <c r="B18" t="s">
        <v>91</v>
      </c>
      <c r="C18" t="s">
        <v>64</v>
      </c>
      <c r="D18">
        <v>14.91</v>
      </c>
      <c r="E18">
        <v>7.43</v>
      </c>
      <c r="F18">
        <v>1.25</v>
      </c>
    </row>
    <row r="19" spans="1:6" x14ac:dyDescent="0.25">
      <c r="A19" t="s">
        <v>92</v>
      </c>
      <c r="B19" t="s">
        <v>93</v>
      </c>
      <c r="C19" t="s">
        <v>61</v>
      </c>
      <c r="D19">
        <v>21.14</v>
      </c>
      <c r="E19">
        <v>15.45</v>
      </c>
      <c r="F19">
        <v>1.25</v>
      </c>
    </row>
    <row r="20" spans="1:6" x14ac:dyDescent="0.25">
      <c r="A20" t="s">
        <v>94</v>
      </c>
      <c r="B20" t="s">
        <v>95</v>
      </c>
      <c r="C20" t="s">
        <v>64</v>
      </c>
      <c r="D20">
        <v>27.69</v>
      </c>
      <c r="E20">
        <v>20.99</v>
      </c>
      <c r="F20">
        <v>2.4849999999999999</v>
      </c>
    </row>
    <row r="21" spans="1:6" x14ac:dyDescent="0.25">
      <c r="A21" t="s">
        <v>96</v>
      </c>
      <c r="B21" t="s">
        <v>97</v>
      </c>
      <c r="C21" t="s">
        <v>61</v>
      </c>
      <c r="D21">
        <v>15.17</v>
      </c>
      <c r="E21">
        <v>7.02</v>
      </c>
      <c r="F21">
        <v>2.012</v>
      </c>
    </row>
    <row r="22" spans="1:6" x14ac:dyDescent="0.25">
      <c r="A22" t="s">
        <v>98</v>
      </c>
      <c r="B22" t="s">
        <v>99</v>
      </c>
      <c r="C22" t="s">
        <v>100</v>
      </c>
      <c r="D22">
        <v>23.31</v>
      </c>
      <c r="E22">
        <v>15.23</v>
      </c>
      <c r="F22">
        <v>2.4900000000000002</v>
      </c>
    </row>
    <row r="23" spans="1:6" x14ac:dyDescent="0.25">
      <c r="A23" t="s">
        <v>101</v>
      </c>
      <c r="B23" t="s">
        <v>102</v>
      </c>
      <c r="C23" t="s">
        <v>67</v>
      </c>
      <c r="D23">
        <v>24.34</v>
      </c>
      <c r="E23">
        <v>13.66</v>
      </c>
      <c r="F23">
        <v>1.24</v>
      </c>
    </row>
    <row r="24" spans="1:6" x14ac:dyDescent="0.25">
      <c r="A24" t="s">
        <v>103</v>
      </c>
      <c r="B24" t="s">
        <v>104</v>
      </c>
      <c r="C24" t="s">
        <v>67</v>
      </c>
      <c r="D24">
        <v>30.16</v>
      </c>
      <c r="E24">
        <v>16</v>
      </c>
      <c r="F24">
        <v>1.5</v>
      </c>
    </row>
    <row r="25" spans="1:6" x14ac:dyDescent="0.25">
      <c r="A25" t="s">
        <v>105</v>
      </c>
      <c r="B25" t="s">
        <v>106</v>
      </c>
      <c r="C25" t="s">
        <v>64</v>
      </c>
      <c r="D25">
        <v>64.34</v>
      </c>
      <c r="E25">
        <v>46.49</v>
      </c>
      <c r="F25">
        <v>8.6850000000000005</v>
      </c>
    </row>
    <row r="26" spans="1:6" x14ac:dyDescent="0.25">
      <c r="A26" t="s">
        <v>107</v>
      </c>
      <c r="B26" t="s">
        <v>108</v>
      </c>
      <c r="C26" t="s">
        <v>64</v>
      </c>
      <c r="D26">
        <v>9.6199999999999992</v>
      </c>
      <c r="E26">
        <v>3.72</v>
      </c>
      <c r="F26">
        <v>0.625</v>
      </c>
    </row>
    <row r="27" spans="1:6" x14ac:dyDescent="0.25">
      <c r="A27" t="s">
        <v>109</v>
      </c>
      <c r="B27" t="s">
        <v>110</v>
      </c>
      <c r="C27" t="s">
        <v>111</v>
      </c>
      <c r="D27">
        <v>22.25</v>
      </c>
      <c r="E27">
        <v>15.65</v>
      </c>
      <c r="F27">
        <v>3.5</v>
      </c>
    </row>
    <row r="28" spans="1:6" x14ac:dyDescent="0.25">
      <c r="A28" t="s">
        <v>112</v>
      </c>
      <c r="B28" t="s">
        <v>113</v>
      </c>
      <c r="C28" t="s">
        <v>64</v>
      </c>
      <c r="D28">
        <v>93.65</v>
      </c>
      <c r="E28">
        <v>75.53</v>
      </c>
      <c r="F28">
        <v>17.309999999999999</v>
      </c>
    </row>
    <row r="29" spans="1:6" x14ac:dyDescent="0.25">
      <c r="A29" t="s">
        <v>114</v>
      </c>
      <c r="B29" t="s">
        <v>115</v>
      </c>
      <c r="C29" t="s">
        <v>67</v>
      </c>
      <c r="D29">
        <v>19.25</v>
      </c>
      <c r="E29">
        <v>7.6</v>
      </c>
      <c r="F29">
        <v>10</v>
      </c>
    </row>
    <row r="30" spans="1:6" x14ac:dyDescent="0.25">
      <c r="A30" t="s">
        <v>116</v>
      </c>
      <c r="B30" t="s">
        <v>117</v>
      </c>
      <c r="C30" t="s">
        <v>64</v>
      </c>
      <c r="D30">
        <v>9.5500000000000007</v>
      </c>
      <c r="E30">
        <v>3.7</v>
      </c>
      <c r="F30">
        <v>0.54</v>
      </c>
    </row>
    <row r="31" spans="1:6" x14ac:dyDescent="0.25">
      <c r="A31" t="s">
        <v>118</v>
      </c>
      <c r="B31" t="s">
        <v>119</v>
      </c>
      <c r="C31" t="s">
        <v>64</v>
      </c>
      <c r="D31">
        <v>14.91</v>
      </c>
      <c r="E31">
        <v>7.43</v>
      </c>
      <c r="F31">
        <v>1.25</v>
      </c>
    </row>
    <row r="32" spans="1:6" x14ac:dyDescent="0.25">
      <c r="A32" t="s">
        <v>120</v>
      </c>
      <c r="B32" t="s">
        <v>121</v>
      </c>
      <c r="C32" t="s">
        <v>67</v>
      </c>
      <c r="D32">
        <v>27.36</v>
      </c>
      <c r="E32">
        <v>16.010000000000002</v>
      </c>
      <c r="F32">
        <v>3.5</v>
      </c>
    </row>
    <row r="33" spans="1:6" x14ac:dyDescent="0.25">
      <c r="A33" t="s">
        <v>122</v>
      </c>
      <c r="B33" t="s">
        <v>123</v>
      </c>
      <c r="C33" t="s">
        <v>124</v>
      </c>
      <c r="D33">
        <v>96.27</v>
      </c>
      <c r="E33">
        <v>42.27</v>
      </c>
      <c r="F33">
        <v>13.05</v>
      </c>
    </row>
    <row r="34" spans="1:6" x14ac:dyDescent="0.25">
      <c r="A34" t="s">
        <v>125</v>
      </c>
      <c r="B34" t="s">
        <v>126</v>
      </c>
      <c r="C34" t="s">
        <v>55</v>
      </c>
      <c r="D34">
        <v>138.66999999999999</v>
      </c>
      <c r="E34">
        <v>12.6</v>
      </c>
      <c r="F34">
        <v>14.9</v>
      </c>
    </row>
    <row r="35" spans="1:6" x14ac:dyDescent="0.25">
      <c r="A35" t="s">
        <v>127</v>
      </c>
      <c r="B35" t="s">
        <v>128</v>
      </c>
      <c r="C35" t="s">
        <v>67</v>
      </c>
      <c r="D35">
        <v>32.54</v>
      </c>
      <c r="E35">
        <v>22.46</v>
      </c>
      <c r="F35">
        <v>3.3</v>
      </c>
    </row>
    <row r="36" spans="1:6" x14ac:dyDescent="0.25">
      <c r="A36" t="s">
        <v>129</v>
      </c>
      <c r="B36" t="s">
        <v>130</v>
      </c>
      <c r="C36" t="s">
        <v>64</v>
      </c>
      <c r="D36">
        <v>64.72</v>
      </c>
      <c r="E36">
        <v>44.96</v>
      </c>
      <c r="F36">
        <v>11.26</v>
      </c>
    </row>
    <row r="37" spans="1:6" x14ac:dyDescent="0.25">
      <c r="A37" t="s">
        <v>131</v>
      </c>
      <c r="B37" t="s">
        <v>132</v>
      </c>
      <c r="C37" t="s">
        <v>61</v>
      </c>
      <c r="D37">
        <v>15.78</v>
      </c>
      <c r="E37">
        <v>7.43</v>
      </c>
      <c r="F37">
        <v>1.25</v>
      </c>
    </row>
    <row r="38" spans="1:6" x14ac:dyDescent="0.25">
      <c r="A38" t="s">
        <v>133</v>
      </c>
      <c r="B38" t="s">
        <v>134</v>
      </c>
      <c r="C38" t="s">
        <v>64</v>
      </c>
      <c r="D38">
        <v>15.36</v>
      </c>
      <c r="E38">
        <v>8.3800000000000008</v>
      </c>
      <c r="F38">
        <v>2.65</v>
      </c>
    </row>
    <row r="39" spans="1:6" x14ac:dyDescent="0.25">
      <c r="A39" t="s">
        <v>135</v>
      </c>
      <c r="B39" t="s">
        <v>136</v>
      </c>
      <c r="C39" t="s">
        <v>64</v>
      </c>
      <c r="D39">
        <v>24.31</v>
      </c>
      <c r="E39">
        <v>16.829999999999998</v>
      </c>
      <c r="F39">
        <v>3.0750000000000002</v>
      </c>
    </row>
    <row r="40" spans="1:6" x14ac:dyDescent="0.25">
      <c r="A40" t="s">
        <v>137</v>
      </c>
      <c r="B40" t="s">
        <v>138</v>
      </c>
      <c r="C40" t="s">
        <v>67</v>
      </c>
      <c r="D40">
        <v>15.6</v>
      </c>
      <c r="E40">
        <v>5.8</v>
      </c>
      <c r="F40">
        <v>0.62</v>
      </c>
    </row>
    <row r="41" spans="1:6" x14ac:dyDescent="0.25">
      <c r="A41" t="s">
        <v>139</v>
      </c>
      <c r="B41" t="s">
        <v>140</v>
      </c>
      <c r="C41" t="s">
        <v>55</v>
      </c>
      <c r="D41">
        <v>47.88</v>
      </c>
      <c r="E41">
        <v>34.28</v>
      </c>
      <c r="F41">
        <v>11.265000000000001</v>
      </c>
    </row>
    <row r="42" spans="1:6" x14ac:dyDescent="0.25">
      <c r="A42" t="s">
        <v>141</v>
      </c>
      <c r="B42" t="s">
        <v>142</v>
      </c>
      <c r="C42" t="s">
        <v>64</v>
      </c>
      <c r="D42">
        <v>29.58</v>
      </c>
      <c r="E42">
        <v>20.94</v>
      </c>
      <c r="F42">
        <v>6.65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COUT TRANSOPIORT</vt:lpstr>
      <vt:lpstr>CALCUL BENEF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bourreau</dc:creator>
  <cp:lastModifiedBy>anthony bourreau</cp:lastModifiedBy>
  <dcterms:created xsi:type="dcterms:W3CDTF">2020-05-25T17:21:11Z</dcterms:created>
  <dcterms:modified xsi:type="dcterms:W3CDTF">2020-05-25T17:29:01Z</dcterms:modified>
</cp:coreProperties>
</file>