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8515" windowHeight="12075" activeTab="1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_xlnm._FilterDatabase" localSheetId="1" hidden="1">Feuil2!$A$11:$BC$173</definedName>
    <definedName name="Colonne_COEF">'[1]NOZZLE CQ'!$AD$12:$AD$173</definedName>
    <definedName name="Colonne_EQDO">'[1]NOZZLE CQ'!$AX$12:$AX$173</definedName>
    <definedName name="Colonne_EQEU">'[1]NOZZLE CQ'!$AY$12:$AY$173</definedName>
    <definedName name="Colonne_FIEU">'[1]NOZZLE CQ'!$AW$12:$AW$173</definedName>
    <definedName name="Colonne_HAPIDO">'[1]NOZZLE CQ'!$AP$12:$AP$173</definedName>
    <definedName name="Colonne_HAPIEU">'[1]NOZZLE CQ'!$AQ$12:$AQ$173</definedName>
    <definedName name="Colonne_MCDO">'[1]NOZZLE CQ'!$AR$12:$AR$173</definedName>
    <definedName name="Colonne_MCEU">'[1]NOZZLE CQ'!$AS$12:$AS$173</definedName>
    <definedName name="Colonne_QTE">'[1]NOZZLE CQ'!$H$12:$H$173</definedName>
  </definedNames>
  <calcPr calcId="145621"/>
</workbook>
</file>

<file path=xl/calcChain.xml><?xml version="1.0" encoding="utf-8"?>
<calcChain xmlns="http://schemas.openxmlformats.org/spreadsheetml/2006/main">
  <c r="AE177" i="2" l="1"/>
  <c r="G11" i="2"/>
  <c r="AO177" i="2"/>
  <c r="AN177" i="2"/>
  <c r="AM177" i="2"/>
  <c r="AL177" i="2"/>
  <c r="AK177" i="2"/>
  <c r="AJ177" i="2"/>
  <c r="AI177" i="2"/>
  <c r="AH177" i="2"/>
  <c r="AG177" i="2"/>
  <c r="AF177" i="2"/>
  <c r="AN179" i="2" l="1"/>
  <c r="AL179" i="2"/>
  <c r="AK179" i="2"/>
  <c r="AJ179" i="2"/>
  <c r="AI179" i="2"/>
  <c r="AH179" i="2"/>
  <c r="AE179" i="2"/>
  <c r="AH181" i="2"/>
  <c r="AG173" i="2"/>
  <c r="AD173" i="2"/>
  <c r="AD171" i="2"/>
  <c r="AD165" i="2"/>
  <c r="T165" i="2" s="1"/>
  <c r="P165" i="2" s="1"/>
  <c r="AD160" i="2"/>
  <c r="AD159" i="2"/>
  <c r="AF155" i="2"/>
  <c r="AD155" i="2"/>
  <c r="AD153" i="2"/>
  <c r="T151" i="2"/>
  <c r="P151" i="2"/>
  <c r="AD149" i="2"/>
  <c r="AD145" i="2"/>
  <c r="AD143" i="2"/>
  <c r="AD141" i="2"/>
  <c r="T138" i="2"/>
  <c r="P138" i="2" s="1"/>
  <c r="AF137" i="2"/>
  <c r="T137" i="2"/>
  <c r="P137" i="2" s="1"/>
  <c r="T136" i="2"/>
  <c r="P136" i="2" s="1"/>
  <c r="T135" i="2"/>
  <c r="P135" i="2" s="1"/>
  <c r="T134" i="2"/>
  <c r="P134" i="2"/>
  <c r="T133" i="2"/>
  <c r="P133" i="2" s="1"/>
  <c r="T132" i="2"/>
  <c r="AD132" i="2"/>
  <c r="AD129" i="2"/>
  <c r="T126" i="2"/>
  <c r="P126" i="2" s="1"/>
  <c r="T125" i="2"/>
  <c r="P125" i="2" s="1"/>
  <c r="T124" i="2"/>
  <c r="P124" i="2" s="1"/>
  <c r="T123" i="2"/>
  <c r="P123" i="2" s="1"/>
  <c r="T122" i="2"/>
  <c r="P122" i="2" s="1"/>
  <c r="T121" i="2"/>
  <c r="P121" i="2" s="1"/>
  <c r="T120" i="2"/>
  <c r="P120" i="2" s="1"/>
  <c r="AD119" i="2"/>
  <c r="AD117" i="2"/>
  <c r="AM116" i="2"/>
  <c r="T116" i="2"/>
  <c r="P116" i="2" s="1"/>
  <c r="AM115" i="2"/>
  <c r="T115" i="2"/>
  <c r="P115" i="2" s="1"/>
  <c r="AM114" i="2"/>
  <c r="T114" i="2"/>
  <c r="P114" i="2" s="1"/>
  <c r="AM113" i="2"/>
  <c r="T113" i="2"/>
  <c r="P113" i="2" s="1"/>
  <c r="AM112" i="2"/>
  <c r="T112" i="2"/>
  <c r="P112" i="2" s="1"/>
  <c r="AM111" i="2"/>
  <c r="T111" i="2"/>
  <c r="P111" i="2" s="1"/>
  <c r="AM110" i="2"/>
  <c r="T110" i="2"/>
  <c r="P110" i="2" s="1"/>
  <c r="AM109" i="2"/>
  <c r="T109" i="2"/>
  <c r="P109" i="2" s="1"/>
  <c r="AM108" i="2"/>
  <c r="T108" i="2"/>
  <c r="P108" i="2" s="1"/>
  <c r="AM107" i="2"/>
  <c r="T107" i="2"/>
  <c r="P107" i="2" s="1"/>
  <c r="T106" i="2"/>
  <c r="P106" i="2" s="1"/>
  <c r="T105" i="2"/>
  <c r="P105" i="2" s="1"/>
  <c r="Q105" i="2"/>
  <c r="AD104" i="2"/>
  <c r="T101" i="2"/>
  <c r="P101" i="2" s="1"/>
  <c r="T100" i="2"/>
  <c r="P100" i="2" s="1"/>
  <c r="T99" i="2"/>
  <c r="P99" i="2" s="1"/>
  <c r="T98" i="2"/>
  <c r="P98" i="2" s="1"/>
  <c r="T97" i="2"/>
  <c r="P97" i="2" s="1"/>
  <c r="T96" i="2"/>
  <c r="P96" i="2" s="1"/>
  <c r="T95" i="2"/>
  <c r="P95" i="2" s="1"/>
  <c r="T94" i="2"/>
  <c r="P94" i="2" s="1"/>
  <c r="T93" i="2"/>
  <c r="P93" i="2" s="1"/>
  <c r="T92" i="2"/>
  <c r="P92" i="2" s="1"/>
  <c r="T91" i="2"/>
  <c r="P91" i="2" s="1"/>
  <c r="T90" i="2"/>
  <c r="P90" i="2" s="1"/>
  <c r="T89" i="2"/>
  <c r="P89" i="2" s="1"/>
  <c r="T88" i="2"/>
  <c r="P88" i="2" s="1"/>
  <c r="Q88" i="2"/>
  <c r="T87" i="2"/>
  <c r="AD85" i="2"/>
  <c r="T84" i="2"/>
  <c r="P84" i="2" s="1"/>
  <c r="T82" i="2"/>
  <c r="P82" i="2" s="1"/>
  <c r="T81" i="2"/>
  <c r="P81" i="2" s="1"/>
  <c r="T80" i="2"/>
  <c r="P80" i="2" s="1"/>
  <c r="T79" i="2"/>
  <c r="P79" i="2" s="1"/>
  <c r="T78" i="2"/>
  <c r="P78" i="2" s="1"/>
  <c r="T77" i="2"/>
  <c r="P77" i="2" s="1"/>
  <c r="T76" i="2"/>
  <c r="P76" i="2" s="1"/>
  <c r="T75" i="2"/>
  <c r="P75" i="2" s="1"/>
  <c r="T74" i="2"/>
  <c r="P74" i="2" s="1"/>
  <c r="T73" i="2"/>
  <c r="P73" i="2" s="1"/>
  <c r="AF72" i="2"/>
  <c r="T72" i="2"/>
  <c r="P72" i="2" s="1"/>
  <c r="AF71" i="2"/>
  <c r="T71" i="2"/>
  <c r="P71" i="2" s="1"/>
  <c r="AF70" i="2"/>
  <c r="T70" i="2"/>
  <c r="P70" i="2" s="1"/>
  <c r="AF69" i="2"/>
  <c r="T69" i="2"/>
  <c r="P69" i="2" s="1"/>
  <c r="AF68" i="2"/>
  <c r="T68" i="2"/>
  <c r="P68" i="2" s="1"/>
  <c r="AF67" i="2"/>
  <c r="T67" i="2"/>
  <c r="P67" i="2" s="1"/>
  <c r="AF66" i="2"/>
  <c r="T66" i="2"/>
  <c r="P66" i="2" s="1"/>
  <c r="AF65" i="2"/>
  <c r="T65" i="2"/>
  <c r="P65" i="2" s="1"/>
  <c r="AF64" i="2"/>
  <c r="T64" i="2"/>
  <c r="P64" i="2" s="1"/>
  <c r="AF63" i="2"/>
  <c r="T63" i="2"/>
  <c r="P63" i="2" s="1"/>
  <c r="AF62" i="2"/>
  <c r="S62" i="2" s="1"/>
  <c r="T62" i="2"/>
  <c r="P62" i="2" s="1"/>
  <c r="AF61" i="2"/>
  <c r="T61" i="2"/>
  <c r="P61" i="2" s="1"/>
  <c r="T60" i="2"/>
  <c r="P60" i="2" s="1"/>
  <c r="Q60" i="2"/>
  <c r="AD59" i="2"/>
  <c r="AD57" i="2"/>
  <c r="AM56" i="2"/>
  <c r="T56" i="2"/>
  <c r="P56" i="2" s="1"/>
  <c r="AM55" i="2"/>
  <c r="T55" i="2"/>
  <c r="P55" i="2" s="1"/>
  <c r="AM54" i="2"/>
  <c r="T54" i="2"/>
  <c r="P54" i="2" s="1"/>
  <c r="AM53" i="2"/>
  <c r="T53" i="2"/>
  <c r="P53" i="2" s="1"/>
  <c r="AM52" i="2"/>
  <c r="S52" i="2" s="1"/>
  <c r="T52" i="2"/>
  <c r="P52" i="2" s="1"/>
  <c r="AM51" i="2"/>
  <c r="T51" i="2"/>
  <c r="P51" i="2" s="1"/>
  <c r="AM50" i="2"/>
  <c r="T50" i="2"/>
  <c r="P50" i="2" s="1"/>
  <c r="AM49" i="2"/>
  <c r="T49" i="2"/>
  <c r="P49" i="2" s="1"/>
  <c r="AM48" i="2"/>
  <c r="T48" i="2"/>
  <c r="P48" i="2" s="1"/>
  <c r="AM47" i="2"/>
  <c r="T47" i="2"/>
  <c r="P47" i="2" s="1"/>
  <c r="T46" i="2"/>
  <c r="P46" i="2" s="1"/>
  <c r="T45" i="2"/>
  <c r="P45" i="2" s="1"/>
  <c r="T44" i="2"/>
  <c r="P44" i="2" s="1"/>
  <c r="AD44" i="2"/>
  <c r="AD41" i="2"/>
  <c r="T38" i="2"/>
  <c r="P38" i="2" s="1"/>
  <c r="T37" i="2"/>
  <c r="P37" i="2" s="1"/>
  <c r="T36" i="2"/>
  <c r="P36" i="2" s="1"/>
  <c r="T35" i="2"/>
  <c r="P35" i="2" s="1"/>
  <c r="T34" i="2"/>
  <c r="P34" i="2" s="1"/>
  <c r="T33" i="2"/>
  <c r="P33" i="2" s="1"/>
  <c r="T32" i="2"/>
  <c r="P32" i="2" s="1"/>
  <c r="T31" i="2"/>
  <c r="P31" i="2" s="1"/>
  <c r="T30" i="2"/>
  <c r="R30" i="2"/>
  <c r="T29" i="2"/>
  <c r="P29" i="2" s="1"/>
  <c r="T27" i="2"/>
  <c r="P27" i="2" s="1"/>
  <c r="T26" i="2"/>
  <c r="P26" i="2" s="1"/>
  <c r="S26" i="2"/>
  <c r="T25" i="2"/>
  <c r="P25" i="2" s="1"/>
  <c r="T24" i="2"/>
  <c r="P24" i="2" s="1"/>
  <c r="T23" i="2"/>
  <c r="P23" i="2" s="1"/>
  <c r="T22" i="2"/>
  <c r="P22" i="2" s="1"/>
  <c r="S22" i="2"/>
  <c r="T21" i="2"/>
  <c r="P21" i="2" s="1"/>
  <c r="T20" i="2"/>
  <c r="P20" i="2" s="1"/>
  <c r="T19" i="2"/>
  <c r="P19" i="2" s="1"/>
  <c r="T18" i="2"/>
  <c r="P18" i="2" s="1"/>
  <c r="S18" i="2"/>
  <c r="T17" i="2"/>
  <c r="P17" i="2" s="1"/>
  <c r="T16" i="2"/>
  <c r="P16" i="2" s="1"/>
  <c r="T15" i="2"/>
  <c r="R15" i="2"/>
  <c r="T14" i="2"/>
  <c r="P14" i="2" s="1"/>
  <c r="AG179" i="2" l="1"/>
  <c r="U18" i="2"/>
  <c r="Q18" i="2" s="1"/>
  <c r="U26" i="2"/>
  <c r="Q26" i="2" s="1"/>
  <c r="T159" i="2"/>
  <c r="P159" i="2" s="1"/>
  <c r="T41" i="2"/>
  <c r="P41" i="2" s="1"/>
  <c r="P40" i="2" s="1"/>
  <c r="P39" i="2" s="1"/>
  <c r="U62" i="2"/>
  <c r="Q62" i="2" s="1"/>
  <c r="U22" i="2"/>
  <c r="Q22" i="2" s="1"/>
  <c r="T117" i="2"/>
  <c r="P117" i="2" s="1"/>
  <c r="T148" i="2"/>
  <c r="P148" i="2" s="1"/>
  <c r="T119" i="2"/>
  <c r="T118" i="2" s="1"/>
  <c r="T157" i="2"/>
  <c r="P157" i="2" s="1"/>
  <c r="T83" i="2"/>
  <c r="P83" i="2" s="1"/>
  <c r="T143" i="2"/>
  <c r="P143" i="2" s="1"/>
  <c r="P142" i="2" s="1"/>
  <c r="T161" i="2"/>
  <c r="P161" i="2" s="1"/>
  <c r="S84" i="2"/>
  <c r="T57" i="2"/>
  <c r="P57" i="2" s="1"/>
  <c r="P43" i="2" s="1"/>
  <c r="P42" i="2" s="1"/>
  <c r="T147" i="2"/>
  <c r="P147" i="2" s="1"/>
  <c r="T156" i="2"/>
  <c r="P156" i="2" s="1"/>
  <c r="S163" i="2"/>
  <c r="T153" i="2"/>
  <c r="T168" i="2"/>
  <c r="P168" i="2" s="1"/>
  <c r="S41" i="2"/>
  <c r="S44" i="2"/>
  <c r="S47" i="2"/>
  <c r="S64" i="2"/>
  <c r="S76" i="2"/>
  <c r="S135" i="2"/>
  <c r="S161" i="2"/>
  <c r="T173" i="2"/>
  <c r="S173" i="2"/>
  <c r="S33" i="2"/>
  <c r="S37" i="2"/>
  <c r="S49" i="2"/>
  <c r="S59" i="2"/>
  <c r="T59" i="2"/>
  <c r="P87" i="2"/>
  <c r="T104" i="2"/>
  <c r="S104" i="2"/>
  <c r="U52" i="2"/>
  <c r="Q52" i="2" s="1"/>
  <c r="S169" i="2"/>
  <c r="S168" i="2"/>
  <c r="S148" i="2"/>
  <c r="S147" i="2"/>
  <c r="S146" i="2"/>
  <c r="S138" i="2"/>
  <c r="S137" i="2"/>
  <c r="S133" i="2"/>
  <c r="S130" i="2"/>
  <c r="S157" i="2"/>
  <c r="S165" i="2"/>
  <c r="S123" i="2"/>
  <c r="S114" i="2"/>
  <c r="S106" i="2"/>
  <c r="S156" i="2"/>
  <c r="S151" i="2"/>
  <c r="S139" i="2"/>
  <c r="S125" i="2"/>
  <c r="S121" i="2"/>
  <c r="S87" i="2"/>
  <c r="S38" i="2"/>
  <c r="S36" i="2"/>
  <c r="S34" i="2"/>
  <c r="S32" i="2"/>
  <c r="Q30" i="2"/>
  <c r="S29" i="2"/>
  <c r="S27" i="2"/>
  <c r="S25" i="2"/>
  <c r="S23" i="2"/>
  <c r="S21" i="2"/>
  <c r="S19" i="2"/>
  <c r="S136" i="2"/>
  <c r="S124" i="2"/>
  <c r="S120" i="2"/>
  <c r="S110" i="2"/>
  <c r="S83" i="2"/>
  <c r="S79" i="2"/>
  <c r="S75" i="2"/>
  <c r="S63" i="2"/>
  <c r="S51" i="2"/>
  <c r="S46" i="2"/>
  <c r="S35" i="2"/>
  <c r="S24" i="2"/>
  <c r="S17" i="2"/>
  <c r="Q15" i="2"/>
  <c r="S14" i="2"/>
  <c r="S143" i="2"/>
  <c r="S112" i="2"/>
  <c r="S82" i="2"/>
  <c r="S78" i="2"/>
  <c r="S74" i="2"/>
  <c r="S67" i="2"/>
  <c r="S57" i="2"/>
  <c r="S55" i="2"/>
  <c r="S45" i="2"/>
  <c r="S134" i="2"/>
  <c r="S126" i="2"/>
  <c r="S122" i="2"/>
  <c r="S101" i="2"/>
  <c r="S100" i="2"/>
  <c r="S99" i="2"/>
  <c r="S98" i="2"/>
  <c r="S97" i="2"/>
  <c r="S96" i="2"/>
  <c r="S95" i="2"/>
  <c r="S94" i="2"/>
  <c r="S93" i="2"/>
  <c r="S92" i="2"/>
  <c r="S91" i="2"/>
  <c r="S90" i="2"/>
  <c r="S89" i="2"/>
  <c r="S81" i="2"/>
  <c r="S77" i="2"/>
  <c r="S73" i="2"/>
  <c r="S71" i="2"/>
  <c r="S66" i="2"/>
  <c r="S54" i="2"/>
  <c r="S31" i="2"/>
  <c r="S20" i="2"/>
  <c r="S16" i="2"/>
  <c r="S50" i="2"/>
  <c r="S53" i="2"/>
  <c r="S61" i="2"/>
  <c r="S69" i="2"/>
  <c r="T85" i="2"/>
  <c r="P85" i="2" s="1"/>
  <c r="S85" i="2"/>
  <c r="S113" i="2"/>
  <c r="S145" i="2"/>
  <c r="T145" i="2"/>
  <c r="S65" i="2"/>
  <c r="S70" i="2"/>
  <c r="S80" i="2"/>
  <c r="S119" i="2"/>
  <c r="T129" i="2"/>
  <c r="S129" i="2"/>
  <c r="T131" i="2"/>
  <c r="P132" i="2"/>
  <c r="P131" i="2" s="1"/>
  <c r="S153" i="2"/>
  <c r="S48" i="2"/>
  <c r="S109" i="2"/>
  <c r="T139" i="2"/>
  <c r="P139" i="2" s="1"/>
  <c r="S141" i="2"/>
  <c r="T141" i="2"/>
  <c r="S149" i="2"/>
  <c r="T149" i="2"/>
  <c r="P149" i="2" s="1"/>
  <c r="S155" i="2"/>
  <c r="T155" i="2"/>
  <c r="S167" i="2"/>
  <c r="S72" i="2"/>
  <c r="S107" i="2"/>
  <c r="S108" i="2"/>
  <c r="S132" i="2"/>
  <c r="S56" i="2"/>
  <c r="AF179" i="2"/>
  <c r="S68" i="2"/>
  <c r="S115" i="2"/>
  <c r="S116" i="2"/>
  <c r="S117" i="2"/>
  <c r="AM179" i="2"/>
  <c r="S111" i="2"/>
  <c r="T127" i="2"/>
  <c r="P127" i="2" s="1"/>
  <c r="S127" i="2"/>
  <c r="T146" i="2"/>
  <c r="P146" i="2" s="1"/>
  <c r="AF181" i="2"/>
  <c r="S162" i="2"/>
  <c r="S164" i="2"/>
  <c r="T130" i="2"/>
  <c r="P130" i="2" s="1"/>
  <c r="S160" i="2"/>
  <c r="T160" i="2"/>
  <c r="T171" i="2"/>
  <c r="S171" i="2"/>
  <c r="T169" i="2"/>
  <c r="P169" i="2" s="1"/>
  <c r="S159" i="2"/>
  <c r="D7" i="1"/>
  <c r="D6" i="1" s="1"/>
  <c r="D5" i="1" s="1"/>
  <c r="D10" i="1"/>
  <c r="F20" i="1"/>
  <c r="E20" i="1"/>
  <c r="G20" i="1"/>
  <c r="D13" i="1"/>
  <c r="D16" i="1"/>
  <c r="D14" i="1" s="1"/>
  <c r="D15" i="1"/>
  <c r="D18" i="1"/>
  <c r="D17" i="1" s="1"/>
  <c r="D12" i="1"/>
  <c r="D9" i="1"/>
  <c r="D8" i="1"/>
  <c r="T40" i="2" l="1"/>
  <c r="T39" i="2" s="1"/>
  <c r="T142" i="2"/>
  <c r="P119" i="2"/>
  <c r="P118" i="2" s="1"/>
  <c r="T43" i="2"/>
  <c r="T42" i="2" s="1"/>
  <c r="U84" i="2"/>
  <c r="Q84" i="2" s="1"/>
  <c r="T163" i="2"/>
  <c r="P163" i="2" s="1"/>
  <c r="T152" i="2"/>
  <c r="P153" i="2"/>
  <c r="P152" i="2" s="1"/>
  <c r="U127" i="2"/>
  <c r="Q127" i="2" s="1"/>
  <c r="P160" i="2"/>
  <c r="P158" i="2" s="1"/>
  <c r="T158" i="2"/>
  <c r="U68" i="2"/>
  <c r="Q68" i="2" s="1"/>
  <c r="U109" i="2"/>
  <c r="Q109" i="2" s="1"/>
  <c r="U53" i="2"/>
  <c r="Q53" i="2" s="1"/>
  <c r="U91" i="2"/>
  <c r="Q91" i="2" s="1"/>
  <c r="U57" i="2"/>
  <c r="Q57" i="2" s="1"/>
  <c r="U46" i="2"/>
  <c r="Q46" i="2" s="1"/>
  <c r="U114" i="2"/>
  <c r="Q114" i="2" s="1"/>
  <c r="U137" i="2"/>
  <c r="Q137" i="2" s="1"/>
  <c r="U104" i="2"/>
  <c r="S103" i="2"/>
  <c r="S102" i="2" s="1"/>
  <c r="U41" i="2"/>
  <c r="S40" i="2"/>
  <c r="S39" i="2" s="1"/>
  <c r="U117" i="2"/>
  <c r="Q117" i="2" s="1"/>
  <c r="U107" i="2"/>
  <c r="Q107" i="2" s="1"/>
  <c r="U159" i="2"/>
  <c r="S158" i="2"/>
  <c r="P171" i="2"/>
  <c r="P170" i="2" s="1"/>
  <c r="T170" i="2"/>
  <c r="T162" i="2"/>
  <c r="P162" i="2" s="1"/>
  <c r="U115" i="2"/>
  <c r="Q115" i="2" s="1"/>
  <c r="U132" i="2"/>
  <c r="S131" i="2"/>
  <c r="T167" i="2"/>
  <c r="U155" i="2"/>
  <c r="S154" i="2"/>
  <c r="U70" i="2"/>
  <c r="Q70" i="2" s="1"/>
  <c r="U113" i="2"/>
  <c r="Q113" i="2" s="1"/>
  <c r="U61" i="2"/>
  <c r="Q61" i="2" s="1"/>
  <c r="U31" i="2"/>
  <c r="Q31" i="2" s="1"/>
  <c r="U73" i="2"/>
  <c r="Q73" i="2" s="1"/>
  <c r="U90" i="2"/>
  <c r="Q90" i="2" s="1"/>
  <c r="U94" i="2"/>
  <c r="Q94" i="2" s="1"/>
  <c r="U98" i="2"/>
  <c r="Q98" i="2" s="1"/>
  <c r="U122" i="2"/>
  <c r="Q122" i="2" s="1"/>
  <c r="U55" i="2"/>
  <c r="Q55" i="2" s="1"/>
  <c r="U78" i="2"/>
  <c r="Q78" i="2" s="1"/>
  <c r="U14" i="2"/>
  <c r="U35" i="2"/>
  <c r="Q35" i="2" s="1"/>
  <c r="U75" i="2"/>
  <c r="Q75" i="2" s="1"/>
  <c r="U120" i="2"/>
  <c r="Q120" i="2" s="1"/>
  <c r="U21" i="2"/>
  <c r="Q21" i="2" s="1"/>
  <c r="U29" i="2"/>
  <c r="U36" i="2"/>
  <c r="Q36" i="2" s="1"/>
  <c r="U125" i="2"/>
  <c r="Q125" i="2" s="1"/>
  <c r="U106" i="2"/>
  <c r="Q106" i="2" s="1"/>
  <c r="U133" i="2"/>
  <c r="Q133" i="2" s="1"/>
  <c r="U138" i="2"/>
  <c r="Q138" i="2" s="1"/>
  <c r="U49" i="2"/>
  <c r="Q49" i="2" s="1"/>
  <c r="U173" i="2"/>
  <c r="S172" i="2"/>
  <c r="U135" i="2"/>
  <c r="Q135" i="2" s="1"/>
  <c r="S43" i="2"/>
  <c r="S42" i="2" s="1"/>
  <c r="U44" i="2"/>
  <c r="U65" i="2"/>
  <c r="Q65" i="2" s="1"/>
  <c r="U54" i="2"/>
  <c r="Q54" i="2" s="1"/>
  <c r="U99" i="2"/>
  <c r="Q99" i="2" s="1"/>
  <c r="U124" i="2"/>
  <c r="Q124" i="2" s="1"/>
  <c r="U38" i="2"/>
  <c r="Q38" i="2" s="1"/>
  <c r="U165" i="2"/>
  <c r="Q165" i="2" s="1"/>
  <c r="U146" i="2"/>
  <c r="Q146" i="2" s="1"/>
  <c r="U168" i="2"/>
  <c r="Q168" i="2" s="1"/>
  <c r="U76" i="2"/>
  <c r="Q76" i="2" s="1"/>
  <c r="U160" i="2"/>
  <c r="Q160" i="2" s="1"/>
  <c r="U111" i="2"/>
  <c r="Q111" i="2" s="1"/>
  <c r="U149" i="2"/>
  <c r="Q149" i="2" s="1"/>
  <c r="S140" i="2"/>
  <c r="U141" i="2"/>
  <c r="U48" i="2"/>
  <c r="Q48" i="2" s="1"/>
  <c r="U129" i="2"/>
  <c r="S128" i="2"/>
  <c r="U119" i="2"/>
  <c r="S118" i="2"/>
  <c r="P145" i="2"/>
  <c r="P144" i="2" s="1"/>
  <c r="T144" i="2"/>
  <c r="U50" i="2"/>
  <c r="Q50" i="2" s="1"/>
  <c r="U16" i="2"/>
  <c r="Q16" i="2" s="1"/>
  <c r="U66" i="2"/>
  <c r="Q66" i="2" s="1"/>
  <c r="U81" i="2"/>
  <c r="Q81" i="2" s="1"/>
  <c r="U92" i="2"/>
  <c r="Q92" i="2" s="1"/>
  <c r="U96" i="2"/>
  <c r="Q96" i="2" s="1"/>
  <c r="U100" i="2"/>
  <c r="Q100" i="2" s="1"/>
  <c r="U134" i="2"/>
  <c r="Q134" i="2" s="1"/>
  <c r="U67" i="2"/>
  <c r="Q67" i="2" s="1"/>
  <c r="U112" i="2"/>
  <c r="Q112" i="2" s="1"/>
  <c r="U17" i="2"/>
  <c r="Q17" i="2" s="1"/>
  <c r="U51" i="2"/>
  <c r="Q51" i="2" s="1"/>
  <c r="U83" i="2"/>
  <c r="Q83" i="2" s="1"/>
  <c r="U136" i="2"/>
  <c r="Q136" i="2" s="1"/>
  <c r="U25" i="2"/>
  <c r="Q25" i="2" s="1"/>
  <c r="U32" i="2"/>
  <c r="Q32" i="2" s="1"/>
  <c r="U87" i="2"/>
  <c r="U151" i="2"/>
  <c r="U123" i="2"/>
  <c r="Q123" i="2" s="1"/>
  <c r="U157" i="2"/>
  <c r="Q157" i="2" s="1"/>
  <c r="U147" i="2"/>
  <c r="Q147" i="2" s="1"/>
  <c r="U169" i="2"/>
  <c r="Q169" i="2" s="1"/>
  <c r="T103" i="2"/>
  <c r="T102" i="2" s="1"/>
  <c r="P104" i="2"/>
  <c r="P103" i="2" s="1"/>
  <c r="P102" i="2" s="1"/>
  <c r="T58" i="2"/>
  <c r="P59" i="2"/>
  <c r="P58" i="2" s="1"/>
  <c r="P28" i="2" s="1"/>
  <c r="U37" i="2"/>
  <c r="Q37" i="2" s="1"/>
  <c r="T172" i="2"/>
  <c r="P173" i="2"/>
  <c r="P172" i="2" s="1"/>
  <c r="U64" i="2"/>
  <c r="Q64" i="2" s="1"/>
  <c r="U108" i="2"/>
  <c r="Q108" i="2" s="1"/>
  <c r="P141" i="2"/>
  <c r="P140" i="2" s="1"/>
  <c r="T140" i="2"/>
  <c r="U85" i="2"/>
  <c r="Q85" i="2" s="1"/>
  <c r="U77" i="2"/>
  <c r="Q77" i="2" s="1"/>
  <c r="U95" i="2"/>
  <c r="Q95" i="2" s="1"/>
  <c r="U126" i="2"/>
  <c r="Q126" i="2" s="1"/>
  <c r="U82" i="2"/>
  <c r="Q82" i="2" s="1"/>
  <c r="U79" i="2"/>
  <c r="Q79" i="2" s="1"/>
  <c r="U23" i="2"/>
  <c r="Q23" i="2" s="1"/>
  <c r="U139" i="2"/>
  <c r="Q139" i="2" s="1"/>
  <c r="U171" i="2"/>
  <c r="S170" i="2"/>
  <c r="T164" i="2"/>
  <c r="P164" i="2" s="1"/>
  <c r="U116" i="2"/>
  <c r="Q116" i="2" s="1"/>
  <c r="U56" i="2"/>
  <c r="Q56" i="2" s="1"/>
  <c r="U72" i="2"/>
  <c r="Q72" i="2" s="1"/>
  <c r="T154" i="2"/>
  <c r="P155" i="2"/>
  <c r="P154" i="2" s="1"/>
  <c r="U153" i="2"/>
  <c r="S152" i="2"/>
  <c r="T128" i="2"/>
  <c r="P129" i="2"/>
  <c r="P128" i="2" s="1"/>
  <c r="U80" i="2"/>
  <c r="Q80" i="2" s="1"/>
  <c r="U145" i="2"/>
  <c r="S144" i="2"/>
  <c r="U69" i="2"/>
  <c r="Q69" i="2" s="1"/>
  <c r="U20" i="2"/>
  <c r="Q20" i="2" s="1"/>
  <c r="U71" i="2"/>
  <c r="Q71" i="2" s="1"/>
  <c r="U89" i="2"/>
  <c r="Q89" i="2" s="1"/>
  <c r="U93" i="2"/>
  <c r="Q93" i="2" s="1"/>
  <c r="U97" i="2"/>
  <c r="Q97" i="2" s="1"/>
  <c r="U101" i="2"/>
  <c r="Q101" i="2" s="1"/>
  <c r="U45" i="2"/>
  <c r="Q45" i="2" s="1"/>
  <c r="U74" i="2"/>
  <c r="Q74" i="2" s="1"/>
  <c r="U143" i="2"/>
  <c r="S142" i="2"/>
  <c r="U24" i="2"/>
  <c r="Q24" i="2" s="1"/>
  <c r="U63" i="2"/>
  <c r="Q63" i="2" s="1"/>
  <c r="U110" i="2"/>
  <c r="Q110" i="2" s="1"/>
  <c r="U19" i="2"/>
  <c r="Q19" i="2" s="1"/>
  <c r="U27" i="2"/>
  <c r="Q27" i="2" s="1"/>
  <c r="U34" i="2"/>
  <c r="Q34" i="2" s="1"/>
  <c r="U121" i="2"/>
  <c r="Q121" i="2" s="1"/>
  <c r="U156" i="2"/>
  <c r="Q156" i="2" s="1"/>
  <c r="U130" i="2"/>
  <c r="Q130" i="2" s="1"/>
  <c r="U148" i="2"/>
  <c r="Q148" i="2" s="1"/>
  <c r="S58" i="2"/>
  <c r="U59" i="2"/>
  <c r="U33" i="2"/>
  <c r="Q33" i="2" s="1"/>
  <c r="U161" i="2"/>
  <c r="Q161" i="2" s="1"/>
  <c r="U47" i="2"/>
  <c r="Q47" i="2" s="1"/>
  <c r="D11" i="1"/>
  <c r="T28" i="2" l="1"/>
  <c r="U163" i="2"/>
  <c r="Q163" i="2" s="1"/>
  <c r="S28" i="2"/>
  <c r="T150" i="2"/>
  <c r="S150" i="2"/>
  <c r="T86" i="2"/>
  <c r="S86" i="2"/>
  <c r="S166" i="2"/>
  <c r="P150" i="2"/>
  <c r="P86" i="2"/>
  <c r="U164" i="2"/>
  <c r="Q164" i="2" s="1"/>
  <c r="Q153" i="2"/>
  <c r="Q152" i="2" s="1"/>
  <c r="U152" i="2"/>
  <c r="U140" i="2"/>
  <c r="Q141" i="2"/>
  <c r="Q140" i="2" s="1"/>
  <c r="U43" i="2"/>
  <c r="U42" i="2" s="1"/>
  <c r="Q44" i="2"/>
  <c r="Q43" i="2" s="1"/>
  <c r="Q42" i="2" s="1"/>
  <c r="Q14" i="2"/>
  <c r="U40" i="2"/>
  <c r="U39" i="2" s="1"/>
  <c r="Q41" i="2"/>
  <c r="Q40" i="2" s="1"/>
  <c r="Q39" i="2" s="1"/>
  <c r="Q129" i="2"/>
  <c r="Q128" i="2" s="1"/>
  <c r="U128" i="2"/>
  <c r="Q29" i="2"/>
  <c r="U154" i="2"/>
  <c r="Q155" i="2"/>
  <c r="Q154" i="2" s="1"/>
  <c r="Q132" i="2"/>
  <c r="Q131" i="2" s="1"/>
  <c r="U131" i="2"/>
  <c r="U158" i="2"/>
  <c r="Q159" i="2"/>
  <c r="Q158" i="2" s="1"/>
  <c r="U58" i="2"/>
  <c r="Q59" i="2"/>
  <c r="Q58" i="2" s="1"/>
  <c r="U170" i="2"/>
  <c r="Q171" i="2"/>
  <c r="Q170" i="2" s="1"/>
  <c r="Q87" i="2"/>
  <c r="U118" i="2"/>
  <c r="Q119" i="2"/>
  <c r="Q118" i="2" s="1"/>
  <c r="T166" i="2"/>
  <c r="P167" i="2"/>
  <c r="P166" i="2" s="1"/>
  <c r="Q104" i="2"/>
  <c r="Q103" i="2" s="1"/>
  <c r="Q102" i="2" s="1"/>
  <c r="U103" i="2"/>
  <c r="U102" i="2" s="1"/>
  <c r="Q143" i="2"/>
  <c r="Q142" i="2" s="1"/>
  <c r="U142" i="2"/>
  <c r="U144" i="2"/>
  <c r="Q145" i="2"/>
  <c r="Q144" i="2" s="1"/>
  <c r="Q151" i="2"/>
  <c r="Q173" i="2"/>
  <c r="Q172" i="2" s="1"/>
  <c r="U172" i="2"/>
  <c r="U167" i="2"/>
  <c r="U162" i="2"/>
  <c r="Q162" i="2" s="1"/>
  <c r="T13" i="2" l="1"/>
  <c r="T12" i="2" s="1"/>
  <c r="U150" i="2"/>
  <c r="P13" i="2"/>
  <c r="P12" i="2" s="1"/>
  <c r="S13" i="2"/>
  <c r="S12" i="2" s="1"/>
  <c r="U28" i="2"/>
  <c r="Q150" i="2"/>
  <c r="U86" i="2"/>
  <c r="U166" i="2"/>
  <c r="Q167" i="2"/>
  <c r="Q166" i="2" s="1"/>
  <c r="Q86" i="2"/>
  <c r="Q28" i="2"/>
  <c r="Q13" i="2" l="1"/>
  <c r="Q12" i="2" s="1"/>
  <c r="U13" i="2"/>
  <c r="U12" i="2" s="1"/>
</calcChain>
</file>

<file path=xl/sharedStrings.xml><?xml version="1.0" encoding="utf-8"?>
<sst xmlns="http://schemas.openxmlformats.org/spreadsheetml/2006/main" count="223" uniqueCount="24">
  <si>
    <t>Niveau</t>
  </si>
  <si>
    <t>Intitulé</t>
  </si>
  <si>
    <t>Qté</t>
  </si>
  <si>
    <t>Moteur</t>
  </si>
  <si>
    <t>caisse</t>
  </si>
  <si>
    <t>Portes</t>
  </si>
  <si>
    <t>portes gauches</t>
  </si>
  <si>
    <t>portes droites</t>
  </si>
  <si>
    <t>vitres</t>
  </si>
  <si>
    <t>Matières métalliques</t>
  </si>
  <si>
    <t>Formage carrosserie</t>
  </si>
  <si>
    <t>Cout</t>
  </si>
  <si>
    <t>Main d'Œuvre</t>
  </si>
  <si>
    <t>Garniture et tole</t>
  </si>
  <si>
    <t>Matières plastiques/ verre</t>
  </si>
  <si>
    <t>Assemblage moteur et équipement</t>
  </si>
  <si>
    <t>Carrosserie assemblée</t>
  </si>
  <si>
    <t>Voiture (moteur et carroserie)</t>
  </si>
  <si>
    <t>Assemblage portes</t>
  </si>
  <si>
    <t>&lt;= FORMULES A AUTOMATISER</t>
  </si>
  <si>
    <t>0</t>
  </si>
  <si>
    <t>1</t>
  </si>
  <si>
    <t>E</t>
  </si>
  <si>
    <t>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</si>
</sst>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* #,##0.00\ &quot;€&quot;_-;\-* #,##0.00\ &quot;€&quot;_-;_-* &quot;-&quot;??\ &quot;€&quot;_-;_-@_-"/>
    <numFmt numFmtId="164" formatCode="#,###&quot;€/kg&quot;"/>
    <numFmt numFmtId="165" formatCode="#,###&quot;€/h&quot;"/>
    <numFmt numFmtId="166" formatCode="#,###&quot; kg&quot;"/>
    <numFmt numFmtId="167" formatCode="#,###&quot; h&quot;"/>
    <numFmt numFmtId="168" formatCode="#.###&quot; kg&quot;"/>
    <numFmt numFmtId="169" formatCode="#.###&quot; h&quot;"/>
    <numFmt numFmtId="170" formatCode="_-* #,##0\ &quot;€&quot;_-;\-* #,##0\ &quot;€&quot;_-;_-* &quot;-&quot;??\ &quot;€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u/>
      <sz val="11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1">
    <xf numFmtId="0" fontId="0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1" applyNumberFormat="1" applyFont="1"/>
    <xf numFmtId="44" fontId="0" fillId="2" borderId="0" xfId="1" applyFont="1" applyFill="1"/>
    <xf numFmtId="0" fontId="0" fillId="2" borderId="0" xfId="0" applyFill="1"/>
    <xf numFmtId="0" fontId="0" fillId="2" borderId="0" xfId="0" quotePrefix="1" applyFill="1"/>
    <xf numFmtId="0" fontId="0" fillId="4" borderId="3" xfId="0" applyNumberFormat="1" applyFill="1" applyBorder="1" applyAlignment="1">
      <alignment horizontal="left"/>
    </xf>
    <xf numFmtId="0" fontId="0" fillId="4" borderId="3" xfId="0" applyNumberFormat="1" applyFill="1" applyBorder="1" applyAlignment="1">
      <alignment horizontal="left" indent="1"/>
    </xf>
    <xf numFmtId="0" fontId="0" fillId="0" borderId="3" xfId="0" applyNumberFormat="1" applyFill="1" applyBorder="1" applyAlignment="1">
      <alignment horizontal="left"/>
    </xf>
    <xf numFmtId="0" fontId="0" fillId="6" borderId="3" xfId="0" applyNumberFormat="1" applyFill="1" applyBorder="1" applyAlignment="1">
      <alignment horizontal="left"/>
    </xf>
    <xf numFmtId="0" fontId="7" fillId="6" borderId="3" xfId="0" applyNumberFormat="1" applyFont="1" applyFill="1" applyBorder="1" applyAlignment="1">
      <alignment horizontal="left" indent="1"/>
    </xf>
    <xf numFmtId="0" fontId="0" fillId="6" borderId="3" xfId="0" applyNumberFormat="1" applyFont="1" applyFill="1" applyBorder="1" applyAlignment="1">
      <alignment horizontal="left" indent="1"/>
    </xf>
    <xf numFmtId="0" fontId="0" fillId="6" borderId="3" xfId="0" applyNumberFormat="1" applyFill="1" applyBorder="1" applyAlignment="1">
      <alignment horizontal="left" indent="1"/>
    </xf>
    <xf numFmtId="0" fontId="0" fillId="4" borderId="3" xfId="0" applyNumberFormat="1" applyFill="1" applyBorder="1" applyAlignment="1">
      <alignment horizontal="left" indent="2"/>
    </xf>
    <xf numFmtId="0" fontId="0" fillId="6" borderId="3" xfId="0" applyNumberFormat="1" applyFill="1" applyBorder="1" applyAlignment="1">
      <alignment horizontal="left" indent="2"/>
    </xf>
    <xf numFmtId="0" fontId="0" fillId="4" borderId="3" xfId="0" applyNumberFormat="1" applyFill="1" applyBorder="1" applyAlignment="1">
      <alignment horizontal="left" indent="3"/>
    </xf>
    <xf numFmtId="0" fontId="0" fillId="7" borderId="3" xfId="0" applyNumberFormat="1" applyFill="1" applyBorder="1" applyAlignment="1">
      <alignment horizontal="left"/>
    </xf>
    <xf numFmtId="0" fontId="0" fillId="4" borderId="3" xfId="0" applyNumberFormat="1" applyFill="1" applyBorder="1" applyAlignment="1">
      <alignment horizontal="left" indent="4"/>
    </xf>
    <xf numFmtId="0" fontId="0" fillId="0" borderId="3" xfId="0" applyNumberFormat="1" applyBorder="1" applyAlignment="1">
      <alignment horizontal="left"/>
    </xf>
    <xf numFmtId="0" fontId="0" fillId="0" borderId="3" xfId="0" applyNumberFormat="1" applyBorder="1" applyAlignment="1">
      <alignment horizontal="left" indent="5"/>
    </xf>
    <xf numFmtId="0" fontId="0" fillId="5" borderId="3" xfId="0" applyNumberFormat="1" applyFill="1" applyBorder="1" applyAlignment="1">
      <alignment horizontal="left"/>
    </xf>
    <xf numFmtId="0" fontId="0" fillId="8" borderId="3" xfId="0" applyNumberFormat="1" applyFill="1" applyBorder="1" applyAlignment="1">
      <alignment horizontal="left"/>
    </xf>
    <xf numFmtId="0" fontId="0" fillId="0" borderId="3" xfId="0" applyNumberFormat="1" applyBorder="1" applyAlignment="1">
      <alignment horizontal="left" indent="4"/>
    </xf>
    <xf numFmtId="0" fontId="7" fillId="0" borderId="3" xfId="0" applyNumberFormat="1" applyFont="1" applyBorder="1" applyAlignment="1">
      <alignment horizontal="right" indent="4"/>
    </xf>
    <xf numFmtId="0" fontId="0" fillId="0" borderId="3" xfId="0" applyNumberFormat="1" applyFont="1" applyBorder="1" applyAlignment="1">
      <alignment horizontal="left"/>
    </xf>
    <xf numFmtId="0" fontId="8" fillId="0" borderId="3" xfId="0" applyNumberFormat="1" applyFont="1" applyBorder="1" applyAlignment="1">
      <alignment horizontal="left"/>
    </xf>
    <xf numFmtId="0" fontId="0" fillId="0" borderId="3" xfId="0" applyNumberFormat="1" applyBorder="1" applyAlignment="1">
      <alignment horizontal="left" indent="3"/>
    </xf>
    <xf numFmtId="0" fontId="0" fillId="0" borderId="3" xfId="0" applyNumberFormat="1" applyBorder="1" applyAlignment="1">
      <alignment horizontal="left" indent="2"/>
    </xf>
    <xf numFmtId="0" fontId="0" fillId="0" borderId="0" xfId="0" applyNumberFormat="1" applyAlignment="1">
      <alignment horizontal="left"/>
    </xf>
    <xf numFmtId="0" fontId="0" fillId="0" borderId="0" xfId="0" applyNumberFormat="1"/>
    <xf numFmtId="0" fontId="4" fillId="3" borderId="0" xfId="0" applyNumberFormat="1" applyFont="1" applyFill="1" applyAlignment="1">
      <alignment horizontal="center"/>
    </xf>
    <xf numFmtId="0" fontId="4" fillId="3" borderId="4" xfId="0" applyNumberFormat="1" applyFont="1" applyFill="1" applyBorder="1" applyAlignment="1">
      <alignment horizontal="center" wrapText="1"/>
    </xf>
    <xf numFmtId="0" fontId="4" fillId="3" borderId="5" xfId="0" applyNumberFormat="1" applyFont="1" applyFill="1" applyBorder="1" applyAlignment="1">
      <alignment horizontal="center" wrapText="1"/>
    </xf>
    <xf numFmtId="0" fontId="4" fillId="3" borderId="6" xfId="0" applyNumberFormat="1" applyFont="1" applyFill="1" applyBorder="1" applyAlignment="1">
      <alignment horizontal="center" wrapText="1"/>
    </xf>
    <xf numFmtId="0" fontId="0" fillId="4" borderId="7" xfId="0" applyNumberFormat="1" applyFill="1" applyBorder="1" applyAlignment="1">
      <alignment horizontal="center"/>
    </xf>
    <xf numFmtId="0" fontId="0" fillId="4" borderId="0" xfId="0" applyNumberFormat="1" applyFill="1" applyBorder="1" applyAlignment="1">
      <alignment horizontal="center"/>
    </xf>
    <xf numFmtId="0" fontId="0" fillId="4" borderId="8" xfId="0" applyNumberFormat="1" applyFill="1" applyBorder="1" applyAlignment="1">
      <alignment horizontal="center"/>
    </xf>
    <xf numFmtId="0" fontId="0" fillId="6" borderId="7" xfId="0" applyNumberFormat="1" applyFill="1" applyBorder="1" applyAlignment="1">
      <alignment horizontal="center"/>
    </xf>
    <xf numFmtId="0" fontId="0" fillId="6" borderId="0" xfId="0" applyNumberFormat="1" applyFill="1" applyBorder="1" applyAlignment="1">
      <alignment horizontal="center"/>
    </xf>
    <xf numFmtId="0" fontId="0" fillId="6" borderId="8" xfId="0" applyNumberFormat="1" applyFill="1" applyBorder="1" applyAlignment="1">
      <alignment horizontal="center"/>
    </xf>
    <xf numFmtId="0" fontId="0" fillId="0" borderId="7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8" xfId="0" applyNumberFormat="1" applyBorder="1" applyAlignment="1">
      <alignment horizontal="center"/>
    </xf>
    <xf numFmtId="0" fontId="0" fillId="9" borderId="0" xfId="0" applyNumberFormat="1" applyFill="1" applyBorder="1" applyAlignment="1">
      <alignment horizontal="center"/>
    </xf>
    <xf numFmtId="0" fontId="0" fillId="0" borderId="4" xfId="0" applyNumberFormat="1" applyFont="1" applyBorder="1" applyAlignment="1">
      <alignment horizontal="center"/>
    </xf>
    <xf numFmtId="0" fontId="0" fillId="0" borderId="5" xfId="0" applyNumberFormat="1" applyFont="1" applyBorder="1" applyAlignment="1">
      <alignment horizontal="center"/>
    </xf>
    <xf numFmtId="0" fontId="0" fillId="0" borderId="6" xfId="0" applyNumberFormat="1" applyFont="1" applyBorder="1" applyAlignment="1">
      <alignment horizontal="center"/>
    </xf>
    <xf numFmtId="0" fontId="2" fillId="0" borderId="9" xfId="0" applyNumberFormat="1" applyFont="1" applyBorder="1" applyAlignment="1">
      <alignment horizontal="center"/>
    </xf>
    <xf numFmtId="0" fontId="2" fillId="0" borderId="10" xfId="0" applyNumberFormat="1" applyFont="1" applyBorder="1" applyAlignment="1">
      <alignment horizontal="center"/>
    </xf>
    <xf numFmtId="0" fontId="2" fillId="0" borderId="11" xfId="0" applyNumberFormat="1" applyFont="1" applyBorder="1" applyAlignment="1">
      <alignment horizontal="center"/>
    </xf>
    <xf numFmtId="0" fontId="2" fillId="0" borderId="12" xfId="1" applyNumberFormat="1" applyFont="1" applyBorder="1" applyAlignment="1">
      <alignment horizontal="center"/>
    </xf>
    <xf numFmtId="0" fontId="2" fillId="0" borderId="13" xfId="1" applyNumberFormat="1" applyFont="1" applyBorder="1" applyAlignment="1">
      <alignment horizontal="center"/>
    </xf>
    <xf numFmtId="0" fontId="2" fillId="0" borderId="14" xfId="1" applyNumberFormat="1" applyFont="1" applyBorder="1" applyAlignment="1">
      <alignment horizontal="center"/>
    </xf>
    <xf numFmtId="0" fontId="0" fillId="0" borderId="0" xfId="1" applyNumberFormat="1" applyFont="1"/>
    <xf numFmtId="0" fontId="3" fillId="0" borderId="0" xfId="1" applyNumberFormat="1" applyFont="1"/>
    <xf numFmtId="0" fontId="3" fillId="0" borderId="0" xfId="0" applyNumberFormat="1" applyFont="1"/>
    <xf numFmtId="0" fontId="4" fillId="3" borderId="1" xfId="0" applyNumberFormat="1" applyFont="1" applyFill="1" applyBorder="1"/>
    <xf numFmtId="0" fontId="4" fillId="3" borderId="2" xfId="0" applyNumberFormat="1" applyFont="1" applyFill="1" applyBorder="1"/>
    <xf numFmtId="0" fontId="4" fillId="3" borderId="3" xfId="0" applyNumberFormat="1" applyFont="1" applyFill="1" applyBorder="1" applyAlignment="1">
      <alignment wrapText="1"/>
    </xf>
    <xf numFmtId="0" fontId="4" fillId="0" borderId="3" xfId="0" applyNumberFormat="1" applyFont="1" applyFill="1" applyBorder="1" applyAlignment="1">
      <alignment wrapText="1"/>
    </xf>
    <xf numFmtId="0" fontId="4" fillId="3" borderId="0" xfId="1" applyNumberFormat="1" applyFont="1" applyFill="1" applyAlignment="1">
      <alignment wrapText="1"/>
    </xf>
    <xf numFmtId="0" fontId="5" fillId="3" borderId="0" xfId="1" applyNumberFormat="1" applyFont="1" applyFill="1" applyAlignment="1">
      <alignment wrapText="1"/>
    </xf>
    <xf numFmtId="0" fontId="5" fillId="3" borderId="0" xfId="0" applyNumberFormat="1" applyFont="1" applyFill="1" applyAlignment="1">
      <alignment wrapText="1"/>
    </xf>
    <xf numFmtId="0" fontId="5" fillId="3" borderId="4" xfId="1" applyNumberFormat="1" applyFont="1" applyFill="1" applyBorder="1" applyAlignment="1">
      <alignment wrapText="1"/>
    </xf>
    <xf numFmtId="0" fontId="5" fillId="3" borderId="5" xfId="1" applyNumberFormat="1" applyFont="1" applyFill="1" applyBorder="1" applyAlignment="1">
      <alignment wrapText="1"/>
    </xf>
    <xf numFmtId="0" fontId="5" fillId="3" borderId="6" xfId="1" applyNumberFormat="1" applyFont="1" applyFill="1" applyBorder="1" applyAlignment="1">
      <alignment wrapText="1"/>
    </xf>
    <xf numFmtId="0" fontId="4" fillId="3" borderId="0" xfId="0" applyNumberFormat="1" applyFont="1" applyFill="1" applyAlignment="1">
      <alignment wrapText="1"/>
    </xf>
    <xf numFmtId="0" fontId="4" fillId="3" borderId="4" xfId="0" applyNumberFormat="1" applyFont="1" applyFill="1" applyBorder="1" applyAlignment="1">
      <alignment wrapText="1"/>
    </xf>
    <xf numFmtId="0" fontId="4" fillId="3" borderId="5" xfId="0" applyNumberFormat="1" applyFont="1" applyFill="1" applyBorder="1" applyAlignment="1">
      <alignment wrapText="1"/>
    </xf>
    <xf numFmtId="0" fontId="4" fillId="3" borderId="6" xfId="0" applyNumberFormat="1" applyFont="1" applyFill="1" applyBorder="1" applyAlignment="1">
      <alignment wrapText="1"/>
    </xf>
    <xf numFmtId="0" fontId="4" fillId="3" borderId="7" xfId="0" applyNumberFormat="1" applyFont="1" applyFill="1" applyBorder="1" applyAlignment="1">
      <alignment wrapText="1"/>
    </xf>
    <xf numFmtId="0" fontId="4" fillId="3" borderId="0" xfId="0" applyNumberFormat="1" applyFont="1" applyFill="1" applyAlignment="1">
      <alignment horizontal="center" wrapText="1"/>
    </xf>
    <xf numFmtId="0" fontId="0" fillId="0" borderId="0" xfId="0" applyNumberFormat="1" applyAlignment="1">
      <alignment wrapText="1"/>
    </xf>
    <xf numFmtId="0" fontId="6" fillId="4" borderId="3" xfId="0" applyNumberFormat="1" applyFont="1" applyFill="1" applyBorder="1" applyAlignment="1" applyProtection="1">
      <alignment horizontal="center" vertical="center"/>
    </xf>
    <xf numFmtId="0" fontId="0" fillId="4" borderId="0" xfId="1" applyNumberFormat="1" applyFont="1" applyFill="1" applyAlignment="1">
      <alignment horizontal="center"/>
    </xf>
    <xf numFmtId="0" fontId="3" fillId="4" borderId="0" xfId="1" applyNumberFormat="1" applyFont="1" applyFill="1" applyAlignment="1">
      <alignment horizontal="center"/>
    </xf>
    <xf numFmtId="0" fontId="3" fillId="4" borderId="0" xfId="0" applyNumberFormat="1" applyFont="1" applyFill="1" applyAlignment="1">
      <alignment horizontal="center"/>
    </xf>
    <xf numFmtId="0" fontId="3" fillId="4" borderId="7" xfId="1" applyNumberFormat="1" applyFont="1" applyFill="1" applyBorder="1" applyAlignment="1">
      <alignment horizontal="center"/>
    </xf>
    <xf numFmtId="0" fontId="3" fillId="4" borderId="0" xfId="1" applyNumberFormat="1" applyFont="1" applyFill="1" applyBorder="1" applyAlignment="1">
      <alignment horizontal="center"/>
    </xf>
    <xf numFmtId="0" fontId="3" fillId="4" borderId="8" xfId="1" applyNumberFormat="1" applyFont="1" applyFill="1" applyBorder="1" applyAlignment="1">
      <alignment horizontal="center"/>
    </xf>
    <xf numFmtId="0" fontId="0" fillId="4" borderId="0" xfId="0" applyNumberFormat="1" applyFill="1" applyAlignment="1">
      <alignment horizontal="center"/>
    </xf>
    <xf numFmtId="0" fontId="6" fillId="6" borderId="3" xfId="0" applyNumberFormat="1" applyFont="1" applyFill="1" applyBorder="1" applyAlignment="1" applyProtection="1">
      <alignment horizontal="center" vertical="center"/>
    </xf>
    <xf numFmtId="0" fontId="0" fillId="6" borderId="0" xfId="1" applyNumberFormat="1" applyFont="1" applyFill="1" applyAlignment="1">
      <alignment horizontal="center"/>
    </xf>
    <xf numFmtId="0" fontId="3" fillId="6" borderId="0" xfId="1" applyNumberFormat="1" applyFont="1" applyFill="1" applyAlignment="1">
      <alignment horizontal="center"/>
    </xf>
    <xf numFmtId="0" fontId="3" fillId="6" borderId="0" xfId="0" applyNumberFormat="1" applyFont="1" applyFill="1" applyAlignment="1">
      <alignment horizontal="center"/>
    </xf>
    <xf numFmtId="0" fontId="3" fillId="6" borderId="7" xfId="1" applyNumberFormat="1" applyFont="1" applyFill="1" applyBorder="1" applyAlignment="1">
      <alignment horizontal="center"/>
    </xf>
    <xf numFmtId="0" fontId="3" fillId="6" borderId="0" xfId="1" applyNumberFormat="1" applyFont="1" applyFill="1" applyBorder="1" applyAlignment="1">
      <alignment horizontal="center"/>
    </xf>
    <xf numFmtId="0" fontId="3" fillId="6" borderId="8" xfId="1" applyNumberFormat="1" applyFont="1" applyFill="1" applyBorder="1" applyAlignment="1">
      <alignment horizontal="center"/>
    </xf>
    <xf numFmtId="0" fontId="0" fillId="6" borderId="0" xfId="0" applyNumberFormat="1" applyFill="1" applyAlignment="1">
      <alignment horizontal="center"/>
    </xf>
    <xf numFmtId="0" fontId="6" fillId="0" borderId="3" xfId="0" applyNumberFormat="1" applyFont="1" applyBorder="1" applyAlignment="1" applyProtection="1">
      <alignment horizontal="center" vertical="center"/>
    </xf>
    <xf numFmtId="0" fontId="0" fillId="0" borderId="0" xfId="1" applyNumberFormat="1" applyFont="1" applyAlignment="1">
      <alignment horizontal="center"/>
    </xf>
    <xf numFmtId="0" fontId="3" fillId="0" borderId="0" xfId="1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3" fillId="0" borderId="7" xfId="1" applyNumberFormat="1" applyFont="1" applyBorder="1" applyAlignment="1">
      <alignment horizontal="center"/>
    </xf>
    <xf numFmtId="0" fontId="3" fillId="0" borderId="0" xfId="1" applyNumberFormat="1" applyFont="1" applyBorder="1" applyAlignment="1">
      <alignment horizontal="center"/>
    </xf>
    <xf numFmtId="0" fontId="3" fillId="0" borderId="8" xfId="1" applyNumberFormat="1" applyFont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7" xfId="0" applyNumberFormat="1" applyFill="1" applyBorder="1" applyAlignment="1">
      <alignment horizontal="center"/>
    </xf>
    <xf numFmtId="0" fontId="2" fillId="0" borderId="10" xfId="1" applyNumberFormat="1" applyFont="1" applyBorder="1" applyAlignment="1">
      <alignment horizontal="center"/>
    </xf>
    <xf numFmtId="0" fontId="2" fillId="0" borderId="15" xfId="1" applyNumberFormat="1" applyFont="1" applyBorder="1" applyAlignment="1">
      <alignment horizontal="center"/>
    </xf>
    <xf numFmtId="0" fontId="4" fillId="4" borderId="8" xfId="0" applyNumberFormat="1" applyFont="1" applyFill="1" applyBorder="1" applyAlignment="1">
      <alignment horizontal="center"/>
    </xf>
    <xf numFmtId="0" fontId="4" fillId="6" borderId="8" xfId="0" applyNumberFormat="1" applyFont="1" applyFill="1" applyBorder="1" applyAlignment="1">
      <alignment horizontal="center"/>
    </xf>
    <xf numFmtId="0" fontId="4" fillId="0" borderId="8" xfId="0" applyNumberFormat="1" applyFont="1" applyBorder="1" applyAlignment="1">
      <alignment horizontal="center"/>
    </xf>
    <xf numFmtId="0" fontId="4" fillId="0" borderId="6" xfId="0" applyNumberFormat="1" applyFont="1" applyBorder="1" applyAlignment="1">
      <alignment horizontal="center"/>
    </xf>
    <xf numFmtId="0" fontId="4" fillId="0" borderId="11" xfId="0" applyNumberFormat="1" applyFont="1" applyBorder="1" applyAlignment="1">
      <alignment horizontal="center"/>
    </xf>
    <xf numFmtId="0" fontId="4" fillId="0" borderId="14" xfId="1" applyNumberFormat="1" applyFont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0555412\AppData\Roaming\Microsoft\Excel\A320neo%20-%20Exhaust_test%20(version%202)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DD"/>
      <sheetName val="NOZZLE CQ"/>
      <sheetName val="FWD - FRONT CQ"/>
      <sheetName val="AFT -REAR CQ"/>
      <sheetName val="Nozzle PLM"/>
      <sheetName val="Front PLM"/>
      <sheetName val="Rear PLM"/>
      <sheetName val="Feuil3"/>
      <sheetName val="Mat Meta"/>
      <sheetName val="Mat Comp"/>
      <sheetName val="Fix"/>
      <sheetName val="EGC 2018"/>
      <sheetName val="Indus Tuy"/>
      <sheetName val="HA"/>
      <sheetName val="Feuil1"/>
      <sheetName val="NOZZLE TEST"/>
      <sheetName val="FRONT TEST"/>
      <sheetName val="REAR TEST"/>
    </sheetNames>
    <sheetDataSet>
      <sheetData sheetId="0"/>
      <sheetData sheetId="1">
        <row r="12">
          <cell r="H12">
            <v>1</v>
          </cell>
        </row>
        <row r="13">
          <cell r="H13">
            <v>1</v>
          </cell>
        </row>
        <row r="14">
          <cell r="H14">
            <v>1</v>
          </cell>
          <cell r="AD14">
            <v>1</v>
          </cell>
        </row>
        <row r="16">
          <cell r="H16">
            <v>1</v>
          </cell>
          <cell r="AD16">
            <v>1</v>
          </cell>
        </row>
        <row r="17">
          <cell r="H17">
            <v>1</v>
          </cell>
          <cell r="AD17">
            <v>1</v>
          </cell>
        </row>
        <row r="18">
          <cell r="H18">
            <v>1</v>
          </cell>
          <cell r="AD18">
            <v>1</v>
          </cell>
        </row>
        <row r="19">
          <cell r="H19">
            <v>1</v>
          </cell>
          <cell r="AD19">
            <v>1</v>
          </cell>
        </row>
        <row r="20">
          <cell r="H20">
            <v>1</v>
          </cell>
          <cell r="AD20">
            <v>1</v>
          </cell>
        </row>
        <row r="21">
          <cell r="H21">
            <v>1</v>
          </cell>
          <cell r="AD21">
            <v>1</v>
          </cell>
        </row>
        <row r="22">
          <cell r="H22">
            <v>1</v>
          </cell>
          <cell r="AD22">
            <v>1</v>
          </cell>
        </row>
        <row r="23">
          <cell r="H23">
            <v>1</v>
          </cell>
          <cell r="AD23">
            <v>1</v>
          </cell>
        </row>
        <row r="24">
          <cell r="H24">
            <v>1</v>
          </cell>
          <cell r="AD24">
            <v>1</v>
          </cell>
        </row>
        <row r="25">
          <cell r="H25">
            <v>1</v>
          </cell>
          <cell r="AD25">
            <v>1</v>
          </cell>
        </row>
        <row r="26">
          <cell r="H26">
            <v>1</v>
          </cell>
          <cell r="AD26">
            <v>1</v>
          </cell>
        </row>
        <row r="27">
          <cell r="H27">
            <v>1</v>
          </cell>
          <cell r="AD27">
            <v>2</v>
          </cell>
        </row>
        <row r="28">
          <cell r="H28">
            <v>1</v>
          </cell>
        </row>
        <row r="29">
          <cell r="H29">
            <v>1</v>
          </cell>
          <cell r="AD29">
            <v>1</v>
          </cell>
        </row>
        <row r="31">
          <cell r="H31">
            <v>1</v>
          </cell>
          <cell r="AD31">
            <v>1</v>
          </cell>
        </row>
        <row r="32">
          <cell r="H32">
            <v>1</v>
          </cell>
          <cell r="AD32">
            <v>1</v>
          </cell>
        </row>
        <row r="33">
          <cell r="H33">
            <v>1</v>
          </cell>
          <cell r="AD33">
            <v>1</v>
          </cell>
        </row>
        <row r="34">
          <cell r="H34">
            <v>1</v>
          </cell>
          <cell r="AD34">
            <v>1</v>
          </cell>
        </row>
        <row r="35">
          <cell r="H35">
            <v>1</v>
          </cell>
          <cell r="AD35">
            <v>1</v>
          </cell>
        </row>
        <row r="36">
          <cell r="H36">
            <v>1</v>
          </cell>
          <cell r="AD36">
            <v>1</v>
          </cell>
        </row>
        <row r="37">
          <cell r="H37">
            <v>1</v>
          </cell>
          <cell r="AD37">
            <v>1</v>
          </cell>
        </row>
        <row r="38">
          <cell r="H38">
            <v>1</v>
          </cell>
          <cell r="AD38">
            <v>1</v>
          </cell>
        </row>
        <row r="39">
          <cell r="H39">
            <v>1</v>
          </cell>
        </row>
        <row r="40">
          <cell r="H40">
            <v>1</v>
          </cell>
        </row>
        <row r="41">
          <cell r="H41">
            <v>1</v>
          </cell>
          <cell r="AD41">
            <v>21.81</v>
          </cell>
        </row>
        <row r="42">
          <cell r="H42">
            <v>1</v>
          </cell>
        </row>
        <row r="43">
          <cell r="H43">
            <v>3</v>
          </cell>
        </row>
        <row r="44">
          <cell r="H44">
            <v>1</v>
          </cell>
          <cell r="AD44">
            <v>2.3486588928000001</v>
          </cell>
        </row>
        <row r="46">
          <cell r="H46">
            <v>1</v>
          </cell>
          <cell r="AD46">
            <v>1</v>
          </cell>
        </row>
        <row r="47">
          <cell r="H47">
            <v>1</v>
          </cell>
          <cell r="AD47">
            <v>1</v>
          </cell>
        </row>
        <row r="48">
          <cell r="H48">
            <v>1</v>
          </cell>
          <cell r="AD48">
            <v>1</v>
          </cell>
        </row>
        <row r="49">
          <cell r="H49">
            <v>1</v>
          </cell>
          <cell r="AD49">
            <v>1</v>
          </cell>
        </row>
        <row r="50">
          <cell r="H50">
            <v>1</v>
          </cell>
          <cell r="AD50">
            <v>1</v>
          </cell>
        </row>
        <row r="51">
          <cell r="H51">
            <v>1</v>
          </cell>
          <cell r="AD51">
            <v>1</v>
          </cell>
        </row>
        <row r="52">
          <cell r="H52">
            <v>1</v>
          </cell>
          <cell r="AD52">
            <v>1</v>
          </cell>
        </row>
        <row r="53">
          <cell r="H53">
            <v>1</v>
          </cell>
          <cell r="AD53">
            <v>1</v>
          </cell>
        </row>
        <row r="54">
          <cell r="H54">
            <v>1</v>
          </cell>
          <cell r="AD54">
            <v>1</v>
          </cell>
        </row>
        <row r="55">
          <cell r="H55">
            <v>1</v>
          </cell>
          <cell r="AD55">
            <v>1</v>
          </cell>
        </row>
        <row r="56">
          <cell r="H56">
            <v>1</v>
          </cell>
          <cell r="AD56">
            <v>1</v>
          </cell>
        </row>
        <row r="57">
          <cell r="H57">
            <v>1</v>
          </cell>
          <cell r="AD57">
            <v>0</v>
          </cell>
        </row>
        <row r="58">
          <cell r="H58">
            <v>1</v>
          </cell>
        </row>
        <row r="59">
          <cell r="H59">
            <v>1</v>
          </cell>
          <cell r="AD59">
            <v>2.0278038528</v>
          </cell>
        </row>
        <row r="60">
          <cell r="H60">
            <v>1</v>
          </cell>
        </row>
        <row r="61">
          <cell r="H61">
            <v>1</v>
          </cell>
          <cell r="AD61">
            <v>1</v>
          </cell>
        </row>
        <row r="62">
          <cell r="H62">
            <v>1</v>
          </cell>
          <cell r="AD62">
            <v>1</v>
          </cell>
        </row>
        <row r="63">
          <cell r="H63">
            <v>1</v>
          </cell>
          <cell r="AD63">
            <v>1</v>
          </cell>
        </row>
        <row r="64">
          <cell r="H64">
            <v>1</v>
          </cell>
          <cell r="AD64">
            <v>1</v>
          </cell>
        </row>
        <row r="65">
          <cell r="H65">
            <v>1</v>
          </cell>
          <cell r="AD65">
            <v>1</v>
          </cell>
        </row>
        <row r="66">
          <cell r="H66">
            <v>1</v>
          </cell>
          <cell r="AD66">
            <v>1</v>
          </cell>
        </row>
        <row r="67">
          <cell r="H67">
            <v>1</v>
          </cell>
          <cell r="AD67">
            <v>1</v>
          </cell>
        </row>
        <row r="68">
          <cell r="H68">
            <v>1</v>
          </cell>
          <cell r="AD68">
            <v>1</v>
          </cell>
        </row>
        <row r="69">
          <cell r="H69">
            <v>1</v>
          </cell>
          <cell r="AD69">
            <v>1</v>
          </cell>
        </row>
        <row r="70">
          <cell r="H70">
            <v>1</v>
          </cell>
          <cell r="AD70">
            <v>1</v>
          </cell>
        </row>
        <row r="71">
          <cell r="H71">
            <v>1</v>
          </cell>
          <cell r="AD71">
            <v>1</v>
          </cell>
        </row>
        <row r="72">
          <cell r="H72">
            <v>1</v>
          </cell>
          <cell r="AD72">
            <v>1</v>
          </cell>
        </row>
        <row r="73">
          <cell r="H73">
            <v>1</v>
          </cell>
          <cell r="AD73">
            <v>1</v>
          </cell>
        </row>
        <row r="74">
          <cell r="H74">
            <v>1</v>
          </cell>
          <cell r="AD74">
            <v>1</v>
          </cell>
        </row>
        <row r="75">
          <cell r="H75">
            <v>1</v>
          </cell>
          <cell r="AD75">
            <v>1</v>
          </cell>
        </row>
        <row r="76">
          <cell r="H76">
            <v>1</v>
          </cell>
          <cell r="AD76">
            <v>1</v>
          </cell>
        </row>
        <row r="77">
          <cell r="H77">
            <v>1</v>
          </cell>
          <cell r="AD77">
            <v>1</v>
          </cell>
        </row>
        <row r="78">
          <cell r="H78">
            <v>1</v>
          </cell>
          <cell r="AD78">
            <v>1</v>
          </cell>
        </row>
        <row r="79">
          <cell r="H79">
            <v>1</v>
          </cell>
          <cell r="AD79">
            <v>1</v>
          </cell>
        </row>
        <row r="80">
          <cell r="H80">
            <v>1</v>
          </cell>
          <cell r="AD80">
            <v>1</v>
          </cell>
        </row>
        <row r="81">
          <cell r="H81">
            <v>1</v>
          </cell>
          <cell r="AD81">
            <v>1</v>
          </cell>
        </row>
        <row r="82">
          <cell r="H82">
            <v>1</v>
          </cell>
        </row>
        <row r="83">
          <cell r="H83">
            <v>12</v>
          </cell>
          <cell r="AD83">
            <v>1</v>
          </cell>
          <cell r="AW83">
            <v>0</v>
          </cell>
        </row>
        <row r="84">
          <cell r="H84">
            <v>24</v>
          </cell>
          <cell r="AD84">
            <v>1</v>
          </cell>
          <cell r="AW84">
            <v>0</v>
          </cell>
        </row>
        <row r="85">
          <cell r="H85">
            <v>1</v>
          </cell>
          <cell r="AD85">
            <v>1.8432960000000003</v>
          </cell>
        </row>
        <row r="86">
          <cell r="H86">
            <v>1</v>
          </cell>
        </row>
        <row r="87">
          <cell r="H87">
            <v>1</v>
          </cell>
          <cell r="AD87">
            <v>1</v>
          </cell>
        </row>
        <row r="89">
          <cell r="H89">
            <v>1</v>
          </cell>
          <cell r="AD89">
            <v>1</v>
          </cell>
        </row>
        <row r="90">
          <cell r="H90">
            <v>1</v>
          </cell>
          <cell r="AD90">
            <v>1</v>
          </cell>
        </row>
        <row r="91">
          <cell r="H91">
            <v>1</v>
          </cell>
          <cell r="AD91">
            <v>1</v>
          </cell>
        </row>
        <row r="92">
          <cell r="H92">
            <v>1</v>
          </cell>
          <cell r="AD92">
            <v>1</v>
          </cell>
        </row>
        <row r="93">
          <cell r="H93">
            <v>1</v>
          </cell>
          <cell r="AD93">
            <v>1</v>
          </cell>
        </row>
        <row r="94">
          <cell r="H94">
            <v>1</v>
          </cell>
          <cell r="AD94">
            <v>1</v>
          </cell>
        </row>
        <row r="95">
          <cell r="H95">
            <v>1</v>
          </cell>
          <cell r="AD95">
            <v>1</v>
          </cell>
        </row>
        <row r="96">
          <cell r="H96">
            <v>1</v>
          </cell>
          <cell r="AD96">
            <v>1</v>
          </cell>
        </row>
        <row r="97">
          <cell r="H97">
            <v>1</v>
          </cell>
          <cell r="AD97">
            <v>1</v>
          </cell>
        </row>
        <row r="98">
          <cell r="H98">
            <v>1</v>
          </cell>
          <cell r="AD98">
            <v>1</v>
          </cell>
        </row>
        <row r="99">
          <cell r="H99">
            <v>1</v>
          </cell>
          <cell r="AD99">
            <v>1</v>
          </cell>
        </row>
        <row r="100">
          <cell r="H100">
            <v>1</v>
          </cell>
          <cell r="AD100">
            <v>1</v>
          </cell>
        </row>
        <row r="101">
          <cell r="H101">
            <v>1</v>
          </cell>
          <cell r="AD101">
            <v>1</v>
          </cell>
        </row>
        <row r="102">
          <cell r="H102">
            <v>1</v>
          </cell>
        </row>
        <row r="103">
          <cell r="H103">
            <v>3</v>
          </cell>
        </row>
        <row r="104">
          <cell r="H104">
            <v>1</v>
          </cell>
          <cell r="AD104">
            <v>2.7208507391999994</v>
          </cell>
        </row>
        <row r="105">
          <cell r="H105">
            <v>1</v>
          </cell>
          <cell r="AD105">
            <v>1</v>
          </cell>
        </row>
        <row r="106">
          <cell r="H106">
            <v>1</v>
          </cell>
        </row>
        <row r="107">
          <cell r="H107">
            <v>1</v>
          </cell>
          <cell r="AD107">
            <v>1</v>
          </cell>
        </row>
        <row r="108">
          <cell r="H108">
            <v>1</v>
          </cell>
          <cell r="AD108">
            <v>1</v>
          </cell>
        </row>
        <row r="109">
          <cell r="H109">
            <v>1</v>
          </cell>
          <cell r="AD109">
            <v>1</v>
          </cell>
        </row>
        <row r="110">
          <cell r="H110">
            <v>1</v>
          </cell>
          <cell r="AD110">
            <v>1</v>
          </cell>
        </row>
        <row r="111">
          <cell r="H111">
            <v>1</v>
          </cell>
          <cell r="AD111">
            <v>1</v>
          </cell>
        </row>
        <row r="112">
          <cell r="H112">
            <v>1</v>
          </cell>
          <cell r="AD112">
            <v>1</v>
          </cell>
        </row>
        <row r="113">
          <cell r="H113">
            <v>1</v>
          </cell>
          <cell r="AD113">
            <v>1</v>
          </cell>
        </row>
        <row r="114">
          <cell r="H114">
            <v>1</v>
          </cell>
          <cell r="AD114">
            <v>1</v>
          </cell>
        </row>
        <row r="115">
          <cell r="H115">
            <v>1</v>
          </cell>
          <cell r="AD115">
            <v>1</v>
          </cell>
        </row>
        <row r="116">
          <cell r="H116">
            <v>1</v>
          </cell>
          <cell r="AD116">
            <v>1</v>
          </cell>
        </row>
        <row r="117">
          <cell r="H117">
            <v>1</v>
          </cell>
          <cell r="AD117">
            <v>0.66600000000000004</v>
          </cell>
        </row>
        <row r="118">
          <cell r="H118">
            <v>1</v>
          </cell>
        </row>
        <row r="119">
          <cell r="H119">
            <v>1</v>
          </cell>
          <cell r="AD119">
            <v>0.7840895040000001</v>
          </cell>
        </row>
        <row r="120">
          <cell r="H120">
            <v>1</v>
          </cell>
          <cell r="AD120">
            <v>1</v>
          </cell>
        </row>
        <row r="121">
          <cell r="H121">
            <v>1</v>
          </cell>
          <cell r="AD121">
            <v>1</v>
          </cell>
        </row>
        <row r="122">
          <cell r="H122">
            <v>1</v>
          </cell>
          <cell r="AD122">
            <v>1</v>
          </cell>
        </row>
        <row r="123">
          <cell r="H123">
            <v>1</v>
          </cell>
          <cell r="AD123">
            <v>1</v>
          </cell>
        </row>
        <row r="124">
          <cell r="H124">
            <v>1</v>
          </cell>
          <cell r="AD124">
            <v>1</v>
          </cell>
        </row>
        <row r="125">
          <cell r="H125">
            <v>1</v>
          </cell>
          <cell r="AD125">
            <v>1</v>
          </cell>
        </row>
        <row r="126">
          <cell r="H126">
            <v>1</v>
          </cell>
          <cell r="AD126">
            <v>1</v>
          </cell>
        </row>
        <row r="127">
          <cell r="H127">
            <v>132</v>
          </cell>
          <cell r="AD127">
            <v>1</v>
          </cell>
          <cell r="AW127">
            <v>0</v>
          </cell>
        </row>
        <row r="128">
          <cell r="H128">
            <v>2</v>
          </cell>
        </row>
        <row r="129">
          <cell r="H129">
            <v>1</v>
          </cell>
          <cell r="AD129">
            <v>2.0256E-2</v>
          </cell>
        </row>
        <row r="130">
          <cell r="H130">
            <v>4</v>
          </cell>
          <cell r="AD130">
            <v>1</v>
          </cell>
          <cell r="AW130">
            <v>0</v>
          </cell>
        </row>
        <row r="131">
          <cell r="H131">
            <v>1</v>
          </cell>
        </row>
        <row r="132">
          <cell r="H132">
            <v>1</v>
          </cell>
          <cell r="AD132">
            <v>0.59613408000000001</v>
          </cell>
        </row>
        <row r="133">
          <cell r="H133">
            <v>1</v>
          </cell>
          <cell r="AD133">
            <v>1</v>
          </cell>
        </row>
        <row r="134">
          <cell r="H134">
            <v>1</v>
          </cell>
          <cell r="AD134">
            <v>1</v>
          </cell>
        </row>
        <row r="135">
          <cell r="H135">
            <v>1</v>
          </cell>
          <cell r="AD135">
            <v>1</v>
          </cell>
        </row>
        <row r="136">
          <cell r="H136">
            <v>1</v>
          </cell>
          <cell r="AD136">
            <v>1</v>
          </cell>
        </row>
        <row r="137">
          <cell r="H137">
            <v>1</v>
          </cell>
          <cell r="AD137">
            <v>1</v>
          </cell>
        </row>
        <row r="138">
          <cell r="H138">
            <v>1</v>
          </cell>
          <cell r="AD138">
            <v>1</v>
          </cell>
        </row>
        <row r="139">
          <cell r="H139">
            <v>45</v>
          </cell>
          <cell r="AD139">
            <v>1</v>
          </cell>
          <cell r="AW139">
            <v>0</v>
          </cell>
        </row>
        <row r="140">
          <cell r="H140">
            <v>1</v>
          </cell>
        </row>
        <row r="141">
          <cell r="H141">
            <v>1</v>
          </cell>
          <cell r="AD141">
            <v>3.8388477802240035</v>
          </cell>
        </row>
        <row r="142">
          <cell r="H142">
            <v>1</v>
          </cell>
        </row>
        <row r="143">
          <cell r="H143">
            <v>1</v>
          </cell>
          <cell r="AD143">
            <v>7.0896000000000001E-2</v>
          </cell>
        </row>
        <row r="144">
          <cell r="H144">
            <v>1</v>
          </cell>
        </row>
        <row r="145">
          <cell r="H145">
            <v>1</v>
          </cell>
          <cell r="AD145">
            <v>7.0896000000000001E-2</v>
          </cell>
        </row>
        <row r="146">
          <cell r="H146">
            <v>8</v>
          </cell>
          <cell r="AD146">
            <v>1</v>
          </cell>
          <cell r="AW146">
            <v>0</v>
          </cell>
        </row>
        <row r="147">
          <cell r="H147">
            <v>18</v>
          </cell>
          <cell r="AD147">
            <v>1</v>
          </cell>
          <cell r="AW147">
            <v>0</v>
          </cell>
        </row>
        <row r="148">
          <cell r="H148">
            <v>36</v>
          </cell>
          <cell r="AD148">
            <v>1</v>
          </cell>
          <cell r="AW148">
            <v>0</v>
          </cell>
        </row>
        <row r="149">
          <cell r="H149">
            <v>1</v>
          </cell>
          <cell r="AD149">
            <v>0.126</v>
          </cell>
        </row>
        <row r="150">
          <cell r="H150">
            <v>6</v>
          </cell>
        </row>
        <row r="151">
          <cell r="H151">
            <v>1</v>
          </cell>
          <cell r="AD151">
            <v>1</v>
          </cell>
        </row>
        <row r="152">
          <cell r="H152">
            <v>1</v>
          </cell>
        </row>
        <row r="153">
          <cell r="H153">
            <v>1</v>
          </cell>
          <cell r="AD153">
            <v>3.5041859999999994E-2</v>
          </cell>
        </row>
        <row r="154">
          <cell r="H154">
            <v>1</v>
          </cell>
        </row>
        <row r="155">
          <cell r="H155">
            <v>1</v>
          </cell>
          <cell r="AD155">
            <v>3.5041859999999994E-2</v>
          </cell>
        </row>
        <row r="156">
          <cell r="H156">
            <v>2</v>
          </cell>
          <cell r="AD156">
            <v>1</v>
          </cell>
          <cell r="AW156">
            <v>0</v>
          </cell>
        </row>
        <row r="157">
          <cell r="H157">
            <v>18</v>
          </cell>
          <cell r="AD157">
            <v>1</v>
          </cell>
          <cell r="AW157">
            <v>0</v>
          </cell>
        </row>
        <row r="158">
          <cell r="H158">
            <v>3</v>
          </cell>
        </row>
        <row r="159">
          <cell r="H159">
            <v>1</v>
          </cell>
          <cell r="AD159">
            <v>1.2472122834751478E-4</v>
          </cell>
        </row>
        <row r="160">
          <cell r="H160">
            <v>650.70000000000005</v>
          </cell>
          <cell r="AD160">
            <v>0</v>
          </cell>
        </row>
        <row r="161">
          <cell r="H161">
            <v>3</v>
          </cell>
          <cell r="AD161">
            <v>1</v>
          </cell>
          <cell r="AW161">
            <v>0</v>
          </cell>
        </row>
        <row r="162">
          <cell r="H162">
            <v>3</v>
          </cell>
          <cell r="AD162">
            <v>1</v>
          </cell>
          <cell r="AW162">
            <v>0</v>
          </cell>
        </row>
        <row r="163">
          <cell r="H163">
            <v>74</v>
          </cell>
          <cell r="AD163">
            <v>1</v>
          </cell>
          <cell r="AW163">
            <v>0</v>
          </cell>
        </row>
        <row r="164">
          <cell r="H164">
            <v>74</v>
          </cell>
          <cell r="AD164">
            <v>1</v>
          </cell>
          <cell r="AW164">
            <v>0</v>
          </cell>
        </row>
        <row r="165">
          <cell r="H165">
            <v>1</v>
          </cell>
          <cell r="AD165">
            <v>0</v>
          </cell>
        </row>
        <row r="166">
          <cell r="H166">
            <v>1</v>
          </cell>
        </row>
        <row r="167">
          <cell r="H167">
            <v>48</v>
          </cell>
          <cell r="AD167">
            <v>1</v>
          </cell>
          <cell r="AW167">
            <v>0</v>
          </cell>
        </row>
        <row r="168">
          <cell r="H168">
            <v>64</v>
          </cell>
          <cell r="AD168">
            <v>1</v>
          </cell>
          <cell r="AW168">
            <v>0</v>
          </cell>
        </row>
        <row r="169">
          <cell r="H169">
            <v>36</v>
          </cell>
          <cell r="AD169">
            <v>1</v>
          </cell>
          <cell r="AW169">
            <v>0</v>
          </cell>
        </row>
        <row r="170">
          <cell r="H170">
            <v>2</v>
          </cell>
        </row>
        <row r="171">
          <cell r="H171">
            <v>1</v>
          </cell>
          <cell r="AD171">
            <v>0.28583999999999998</v>
          </cell>
        </row>
        <row r="172">
          <cell r="H172">
            <v>8</v>
          </cell>
        </row>
        <row r="173">
          <cell r="AD173">
            <v>0.35730000000000001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outlinePr summaryBelow="0" summaryRight="0"/>
  </sheetPr>
  <dimension ref="A3:I29"/>
  <sheetViews>
    <sheetView workbookViewId="0">
      <selection activeCell="D65" sqref="D65"/>
    </sheetView>
  </sheetViews>
  <sheetFormatPr baseColWidth="10" defaultRowHeight="15" outlineLevelRow="4" x14ac:dyDescent="0.25"/>
  <cols>
    <col min="2" max="2" width="33" bestFit="1" customWidth="1"/>
    <col min="5" max="5" width="23" customWidth="1"/>
    <col min="6" max="6" width="28" customWidth="1"/>
    <col min="7" max="7" width="18.5703125" customWidth="1"/>
  </cols>
  <sheetData>
    <row r="3" spans="1:7" x14ac:dyDescent="0.25">
      <c r="E3" s="1">
        <v>10</v>
      </c>
      <c r="F3" s="1">
        <v>3</v>
      </c>
      <c r="G3" s="2">
        <v>100</v>
      </c>
    </row>
    <row r="4" spans="1:7" x14ac:dyDescent="0.25">
      <c r="A4" t="s">
        <v>0</v>
      </c>
      <c r="B4" t="s">
        <v>1</v>
      </c>
      <c r="C4" t="s">
        <v>2</v>
      </c>
      <c r="D4" t="s">
        <v>11</v>
      </c>
      <c r="E4" t="s">
        <v>9</v>
      </c>
      <c r="F4" t="s">
        <v>14</v>
      </c>
      <c r="G4" t="s">
        <v>12</v>
      </c>
    </row>
    <row r="5" spans="1:7" x14ac:dyDescent="0.25">
      <c r="A5">
        <v>0</v>
      </c>
      <c r="B5" t="s">
        <v>17</v>
      </c>
      <c r="C5">
        <v>1</v>
      </c>
      <c r="D5">
        <f>SUMIF(A6:A27,1,D6:D27)*C5</f>
        <v>24260</v>
      </c>
      <c r="E5" s="3"/>
      <c r="F5" s="3"/>
      <c r="G5" s="4"/>
    </row>
    <row r="6" spans="1:7" x14ac:dyDescent="0.25">
      <c r="A6">
        <v>1</v>
      </c>
      <c r="B6" t="s">
        <v>16</v>
      </c>
      <c r="C6">
        <v>1</v>
      </c>
      <c r="D6">
        <f>SUMIF(A7:A16,2,D7:D16)*C6</f>
        <v>14260</v>
      </c>
      <c r="E6" s="3"/>
      <c r="F6" s="3"/>
      <c r="G6" s="4"/>
    </row>
    <row r="7" spans="1:7" outlineLevel="1" x14ac:dyDescent="0.25">
      <c r="A7">
        <v>2</v>
      </c>
      <c r="B7" t="s">
        <v>18</v>
      </c>
      <c r="C7">
        <v>1</v>
      </c>
      <c r="D7">
        <f>SUMIF(A8:A16,3,D8:D16)*C7</f>
        <v>8760</v>
      </c>
      <c r="E7" s="3"/>
      <c r="F7" s="3"/>
      <c r="G7" s="4"/>
    </row>
    <row r="8" spans="1:7" outlineLevel="1" x14ac:dyDescent="0.25">
      <c r="A8">
        <v>2</v>
      </c>
      <c r="B8" t="s">
        <v>10</v>
      </c>
      <c r="C8">
        <v>1</v>
      </c>
      <c r="D8">
        <f>SUMPRODUCT(E8:G8,$E$3:$G$3)*C8</f>
        <v>3500</v>
      </c>
      <c r="E8" s="3">
        <v>250</v>
      </c>
      <c r="F8" s="3"/>
      <c r="G8" s="4">
        <v>10</v>
      </c>
    </row>
    <row r="9" spans="1:7" outlineLevel="3" x14ac:dyDescent="0.25">
      <c r="A9">
        <v>2</v>
      </c>
      <c r="B9" t="s">
        <v>4</v>
      </c>
      <c r="C9">
        <v>1</v>
      </c>
      <c r="D9">
        <f>SUMPRODUCT(E9:G9,$E$3:$G$3)*C9</f>
        <v>2000</v>
      </c>
      <c r="E9" s="3">
        <v>50</v>
      </c>
      <c r="F9" s="3"/>
      <c r="G9" s="4">
        <v>15</v>
      </c>
    </row>
    <row r="10" spans="1:7" outlineLevel="3" x14ac:dyDescent="0.25">
      <c r="A10">
        <v>3</v>
      </c>
      <c r="B10" t="s">
        <v>5</v>
      </c>
      <c r="C10">
        <v>1</v>
      </c>
      <c r="D10">
        <f>SUMIF(A11:A16,4,D11:D16)*C10</f>
        <v>8760</v>
      </c>
      <c r="E10" s="3"/>
      <c r="F10" s="3"/>
      <c r="G10" s="4"/>
    </row>
    <row r="11" spans="1:7" outlineLevel="3" x14ac:dyDescent="0.25">
      <c r="A11">
        <v>4</v>
      </c>
      <c r="B11" t="s">
        <v>7</v>
      </c>
      <c r="C11">
        <v>2</v>
      </c>
      <c r="D11">
        <f>SUMIF(A12:A13,5,D12:D13)*C11</f>
        <v>4380</v>
      </c>
      <c r="E11" s="3"/>
      <c r="F11" s="3"/>
      <c r="G11" s="4"/>
    </row>
    <row r="12" spans="1:7" outlineLevel="4" collapsed="1" x14ac:dyDescent="0.25">
      <c r="A12">
        <v>5</v>
      </c>
      <c r="B12" t="s">
        <v>13</v>
      </c>
      <c r="C12">
        <v>1</v>
      </c>
      <c r="D12">
        <f>SUMPRODUCT(E12:G12,$E$3:$G$3)*C12</f>
        <v>2160</v>
      </c>
      <c r="E12" s="3">
        <v>10</v>
      </c>
      <c r="F12" s="3">
        <v>20</v>
      </c>
      <c r="G12" s="4">
        <v>20</v>
      </c>
    </row>
    <row r="13" spans="1:7" outlineLevel="4" x14ac:dyDescent="0.25">
      <c r="A13">
        <v>5</v>
      </c>
      <c r="B13" t="s">
        <v>8</v>
      </c>
      <c r="C13">
        <v>1</v>
      </c>
      <c r="D13">
        <f>SUMPRODUCT(E13:G13,$E$3:$G$3)*C13</f>
        <v>30</v>
      </c>
      <c r="E13" s="3"/>
      <c r="F13" s="3">
        <v>10</v>
      </c>
      <c r="G13" s="4"/>
    </row>
    <row r="14" spans="1:7" outlineLevel="2" x14ac:dyDescent="0.25">
      <c r="A14">
        <v>4</v>
      </c>
      <c r="B14" t="s">
        <v>6</v>
      </c>
      <c r="C14">
        <v>2</v>
      </c>
      <c r="D14">
        <f>SUMIF(A15:A16,5,D15:D16)*C14</f>
        <v>4380</v>
      </c>
      <c r="E14" s="3"/>
      <c r="F14" s="3"/>
      <c r="G14" s="4"/>
    </row>
    <row r="15" spans="1:7" outlineLevel="4" collapsed="1" x14ac:dyDescent="0.25">
      <c r="A15">
        <v>5</v>
      </c>
      <c r="B15" t="s">
        <v>13</v>
      </c>
      <c r="C15">
        <v>1</v>
      </c>
      <c r="D15">
        <f>SUMPRODUCT(E15:G15,$E$3:$G$3)*C15</f>
        <v>2160</v>
      </c>
      <c r="E15" s="3">
        <v>10</v>
      </c>
      <c r="F15" s="3">
        <v>20</v>
      </c>
      <c r="G15" s="4">
        <v>20</v>
      </c>
    </row>
    <row r="16" spans="1:7" outlineLevel="4" x14ac:dyDescent="0.25">
      <c r="A16">
        <v>5</v>
      </c>
      <c r="B16" t="s">
        <v>8</v>
      </c>
      <c r="C16">
        <v>1</v>
      </c>
      <c r="D16">
        <f>SUMPRODUCT(E16:G16,$E$3:$G$3)*C16</f>
        <v>30</v>
      </c>
      <c r="E16" s="3"/>
      <c r="F16" s="3">
        <v>10</v>
      </c>
      <c r="G16" s="4"/>
    </row>
    <row r="17" spans="1:9" x14ac:dyDescent="0.25">
      <c r="A17">
        <v>1</v>
      </c>
      <c r="B17" t="s">
        <v>3</v>
      </c>
      <c r="C17">
        <v>1</v>
      </c>
      <c r="D17">
        <f>SUMIF(A18,2,D18)*C17</f>
        <v>10000</v>
      </c>
      <c r="E17" s="3"/>
      <c r="F17" s="3"/>
      <c r="G17" s="4"/>
    </row>
    <row r="18" spans="1:9" outlineLevel="1" x14ac:dyDescent="0.25">
      <c r="A18">
        <v>2</v>
      </c>
      <c r="B18" t="s">
        <v>15</v>
      </c>
      <c r="C18">
        <v>2</v>
      </c>
      <c r="D18">
        <f>SUMPRODUCT(E18:G18,$E$3:$G$3)*C18</f>
        <v>10000</v>
      </c>
      <c r="E18" s="3"/>
      <c r="F18" s="3"/>
      <c r="G18" s="4">
        <v>50</v>
      </c>
    </row>
    <row r="19" spans="1:9" x14ac:dyDescent="0.25">
      <c r="E19" s="3"/>
      <c r="F19" s="3"/>
      <c r="G19" s="4"/>
    </row>
    <row r="20" spans="1:9" x14ac:dyDescent="0.25">
      <c r="E20" s="8">
        <f>(E15*C15*C14+E12*C12*C11+E8*C8)*E3</f>
        <v>2900</v>
      </c>
      <c r="F20" s="8">
        <f>(F16*C16*C14+F15*C15*C14+F13*C13*C11+F12*C12*C11)*F3</f>
        <v>360</v>
      </c>
      <c r="G20" s="8">
        <f>(G18*C18*C17+G15*C15*C14*C10*C6+G12*C12*C11*C10*C6+G9*C9*C6+G8*C8*C6)*G3</f>
        <v>20500</v>
      </c>
      <c r="H20" s="9"/>
      <c r="I20" s="10" t="s">
        <v>19</v>
      </c>
    </row>
    <row r="21" spans="1:9" x14ac:dyDescent="0.25">
      <c r="E21" s="3"/>
      <c r="F21" s="3"/>
      <c r="G21" s="4"/>
    </row>
    <row r="22" spans="1:9" x14ac:dyDescent="0.25">
      <c r="E22" s="3"/>
      <c r="F22" s="3"/>
      <c r="G22" s="4"/>
    </row>
    <row r="23" spans="1:9" x14ac:dyDescent="0.25">
      <c r="E23" s="3"/>
      <c r="F23" s="3"/>
      <c r="G23" s="4"/>
    </row>
    <row r="24" spans="1:9" x14ac:dyDescent="0.25">
      <c r="E24" s="5"/>
      <c r="F24" s="5"/>
      <c r="G24" s="6"/>
    </row>
    <row r="25" spans="1:9" x14ac:dyDescent="0.25">
      <c r="E25" s="5"/>
      <c r="F25" s="5"/>
      <c r="G25" s="6"/>
    </row>
    <row r="26" spans="1:9" x14ac:dyDescent="0.25">
      <c r="E26" s="3"/>
      <c r="F26" s="3"/>
      <c r="G26" s="4"/>
    </row>
    <row r="27" spans="1:9" x14ac:dyDescent="0.25">
      <c r="E27" s="3"/>
      <c r="F27" s="3"/>
      <c r="G27" s="4"/>
    </row>
    <row r="29" spans="1:9" x14ac:dyDescent="0.25">
      <c r="E29" s="7"/>
      <c r="F29" s="7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6:AY182"/>
  <sheetViews>
    <sheetView tabSelected="1" topLeftCell="A38" workbookViewId="0">
      <selection activeCell="Y120" sqref="Y120"/>
    </sheetView>
  </sheetViews>
  <sheetFormatPr baseColWidth="10" defaultRowHeight="15" outlineLevelRow="5" outlineLevelCol="1" x14ac:dyDescent="0.25"/>
  <cols>
    <col min="1" max="1" width="5.7109375" style="34" bestFit="1" customWidth="1"/>
    <col min="2" max="2" width="3.42578125" style="34" bestFit="1" customWidth="1" collapsed="1"/>
    <col min="3" max="3" width="7" style="34" customWidth="1" outlineLevel="1"/>
    <col min="4" max="4" width="6.7109375" style="34" customWidth="1" outlineLevel="1"/>
    <col min="5" max="5" width="20.140625" style="34" bestFit="1" customWidth="1"/>
    <col min="6" max="6" width="43.85546875" style="34" bestFit="1" customWidth="1"/>
    <col min="7" max="7" width="15.140625" style="34" bestFit="1" customWidth="1"/>
    <col min="8" max="8" width="6" style="34" bestFit="1" customWidth="1" collapsed="1"/>
    <col min="9" max="9" width="5.42578125" style="34" customWidth="1" outlineLevel="1"/>
    <col min="10" max="10" width="17.7109375" style="34" customWidth="1" outlineLevel="1"/>
    <col min="11" max="11" width="16.7109375" style="34" customWidth="1" outlineLevel="1"/>
    <col min="12" max="12" width="17.7109375" style="34" customWidth="1" outlineLevel="1"/>
    <col min="13" max="13" width="4.42578125" style="34" bestFit="1" customWidth="1"/>
    <col min="14" max="14" width="11.42578125" style="34" bestFit="1" customWidth="1"/>
    <col min="15" max="15" width="14.85546875" style="58" customWidth="1" collapsed="1"/>
    <col min="16" max="17" width="14.85546875" style="59" customWidth="1" outlineLevel="1"/>
    <col min="18" max="18" width="3.28515625" style="60" customWidth="1" outlineLevel="1"/>
    <col min="19" max="19" width="12.42578125" style="59" customWidth="1" outlineLevel="1"/>
    <col min="20" max="20" width="11.85546875" style="59" customWidth="1" outlineLevel="1"/>
    <col min="21" max="21" width="10.28515625" style="59" customWidth="1" outlineLevel="1"/>
    <col min="22" max="22" width="9.28515625" style="34" bestFit="1" customWidth="1"/>
    <col min="23" max="23" width="6.5703125" style="34" bestFit="1" customWidth="1" collapsed="1"/>
    <col min="24" max="24" width="12.5703125" style="34" customWidth="1" outlineLevel="1"/>
    <col min="25" max="25" width="10.5703125" style="34" customWidth="1" outlineLevel="1"/>
    <col min="26" max="26" width="11.42578125" style="34" customWidth="1" outlineLevel="1"/>
    <col min="27" max="27" width="10.5703125" style="34" customWidth="1" outlineLevel="1"/>
    <col min="28" max="28" width="8.5703125" style="34" customWidth="1" outlineLevel="1"/>
    <col min="29" max="29" width="9.42578125" style="34" bestFit="1" customWidth="1"/>
    <col min="30" max="30" width="11" style="34" customWidth="1"/>
    <col min="31" max="31" width="9.85546875" style="34" bestFit="1" customWidth="1"/>
    <col min="32" max="32" width="11.140625" style="34" bestFit="1" customWidth="1"/>
    <col min="33" max="33" width="11" style="34" bestFit="1" customWidth="1"/>
    <col min="34" max="34" width="11.5703125" style="34" bestFit="1" customWidth="1"/>
    <col min="35" max="35" width="8.42578125" style="34" customWidth="1"/>
    <col min="36" max="36" width="8" style="34" customWidth="1"/>
    <col min="37" max="37" width="11.42578125" style="34" customWidth="1"/>
    <col min="38" max="38" width="10.85546875" style="34" customWidth="1"/>
    <col min="39" max="39" width="12.140625" style="34" customWidth="1"/>
    <col min="40" max="40" width="11.7109375" style="34" customWidth="1"/>
    <col min="41" max="41" width="10" style="34" customWidth="1"/>
    <col min="42" max="42" width="8.7109375" style="34" customWidth="1"/>
    <col min="43" max="43" width="7.85546875" style="34" customWidth="1"/>
    <col min="44" max="45" width="9.5703125" style="34" customWidth="1"/>
    <col min="46" max="46" width="14.42578125" style="34" bestFit="1" customWidth="1"/>
    <col min="47" max="47" width="13.7109375" style="34" customWidth="1"/>
    <col min="48" max="48" width="15.85546875" style="34" customWidth="1"/>
    <col min="49" max="49" width="14.7109375" style="34" customWidth="1"/>
    <col min="50" max="50" width="9.42578125" style="34" customWidth="1"/>
    <col min="51" max="51" width="11.140625" style="34" customWidth="1"/>
    <col min="52" max="16384" width="11.42578125" style="34"/>
  </cols>
  <sheetData>
    <row r="6" spans="1:51" ht="15.75" thickBot="1" x14ac:dyDescent="0.3"/>
    <row r="7" spans="1:51" x14ac:dyDescent="0.25">
      <c r="AD7" s="61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 t="s">
        <v>23</v>
      </c>
    </row>
    <row r="8" spans="1:51" x14ac:dyDescent="0.25">
      <c r="AD8" s="62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 t="s">
        <v>23</v>
      </c>
    </row>
    <row r="9" spans="1:51" x14ac:dyDescent="0.25">
      <c r="AD9" s="62"/>
      <c r="AE9" s="35"/>
      <c r="AF9" s="35"/>
      <c r="AG9" s="35"/>
      <c r="AH9" s="35"/>
      <c r="AI9" s="35"/>
      <c r="AJ9" s="35"/>
      <c r="AK9" s="35"/>
      <c r="AL9" s="35"/>
      <c r="AM9" s="35"/>
      <c r="AN9" s="35"/>
      <c r="AO9" s="35"/>
      <c r="AP9" s="35"/>
      <c r="AQ9" s="35"/>
      <c r="AR9" s="35"/>
      <c r="AS9" s="35"/>
      <c r="AT9" s="35"/>
      <c r="AU9" s="35"/>
      <c r="AV9" s="35"/>
      <c r="AW9" s="35"/>
      <c r="AX9" s="35"/>
      <c r="AY9" s="35" t="s">
        <v>23</v>
      </c>
    </row>
    <row r="10" spans="1:51" ht="15.75" thickBot="1" x14ac:dyDescent="0.3">
      <c r="AD10" s="62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 t="s">
        <v>23</v>
      </c>
    </row>
    <row r="11" spans="1:51" s="77" customFormat="1" ht="22.5" customHeight="1" x14ac:dyDescent="0.25">
      <c r="A11" s="63"/>
      <c r="B11" s="63" t="s">
        <v>0</v>
      </c>
      <c r="C11" s="63"/>
      <c r="D11" s="63"/>
      <c r="E11" s="63"/>
      <c r="F11" s="63"/>
      <c r="G11" s="63">
        <f>MAX(B:B)</f>
        <v>5</v>
      </c>
      <c r="H11" s="63" t="s">
        <v>2</v>
      </c>
      <c r="I11" s="63"/>
      <c r="J11" s="63"/>
      <c r="K11" s="63"/>
      <c r="L11" s="63"/>
      <c r="M11" s="64"/>
      <c r="N11" s="63"/>
      <c r="O11" s="65"/>
      <c r="P11" s="66"/>
      <c r="Q11" s="66"/>
      <c r="R11" s="67"/>
      <c r="S11" s="68"/>
      <c r="T11" s="69"/>
      <c r="U11" s="70"/>
      <c r="V11" s="71"/>
      <c r="W11" s="71"/>
      <c r="X11" s="72"/>
      <c r="Y11" s="73"/>
      <c r="Z11" s="73"/>
      <c r="AA11" s="73"/>
      <c r="AB11" s="74"/>
      <c r="AC11" s="71"/>
      <c r="AD11" s="75"/>
      <c r="AE11" s="36"/>
      <c r="AF11" s="37"/>
      <c r="AG11" s="37"/>
      <c r="AH11" s="37"/>
      <c r="AI11" s="36"/>
      <c r="AJ11" s="37"/>
      <c r="AK11" s="37"/>
      <c r="AL11" s="37"/>
      <c r="AM11" s="37"/>
      <c r="AN11" s="38"/>
      <c r="AO11" s="76"/>
      <c r="AP11" s="36"/>
      <c r="AQ11" s="38"/>
      <c r="AR11" s="36"/>
      <c r="AS11" s="37"/>
      <c r="AT11" s="36"/>
      <c r="AU11" s="38"/>
      <c r="AV11" s="36"/>
      <c r="AW11" s="38"/>
      <c r="AX11" s="36"/>
      <c r="AY11" s="38" t="s">
        <v>23</v>
      </c>
    </row>
    <row r="12" spans="1:51" x14ac:dyDescent="0.25">
      <c r="A12" s="78"/>
      <c r="B12" s="11" t="s">
        <v>20</v>
      </c>
      <c r="C12" s="11"/>
      <c r="D12" s="11"/>
      <c r="E12" s="11"/>
      <c r="F12" s="11"/>
      <c r="G12" s="11"/>
      <c r="H12" s="25" t="s">
        <v>21</v>
      </c>
      <c r="I12" s="11"/>
      <c r="J12" s="11"/>
      <c r="K12" s="11"/>
      <c r="L12" s="11"/>
      <c r="M12" s="13"/>
      <c r="N12" s="11"/>
      <c r="O12" s="79"/>
      <c r="P12" s="80">
        <f>SUMIF($B13:$B173,1,(P13:P173) )* $H12</f>
        <v>0</v>
      </c>
      <c r="Q12" s="80">
        <f>SUMIF($B13:$B173,1,(Q13:Q173) )* $H12</f>
        <v>0</v>
      </c>
      <c r="R12" s="81" t="s">
        <v>22</v>
      </c>
      <c r="S12" s="82">
        <f>SUMIF($B13:$B173,1,(S13:S173) )</f>
        <v>0</v>
      </c>
      <c r="T12" s="83">
        <f>SUMIF($B13:$B173,1,(T13:T173) )</f>
        <v>0</v>
      </c>
      <c r="U12" s="84">
        <f>SUMIF($B13:$B173,1,(U13:U173) )</f>
        <v>0</v>
      </c>
      <c r="V12" s="85"/>
      <c r="W12" s="85"/>
      <c r="X12" s="39"/>
      <c r="Y12" s="40"/>
      <c r="Z12" s="40"/>
      <c r="AA12" s="40"/>
      <c r="AB12" s="41"/>
      <c r="AC12" s="85"/>
      <c r="AD12" s="39"/>
      <c r="AE12" s="39"/>
      <c r="AF12" s="40"/>
      <c r="AG12" s="40"/>
      <c r="AH12" s="40"/>
      <c r="AI12" s="39"/>
      <c r="AJ12" s="40"/>
      <c r="AK12" s="40"/>
      <c r="AL12" s="40"/>
      <c r="AM12" s="40"/>
      <c r="AN12" s="41"/>
      <c r="AO12" s="85"/>
      <c r="AP12" s="39"/>
      <c r="AQ12" s="41"/>
      <c r="AR12" s="39"/>
      <c r="AS12" s="40"/>
      <c r="AT12" s="39"/>
      <c r="AU12" s="41"/>
      <c r="AV12" s="39"/>
      <c r="AW12" s="41"/>
      <c r="AX12" s="39"/>
      <c r="AY12" s="105" t="s">
        <v>23</v>
      </c>
    </row>
    <row r="13" spans="1:51" outlineLevel="1" x14ac:dyDescent="0.25">
      <c r="A13" s="78"/>
      <c r="B13" s="11">
        <v>1</v>
      </c>
      <c r="C13" s="11"/>
      <c r="D13" s="11"/>
      <c r="E13" s="12"/>
      <c r="F13" s="11"/>
      <c r="G13" s="11"/>
      <c r="H13" s="11">
        <v>1</v>
      </c>
      <c r="I13" s="11"/>
      <c r="J13" s="11"/>
      <c r="K13" s="11"/>
      <c r="L13" s="11"/>
      <c r="M13" s="13"/>
      <c r="N13" s="11"/>
      <c r="O13" s="79"/>
      <c r="P13" s="80">
        <f>SUMIF($B14:$B165,2,(P14:P165) )* $H13</f>
        <v>0</v>
      </c>
      <c r="Q13" s="80">
        <f>SUMIF($B14:$B165,2,(Q14:Q165) )* $H13</f>
        <v>0</v>
      </c>
      <c r="R13" s="81" t="s">
        <v>22</v>
      </c>
      <c r="S13" s="82">
        <f>SUMIF($B14:$B165,2,(S14:S165))</f>
        <v>0</v>
      </c>
      <c r="T13" s="83">
        <f>SUMIF($B14:$B165,2,(T14:T165) )</f>
        <v>0</v>
      </c>
      <c r="U13" s="84">
        <f>SUMIF($B14:$B165,2,(U14:U165) )</f>
        <v>0</v>
      </c>
      <c r="V13" s="85"/>
      <c r="W13" s="85"/>
      <c r="X13" s="39"/>
      <c r="Y13" s="40"/>
      <c r="Z13" s="40"/>
      <c r="AA13" s="40"/>
      <c r="AB13" s="41"/>
      <c r="AC13" s="85"/>
      <c r="AD13" s="39"/>
      <c r="AE13" s="39"/>
      <c r="AF13" s="40"/>
      <c r="AG13" s="40"/>
      <c r="AH13" s="40"/>
      <c r="AI13" s="39"/>
      <c r="AJ13" s="40"/>
      <c r="AK13" s="40"/>
      <c r="AL13" s="40"/>
      <c r="AM13" s="40"/>
      <c r="AN13" s="41"/>
      <c r="AO13" s="85"/>
      <c r="AP13" s="39"/>
      <c r="AQ13" s="41"/>
      <c r="AR13" s="39"/>
      <c r="AS13" s="40"/>
      <c r="AT13" s="39"/>
      <c r="AU13" s="41"/>
      <c r="AV13" s="39"/>
      <c r="AW13" s="41"/>
      <c r="AX13" s="39"/>
      <c r="AY13" s="105" t="s">
        <v>23</v>
      </c>
    </row>
    <row r="14" spans="1:51" outlineLevel="2" x14ac:dyDescent="0.25">
      <c r="A14" s="86"/>
      <c r="B14" s="14">
        <v>2</v>
      </c>
      <c r="C14" s="14"/>
      <c r="D14" s="14"/>
      <c r="E14" s="15"/>
      <c r="F14" s="14"/>
      <c r="G14" s="14"/>
      <c r="H14" s="14">
        <v>1</v>
      </c>
      <c r="I14" s="14"/>
      <c r="J14" s="14"/>
      <c r="K14" s="14"/>
      <c r="L14" s="14"/>
      <c r="M14" s="14"/>
      <c r="N14" s="14"/>
      <c r="O14" s="87"/>
      <c r="P14" s="88">
        <f>$H14 * $T14</f>
        <v>0</v>
      </c>
      <c r="Q14" s="88">
        <f>$H14 * $U14</f>
        <v>0</v>
      </c>
      <c r="R14" s="89"/>
      <c r="S14" s="90">
        <f>SUMPRODUCT($AE14:$AO14,$AE$10:$AO$10,$AE$9:$AO$9,$AE$8:$AO$8)+(SUMPRODUCT(AP14:AY14,$AP$8:$AY$8,$AP$7:$AY$7)*$AD14)</f>
        <v>0</v>
      </c>
      <c r="T14" s="91">
        <f t="shared" ref="T14:T27" si="0">SUMPRODUCT(AP14:AY14,$AP$8:$AY$8,$AP$7:$AY$7)*$AD14</f>
        <v>0</v>
      </c>
      <c r="U14" s="92">
        <f>S14-T14</f>
        <v>0</v>
      </c>
      <c r="V14" s="93"/>
      <c r="W14" s="93"/>
      <c r="X14" s="42"/>
      <c r="Y14" s="43"/>
      <c r="Z14" s="43"/>
      <c r="AA14" s="43"/>
      <c r="AB14" s="44"/>
      <c r="AC14" s="93"/>
      <c r="AD14" s="42">
        <v>1</v>
      </c>
      <c r="AE14" s="42"/>
      <c r="AF14" s="43"/>
      <c r="AG14" s="43"/>
      <c r="AH14" s="43"/>
      <c r="AI14" s="42"/>
      <c r="AJ14" s="43"/>
      <c r="AK14" s="43"/>
      <c r="AL14" s="43"/>
      <c r="AM14" s="43"/>
      <c r="AN14" s="44"/>
      <c r="AO14" s="93"/>
      <c r="AP14" s="42"/>
      <c r="AQ14" s="44"/>
      <c r="AR14" s="42"/>
      <c r="AS14" s="43"/>
      <c r="AT14" s="42"/>
      <c r="AU14" s="44"/>
      <c r="AV14" s="42"/>
      <c r="AW14" s="44"/>
      <c r="AX14" s="42"/>
      <c r="AY14" s="106" t="s">
        <v>23</v>
      </c>
    </row>
    <row r="15" spans="1:51" outlineLevel="2" x14ac:dyDescent="0.25">
      <c r="A15" s="86"/>
      <c r="B15" s="14">
        <v>2</v>
      </c>
      <c r="C15" s="14"/>
      <c r="D15" s="14"/>
      <c r="E15" s="15"/>
      <c r="F15" s="16"/>
      <c r="G15" s="14"/>
      <c r="H15" s="14"/>
      <c r="I15" s="14"/>
      <c r="J15" s="14"/>
      <c r="K15" s="14"/>
      <c r="L15" s="14"/>
      <c r="M15" s="14"/>
      <c r="N15" s="14"/>
      <c r="O15" s="87"/>
      <c r="P15" s="88"/>
      <c r="Q15" s="88">
        <f>SUMPRODUCT($AC15:$AM15,$AC$10:$AM$10,$AC$9:$AM$9,$AC$8:$AM$8)+(SUMPRODUCT(AN15:AW15,$AN$8:$AW$8,$AN$7:$AW$7)*$AB15)</f>
        <v>0</v>
      </c>
      <c r="R15" s="89">
        <f>SUMPRODUCT(AM15:AV15,$AN$8:$AW$8,$AN$7:$AW$7)*$AB15</f>
        <v>0</v>
      </c>
      <c r="S15" s="90"/>
      <c r="T15" s="91">
        <f t="shared" si="0"/>
        <v>0</v>
      </c>
      <c r="U15" s="92"/>
      <c r="V15" s="93"/>
      <c r="W15" s="93"/>
      <c r="X15" s="42"/>
      <c r="Y15" s="43"/>
      <c r="Z15" s="43"/>
      <c r="AA15" s="43"/>
      <c r="AB15" s="44"/>
      <c r="AC15" s="93"/>
      <c r="AD15" s="42"/>
      <c r="AE15" s="42"/>
      <c r="AF15" s="43"/>
      <c r="AG15" s="43"/>
      <c r="AH15" s="43"/>
      <c r="AI15" s="42"/>
      <c r="AJ15" s="43"/>
      <c r="AK15" s="43"/>
      <c r="AL15" s="43"/>
      <c r="AM15" s="43"/>
      <c r="AN15" s="44"/>
      <c r="AO15" s="93"/>
      <c r="AP15" s="42"/>
      <c r="AQ15" s="44"/>
      <c r="AR15" s="42"/>
      <c r="AS15" s="43"/>
      <c r="AT15" s="42"/>
      <c r="AU15" s="44"/>
      <c r="AV15" s="42"/>
      <c r="AW15" s="44"/>
      <c r="AX15" s="42"/>
      <c r="AY15" s="106" t="s">
        <v>23</v>
      </c>
    </row>
    <row r="16" spans="1:51" outlineLevel="2" x14ac:dyDescent="0.25">
      <c r="A16" s="86"/>
      <c r="B16" s="14">
        <v>2</v>
      </c>
      <c r="C16" s="14"/>
      <c r="D16" s="14"/>
      <c r="E16" s="17"/>
      <c r="F16" s="16"/>
      <c r="G16" s="14"/>
      <c r="H16" s="14">
        <v>1</v>
      </c>
      <c r="I16" s="14"/>
      <c r="J16" s="14"/>
      <c r="K16" s="14"/>
      <c r="L16" s="14"/>
      <c r="M16" s="14"/>
      <c r="N16" s="14"/>
      <c r="O16" s="87"/>
      <c r="P16" s="88">
        <f t="shared" ref="P16:P27" si="1">$H16 * $T16</f>
        <v>0</v>
      </c>
      <c r="Q16" s="88">
        <f t="shared" ref="Q16:Q27" si="2">$H16 * $U16</f>
        <v>0</v>
      </c>
      <c r="R16" s="89"/>
      <c r="S16" s="90">
        <f t="shared" ref="S16:S27" si="3">SUMPRODUCT($AE16:$AO16,$AE$10:$AO$10,$AE$9:$AO$9,$AE$8:$AO$8)+(SUMPRODUCT(AP16:AY16,$AP$8:$AY$8,$AP$7:$AY$7)*$AD16)</f>
        <v>0</v>
      </c>
      <c r="T16" s="91">
        <f t="shared" si="0"/>
        <v>0</v>
      </c>
      <c r="U16" s="92">
        <f t="shared" ref="U16:U27" si="4">S16-T16</f>
        <v>0</v>
      </c>
      <c r="V16" s="93"/>
      <c r="W16" s="93"/>
      <c r="X16" s="42"/>
      <c r="Y16" s="43"/>
      <c r="Z16" s="43"/>
      <c r="AA16" s="43"/>
      <c r="AB16" s="44"/>
      <c r="AC16" s="93"/>
      <c r="AD16" s="42">
        <v>1</v>
      </c>
      <c r="AE16" s="42"/>
      <c r="AF16" s="43"/>
      <c r="AG16" s="43"/>
      <c r="AH16" s="43"/>
      <c r="AI16" s="42"/>
      <c r="AJ16" s="43"/>
      <c r="AK16" s="43"/>
      <c r="AL16" s="43"/>
      <c r="AM16" s="43">
        <v>0.5</v>
      </c>
      <c r="AN16" s="44"/>
      <c r="AO16" s="93"/>
      <c r="AP16" s="42"/>
      <c r="AQ16" s="44"/>
      <c r="AR16" s="42"/>
      <c r="AS16" s="43"/>
      <c r="AT16" s="42"/>
      <c r="AU16" s="44"/>
      <c r="AV16" s="42"/>
      <c r="AW16" s="44"/>
      <c r="AX16" s="42"/>
      <c r="AY16" s="106" t="s">
        <v>23</v>
      </c>
    </row>
    <row r="17" spans="1:51" outlineLevel="2" x14ac:dyDescent="0.25">
      <c r="A17" s="86"/>
      <c r="B17" s="14">
        <v>2</v>
      </c>
      <c r="C17" s="14"/>
      <c r="D17" s="14"/>
      <c r="E17" s="17"/>
      <c r="F17" s="16"/>
      <c r="G17" s="14"/>
      <c r="H17" s="14">
        <v>1</v>
      </c>
      <c r="I17" s="14"/>
      <c r="J17" s="14"/>
      <c r="K17" s="14"/>
      <c r="L17" s="14"/>
      <c r="M17" s="14"/>
      <c r="N17" s="14"/>
      <c r="O17" s="87"/>
      <c r="P17" s="88">
        <f t="shared" si="1"/>
        <v>0</v>
      </c>
      <c r="Q17" s="88">
        <f t="shared" si="2"/>
        <v>0</v>
      </c>
      <c r="R17" s="89"/>
      <c r="S17" s="90">
        <f t="shared" si="3"/>
        <v>0</v>
      </c>
      <c r="T17" s="91">
        <f t="shared" si="0"/>
        <v>0</v>
      </c>
      <c r="U17" s="92">
        <f t="shared" si="4"/>
        <v>0</v>
      </c>
      <c r="V17" s="93"/>
      <c r="W17" s="93"/>
      <c r="X17" s="42"/>
      <c r="Y17" s="43"/>
      <c r="Z17" s="43"/>
      <c r="AA17" s="43"/>
      <c r="AB17" s="44"/>
      <c r="AC17" s="93"/>
      <c r="AD17" s="42">
        <v>1</v>
      </c>
      <c r="AE17" s="42"/>
      <c r="AF17" s="43"/>
      <c r="AG17" s="43"/>
      <c r="AH17" s="43"/>
      <c r="AI17" s="42"/>
      <c r="AJ17" s="43"/>
      <c r="AK17" s="43"/>
      <c r="AL17" s="43"/>
      <c r="AM17" s="43">
        <v>1</v>
      </c>
      <c r="AN17" s="44"/>
      <c r="AO17" s="93"/>
      <c r="AP17" s="42"/>
      <c r="AQ17" s="44"/>
      <c r="AR17" s="42"/>
      <c r="AS17" s="43"/>
      <c r="AT17" s="42"/>
      <c r="AU17" s="44"/>
      <c r="AV17" s="42"/>
      <c r="AW17" s="44"/>
      <c r="AX17" s="42"/>
      <c r="AY17" s="106" t="s">
        <v>23</v>
      </c>
    </row>
    <row r="18" spans="1:51" outlineLevel="2" x14ac:dyDescent="0.25">
      <c r="A18" s="86"/>
      <c r="B18" s="14">
        <v>2</v>
      </c>
      <c r="C18" s="14"/>
      <c r="D18" s="14"/>
      <c r="E18" s="17"/>
      <c r="F18" s="16"/>
      <c r="G18" s="14"/>
      <c r="H18" s="14">
        <v>1</v>
      </c>
      <c r="I18" s="14"/>
      <c r="J18" s="14"/>
      <c r="K18" s="14"/>
      <c r="L18" s="14"/>
      <c r="M18" s="14"/>
      <c r="N18" s="14"/>
      <c r="O18" s="87"/>
      <c r="P18" s="88">
        <f t="shared" si="1"/>
        <v>0</v>
      </c>
      <c r="Q18" s="88">
        <f t="shared" si="2"/>
        <v>0</v>
      </c>
      <c r="R18" s="89"/>
      <c r="S18" s="90">
        <f t="shared" si="3"/>
        <v>0</v>
      </c>
      <c r="T18" s="91">
        <f t="shared" si="0"/>
        <v>0</v>
      </c>
      <c r="U18" s="92">
        <f t="shared" si="4"/>
        <v>0</v>
      </c>
      <c r="V18" s="93"/>
      <c r="W18" s="93"/>
      <c r="X18" s="42"/>
      <c r="Y18" s="43"/>
      <c r="Z18" s="43"/>
      <c r="AA18" s="43"/>
      <c r="AB18" s="44"/>
      <c r="AC18" s="93"/>
      <c r="AD18" s="42">
        <v>1</v>
      </c>
      <c r="AE18" s="42"/>
      <c r="AF18" s="43"/>
      <c r="AG18" s="43"/>
      <c r="AH18" s="43"/>
      <c r="AI18" s="42"/>
      <c r="AJ18" s="43"/>
      <c r="AK18" s="43"/>
      <c r="AL18" s="43"/>
      <c r="AM18" s="43">
        <v>1</v>
      </c>
      <c r="AN18" s="44"/>
      <c r="AO18" s="93"/>
      <c r="AP18" s="42"/>
      <c r="AQ18" s="44"/>
      <c r="AR18" s="42"/>
      <c r="AS18" s="43"/>
      <c r="AT18" s="42"/>
      <c r="AU18" s="44"/>
      <c r="AV18" s="42"/>
      <c r="AW18" s="44"/>
      <c r="AX18" s="42"/>
      <c r="AY18" s="106" t="s">
        <v>23</v>
      </c>
    </row>
    <row r="19" spans="1:51" outlineLevel="2" x14ac:dyDescent="0.25">
      <c r="A19" s="86"/>
      <c r="B19" s="14">
        <v>2</v>
      </c>
      <c r="C19" s="14"/>
      <c r="D19" s="14"/>
      <c r="E19" s="17"/>
      <c r="F19" s="16"/>
      <c r="G19" s="14"/>
      <c r="H19" s="14">
        <v>1</v>
      </c>
      <c r="I19" s="14"/>
      <c r="J19" s="14"/>
      <c r="K19" s="14"/>
      <c r="L19" s="14"/>
      <c r="M19" s="14"/>
      <c r="N19" s="14"/>
      <c r="O19" s="87"/>
      <c r="P19" s="88">
        <f t="shared" si="1"/>
        <v>0</v>
      </c>
      <c r="Q19" s="88">
        <f t="shared" si="2"/>
        <v>0</v>
      </c>
      <c r="R19" s="89"/>
      <c r="S19" s="90">
        <f t="shared" si="3"/>
        <v>0</v>
      </c>
      <c r="T19" s="91">
        <f t="shared" si="0"/>
        <v>0</v>
      </c>
      <c r="U19" s="92">
        <f t="shared" si="4"/>
        <v>0</v>
      </c>
      <c r="V19" s="93"/>
      <c r="W19" s="93"/>
      <c r="X19" s="42"/>
      <c r="Y19" s="43"/>
      <c r="Z19" s="43"/>
      <c r="AA19" s="43"/>
      <c r="AB19" s="44"/>
      <c r="AC19" s="93"/>
      <c r="AD19" s="42">
        <v>1</v>
      </c>
      <c r="AE19" s="42"/>
      <c r="AF19" s="43"/>
      <c r="AG19" s="43"/>
      <c r="AH19" s="43"/>
      <c r="AI19" s="42"/>
      <c r="AJ19" s="43"/>
      <c r="AK19" s="43"/>
      <c r="AL19" s="43"/>
      <c r="AM19" s="43">
        <v>1</v>
      </c>
      <c r="AN19" s="44"/>
      <c r="AO19" s="93"/>
      <c r="AP19" s="42"/>
      <c r="AQ19" s="44"/>
      <c r="AR19" s="42"/>
      <c r="AS19" s="43"/>
      <c r="AT19" s="42"/>
      <c r="AU19" s="44"/>
      <c r="AV19" s="42"/>
      <c r="AW19" s="44"/>
      <c r="AX19" s="42"/>
      <c r="AY19" s="106" t="s">
        <v>23</v>
      </c>
    </row>
    <row r="20" spans="1:51" outlineLevel="2" x14ac:dyDescent="0.25">
      <c r="A20" s="86"/>
      <c r="B20" s="14">
        <v>2</v>
      </c>
      <c r="C20" s="14"/>
      <c r="D20" s="14"/>
      <c r="E20" s="17"/>
      <c r="F20" s="16"/>
      <c r="G20" s="14"/>
      <c r="H20" s="14">
        <v>1</v>
      </c>
      <c r="I20" s="14"/>
      <c r="J20" s="14"/>
      <c r="K20" s="14"/>
      <c r="L20" s="14"/>
      <c r="M20" s="14"/>
      <c r="N20" s="14"/>
      <c r="O20" s="87"/>
      <c r="P20" s="88">
        <f t="shared" si="1"/>
        <v>0</v>
      </c>
      <c r="Q20" s="88">
        <f t="shared" si="2"/>
        <v>0</v>
      </c>
      <c r="R20" s="89"/>
      <c r="S20" s="90">
        <f t="shared" si="3"/>
        <v>0</v>
      </c>
      <c r="T20" s="91">
        <f t="shared" si="0"/>
        <v>0</v>
      </c>
      <c r="U20" s="92">
        <f t="shared" si="4"/>
        <v>0</v>
      </c>
      <c r="V20" s="93"/>
      <c r="W20" s="93"/>
      <c r="X20" s="42"/>
      <c r="Y20" s="43"/>
      <c r="Z20" s="43"/>
      <c r="AA20" s="43"/>
      <c r="AB20" s="44"/>
      <c r="AC20" s="93"/>
      <c r="AD20" s="42">
        <v>1</v>
      </c>
      <c r="AE20" s="42"/>
      <c r="AF20" s="43"/>
      <c r="AG20" s="43"/>
      <c r="AH20" s="43"/>
      <c r="AI20" s="42"/>
      <c r="AJ20" s="43"/>
      <c r="AK20" s="43"/>
      <c r="AL20" s="43"/>
      <c r="AM20" s="43">
        <v>3</v>
      </c>
      <c r="AN20" s="44"/>
      <c r="AO20" s="93"/>
      <c r="AP20" s="42"/>
      <c r="AQ20" s="44"/>
      <c r="AR20" s="42"/>
      <c r="AS20" s="43"/>
      <c r="AT20" s="42"/>
      <c r="AU20" s="44"/>
      <c r="AV20" s="42"/>
      <c r="AW20" s="44"/>
      <c r="AX20" s="42"/>
      <c r="AY20" s="106" t="s">
        <v>23</v>
      </c>
    </row>
    <row r="21" spans="1:51" outlineLevel="2" x14ac:dyDescent="0.25">
      <c r="A21" s="86"/>
      <c r="B21" s="14">
        <v>2</v>
      </c>
      <c r="C21" s="14"/>
      <c r="D21" s="14"/>
      <c r="E21" s="17"/>
      <c r="F21" s="16"/>
      <c r="G21" s="14"/>
      <c r="H21" s="14">
        <v>1</v>
      </c>
      <c r="I21" s="14"/>
      <c r="J21" s="14"/>
      <c r="K21" s="14"/>
      <c r="L21" s="14"/>
      <c r="M21" s="14"/>
      <c r="N21" s="14"/>
      <c r="O21" s="87"/>
      <c r="P21" s="88">
        <f t="shared" si="1"/>
        <v>0</v>
      </c>
      <c r="Q21" s="88">
        <f t="shared" si="2"/>
        <v>0</v>
      </c>
      <c r="R21" s="89"/>
      <c r="S21" s="90">
        <f t="shared" si="3"/>
        <v>0</v>
      </c>
      <c r="T21" s="91">
        <f t="shared" si="0"/>
        <v>0</v>
      </c>
      <c r="U21" s="92">
        <f t="shared" si="4"/>
        <v>0</v>
      </c>
      <c r="V21" s="93"/>
      <c r="W21" s="93"/>
      <c r="X21" s="42"/>
      <c r="Y21" s="43"/>
      <c r="Z21" s="43"/>
      <c r="AA21" s="43"/>
      <c r="AB21" s="44"/>
      <c r="AC21" s="93"/>
      <c r="AD21" s="42">
        <v>1</v>
      </c>
      <c r="AE21" s="42"/>
      <c r="AF21" s="43"/>
      <c r="AG21" s="43"/>
      <c r="AH21" s="43"/>
      <c r="AI21" s="42"/>
      <c r="AJ21" s="43"/>
      <c r="AK21" s="43"/>
      <c r="AL21" s="43"/>
      <c r="AM21" s="43">
        <v>2</v>
      </c>
      <c r="AN21" s="44"/>
      <c r="AO21" s="93"/>
      <c r="AP21" s="42"/>
      <c r="AQ21" s="44"/>
      <c r="AR21" s="42"/>
      <c r="AS21" s="43"/>
      <c r="AT21" s="42"/>
      <c r="AU21" s="44"/>
      <c r="AV21" s="42"/>
      <c r="AW21" s="44"/>
      <c r="AX21" s="42"/>
      <c r="AY21" s="106" t="s">
        <v>23</v>
      </c>
    </row>
    <row r="22" spans="1:51" outlineLevel="2" x14ac:dyDescent="0.25">
      <c r="A22" s="86"/>
      <c r="B22" s="14">
        <v>2</v>
      </c>
      <c r="C22" s="14"/>
      <c r="D22" s="14"/>
      <c r="E22" s="17"/>
      <c r="F22" s="16"/>
      <c r="G22" s="14"/>
      <c r="H22" s="14">
        <v>1</v>
      </c>
      <c r="I22" s="14"/>
      <c r="J22" s="14"/>
      <c r="K22" s="14"/>
      <c r="L22" s="14"/>
      <c r="M22" s="14"/>
      <c r="N22" s="14"/>
      <c r="O22" s="87"/>
      <c r="P22" s="88">
        <f t="shared" si="1"/>
        <v>0</v>
      </c>
      <c r="Q22" s="88">
        <f t="shared" si="2"/>
        <v>0</v>
      </c>
      <c r="R22" s="89"/>
      <c r="S22" s="90">
        <f t="shared" si="3"/>
        <v>0</v>
      </c>
      <c r="T22" s="91">
        <f t="shared" si="0"/>
        <v>0</v>
      </c>
      <c r="U22" s="92">
        <f t="shared" si="4"/>
        <v>0</v>
      </c>
      <c r="V22" s="93"/>
      <c r="W22" s="93"/>
      <c r="X22" s="42"/>
      <c r="Y22" s="43"/>
      <c r="Z22" s="43"/>
      <c r="AA22" s="43"/>
      <c r="AB22" s="44"/>
      <c r="AC22" s="93"/>
      <c r="AD22" s="42">
        <v>1</v>
      </c>
      <c r="AE22" s="42"/>
      <c r="AF22" s="43"/>
      <c r="AG22" s="43"/>
      <c r="AH22" s="43"/>
      <c r="AI22" s="42"/>
      <c r="AJ22" s="43"/>
      <c r="AK22" s="43"/>
      <c r="AL22" s="43"/>
      <c r="AM22" s="43">
        <v>1</v>
      </c>
      <c r="AN22" s="44"/>
      <c r="AO22" s="93"/>
      <c r="AP22" s="42"/>
      <c r="AQ22" s="44"/>
      <c r="AR22" s="42"/>
      <c r="AS22" s="43"/>
      <c r="AT22" s="42"/>
      <c r="AU22" s="44"/>
      <c r="AV22" s="42"/>
      <c r="AW22" s="44"/>
      <c r="AX22" s="42"/>
      <c r="AY22" s="106" t="s">
        <v>23</v>
      </c>
    </row>
    <row r="23" spans="1:51" outlineLevel="2" x14ac:dyDescent="0.25">
      <c r="A23" s="86"/>
      <c r="B23" s="14">
        <v>2</v>
      </c>
      <c r="C23" s="14"/>
      <c r="D23" s="14"/>
      <c r="E23" s="17"/>
      <c r="F23" s="16"/>
      <c r="G23" s="14"/>
      <c r="H23" s="14">
        <v>1</v>
      </c>
      <c r="I23" s="14"/>
      <c r="J23" s="14"/>
      <c r="K23" s="14"/>
      <c r="L23" s="14"/>
      <c r="M23" s="14"/>
      <c r="N23" s="14"/>
      <c r="O23" s="87"/>
      <c r="P23" s="88">
        <f t="shared" si="1"/>
        <v>0</v>
      </c>
      <c r="Q23" s="88">
        <f t="shared" si="2"/>
        <v>0</v>
      </c>
      <c r="R23" s="89"/>
      <c r="S23" s="90">
        <f t="shared" si="3"/>
        <v>0</v>
      </c>
      <c r="T23" s="91">
        <f t="shared" si="0"/>
        <v>0</v>
      </c>
      <c r="U23" s="92">
        <f t="shared" si="4"/>
        <v>0</v>
      </c>
      <c r="V23" s="93"/>
      <c r="W23" s="93"/>
      <c r="X23" s="42"/>
      <c r="Y23" s="43"/>
      <c r="Z23" s="43"/>
      <c r="AA23" s="43"/>
      <c r="AB23" s="44"/>
      <c r="AC23" s="93"/>
      <c r="AD23" s="42">
        <v>1</v>
      </c>
      <c r="AE23" s="42"/>
      <c r="AF23" s="43"/>
      <c r="AG23" s="43"/>
      <c r="AH23" s="43"/>
      <c r="AI23" s="42"/>
      <c r="AJ23" s="43"/>
      <c r="AK23" s="43"/>
      <c r="AL23" s="43"/>
      <c r="AM23" s="43">
        <v>1</v>
      </c>
      <c r="AN23" s="44"/>
      <c r="AO23" s="93"/>
      <c r="AP23" s="42"/>
      <c r="AQ23" s="44"/>
      <c r="AR23" s="42"/>
      <c r="AS23" s="43"/>
      <c r="AT23" s="42"/>
      <c r="AU23" s="44"/>
      <c r="AV23" s="42"/>
      <c r="AW23" s="44"/>
      <c r="AX23" s="42"/>
      <c r="AY23" s="106" t="s">
        <v>23</v>
      </c>
    </row>
    <row r="24" spans="1:51" outlineLevel="2" x14ac:dyDescent="0.25">
      <c r="A24" s="86"/>
      <c r="B24" s="14">
        <v>2</v>
      </c>
      <c r="C24" s="14"/>
      <c r="D24" s="14"/>
      <c r="E24" s="17"/>
      <c r="F24" s="16"/>
      <c r="G24" s="14"/>
      <c r="H24" s="14">
        <v>1</v>
      </c>
      <c r="I24" s="14"/>
      <c r="J24" s="14"/>
      <c r="K24" s="14"/>
      <c r="L24" s="14"/>
      <c r="M24" s="14"/>
      <c r="N24" s="14"/>
      <c r="O24" s="87"/>
      <c r="P24" s="88">
        <f t="shared" si="1"/>
        <v>0</v>
      </c>
      <c r="Q24" s="88">
        <f t="shared" si="2"/>
        <v>0</v>
      </c>
      <c r="R24" s="89"/>
      <c r="S24" s="90">
        <f t="shared" si="3"/>
        <v>0</v>
      </c>
      <c r="T24" s="91">
        <f t="shared" si="0"/>
        <v>0</v>
      </c>
      <c r="U24" s="92">
        <f t="shared" si="4"/>
        <v>0</v>
      </c>
      <c r="V24" s="93"/>
      <c r="W24" s="93"/>
      <c r="X24" s="42"/>
      <c r="Y24" s="43"/>
      <c r="Z24" s="43"/>
      <c r="AA24" s="43"/>
      <c r="AB24" s="44"/>
      <c r="AC24" s="93"/>
      <c r="AD24" s="42">
        <v>1</v>
      </c>
      <c r="AE24" s="42"/>
      <c r="AF24" s="43"/>
      <c r="AG24" s="43"/>
      <c r="AH24" s="43"/>
      <c r="AI24" s="42"/>
      <c r="AJ24" s="43"/>
      <c r="AK24" s="43"/>
      <c r="AL24" s="43"/>
      <c r="AM24" s="43">
        <v>1</v>
      </c>
      <c r="AN24" s="44"/>
      <c r="AO24" s="93"/>
      <c r="AP24" s="42"/>
      <c r="AQ24" s="44"/>
      <c r="AR24" s="42"/>
      <c r="AS24" s="43"/>
      <c r="AT24" s="42"/>
      <c r="AU24" s="44"/>
      <c r="AV24" s="42"/>
      <c r="AW24" s="44"/>
      <c r="AX24" s="42"/>
      <c r="AY24" s="106" t="s">
        <v>23</v>
      </c>
    </row>
    <row r="25" spans="1:51" outlineLevel="2" x14ac:dyDescent="0.25">
      <c r="A25" s="86"/>
      <c r="B25" s="14">
        <v>2</v>
      </c>
      <c r="C25" s="14"/>
      <c r="D25" s="14"/>
      <c r="E25" s="17"/>
      <c r="F25" s="16"/>
      <c r="G25" s="14"/>
      <c r="H25" s="14">
        <v>1</v>
      </c>
      <c r="I25" s="14"/>
      <c r="J25" s="14"/>
      <c r="K25" s="14"/>
      <c r="L25" s="14"/>
      <c r="M25" s="14"/>
      <c r="N25" s="14"/>
      <c r="O25" s="87"/>
      <c r="P25" s="88">
        <f t="shared" si="1"/>
        <v>0</v>
      </c>
      <c r="Q25" s="88">
        <f t="shared" si="2"/>
        <v>0</v>
      </c>
      <c r="R25" s="89"/>
      <c r="S25" s="90">
        <f t="shared" si="3"/>
        <v>0</v>
      </c>
      <c r="T25" s="91">
        <f t="shared" si="0"/>
        <v>0</v>
      </c>
      <c r="U25" s="92">
        <f t="shared" si="4"/>
        <v>0</v>
      </c>
      <c r="V25" s="93"/>
      <c r="W25" s="93"/>
      <c r="X25" s="42"/>
      <c r="Y25" s="43"/>
      <c r="Z25" s="43"/>
      <c r="AA25" s="43"/>
      <c r="AB25" s="44"/>
      <c r="AC25" s="93"/>
      <c r="AD25" s="42">
        <v>1</v>
      </c>
      <c r="AE25" s="42"/>
      <c r="AF25" s="43"/>
      <c r="AG25" s="43"/>
      <c r="AH25" s="43"/>
      <c r="AI25" s="42"/>
      <c r="AJ25" s="43"/>
      <c r="AK25" s="43"/>
      <c r="AL25" s="43"/>
      <c r="AM25" s="43">
        <v>0.5</v>
      </c>
      <c r="AN25" s="44"/>
      <c r="AO25" s="93"/>
      <c r="AP25" s="42"/>
      <c r="AQ25" s="44"/>
      <c r="AR25" s="42"/>
      <c r="AS25" s="43"/>
      <c r="AT25" s="42"/>
      <c r="AU25" s="44"/>
      <c r="AV25" s="42"/>
      <c r="AW25" s="44"/>
      <c r="AX25" s="42"/>
      <c r="AY25" s="106" t="s">
        <v>23</v>
      </c>
    </row>
    <row r="26" spans="1:51" outlineLevel="2" x14ac:dyDescent="0.25">
      <c r="A26" s="86"/>
      <c r="B26" s="14">
        <v>2</v>
      </c>
      <c r="C26" s="14"/>
      <c r="D26" s="14"/>
      <c r="E26" s="17"/>
      <c r="F26" s="16"/>
      <c r="G26" s="14"/>
      <c r="H26" s="14">
        <v>1</v>
      </c>
      <c r="I26" s="14"/>
      <c r="J26" s="14"/>
      <c r="K26" s="14"/>
      <c r="L26" s="14"/>
      <c r="M26" s="14"/>
      <c r="N26" s="14"/>
      <c r="O26" s="87"/>
      <c r="P26" s="88">
        <f t="shared" si="1"/>
        <v>0</v>
      </c>
      <c r="Q26" s="88">
        <f t="shared" si="2"/>
        <v>0</v>
      </c>
      <c r="R26" s="89"/>
      <c r="S26" s="90">
        <f t="shared" si="3"/>
        <v>0</v>
      </c>
      <c r="T26" s="91">
        <f t="shared" si="0"/>
        <v>0</v>
      </c>
      <c r="U26" s="92">
        <f t="shared" si="4"/>
        <v>0</v>
      </c>
      <c r="V26" s="93"/>
      <c r="W26" s="93"/>
      <c r="X26" s="42"/>
      <c r="Y26" s="43"/>
      <c r="Z26" s="43"/>
      <c r="AA26" s="43"/>
      <c r="AB26" s="44"/>
      <c r="AC26" s="93"/>
      <c r="AD26" s="42">
        <v>1</v>
      </c>
      <c r="AE26" s="42"/>
      <c r="AF26" s="43"/>
      <c r="AG26" s="43"/>
      <c r="AH26" s="43"/>
      <c r="AI26" s="42"/>
      <c r="AJ26" s="43"/>
      <c r="AK26" s="43"/>
      <c r="AL26" s="43"/>
      <c r="AM26" s="43">
        <v>2</v>
      </c>
      <c r="AN26" s="44"/>
      <c r="AO26" s="93"/>
      <c r="AP26" s="42"/>
      <c r="AQ26" s="44"/>
      <c r="AR26" s="42"/>
      <c r="AS26" s="43"/>
      <c r="AT26" s="42"/>
      <c r="AU26" s="44"/>
      <c r="AV26" s="42"/>
      <c r="AW26" s="44"/>
      <c r="AX26" s="42"/>
      <c r="AY26" s="106" t="s">
        <v>23</v>
      </c>
    </row>
    <row r="27" spans="1:51" outlineLevel="2" collapsed="1" x14ac:dyDescent="0.25">
      <c r="A27" s="86"/>
      <c r="B27" s="14">
        <v>2</v>
      </c>
      <c r="C27" s="14"/>
      <c r="D27" s="14"/>
      <c r="E27" s="17"/>
      <c r="F27" s="17"/>
      <c r="G27" s="14"/>
      <c r="H27" s="14">
        <v>1</v>
      </c>
      <c r="I27" s="14"/>
      <c r="J27" s="14"/>
      <c r="K27" s="14"/>
      <c r="L27" s="14"/>
      <c r="M27" s="14"/>
      <c r="N27" s="14"/>
      <c r="O27" s="87"/>
      <c r="P27" s="88">
        <f t="shared" si="1"/>
        <v>0</v>
      </c>
      <c r="Q27" s="88">
        <f t="shared" si="2"/>
        <v>0</v>
      </c>
      <c r="R27" s="89"/>
      <c r="S27" s="90">
        <f t="shared" si="3"/>
        <v>0</v>
      </c>
      <c r="T27" s="91">
        <f t="shared" si="0"/>
        <v>0</v>
      </c>
      <c r="U27" s="92">
        <f t="shared" si="4"/>
        <v>0</v>
      </c>
      <c r="V27" s="93"/>
      <c r="W27" s="93"/>
      <c r="X27" s="42"/>
      <c r="Y27" s="43"/>
      <c r="Z27" s="43"/>
      <c r="AA27" s="43"/>
      <c r="AB27" s="44"/>
      <c r="AC27" s="93"/>
      <c r="AD27" s="42">
        <v>2</v>
      </c>
      <c r="AE27" s="42"/>
      <c r="AF27" s="43"/>
      <c r="AG27" s="43"/>
      <c r="AH27" s="43"/>
      <c r="AI27" s="42"/>
      <c r="AJ27" s="43"/>
      <c r="AK27" s="43"/>
      <c r="AL27" s="43"/>
      <c r="AM27" s="43"/>
      <c r="AN27" s="44"/>
      <c r="AO27" s="93"/>
      <c r="AP27" s="42"/>
      <c r="AQ27" s="44"/>
      <c r="AR27" s="42"/>
      <c r="AS27" s="43"/>
      <c r="AT27" s="42"/>
      <c r="AU27" s="44"/>
      <c r="AV27" s="42"/>
      <c r="AW27" s="44"/>
      <c r="AX27" s="42"/>
      <c r="AY27" s="106" t="s">
        <v>23</v>
      </c>
    </row>
    <row r="28" spans="1:51" outlineLevel="2" x14ac:dyDescent="0.25">
      <c r="A28" s="78"/>
      <c r="B28" s="11">
        <v>2</v>
      </c>
      <c r="C28" s="11"/>
      <c r="D28" s="11"/>
      <c r="E28" s="18"/>
      <c r="F28" s="11"/>
      <c r="G28" s="11"/>
      <c r="H28" s="11">
        <v>1</v>
      </c>
      <c r="I28" s="11"/>
      <c r="J28" s="11"/>
      <c r="K28" s="11"/>
      <c r="L28" s="11"/>
      <c r="M28" s="13"/>
      <c r="N28" s="11"/>
      <c r="O28" s="79"/>
      <c r="P28" s="80">
        <f>SUMIF($B29:$B85,3,(P29:P85) )* $H28</f>
        <v>0</v>
      </c>
      <c r="Q28" s="80">
        <f>SUMIF($B29:$B85,3,(Q29:Q85) )* $H28</f>
        <v>0</v>
      </c>
      <c r="R28" s="81" t="s">
        <v>22</v>
      </c>
      <c r="S28" s="82">
        <f>SUMIF($B29:$B85,3,(S29:S85) )</f>
        <v>0</v>
      </c>
      <c r="T28" s="83">
        <f>SUMIF($B29:$B85,3,(T29:T85) )</f>
        <v>0</v>
      </c>
      <c r="U28" s="84">
        <f>SUMIF($B29:$B85,3,(U29:U85) )</f>
        <v>0</v>
      </c>
      <c r="V28" s="85"/>
      <c r="W28" s="85"/>
      <c r="X28" s="39"/>
      <c r="Y28" s="40"/>
      <c r="Z28" s="40"/>
      <c r="AA28" s="40"/>
      <c r="AB28" s="41"/>
      <c r="AC28" s="85"/>
      <c r="AD28" s="39"/>
      <c r="AE28" s="39"/>
      <c r="AF28" s="40"/>
      <c r="AG28" s="40"/>
      <c r="AH28" s="40"/>
      <c r="AI28" s="39"/>
      <c r="AJ28" s="40"/>
      <c r="AK28" s="40"/>
      <c r="AL28" s="40"/>
      <c r="AM28" s="40"/>
      <c r="AN28" s="41"/>
      <c r="AO28" s="85"/>
      <c r="AP28" s="39"/>
      <c r="AQ28" s="41"/>
      <c r="AR28" s="39"/>
      <c r="AS28" s="40"/>
      <c r="AT28" s="39"/>
      <c r="AU28" s="41"/>
      <c r="AV28" s="39"/>
      <c r="AW28" s="41"/>
      <c r="AX28" s="39"/>
      <c r="AY28" s="105" t="s">
        <v>23</v>
      </c>
    </row>
    <row r="29" spans="1:51" outlineLevel="3" x14ac:dyDescent="0.25">
      <c r="A29" s="86"/>
      <c r="B29" s="14">
        <v>3</v>
      </c>
      <c r="C29" s="14"/>
      <c r="D29" s="14"/>
      <c r="E29" s="19"/>
      <c r="F29" s="14"/>
      <c r="G29" s="14"/>
      <c r="H29" s="14">
        <v>1</v>
      </c>
      <c r="I29" s="14"/>
      <c r="J29" s="14"/>
      <c r="K29" s="14"/>
      <c r="L29" s="14"/>
      <c r="M29" s="14"/>
      <c r="N29" s="14"/>
      <c r="O29" s="87"/>
      <c r="P29" s="88">
        <f>$H29 * $T29</f>
        <v>0</v>
      </c>
      <c r="Q29" s="88">
        <f>$H29 * $U29</f>
        <v>0</v>
      </c>
      <c r="R29" s="89"/>
      <c r="S29" s="90">
        <f>SUMPRODUCT($AE29:$AO29,$AE$10:$AO$10,$AE$9:$AO$9,$AE$8:$AO$8)+(SUMPRODUCT(AP29:AY29,$AP$8:$AY$8,$AP$7:$AY$7)*$AD29)</f>
        <v>0</v>
      </c>
      <c r="T29" s="91">
        <f t="shared" ref="T29:T38" si="5">SUMPRODUCT(AP29:AY29,$AP$8:$AY$8,$AP$7:$AY$7)*$AD29</f>
        <v>0</v>
      </c>
      <c r="U29" s="92">
        <f>S29-T29</f>
        <v>0</v>
      </c>
      <c r="V29" s="93"/>
      <c r="W29" s="93"/>
      <c r="X29" s="42"/>
      <c r="Y29" s="43"/>
      <c r="Z29" s="43"/>
      <c r="AA29" s="43"/>
      <c r="AB29" s="44"/>
      <c r="AC29" s="93"/>
      <c r="AD29" s="42">
        <v>1</v>
      </c>
      <c r="AE29" s="42"/>
      <c r="AF29" s="43"/>
      <c r="AG29" s="43"/>
      <c r="AH29" s="43"/>
      <c r="AI29" s="42"/>
      <c r="AJ29" s="43"/>
      <c r="AK29" s="43"/>
      <c r="AL29" s="43"/>
      <c r="AM29" s="43"/>
      <c r="AN29" s="44"/>
      <c r="AO29" s="93"/>
      <c r="AP29" s="42"/>
      <c r="AQ29" s="44"/>
      <c r="AR29" s="42"/>
      <c r="AS29" s="43"/>
      <c r="AT29" s="42"/>
      <c r="AU29" s="44"/>
      <c r="AV29" s="42"/>
      <c r="AW29" s="44"/>
      <c r="AX29" s="42"/>
      <c r="AY29" s="106" t="s">
        <v>23</v>
      </c>
    </row>
    <row r="30" spans="1:51" outlineLevel="4" x14ac:dyDescent="0.25">
      <c r="A30" s="86"/>
      <c r="B30" s="14">
        <v>3</v>
      </c>
      <c r="C30" s="14"/>
      <c r="D30" s="14"/>
      <c r="E30" s="15"/>
      <c r="F30" s="16"/>
      <c r="G30" s="14"/>
      <c r="H30" s="14"/>
      <c r="I30" s="14"/>
      <c r="J30" s="14"/>
      <c r="K30" s="14"/>
      <c r="L30" s="14"/>
      <c r="M30" s="14"/>
      <c r="N30" s="14"/>
      <c r="O30" s="87"/>
      <c r="P30" s="88"/>
      <c r="Q30" s="88">
        <f>SUMPRODUCT($AC30:$AM30,$AC$10:$AM$10,$AC$9:$AM$9,$AC$8:$AM$8)+(SUMPRODUCT(AN30:AW30,$AN$8:$AW$8,$AN$7:$AW$7)*$AB30)</f>
        <v>0</v>
      </c>
      <c r="R30" s="89">
        <f>SUMPRODUCT(AM30:AV30,$AN$8:$AW$8,$AN$7:$AW$7)*$AB30</f>
        <v>0</v>
      </c>
      <c r="S30" s="90"/>
      <c r="T30" s="91">
        <f t="shared" si="5"/>
        <v>0</v>
      </c>
      <c r="U30" s="92"/>
      <c r="V30" s="93"/>
      <c r="W30" s="93"/>
      <c r="X30" s="42"/>
      <c r="Y30" s="43"/>
      <c r="Z30" s="43"/>
      <c r="AA30" s="43"/>
      <c r="AB30" s="44"/>
      <c r="AC30" s="93"/>
      <c r="AD30" s="42"/>
      <c r="AE30" s="42"/>
      <c r="AF30" s="43"/>
      <c r="AG30" s="43"/>
      <c r="AH30" s="43"/>
      <c r="AI30" s="42"/>
      <c r="AJ30" s="43"/>
      <c r="AK30" s="43"/>
      <c r="AL30" s="43"/>
      <c r="AM30" s="43"/>
      <c r="AN30" s="44"/>
      <c r="AO30" s="93"/>
      <c r="AP30" s="42"/>
      <c r="AQ30" s="44"/>
      <c r="AR30" s="42"/>
      <c r="AS30" s="43"/>
      <c r="AT30" s="42"/>
      <c r="AU30" s="44"/>
      <c r="AV30" s="42"/>
      <c r="AW30" s="44"/>
      <c r="AX30" s="42"/>
      <c r="AY30" s="106" t="s">
        <v>23</v>
      </c>
    </row>
    <row r="31" spans="1:51" outlineLevel="4" x14ac:dyDescent="0.25">
      <c r="A31" s="86"/>
      <c r="B31" s="14">
        <v>3</v>
      </c>
      <c r="C31" s="14"/>
      <c r="D31" s="14"/>
      <c r="E31" s="17"/>
      <c r="F31" s="16"/>
      <c r="G31" s="14"/>
      <c r="H31" s="14">
        <v>1</v>
      </c>
      <c r="I31" s="14"/>
      <c r="J31" s="14"/>
      <c r="K31" s="14"/>
      <c r="L31" s="14"/>
      <c r="M31" s="14"/>
      <c r="N31" s="14"/>
      <c r="O31" s="87"/>
      <c r="P31" s="88">
        <f t="shared" ref="P31:P38" si="6">$H31 * $T31</f>
        <v>0</v>
      </c>
      <c r="Q31" s="88">
        <f t="shared" ref="Q31:Q38" si="7">$H31 * $U31</f>
        <v>0</v>
      </c>
      <c r="R31" s="89"/>
      <c r="S31" s="90">
        <f t="shared" ref="S31:S38" si="8">SUMPRODUCT($AE31:$AO31,$AE$10:$AO$10,$AE$9:$AO$9,$AE$8:$AO$8)+(SUMPRODUCT(AP31:AY31,$AP$8:$AY$8,$AP$7:$AY$7)*$AD31)</f>
        <v>0</v>
      </c>
      <c r="T31" s="91">
        <f t="shared" si="5"/>
        <v>0</v>
      </c>
      <c r="U31" s="92">
        <f t="shared" ref="U31:U38" si="9">S31-T31</f>
        <v>0</v>
      </c>
      <c r="V31" s="93"/>
      <c r="W31" s="93"/>
      <c r="X31" s="42"/>
      <c r="Y31" s="43"/>
      <c r="Z31" s="43"/>
      <c r="AA31" s="43"/>
      <c r="AB31" s="44"/>
      <c r="AC31" s="93"/>
      <c r="AD31" s="42">
        <v>1</v>
      </c>
      <c r="AE31" s="42"/>
      <c r="AF31" s="43"/>
      <c r="AG31" s="43"/>
      <c r="AH31" s="43"/>
      <c r="AI31" s="42"/>
      <c r="AJ31" s="43"/>
      <c r="AK31" s="43"/>
      <c r="AL31" s="43"/>
      <c r="AM31" s="43">
        <v>3</v>
      </c>
      <c r="AN31" s="44"/>
      <c r="AO31" s="93"/>
      <c r="AP31" s="42"/>
      <c r="AQ31" s="44"/>
      <c r="AR31" s="42"/>
      <c r="AS31" s="43"/>
      <c r="AT31" s="42"/>
      <c r="AU31" s="44"/>
      <c r="AV31" s="42"/>
      <c r="AW31" s="44"/>
      <c r="AX31" s="42"/>
      <c r="AY31" s="106" t="s">
        <v>23</v>
      </c>
    </row>
    <row r="32" spans="1:51" outlineLevel="4" x14ac:dyDescent="0.25">
      <c r="A32" s="86"/>
      <c r="B32" s="14">
        <v>3</v>
      </c>
      <c r="C32" s="14"/>
      <c r="D32" s="14"/>
      <c r="E32" s="17"/>
      <c r="F32" s="16"/>
      <c r="G32" s="14"/>
      <c r="H32" s="14">
        <v>1</v>
      </c>
      <c r="I32" s="14"/>
      <c r="J32" s="14"/>
      <c r="K32" s="14"/>
      <c r="L32" s="14"/>
      <c r="M32" s="14"/>
      <c r="N32" s="14"/>
      <c r="O32" s="87"/>
      <c r="P32" s="88">
        <f t="shared" si="6"/>
        <v>0</v>
      </c>
      <c r="Q32" s="88">
        <f t="shared" si="7"/>
        <v>0</v>
      </c>
      <c r="R32" s="89"/>
      <c r="S32" s="90">
        <f t="shared" si="8"/>
        <v>0</v>
      </c>
      <c r="T32" s="91">
        <f t="shared" si="5"/>
        <v>0</v>
      </c>
      <c r="U32" s="92">
        <f t="shared" si="9"/>
        <v>0</v>
      </c>
      <c r="V32" s="93"/>
      <c r="W32" s="93"/>
      <c r="X32" s="42"/>
      <c r="Y32" s="43"/>
      <c r="Z32" s="43"/>
      <c r="AA32" s="43"/>
      <c r="AB32" s="44"/>
      <c r="AC32" s="93"/>
      <c r="AD32" s="42">
        <v>1</v>
      </c>
      <c r="AE32" s="42"/>
      <c r="AF32" s="43"/>
      <c r="AG32" s="43"/>
      <c r="AH32" s="43"/>
      <c r="AI32" s="42"/>
      <c r="AJ32" s="43"/>
      <c r="AK32" s="43"/>
      <c r="AL32" s="43"/>
      <c r="AM32" s="43">
        <v>3</v>
      </c>
      <c r="AN32" s="44"/>
      <c r="AO32" s="93"/>
      <c r="AP32" s="42"/>
      <c r="AQ32" s="44"/>
      <c r="AR32" s="42"/>
      <c r="AS32" s="43"/>
      <c r="AT32" s="42"/>
      <c r="AU32" s="44"/>
      <c r="AV32" s="42"/>
      <c r="AW32" s="44"/>
      <c r="AX32" s="42"/>
      <c r="AY32" s="106" t="s">
        <v>23</v>
      </c>
    </row>
    <row r="33" spans="1:51" outlineLevel="4" x14ac:dyDescent="0.25">
      <c r="A33" s="86"/>
      <c r="B33" s="14">
        <v>3</v>
      </c>
      <c r="C33" s="14"/>
      <c r="D33" s="14"/>
      <c r="E33" s="17"/>
      <c r="F33" s="16"/>
      <c r="G33" s="14"/>
      <c r="H33" s="14">
        <v>1</v>
      </c>
      <c r="I33" s="14"/>
      <c r="J33" s="14"/>
      <c r="K33" s="14"/>
      <c r="L33" s="14"/>
      <c r="M33" s="14"/>
      <c r="N33" s="14"/>
      <c r="O33" s="87"/>
      <c r="P33" s="88">
        <f t="shared" si="6"/>
        <v>0</v>
      </c>
      <c r="Q33" s="88">
        <f t="shared" si="7"/>
        <v>0</v>
      </c>
      <c r="R33" s="89"/>
      <c r="S33" s="90">
        <f t="shared" si="8"/>
        <v>0</v>
      </c>
      <c r="T33" s="91">
        <f t="shared" si="5"/>
        <v>0</v>
      </c>
      <c r="U33" s="92">
        <f t="shared" si="9"/>
        <v>0</v>
      </c>
      <c r="V33" s="93"/>
      <c r="W33" s="93"/>
      <c r="X33" s="42"/>
      <c r="Y33" s="43"/>
      <c r="Z33" s="43"/>
      <c r="AA33" s="43"/>
      <c r="AB33" s="44"/>
      <c r="AC33" s="93"/>
      <c r="AD33" s="42">
        <v>1</v>
      </c>
      <c r="AE33" s="42"/>
      <c r="AF33" s="43"/>
      <c r="AG33" s="43"/>
      <c r="AH33" s="43"/>
      <c r="AI33" s="42"/>
      <c r="AJ33" s="43"/>
      <c r="AK33" s="43"/>
      <c r="AL33" s="43"/>
      <c r="AM33" s="43">
        <v>1</v>
      </c>
      <c r="AN33" s="44"/>
      <c r="AO33" s="93"/>
      <c r="AP33" s="42"/>
      <c r="AQ33" s="44"/>
      <c r="AR33" s="42"/>
      <c r="AS33" s="43"/>
      <c r="AT33" s="42"/>
      <c r="AU33" s="44"/>
      <c r="AV33" s="42"/>
      <c r="AW33" s="44"/>
      <c r="AX33" s="42"/>
      <c r="AY33" s="106" t="s">
        <v>23</v>
      </c>
    </row>
    <row r="34" spans="1:51" outlineLevel="4" x14ac:dyDescent="0.25">
      <c r="A34" s="86"/>
      <c r="B34" s="14">
        <v>3</v>
      </c>
      <c r="C34" s="14"/>
      <c r="D34" s="14"/>
      <c r="E34" s="17"/>
      <c r="F34" s="16"/>
      <c r="G34" s="14"/>
      <c r="H34" s="14">
        <v>1</v>
      </c>
      <c r="I34" s="14"/>
      <c r="J34" s="14"/>
      <c r="K34" s="14"/>
      <c r="L34" s="14"/>
      <c r="M34" s="14"/>
      <c r="N34" s="14"/>
      <c r="O34" s="87"/>
      <c r="P34" s="88">
        <f t="shared" si="6"/>
        <v>0</v>
      </c>
      <c r="Q34" s="88">
        <f t="shared" si="7"/>
        <v>0</v>
      </c>
      <c r="R34" s="89"/>
      <c r="S34" s="90">
        <f t="shared" si="8"/>
        <v>0</v>
      </c>
      <c r="T34" s="91">
        <f t="shared" si="5"/>
        <v>0</v>
      </c>
      <c r="U34" s="92">
        <f t="shared" si="9"/>
        <v>0</v>
      </c>
      <c r="V34" s="93"/>
      <c r="W34" s="93"/>
      <c r="X34" s="42"/>
      <c r="Y34" s="43"/>
      <c r="Z34" s="43"/>
      <c r="AA34" s="43"/>
      <c r="AB34" s="44"/>
      <c r="AC34" s="93"/>
      <c r="AD34" s="42">
        <v>1</v>
      </c>
      <c r="AE34" s="42"/>
      <c r="AF34" s="43"/>
      <c r="AG34" s="43"/>
      <c r="AH34" s="43"/>
      <c r="AI34" s="42"/>
      <c r="AJ34" s="43"/>
      <c r="AK34" s="43"/>
      <c r="AL34" s="43"/>
      <c r="AM34" s="43">
        <v>1</v>
      </c>
      <c r="AN34" s="44"/>
      <c r="AO34" s="93"/>
      <c r="AP34" s="42"/>
      <c r="AQ34" s="44"/>
      <c r="AR34" s="42"/>
      <c r="AS34" s="43"/>
      <c r="AT34" s="42"/>
      <c r="AU34" s="44"/>
      <c r="AV34" s="42"/>
      <c r="AW34" s="44"/>
      <c r="AX34" s="42"/>
      <c r="AY34" s="106" t="s">
        <v>23</v>
      </c>
    </row>
    <row r="35" spans="1:51" outlineLevel="4" x14ac:dyDescent="0.25">
      <c r="A35" s="86"/>
      <c r="B35" s="14">
        <v>3</v>
      </c>
      <c r="C35" s="14"/>
      <c r="D35" s="14"/>
      <c r="E35" s="17"/>
      <c r="F35" s="16"/>
      <c r="G35" s="14"/>
      <c r="H35" s="14">
        <v>1</v>
      </c>
      <c r="I35" s="14"/>
      <c r="J35" s="14"/>
      <c r="K35" s="14"/>
      <c r="L35" s="14"/>
      <c r="M35" s="14"/>
      <c r="N35" s="14"/>
      <c r="O35" s="87"/>
      <c r="P35" s="88">
        <f t="shared" si="6"/>
        <v>0</v>
      </c>
      <c r="Q35" s="88">
        <f t="shared" si="7"/>
        <v>0</v>
      </c>
      <c r="R35" s="89"/>
      <c r="S35" s="90">
        <f t="shared" si="8"/>
        <v>0</v>
      </c>
      <c r="T35" s="91">
        <f t="shared" si="5"/>
        <v>0</v>
      </c>
      <c r="U35" s="92">
        <f t="shared" si="9"/>
        <v>0</v>
      </c>
      <c r="V35" s="93"/>
      <c r="W35" s="93"/>
      <c r="X35" s="42"/>
      <c r="Y35" s="43"/>
      <c r="Z35" s="43"/>
      <c r="AA35" s="43"/>
      <c r="AB35" s="44"/>
      <c r="AC35" s="93"/>
      <c r="AD35" s="42">
        <v>1</v>
      </c>
      <c r="AE35" s="42"/>
      <c r="AF35" s="43"/>
      <c r="AG35" s="43"/>
      <c r="AH35" s="43"/>
      <c r="AI35" s="42"/>
      <c r="AJ35" s="43"/>
      <c r="AK35" s="43"/>
      <c r="AL35" s="43"/>
      <c r="AM35" s="43">
        <v>1</v>
      </c>
      <c r="AN35" s="44"/>
      <c r="AO35" s="93"/>
      <c r="AP35" s="42"/>
      <c r="AQ35" s="44"/>
      <c r="AR35" s="42"/>
      <c r="AS35" s="43"/>
      <c r="AT35" s="42"/>
      <c r="AU35" s="44"/>
      <c r="AV35" s="42"/>
      <c r="AW35" s="44"/>
      <c r="AX35" s="42"/>
      <c r="AY35" s="106" t="s">
        <v>23</v>
      </c>
    </row>
    <row r="36" spans="1:51" outlineLevel="4" x14ac:dyDescent="0.25">
      <c r="A36" s="86"/>
      <c r="B36" s="14">
        <v>3</v>
      </c>
      <c r="C36" s="14"/>
      <c r="D36" s="14"/>
      <c r="E36" s="17"/>
      <c r="F36" s="16"/>
      <c r="G36" s="14"/>
      <c r="H36" s="14">
        <v>1</v>
      </c>
      <c r="I36" s="14"/>
      <c r="J36" s="14"/>
      <c r="K36" s="14"/>
      <c r="L36" s="14"/>
      <c r="M36" s="14"/>
      <c r="N36" s="14"/>
      <c r="O36" s="87"/>
      <c r="P36" s="88">
        <f t="shared" si="6"/>
        <v>0</v>
      </c>
      <c r="Q36" s="88">
        <f t="shared" si="7"/>
        <v>0</v>
      </c>
      <c r="R36" s="89"/>
      <c r="S36" s="90">
        <f t="shared" si="8"/>
        <v>0</v>
      </c>
      <c r="T36" s="91">
        <f t="shared" si="5"/>
        <v>0</v>
      </c>
      <c r="U36" s="92">
        <f t="shared" si="9"/>
        <v>0</v>
      </c>
      <c r="V36" s="93"/>
      <c r="W36" s="93"/>
      <c r="X36" s="42"/>
      <c r="Y36" s="43"/>
      <c r="Z36" s="43"/>
      <c r="AA36" s="43"/>
      <c r="AB36" s="44"/>
      <c r="AC36" s="93"/>
      <c r="AD36" s="42">
        <v>1</v>
      </c>
      <c r="AE36" s="42"/>
      <c r="AF36" s="43"/>
      <c r="AG36" s="43"/>
      <c r="AH36" s="43"/>
      <c r="AI36" s="42"/>
      <c r="AJ36" s="43"/>
      <c r="AK36" s="43"/>
      <c r="AL36" s="43"/>
      <c r="AM36" s="43">
        <v>1</v>
      </c>
      <c r="AN36" s="44"/>
      <c r="AO36" s="93"/>
      <c r="AP36" s="42"/>
      <c r="AQ36" s="44"/>
      <c r="AR36" s="42"/>
      <c r="AS36" s="43"/>
      <c r="AT36" s="42"/>
      <c r="AU36" s="44"/>
      <c r="AV36" s="42"/>
      <c r="AW36" s="44"/>
      <c r="AX36" s="42"/>
      <c r="AY36" s="106" t="s">
        <v>23</v>
      </c>
    </row>
    <row r="37" spans="1:51" outlineLevel="4" x14ac:dyDescent="0.25">
      <c r="A37" s="86"/>
      <c r="B37" s="14">
        <v>3</v>
      </c>
      <c r="C37" s="14"/>
      <c r="D37" s="14"/>
      <c r="E37" s="17"/>
      <c r="F37" s="16"/>
      <c r="G37" s="14"/>
      <c r="H37" s="14">
        <v>1</v>
      </c>
      <c r="I37" s="14"/>
      <c r="J37" s="14"/>
      <c r="K37" s="14"/>
      <c r="L37" s="14"/>
      <c r="M37" s="14"/>
      <c r="N37" s="14"/>
      <c r="O37" s="87"/>
      <c r="P37" s="88">
        <f t="shared" si="6"/>
        <v>0</v>
      </c>
      <c r="Q37" s="88">
        <f t="shared" si="7"/>
        <v>0</v>
      </c>
      <c r="R37" s="89"/>
      <c r="S37" s="90">
        <f t="shared" si="8"/>
        <v>0</v>
      </c>
      <c r="T37" s="91">
        <f t="shared" si="5"/>
        <v>0</v>
      </c>
      <c r="U37" s="92">
        <f t="shared" si="9"/>
        <v>0</v>
      </c>
      <c r="V37" s="93"/>
      <c r="W37" s="93"/>
      <c r="X37" s="42"/>
      <c r="Y37" s="43"/>
      <c r="Z37" s="43"/>
      <c r="AA37" s="43"/>
      <c r="AB37" s="44"/>
      <c r="AC37" s="93"/>
      <c r="AD37" s="42">
        <v>1</v>
      </c>
      <c r="AE37" s="42"/>
      <c r="AF37" s="43"/>
      <c r="AG37" s="43"/>
      <c r="AH37" s="43"/>
      <c r="AI37" s="42"/>
      <c r="AJ37" s="43"/>
      <c r="AK37" s="43"/>
      <c r="AL37" s="43"/>
      <c r="AM37" s="43">
        <v>4</v>
      </c>
      <c r="AN37" s="44"/>
      <c r="AO37" s="93"/>
      <c r="AP37" s="42"/>
      <c r="AQ37" s="44"/>
      <c r="AR37" s="42"/>
      <c r="AS37" s="43"/>
      <c r="AT37" s="42"/>
      <c r="AU37" s="44"/>
      <c r="AV37" s="42"/>
      <c r="AW37" s="44"/>
      <c r="AX37" s="42"/>
      <c r="AY37" s="106" t="s">
        <v>23</v>
      </c>
    </row>
    <row r="38" spans="1:51" outlineLevel="4" x14ac:dyDescent="0.25">
      <c r="A38" s="86"/>
      <c r="B38" s="14">
        <v>3</v>
      </c>
      <c r="C38" s="14"/>
      <c r="D38" s="14"/>
      <c r="E38" s="17"/>
      <c r="F38" s="16"/>
      <c r="G38" s="14"/>
      <c r="H38" s="14">
        <v>1</v>
      </c>
      <c r="I38" s="14"/>
      <c r="J38" s="14"/>
      <c r="K38" s="14"/>
      <c r="L38" s="14"/>
      <c r="M38" s="14"/>
      <c r="N38" s="14"/>
      <c r="O38" s="87"/>
      <c r="P38" s="88">
        <f t="shared" si="6"/>
        <v>0</v>
      </c>
      <c r="Q38" s="88">
        <f t="shared" si="7"/>
        <v>0</v>
      </c>
      <c r="R38" s="89"/>
      <c r="S38" s="90">
        <f t="shared" si="8"/>
        <v>0</v>
      </c>
      <c r="T38" s="91">
        <f t="shared" si="5"/>
        <v>0</v>
      </c>
      <c r="U38" s="92">
        <f t="shared" si="9"/>
        <v>0</v>
      </c>
      <c r="V38" s="93"/>
      <c r="W38" s="93"/>
      <c r="X38" s="42"/>
      <c r="Y38" s="43"/>
      <c r="Z38" s="43"/>
      <c r="AA38" s="43"/>
      <c r="AB38" s="44"/>
      <c r="AC38" s="93"/>
      <c r="AD38" s="42">
        <v>1</v>
      </c>
      <c r="AE38" s="42"/>
      <c r="AF38" s="43"/>
      <c r="AG38" s="43"/>
      <c r="AH38" s="43"/>
      <c r="AI38" s="42"/>
      <c r="AJ38" s="43"/>
      <c r="AK38" s="43"/>
      <c r="AL38" s="43"/>
      <c r="AM38" s="43">
        <v>1</v>
      </c>
      <c r="AN38" s="44"/>
      <c r="AO38" s="93"/>
      <c r="AP38" s="42"/>
      <c r="AQ38" s="44"/>
      <c r="AR38" s="42"/>
      <c r="AS38" s="43"/>
      <c r="AT38" s="42"/>
      <c r="AU38" s="44"/>
      <c r="AV38" s="42"/>
      <c r="AW38" s="44"/>
      <c r="AX38" s="42"/>
      <c r="AY38" s="106" t="s">
        <v>23</v>
      </c>
    </row>
    <row r="39" spans="1:51" outlineLevel="3" x14ac:dyDescent="0.25">
      <c r="A39" s="78"/>
      <c r="B39" s="11">
        <v>3</v>
      </c>
      <c r="C39" s="11"/>
      <c r="D39" s="11"/>
      <c r="E39" s="20"/>
      <c r="F39" s="11"/>
      <c r="G39" s="11"/>
      <c r="H39" s="11">
        <v>1</v>
      </c>
      <c r="I39" s="11"/>
      <c r="J39" s="11"/>
      <c r="K39" s="11"/>
      <c r="L39" s="11"/>
      <c r="M39" s="13"/>
      <c r="N39" s="11"/>
      <c r="O39" s="79"/>
      <c r="P39" s="80">
        <f>SUMIF($B40:$B41,4,(P40:P41) )* $H39</f>
        <v>0</v>
      </c>
      <c r="Q39" s="80">
        <f>SUMIF($B40:$B41,4,(Q40:Q41) )* $H39</f>
        <v>0</v>
      </c>
      <c r="R39" s="81" t="s">
        <v>22</v>
      </c>
      <c r="S39" s="82">
        <f>SUMIF($B40:$B41,4,(S40:S41) )</f>
        <v>0</v>
      </c>
      <c r="T39" s="83">
        <f>SUMIF($B40:$B41,4,(T40:T41) )</f>
        <v>0</v>
      </c>
      <c r="U39" s="83">
        <f>SUMIF($B40:$B41,4,(U40:U41) )</f>
        <v>0</v>
      </c>
      <c r="V39" s="85"/>
      <c r="W39" s="85"/>
      <c r="X39" s="39"/>
      <c r="Y39" s="40"/>
      <c r="Z39" s="40"/>
      <c r="AA39" s="40"/>
      <c r="AB39" s="41"/>
      <c r="AC39" s="85"/>
      <c r="AD39" s="39"/>
      <c r="AE39" s="39"/>
      <c r="AF39" s="40"/>
      <c r="AG39" s="40"/>
      <c r="AH39" s="40"/>
      <c r="AI39" s="39"/>
      <c r="AJ39" s="40"/>
      <c r="AK39" s="40"/>
      <c r="AL39" s="40"/>
      <c r="AM39" s="40"/>
      <c r="AN39" s="41"/>
      <c r="AO39" s="85"/>
      <c r="AP39" s="39"/>
      <c r="AQ39" s="41"/>
      <c r="AR39" s="39"/>
      <c r="AS39" s="40"/>
      <c r="AT39" s="39"/>
      <c r="AU39" s="41"/>
      <c r="AV39" s="39"/>
      <c r="AW39" s="41"/>
      <c r="AX39" s="39"/>
      <c r="AY39" s="105" t="s">
        <v>23</v>
      </c>
    </row>
    <row r="40" spans="1:51" outlineLevel="4" x14ac:dyDescent="0.25">
      <c r="A40" s="78"/>
      <c r="B40" s="11">
        <v>4</v>
      </c>
      <c r="C40" s="11"/>
      <c r="D40" s="21"/>
      <c r="E40" s="22"/>
      <c r="F40" s="11"/>
      <c r="G40" s="11"/>
      <c r="H40" s="11">
        <v>1</v>
      </c>
      <c r="I40" s="11"/>
      <c r="J40" s="11"/>
      <c r="K40" s="11"/>
      <c r="L40" s="11"/>
      <c r="M40" s="13"/>
      <c r="N40" s="11"/>
      <c r="O40" s="79"/>
      <c r="P40" s="80">
        <f>SUMIF($B41:$B41,5,(P41:P41) )* $H40</f>
        <v>0</v>
      </c>
      <c r="Q40" s="80">
        <f>SUMIF($B41:$B41,5,(Q41:Q41) )* $H40</f>
        <v>0</v>
      </c>
      <c r="R40" s="81" t="s">
        <v>22</v>
      </c>
      <c r="S40" s="82">
        <f>SUMIF($B41:$B41,5,(S41:S41) )</f>
        <v>0</v>
      </c>
      <c r="T40" s="83">
        <f>SUMIF($B41:$B41,5,(T41:T41) )* $H40</f>
        <v>0</v>
      </c>
      <c r="U40" s="83">
        <f>SUMIF($B41:$B41,5,(U41:U41) )* $H40</f>
        <v>0</v>
      </c>
      <c r="V40" s="85"/>
      <c r="W40" s="85"/>
      <c r="X40" s="39"/>
      <c r="Y40" s="40"/>
      <c r="Z40" s="40"/>
      <c r="AA40" s="40"/>
      <c r="AB40" s="41"/>
      <c r="AC40" s="85"/>
      <c r="AD40" s="39"/>
      <c r="AE40" s="39"/>
      <c r="AF40" s="40"/>
      <c r="AG40" s="40"/>
      <c r="AH40" s="40"/>
      <c r="AI40" s="39"/>
      <c r="AJ40" s="40"/>
      <c r="AK40" s="40"/>
      <c r="AL40" s="40"/>
      <c r="AM40" s="40"/>
      <c r="AN40" s="41"/>
      <c r="AO40" s="85"/>
      <c r="AP40" s="39"/>
      <c r="AQ40" s="41"/>
      <c r="AR40" s="39"/>
      <c r="AS40" s="40"/>
      <c r="AT40" s="39"/>
      <c r="AU40" s="41"/>
      <c r="AV40" s="39"/>
      <c r="AW40" s="41"/>
      <c r="AX40" s="39"/>
      <c r="AY40" s="105" t="s">
        <v>23</v>
      </c>
    </row>
    <row r="41" spans="1:51" outlineLevel="5" x14ac:dyDescent="0.25">
      <c r="A41" s="94"/>
      <c r="B41" s="23">
        <v>5</v>
      </c>
      <c r="C41" s="23"/>
      <c r="D41" s="23"/>
      <c r="E41" s="24"/>
      <c r="F41" s="23"/>
      <c r="G41" s="23"/>
      <c r="H41" s="25">
        <v>1</v>
      </c>
      <c r="I41" s="23"/>
      <c r="J41" s="23"/>
      <c r="K41" s="23"/>
      <c r="L41" s="23"/>
      <c r="M41" s="13"/>
      <c r="N41" s="23"/>
      <c r="O41" s="95"/>
      <c r="P41" s="96">
        <f>$H41 * $T41</f>
        <v>0</v>
      </c>
      <c r="Q41" s="96">
        <f>$H41 * $U41</f>
        <v>0</v>
      </c>
      <c r="R41" s="97"/>
      <c r="S41" s="98">
        <f>SUMPRODUCT($AE41:$AO41,$AE$10:$AO$10,$AE$9:$AO$9,$AE$8:$AO$8)+(SUMPRODUCT(AP41:AY41,$AP$8:$AY$8,$AP$7:$AY$7)*$AD41)</f>
        <v>0</v>
      </c>
      <c r="T41" s="99">
        <f>SUMPRODUCT(AP41:AY41,$AP$8:$AY$8,$AP$7:$AY$7)*$AD41</f>
        <v>0</v>
      </c>
      <c r="U41" s="100">
        <f>S41-T41</f>
        <v>0</v>
      </c>
      <c r="V41" s="101"/>
      <c r="W41" s="101"/>
      <c r="X41" s="45"/>
      <c r="Y41" s="46"/>
      <c r="Z41" s="46"/>
      <c r="AA41" s="46">
        <v>1</v>
      </c>
      <c r="AB41" s="47"/>
      <c r="AC41" s="101"/>
      <c r="AD41" s="45">
        <f>AA41</f>
        <v>1</v>
      </c>
      <c r="AE41" s="45"/>
      <c r="AF41" s="46"/>
      <c r="AG41" s="46"/>
      <c r="AH41" s="46">
        <v>26.47</v>
      </c>
      <c r="AI41" s="45"/>
      <c r="AJ41" s="46"/>
      <c r="AK41" s="46"/>
      <c r="AL41" s="46"/>
      <c r="AM41" s="46"/>
      <c r="AN41" s="47"/>
      <c r="AO41" s="101"/>
      <c r="AP41" s="45"/>
      <c r="AQ41" s="47"/>
      <c r="AR41" s="45"/>
      <c r="AS41" s="46"/>
      <c r="AT41" s="45"/>
      <c r="AU41" s="47"/>
      <c r="AV41" s="45"/>
      <c r="AW41" s="47"/>
      <c r="AX41" s="45"/>
      <c r="AY41" s="107" t="s">
        <v>23</v>
      </c>
    </row>
    <row r="42" spans="1:51" outlineLevel="3" x14ac:dyDescent="0.25">
      <c r="A42" s="78"/>
      <c r="B42" s="11">
        <v>3</v>
      </c>
      <c r="C42" s="11"/>
      <c r="D42" s="11"/>
      <c r="E42" s="20"/>
      <c r="F42" s="11"/>
      <c r="G42" s="11"/>
      <c r="H42" s="11">
        <v>1</v>
      </c>
      <c r="I42" s="11"/>
      <c r="J42" s="11"/>
      <c r="K42" s="11"/>
      <c r="L42" s="11"/>
      <c r="M42" s="13"/>
      <c r="N42" s="11"/>
      <c r="O42" s="79"/>
      <c r="P42" s="80">
        <f>SUMIF($B43:$B57,4,(P43:P57) )* $H42</f>
        <v>0</v>
      </c>
      <c r="Q42" s="80">
        <f>SUMIF($B43:$B57,4,(Q43:Q57) )* $H42</f>
        <v>0</v>
      </c>
      <c r="R42" s="81" t="s">
        <v>22</v>
      </c>
      <c r="S42" s="82">
        <f>SUMIF($B43:$B57,4,(S43:S57) )</f>
        <v>0</v>
      </c>
      <c r="T42" s="83">
        <f>SUMIF($B43:$B57,4,(T43:T57) )* $H42</f>
        <v>0</v>
      </c>
      <c r="U42" s="83">
        <f>SUMIF($B43:$B57,4,(U43:U57) )* $H42</f>
        <v>0</v>
      </c>
      <c r="V42" s="85"/>
      <c r="W42" s="85"/>
      <c r="X42" s="39"/>
      <c r="Y42" s="40"/>
      <c r="Z42" s="40"/>
      <c r="AA42" s="40"/>
      <c r="AB42" s="41"/>
      <c r="AC42" s="85"/>
      <c r="AD42" s="39"/>
      <c r="AE42" s="39"/>
      <c r="AF42" s="40"/>
      <c r="AG42" s="40"/>
      <c r="AH42" s="40"/>
      <c r="AI42" s="39"/>
      <c r="AJ42" s="40"/>
      <c r="AK42" s="40"/>
      <c r="AL42" s="40"/>
      <c r="AM42" s="40"/>
      <c r="AN42" s="41"/>
      <c r="AO42" s="85"/>
      <c r="AP42" s="39"/>
      <c r="AQ42" s="41"/>
      <c r="AR42" s="39"/>
      <c r="AS42" s="40"/>
      <c r="AT42" s="39"/>
      <c r="AU42" s="41"/>
      <c r="AV42" s="39"/>
      <c r="AW42" s="41"/>
      <c r="AX42" s="39"/>
      <c r="AY42" s="105" t="s">
        <v>23</v>
      </c>
    </row>
    <row r="43" spans="1:51" outlineLevel="4" x14ac:dyDescent="0.25">
      <c r="A43" s="78"/>
      <c r="B43" s="11">
        <v>4</v>
      </c>
      <c r="C43" s="11"/>
      <c r="D43" s="26"/>
      <c r="E43" s="22"/>
      <c r="F43" s="11"/>
      <c r="G43" s="11"/>
      <c r="H43" s="11">
        <v>3</v>
      </c>
      <c r="I43" s="11"/>
      <c r="J43" s="11"/>
      <c r="K43" s="11"/>
      <c r="L43" s="11"/>
      <c r="M43" s="13"/>
      <c r="N43" s="11"/>
      <c r="O43" s="79"/>
      <c r="P43" s="80">
        <f>SUMIF($B44:$B57,5,(P44:P57) )* $H43</f>
        <v>0</v>
      </c>
      <c r="Q43" s="80">
        <f>SUMIF($B44:$B57,5,(Q44:Q57) )* $H43</f>
        <v>0</v>
      </c>
      <c r="R43" s="81" t="s">
        <v>22</v>
      </c>
      <c r="S43" s="82">
        <f>SUMIF($B44:$B57,5,(S44:S57) )</f>
        <v>0</v>
      </c>
      <c r="T43" s="83">
        <f>SUMIF($B44:$B57,5,(T44:T57) )</f>
        <v>0</v>
      </c>
      <c r="U43" s="83">
        <f>SUMIF($B44:$B57,5,(U44:U57) )</f>
        <v>0</v>
      </c>
      <c r="V43" s="85"/>
      <c r="W43" s="85"/>
      <c r="X43" s="39"/>
      <c r="Y43" s="40"/>
      <c r="Z43" s="40"/>
      <c r="AA43" s="40"/>
      <c r="AB43" s="41"/>
      <c r="AC43" s="85"/>
      <c r="AD43" s="39"/>
      <c r="AE43" s="39"/>
      <c r="AF43" s="40"/>
      <c r="AG43" s="40"/>
      <c r="AH43" s="40"/>
      <c r="AI43" s="39"/>
      <c r="AJ43" s="40"/>
      <c r="AK43" s="40"/>
      <c r="AL43" s="40"/>
      <c r="AM43" s="40"/>
      <c r="AN43" s="41"/>
      <c r="AO43" s="85"/>
      <c r="AP43" s="39"/>
      <c r="AQ43" s="41"/>
      <c r="AR43" s="39"/>
      <c r="AS43" s="40"/>
      <c r="AT43" s="39"/>
      <c r="AU43" s="41"/>
      <c r="AV43" s="39"/>
      <c r="AW43" s="41"/>
      <c r="AX43" s="39"/>
      <c r="AY43" s="105" t="s">
        <v>23</v>
      </c>
    </row>
    <row r="44" spans="1:51" outlineLevel="5" x14ac:dyDescent="0.25">
      <c r="A44" s="94"/>
      <c r="B44" s="23">
        <v>5</v>
      </c>
      <c r="C44" s="23"/>
      <c r="D44" s="23"/>
      <c r="E44" s="24"/>
      <c r="F44" s="23"/>
      <c r="G44" s="23"/>
      <c r="H44" s="25">
        <v>1</v>
      </c>
      <c r="I44" s="23"/>
      <c r="J44" s="23"/>
      <c r="K44" s="23"/>
      <c r="L44" s="23"/>
      <c r="M44" s="13"/>
      <c r="N44" s="23"/>
      <c r="O44" s="95"/>
      <c r="P44" s="96">
        <f t="shared" ref="P44:P57" si="10">$H44 * $T44</f>
        <v>0</v>
      </c>
      <c r="Q44" s="96">
        <f t="shared" ref="Q44:Q57" si="11">$H44 * $U44</f>
        <v>0</v>
      </c>
      <c r="R44" s="97"/>
      <c r="S44" s="98">
        <f t="shared" ref="S44:S57" si="12">SUMPRODUCT($AE44:$AO44,$AE$10:$AO$10,$AE$9:$AO$9,$AE$8:$AO$8)+(SUMPRODUCT(AP44:AY44,$AP$8:$AY$8,$AP$7:$AY$7)*$AD44)</f>
        <v>0</v>
      </c>
      <c r="T44" s="99">
        <f t="shared" ref="T44:T57" si="13">SUMPRODUCT(AP44:AY44,$AP$8:$AY$8,$AP$7:$AY$7)*$AD44</f>
        <v>0</v>
      </c>
      <c r="U44" s="100">
        <f t="shared" ref="U44:U57" si="14">S44-T44</f>
        <v>0</v>
      </c>
      <c r="V44" s="101"/>
      <c r="W44" s="101"/>
      <c r="X44" s="45"/>
      <c r="Y44" s="46"/>
      <c r="Z44" s="46"/>
      <c r="AA44" s="46">
        <v>1</v>
      </c>
      <c r="AB44" s="47"/>
      <c r="AC44" s="101"/>
      <c r="AD44" s="45">
        <f>AA44</f>
        <v>1</v>
      </c>
      <c r="AE44" s="45"/>
      <c r="AF44" s="46"/>
      <c r="AG44" s="46"/>
      <c r="AH44" s="46"/>
      <c r="AI44" s="45"/>
      <c r="AJ44" s="46"/>
      <c r="AK44" s="46"/>
      <c r="AL44" s="46"/>
      <c r="AM44" s="46"/>
      <c r="AN44" s="47"/>
      <c r="AO44" s="101"/>
      <c r="AP44" s="45"/>
      <c r="AQ44" s="47"/>
      <c r="AR44" s="45"/>
      <c r="AS44" s="46"/>
      <c r="AT44" s="45"/>
      <c r="AU44" s="47"/>
      <c r="AV44" s="45"/>
      <c r="AW44" s="47"/>
      <c r="AX44" s="45"/>
      <c r="AY44" s="107" t="s">
        <v>23</v>
      </c>
    </row>
    <row r="45" spans="1:51" outlineLevel="5" x14ac:dyDescent="0.25">
      <c r="A45" s="94"/>
      <c r="B45" s="23">
        <v>5</v>
      </c>
      <c r="C45" s="23"/>
      <c r="D45" s="23"/>
      <c r="E45" s="27"/>
      <c r="F45" s="23"/>
      <c r="G45" s="23"/>
      <c r="H45" s="25"/>
      <c r="I45" s="23"/>
      <c r="J45" s="23"/>
      <c r="K45" s="23"/>
      <c r="L45" s="23"/>
      <c r="M45" s="13"/>
      <c r="N45" s="23"/>
      <c r="O45" s="95"/>
      <c r="P45" s="96">
        <f t="shared" si="10"/>
        <v>0</v>
      </c>
      <c r="Q45" s="96">
        <f t="shared" si="11"/>
        <v>0</v>
      </c>
      <c r="R45" s="97"/>
      <c r="S45" s="98">
        <f t="shared" si="12"/>
        <v>0</v>
      </c>
      <c r="T45" s="99">
        <f t="shared" si="13"/>
        <v>0</v>
      </c>
      <c r="U45" s="100">
        <f t="shared" si="14"/>
        <v>0</v>
      </c>
      <c r="V45" s="101"/>
      <c r="W45" s="101"/>
      <c r="X45" s="45"/>
      <c r="Y45" s="46"/>
      <c r="Z45" s="46"/>
      <c r="AA45" s="46"/>
      <c r="AB45" s="47"/>
      <c r="AC45" s="101"/>
      <c r="AD45" s="45"/>
      <c r="AE45" s="45"/>
      <c r="AF45" s="46"/>
      <c r="AG45" s="46"/>
      <c r="AH45" s="46"/>
      <c r="AI45" s="45"/>
      <c r="AJ45" s="46"/>
      <c r="AK45" s="46"/>
      <c r="AL45" s="46"/>
      <c r="AM45" s="46"/>
      <c r="AN45" s="47"/>
      <c r="AO45" s="101"/>
      <c r="AP45" s="45"/>
      <c r="AQ45" s="47"/>
      <c r="AR45" s="45"/>
      <c r="AS45" s="46"/>
      <c r="AT45" s="45"/>
      <c r="AU45" s="47"/>
      <c r="AV45" s="45"/>
      <c r="AW45" s="47"/>
      <c r="AX45" s="45"/>
      <c r="AY45" s="107" t="s">
        <v>23</v>
      </c>
    </row>
    <row r="46" spans="1:51" outlineLevel="5" x14ac:dyDescent="0.25">
      <c r="A46" s="94"/>
      <c r="B46" s="23">
        <v>5</v>
      </c>
      <c r="C46" s="23"/>
      <c r="D46" s="23"/>
      <c r="E46" s="28"/>
      <c r="F46" s="29"/>
      <c r="G46" s="23"/>
      <c r="H46" s="25">
        <v>1</v>
      </c>
      <c r="I46" s="23"/>
      <c r="J46" s="23"/>
      <c r="K46" s="23"/>
      <c r="L46" s="23"/>
      <c r="M46" s="13"/>
      <c r="N46" s="23"/>
      <c r="O46" s="95"/>
      <c r="P46" s="96">
        <f t="shared" si="10"/>
        <v>0</v>
      </c>
      <c r="Q46" s="96">
        <f t="shared" si="11"/>
        <v>0</v>
      </c>
      <c r="R46" s="97"/>
      <c r="S46" s="98">
        <f t="shared" si="12"/>
        <v>0</v>
      </c>
      <c r="T46" s="99">
        <f t="shared" si="13"/>
        <v>0</v>
      </c>
      <c r="U46" s="100">
        <f t="shared" si="14"/>
        <v>0</v>
      </c>
      <c r="V46" s="101"/>
      <c r="W46" s="101"/>
      <c r="X46" s="45"/>
      <c r="Y46" s="46"/>
      <c r="Z46" s="46"/>
      <c r="AA46" s="46"/>
      <c r="AB46" s="47"/>
      <c r="AC46" s="101"/>
      <c r="AD46" s="45">
        <v>1</v>
      </c>
      <c r="AE46" s="45"/>
      <c r="AF46" s="46"/>
      <c r="AG46" s="46"/>
      <c r="AH46" s="46"/>
      <c r="AI46" s="45"/>
      <c r="AJ46" s="46"/>
      <c r="AK46" s="46"/>
      <c r="AL46" s="46"/>
      <c r="AM46" s="46"/>
      <c r="AN46" s="47"/>
      <c r="AO46" s="101"/>
      <c r="AP46" s="45"/>
      <c r="AQ46" s="47"/>
      <c r="AR46" s="45"/>
      <c r="AS46" s="46"/>
      <c r="AT46" s="45"/>
      <c r="AU46" s="47"/>
      <c r="AV46" s="45"/>
      <c r="AW46" s="47"/>
      <c r="AX46" s="45"/>
      <c r="AY46" s="107" t="s">
        <v>23</v>
      </c>
    </row>
    <row r="47" spans="1:51" outlineLevel="5" x14ac:dyDescent="0.25">
      <c r="A47" s="94"/>
      <c r="B47" s="23">
        <v>5</v>
      </c>
      <c r="C47" s="23"/>
      <c r="D47" s="23"/>
      <c r="E47" s="28"/>
      <c r="F47" s="29"/>
      <c r="G47" s="23"/>
      <c r="H47" s="25">
        <v>1</v>
      </c>
      <c r="I47" s="23"/>
      <c r="J47" s="23"/>
      <c r="K47" s="23"/>
      <c r="L47" s="23"/>
      <c r="M47" s="13"/>
      <c r="N47" s="23"/>
      <c r="O47" s="95"/>
      <c r="P47" s="96">
        <f t="shared" si="10"/>
        <v>0</v>
      </c>
      <c r="Q47" s="96">
        <f t="shared" si="11"/>
        <v>0</v>
      </c>
      <c r="R47" s="97"/>
      <c r="S47" s="98">
        <f t="shared" si="12"/>
        <v>0</v>
      </c>
      <c r="T47" s="99">
        <f t="shared" si="13"/>
        <v>0</v>
      </c>
      <c r="U47" s="100">
        <f t="shared" si="14"/>
        <v>0</v>
      </c>
      <c r="V47" s="101"/>
      <c r="W47" s="101"/>
      <c r="X47" s="45"/>
      <c r="Y47" s="46"/>
      <c r="Z47" s="46"/>
      <c r="AA47" s="46"/>
      <c r="AB47" s="47"/>
      <c r="AC47" s="101"/>
      <c r="AD47" s="45">
        <v>1</v>
      </c>
      <c r="AE47" s="45"/>
      <c r="AF47" s="46"/>
      <c r="AG47" s="46"/>
      <c r="AH47" s="46"/>
      <c r="AI47" s="45"/>
      <c r="AJ47" s="46"/>
      <c r="AK47" s="46"/>
      <c r="AL47" s="46"/>
      <c r="AM47" s="46">
        <f>0.5/$H$43</f>
        <v>0.16666666666666666</v>
      </c>
      <c r="AN47" s="47"/>
      <c r="AO47" s="101"/>
      <c r="AP47" s="45"/>
      <c r="AQ47" s="47"/>
      <c r="AR47" s="45"/>
      <c r="AS47" s="46"/>
      <c r="AT47" s="45"/>
      <c r="AU47" s="47"/>
      <c r="AV47" s="45"/>
      <c r="AW47" s="47"/>
      <c r="AX47" s="45"/>
      <c r="AY47" s="107" t="s">
        <v>23</v>
      </c>
    </row>
    <row r="48" spans="1:51" outlineLevel="5" x14ac:dyDescent="0.25">
      <c r="A48" s="94"/>
      <c r="B48" s="23">
        <v>5</v>
      </c>
      <c r="C48" s="23"/>
      <c r="D48" s="23"/>
      <c r="E48" s="28"/>
      <c r="F48" s="29"/>
      <c r="G48" s="23"/>
      <c r="H48" s="25">
        <v>1</v>
      </c>
      <c r="I48" s="23"/>
      <c r="J48" s="23"/>
      <c r="K48" s="23"/>
      <c r="L48" s="23"/>
      <c r="M48" s="13"/>
      <c r="N48" s="23"/>
      <c r="O48" s="95"/>
      <c r="P48" s="96">
        <f t="shared" si="10"/>
        <v>0</v>
      </c>
      <c r="Q48" s="96">
        <f t="shared" si="11"/>
        <v>0</v>
      </c>
      <c r="R48" s="97"/>
      <c r="S48" s="98">
        <f t="shared" si="12"/>
        <v>0</v>
      </c>
      <c r="T48" s="99">
        <f t="shared" si="13"/>
        <v>0</v>
      </c>
      <c r="U48" s="100">
        <f t="shared" si="14"/>
        <v>0</v>
      </c>
      <c r="V48" s="101"/>
      <c r="W48" s="101"/>
      <c r="X48" s="45"/>
      <c r="Y48" s="46"/>
      <c r="Z48" s="46"/>
      <c r="AA48" s="46"/>
      <c r="AB48" s="47"/>
      <c r="AC48" s="101"/>
      <c r="AD48" s="45">
        <v>1</v>
      </c>
      <c r="AE48" s="45"/>
      <c r="AF48" s="46"/>
      <c r="AG48" s="46"/>
      <c r="AH48" s="46"/>
      <c r="AI48" s="45"/>
      <c r="AJ48" s="46"/>
      <c r="AK48" s="46"/>
      <c r="AL48" s="46"/>
      <c r="AM48" s="46">
        <f>0.33/$H$43</f>
        <v>0.11</v>
      </c>
      <c r="AN48" s="47"/>
      <c r="AO48" s="101"/>
      <c r="AP48" s="45"/>
      <c r="AQ48" s="47"/>
      <c r="AR48" s="45"/>
      <c r="AS48" s="46"/>
      <c r="AT48" s="45"/>
      <c r="AU48" s="47"/>
      <c r="AV48" s="45"/>
      <c r="AW48" s="47"/>
      <c r="AX48" s="45"/>
      <c r="AY48" s="107" t="s">
        <v>23</v>
      </c>
    </row>
    <row r="49" spans="1:51" outlineLevel="5" x14ac:dyDescent="0.25">
      <c r="A49" s="94"/>
      <c r="B49" s="23">
        <v>5</v>
      </c>
      <c r="C49" s="23"/>
      <c r="D49" s="23"/>
      <c r="E49" s="28"/>
      <c r="F49" s="29"/>
      <c r="G49" s="23"/>
      <c r="H49" s="25">
        <v>1</v>
      </c>
      <c r="I49" s="23"/>
      <c r="J49" s="23"/>
      <c r="K49" s="23"/>
      <c r="L49" s="23"/>
      <c r="M49" s="13"/>
      <c r="N49" s="23"/>
      <c r="O49" s="95"/>
      <c r="P49" s="96">
        <f t="shared" si="10"/>
        <v>0</v>
      </c>
      <c r="Q49" s="96">
        <f t="shared" si="11"/>
        <v>0</v>
      </c>
      <c r="R49" s="97"/>
      <c r="S49" s="98">
        <f t="shared" si="12"/>
        <v>0</v>
      </c>
      <c r="T49" s="99">
        <f t="shared" si="13"/>
        <v>0</v>
      </c>
      <c r="U49" s="100">
        <f t="shared" si="14"/>
        <v>0</v>
      </c>
      <c r="V49" s="101"/>
      <c r="W49" s="101"/>
      <c r="X49" s="45"/>
      <c r="Y49" s="46"/>
      <c r="Z49" s="46"/>
      <c r="AA49" s="46"/>
      <c r="AB49" s="47"/>
      <c r="AC49" s="101"/>
      <c r="AD49" s="45">
        <v>1</v>
      </c>
      <c r="AE49" s="45"/>
      <c r="AF49" s="46"/>
      <c r="AG49" s="46"/>
      <c r="AH49" s="46"/>
      <c r="AI49" s="45"/>
      <c r="AJ49" s="46"/>
      <c r="AK49" s="46"/>
      <c r="AL49" s="46"/>
      <c r="AM49" s="46">
        <f>2.25/$H$43</f>
        <v>0.75</v>
      </c>
      <c r="AN49" s="47"/>
      <c r="AO49" s="101"/>
      <c r="AP49" s="45"/>
      <c r="AQ49" s="47"/>
      <c r="AR49" s="45"/>
      <c r="AS49" s="46"/>
      <c r="AT49" s="45"/>
      <c r="AU49" s="47"/>
      <c r="AV49" s="45"/>
      <c r="AW49" s="47"/>
      <c r="AX49" s="45"/>
      <c r="AY49" s="107" t="s">
        <v>23</v>
      </c>
    </row>
    <row r="50" spans="1:51" outlineLevel="5" x14ac:dyDescent="0.25">
      <c r="A50" s="94"/>
      <c r="B50" s="23">
        <v>5</v>
      </c>
      <c r="C50" s="23"/>
      <c r="D50" s="23"/>
      <c r="E50" s="28"/>
      <c r="F50" s="29"/>
      <c r="G50" s="23"/>
      <c r="H50" s="25">
        <v>1</v>
      </c>
      <c r="I50" s="23"/>
      <c r="J50" s="23"/>
      <c r="K50" s="23"/>
      <c r="L50" s="23"/>
      <c r="M50" s="13"/>
      <c r="N50" s="23"/>
      <c r="O50" s="95"/>
      <c r="P50" s="96">
        <f t="shared" si="10"/>
        <v>0</v>
      </c>
      <c r="Q50" s="96">
        <f t="shared" si="11"/>
        <v>0</v>
      </c>
      <c r="R50" s="97"/>
      <c r="S50" s="98">
        <f t="shared" si="12"/>
        <v>0</v>
      </c>
      <c r="T50" s="99">
        <f t="shared" si="13"/>
        <v>0</v>
      </c>
      <c r="U50" s="100">
        <f t="shared" si="14"/>
        <v>0</v>
      </c>
      <c r="V50" s="101"/>
      <c r="W50" s="101"/>
      <c r="X50" s="45"/>
      <c r="Y50" s="46"/>
      <c r="Z50" s="46"/>
      <c r="AA50" s="46"/>
      <c r="AB50" s="47"/>
      <c r="AC50" s="101"/>
      <c r="AD50" s="45">
        <v>1</v>
      </c>
      <c r="AE50" s="45"/>
      <c r="AF50" s="46"/>
      <c r="AG50" s="46"/>
      <c r="AH50" s="46"/>
      <c r="AI50" s="45"/>
      <c r="AJ50" s="46"/>
      <c r="AK50" s="46"/>
      <c r="AL50" s="46"/>
      <c r="AM50" s="46">
        <f>1/$H$43</f>
        <v>0.33333333333333331</v>
      </c>
      <c r="AN50" s="47"/>
      <c r="AO50" s="101"/>
      <c r="AP50" s="45"/>
      <c r="AQ50" s="47"/>
      <c r="AR50" s="45"/>
      <c r="AS50" s="46"/>
      <c r="AT50" s="45"/>
      <c r="AU50" s="47"/>
      <c r="AV50" s="45"/>
      <c r="AW50" s="47"/>
      <c r="AX50" s="45"/>
      <c r="AY50" s="107" t="s">
        <v>23</v>
      </c>
    </row>
    <row r="51" spans="1:51" outlineLevel="5" x14ac:dyDescent="0.25">
      <c r="A51" s="94"/>
      <c r="B51" s="23">
        <v>5</v>
      </c>
      <c r="C51" s="23"/>
      <c r="D51" s="23"/>
      <c r="E51" s="28"/>
      <c r="F51" s="29"/>
      <c r="G51" s="23"/>
      <c r="H51" s="25">
        <v>1</v>
      </c>
      <c r="I51" s="23"/>
      <c r="J51" s="23"/>
      <c r="K51" s="23"/>
      <c r="L51" s="23"/>
      <c r="M51" s="13"/>
      <c r="N51" s="23"/>
      <c r="O51" s="95"/>
      <c r="P51" s="96">
        <f t="shared" si="10"/>
        <v>0</v>
      </c>
      <c r="Q51" s="96">
        <f t="shared" si="11"/>
        <v>0</v>
      </c>
      <c r="R51" s="97"/>
      <c r="S51" s="98">
        <f t="shared" si="12"/>
        <v>0</v>
      </c>
      <c r="T51" s="99">
        <f t="shared" si="13"/>
        <v>0</v>
      </c>
      <c r="U51" s="100">
        <f t="shared" si="14"/>
        <v>0</v>
      </c>
      <c r="V51" s="101"/>
      <c r="W51" s="101"/>
      <c r="X51" s="45"/>
      <c r="Y51" s="46"/>
      <c r="Z51" s="46"/>
      <c r="AA51" s="46"/>
      <c r="AB51" s="47"/>
      <c r="AC51" s="101"/>
      <c r="AD51" s="45">
        <v>1</v>
      </c>
      <c r="AE51" s="45"/>
      <c r="AF51" s="46"/>
      <c r="AG51" s="46"/>
      <c r="AH51" s="46"/>
      <c r="AI51" s="45"/>
      <c r="AJ51" s="46"/>
      <c r="AK51" s="46"/>
      <c r="AL51" s="46"/>
      <c r="AM51" s="46">
        <f>1/$H$43</f>
        <v>0.33333333333333331</v>
      </c>
      <c r="AN51" s="47"/>
      <c r="AO51" s="101"/>
      <c r="AP51" s="45"/>
      <c r="AQ51" s="47"/>
      <c r="AR51" s="45"/>
      <c r="AS51" s="46"/>
      <c r="AT51" s="45"/>
      <c r="AU51" s="47"/>
      <c r="AV51" s="45"/>
      <c r="AW51" s="47"/>
      <c r="AX51" s="45"/>
      <c r="AY51" s="107" t="s">
        <v>23</v>
      </c>
    </row>
    <row r="52" spans="1:51" outlineLevel="5" x14ac:dyDescent="0.25">
      <c r="A52" s="94"/>
      <c r="B52" s="23">
        <v>5</v>
      </c>
      <c r="C52" s="23"/>
      <c r="D52" s="23"/>
      <c r="E52" s="28"/>
      <c r="F52" s="29"/>
      <c r="G52" s="23"/>
      <c r="H52" s="25">
        <v>1</v>
      </c>
      <c r="I52" s="23"/>
      <c r="J52" s="23"/>
      <c r="K52" s="23"/>
      <c r="L52" s="23"/>
      <c r="M52" s="13"/>
      <c r="N52" s="23"/>
      <c r="O52" s="95"/>
      <c r="P52" s="96">
        <f t="shared" si="10"/>
        <v>0</v>
      </c>
      <c r="Q52" s="96">
        <f t="shared" si="11"/>
        <v>0</v>
      </c>
      <c r="R52" s="97"/>
      <c r="S52" s="98">
        <f t="shared" si="12"/>
        <v>0</v>
      </c>
      <c r="T52" s="99">
        <f t="shared" si="13"/>
        <v>0</v>
      </c>
      <c r="U52" s="100">
        <f t="shared" si="14"/>
        <v>0</v>
      </c>
      <c r="V52" s="101"/>
      <c r="W52" s="101"/>
      <c r="X52" s="45"/>
      <c r="Y52" s="46"/>
      <c r="Z52" s="46"/>
      <c r="AA52" s="46"/>
      <c r="AB52" s="47"/>
      <c r="AC52" s="101"/>
      <c r="AD52" s="45">
        <v>1</v>
      </c>
      <c r="AE52" s="45"/>
      <c r="AF52" s="46"/>
      <c r="AG52" s="46"/>
      <c r="AH52" s="46"/>
      <c r="AI52" s="45"/>
      <c r="AJ52" s="46"/>
      <c r="AK52" s="46"/>
      <c r="AL52" s="46"/>
      <c r="AM52" s="46">
        <f>1/$H$43</f>
        <v>0.33333333333333331</v>
      </c>
      <c r="AN52" s="47"/>
      <c r="AO52" s="101"/>
      <c r="AP52" s="45"/>
      <c r="AQ52" s="47"/>
      <c r="AR52" s="45"/>
      <c r="AS52" s="46"/>
      <c r="AT52" s="45"/>
      <c r="AU52" s="47"/>
      <c r="AV52" s="45"/>
      <c r="AW52" s="47"/>
      <c r="AX52" s="45"/>
      <c r="AY52" s="107" t="s">
        <v>23</v>
      </c>
    </row>
    <row r="53" spans="1:51" outlineLevel="5" x14ac:dyDescent="0.25">
      <c r="A53" s="94"/>
      <c r="B53" s="23">
        <v>5</v>
      </c>
      <c r="C53" s="23"/>
      <c r="D53" s="23"/>
      <c r="E53" s="28"/>
      <c r="F53" s="29"/>
      <c r="G53" s="23"/>
      <c r="H53" s="25">
        <v>1</v>
      </c>
      <c r="I53" s="23"/>
      <c r="J53" s="23"/>
      <c r="K53" s="23"/>
      <c r="L53" s="23"/>
      <c r="M53" s="13"/>
      <c r="N53" s="23"/>
      <c r="O53" s="95"/>
      <c r="P53" s="96">
        <f t="shared" si="10"/>
        <v>0</v>
      </c>
      <c r="Q53" s="96">
        <f t="shared" si="11"/>
        <v>0</v>
      </c>
      <c r="R53" s="97"/>
      <c r="S53" s="98">
        <f t="shared" si="12"/>
        <v>0</v>
      </c>
      <c r="T53" s="99">
        <f t="shared" si="13"/>
        <v>0</v>
      </c>
      <c r="U53" s="100">
        <f t="shared" si="14"/>
        <v>0</v>
      </c>
      <c r="V53" s="101"/>
      <c r="W53" s="101"/>
      <c r="X53" s="45"/>
      <c r="Y53" s="46"/>
      <c r="Z53" s="46"/>
      <c r="AA53" s="46"/>
      <c r="AB53" s="47"/>
      <c r="AC53" s="101"/>
      <c r="AD53" s="45">
        <v>1</v>
      </c>
      <c r="AE53" s="45"/>
      <c r="AF53" s="46"/>
      <c r="AG53" s="46"/>
      <c r="AH53" s="46"/>
      <c r="AI53" s="45"/>
      <c r="AJ53" s="46"/>
      <c r="AK53" s="46"/>
      <c r="AL53" s="46"/>
      <c r="AM53" s="46">
        <f>2/$H$43</f>
        <v>0.66666666666666663</v>
      </c>
      <c r="AN53" s="47"/>
      <c r="AO53" s="101"/>
      <c r="AP53" s="45"/>
      <c r="AQ53" s="47"/>
      <c r="AR53" s="45"/>
      <c r="AS53" s="46"/>
      <c r="AT53" s="45"/>
      <c r="AU53" s="47"/>
      <c r="AV53" s="45"/>
      <c r="AW53" s="47"/>
      <c r="AX53" s="45"/>
      <c r="AY53" s="107" t="s">
        <v>23</v>
      </c>
    </row>
    <row r="54" spans="1:51" outlineLevel="5" x14ac:dyDescent="0.25">
      <c r="A54" s="94"/>
      <c r="B54" s="23">
        <v>5</v>
      </c>
      <c r="C54" s="23"/>
      <c r="D54" s="23"/>
      <c r="E54" s="28"/>
      <c r="F54" s="29"/>
      <c r="G54" s="23"/>
      <c r="H54" s="25">
        <v>1</v>
      </c>
      <c r="I54" s="23"/>
      <c r="J54" s="23"/>
      <c r="K54" s="23"/>
      <c r="L54" s="23"/>
      <c r="M54" s="13"/>
      <c r="N54" s="23"/>
      <c r="O54" s="95"/>
      <c r="P54" s="96">
        <f t="shared" si="10"/>
        <v>0</v>
      </c>
      <c r="Q54" s="96">
        <f t="shared" si="11"/>
        <v>0</v>
      </c>
      <c r="R54" s="97"/>
      <c r="S54" s="98">
        <f t="shared" si="12"/>
        <v>0</v>
      </c>
      <c r="T54" s="99">
        <f t="shared" si="13"/>
        <v>0</v>
      </c>
      <c r="U54" s="100">
        <f t="shared" si="14"/>
        <v>0</v>
      </c>
      <c r="V54" s="101"/>
      <c r="W54" s="101"/>
      <c r="X54" s="45"/>
      <c r="Y54" s="46"/>
      <c r="Z54" s="46"/>
      <c r="AA54" s="46"/>
      <c r="AB54" s="47"/>
      <c r="AC54" s="101"/>
      <c r="AD54" s="45">
        <v>1</v>
      </c>
      <c r="AE54" s="45"/>
      <c r="AF54" s="46"/>
      <c r="AG54" s="46"/>
      <c r="AH54" s="46"/>
      <c r="AI54" s="45"/>
      <c r="AJ54" s="46"/>
      <c r="AK54" s="46"/>
      <c r="AL54" s="46"/>
      <c r="AM54" s="46">
        <f>1/$H$43</f>
        <v>0.33333333333333331</v>
      </c>
      <c r="AN54" s="47"/>
      <c r="AO54" s="101"/>
      <c r="AP54" s="45"/>
      <c r="AQ54" s="47"/>
      <c r="AR54" s="45"/>
      <c r="AS54" s="46"/>
      <c r="AT54" s="45"/>
      <c r="AU54" s="47"/>
      <c r="AV54" s="45"/>
      <c r="AW54" s="47"/>
      <c r="AX54" s="45"/>
      <c r="AY54" s="107" t="s">
        <v>23</v>
      </c>
    </row>
    <row r="55" spans="1:51" outlineLevel="5" x14ac:dyDescent="0.25">
      <c r="A55" s="94"/>
      <c r="B55" s="23">
        <v>5</v>
      </c>
      <c r="C55" s="23"/>
      <c r="D55" s="23"/>
      <c r="E55" s="28"/>
      <c r="F55" s="29"/>
      <c r="G55" s="23"/>
      <c r="H55" s="25">
        <v>1</v>
      </c>
      <c r="I55" s="23"/>
      <c r="J55" s="23"/>
      <c r="K55" s="23"/>
      <c r="L55" s="23"/>
      <c r="M55" s="13"/>
      <c r="N55" s="23"/>
      <c r="O55" s="95"/>
      <c r="P55" s="96">
        <f t="shared" si="10"/>
        <v>0</v>
      </c>
      <c r="Q55" s="96">
        <f t="shared" si="11"/>
        <v>0</v>
      </c>
      <c r="R55" s="97"/>
      <c r="S55" s="98">
        <f t="shared" si="12"/>
        <v>0</v>
      </c>
      <c r="T55" s="99">
        <f t="shared" si="13"/>
        <v>0</v>
      </c>
      <c r="U55" s="100">
        <f t="shared" si="14"/>
        <v>0</v>
      </c>
      <c r="V55" s="101"/>
      <c r="W55" s="101"/>
      <c r="X55" s="45"/>
      <c r="Y55" s="46"/>
      <c r="Z55" s="46"/>
      <c r="AA55" s="46"/>
      <c r="AB55" s="47"/>
      <c r="AC55" s="101"/>
      <c r="AD55" s="45">
        <v>1</v>
      </c>
      <c r="AE55" s="45"/>
      <c r="AF55" s="46"/>
      <c r="AG55" s="46"/>
      <c r="AH55" s="46"/>
      <c r="AI55" s="45"/>
      <c r="AJ55" s="46"/>
      <c r="AK55" s="46"/>
      <c r="AL55" s="46"/>
      <c r="AM55" s="46">
        <f>1/$H$43</f>
        <v>0.33333333333333331</v>
      </c>
      <c r="AN55" s="47"/>
      <c r="AO55" s="101"/>
      <c r="AP55" s="45"/>
      <c r="AQ55" s="47"/>
      <c r="AR55" s="45"/>
      <c r="AS55" s="46"/>
      <c r="AT55" s="45"/>
      <c r="AU55" s="47"/>
      <c r="AV55" s="45"/>
      <c r="AW55" s="47"/>
      <c r="AX55" s="45"/>
      <c r="AY55" s="107" t="s">
        <v>23</v>
      </c>
    </row>
    <row r="56" spans="1:51" outlineLevel="5" x14ac:dyDescent="0.25">
      <c r="A56" s="94"/>
      <c r="B56" s="23">
        <v>5</v>
      </c>
      <c r="C56" s="23"/>
      <c r="D56" s="23"/>
      <c r="E56" s="28"/>
      <c r="F56" s="29"/>
      <c r="G56" s="23"/>
      <c r="H56" s="25">
        <v>1</v>
      </c>
      <c r="I56" s="23"/>
      <c r="J56" s="23"/>
      <c r="K56" s="23"/>
      <c r="L56" s="23"/>
      <c r="M56" s="13"/>
      <c r="N56" s="23"/>
      <c r="O56" s="95"/>
      <c r="P56" s="96">
        <f t="shared" si="10"/>
        <v>0</v>
      </c>
      <c r="Q56" s="96">
        <f t="shared" si="11"/>
        <v>0</v>
      </c>
      <c r="R56" s="97"/>
      <c r="S56" s="98">
        <f t="shared" si="12"/>
        <v>0</v>
      </c>
      <c r="T56" s="99">
        <f t="shared" si="13"/>
        <v>0</v>
      </c>
      <c r="U56" s="100">
        <f t="shared" si="14"/>
        <v>0</v>
      </c>
      <c r="V56" s="101"/>
      <c r="W56" s="101"/>
      <c r="X56" s="45"/>
      <c r="Y56" s="46"/>
      <c r="Z56" s="46"/>
      <c r="AA56" s="46"/>
      <c r="AB56" s="47"/>
      <c r="AC56" s="101"/>
      <c r="AD56" s="45">
        <v>1</v>
      </c>
      <c r="AE56" s="45"/>
      <c r="AF56" s="46"/>
      <c r="AG56" s="46"/>
      <c r="AH56" s="46"/>
      <c r="AI56" s="45"/>
      <c r="AJ56" s="46"/>
      <c r="AK56" s="46"/>
      <c r="AL56" s="46"/>
      <c r="AM56" s="46">
        <f>1/$H$43</f>
        <v>0.33333333333333331</v>
      </c>
      <c r="AN56" s="47"/>
      <c r="AO56" s="101"/>
      <c r="AP56" s="45"/>
      <c r="AQ56" s="47"/>
      <c r="AR56" s="45"/>
      <c r="AS56" s="46"/>
      <c r="AT56" s="45"/>
      <c r="AU56" s="47"/>
      <c r="AV56" s="45"/>
      <c r="AW56" s="47"/>
      <c r="AX56" s="45"/>
      <c r="AY56" s="107" t="s">
        <v>23</v>
      </c>
    </row>
    <row r="57" spans="1:51" outlineLevel="5" x14ac:dyDescent="0.25">
      <c r="A57" s="94"/>
      <c r="B57" s="23">
        <v>5</v>
      </c>
      <c r="C57" s="23"/>
      <c r="D57" s="23"/>
      <c r="E57" s="27"/>
      <c r="F57" s="23"/>
      <c r="G57" s="23"/>
      <c r="H57" s="25">
        <v>1</v>
      </c>
      <c r="I57" s="23"/>
      <c r="J57" s="23"/>
      <c r="K57" s="23"/>
      <c r="L57" s="23"/>
      <c r="M57" s="13"/>
      <c r="N57" s="23"/>
      <c r="O57" s="95"/>
      <c r="P57" s="96">
        <f t="shared" si="10"/>
        <v>0</v>
      </c>
      <c r="Q57" s="96">
        <f t="shared" si="11"/>
        <v>0</v>
      </c>
      <c r="R57" s="97"/>
      <c r="S57" s="98">
        <f t="shared" si="12"/>
        <v>0</v>
      </c>
      <c r="T57" s="99">
        <f t="shared" si="13"/>
        <v>0</v>
      </c>
      <c r="U57" s="100">
        <f t="shared" si="14"/>
        <v>0</v>
      </c>
      <c r="V57" s="101"/>
      <c r="W57" s="101"/>
      <c r="X57" s="45"/>
      <c r="Y57" s="46"/>
      <c r="Z57" s="46"/>
      <c r="AA57" s="46">
        <v>1</v>
      </c>
      <c r="AB57" s="47"/>
      <c r="AC57" s="101"/>
      <c r="AD57" s="45">
        <f>AA57</f>
        <v>1</v>
      </c>
      <c r="AE57" s="45"/>
      <c r="AF57" s="46"/>
      <c r="AG57" s="46"/>
      <c r="AH57" s="46"/>
      <c r="AI57" s="45"/>
      <c r="AJ57" s="46"/>
      <c r="AK57" s="46"/>
      <c r="AL57" s="46"/>
      <c r="AM57" s="46"/>
      <c r="AN57" s="47"/>
      <c r="AO57" s="101"/>
      <c r="AP57" s="45"/>
      <c r="AQ57" s="47"/>
      <c r="AR57" s="45"/>
      <c r="AS57" s="46"/>
      <c r="AT57" s="45"/>
      <c r="AU57" s="47"/>
      <c r="AV57" s="45"/>
      <c r="AW57" s="47"/>
      <c r="AX57" s="45"/>
      <c r="AY57" s="107" t="s">
        <v>23</v>
      </c>
    </row>
    <row r="58" spans="1:51" outlineLevel="3" x14ac:dyDescent="0.25">
      <c r="A58" s="78"/>
      <c r="B58" s="11">
        <v>3</v>
      </c>
      <c r="C58" s="11"/>
      <c r="D58" s="21"/>
      <c r="E58" s="20"/>
      <c r="F58" s="11"/>
      <c r="G58" s="11"/>
      <c r="H58" s="11">
        <v>1</v>
      </c>
      <c r="I58" s="11"/>
      <c r="J58" s="11"/>
      <c r="K58" s="11"/>
      <c r="L58" s="11"/>
      <c r="M58" s="13"/>
      <c r="N58" s="11"/>
      <c r="O58" s="79"/>
      <c r="P58" s="80">
        <f>SUMIF($B59:$B82,4,(P59:P82) )* $H58</f>
        <v>0</v>
      </c>
      <c r="Q58" s="80">
        <f>SUMIF($B59:$B82,4,(Q59:Q82) )* $H58</f>
        <v>0</v>
      </c>
      <c r="R58" s="81" t="s">
        <v>22</v>
      </c>
      <c r="S58" s="82">
        <f>SUMIF($B59:$B82,4,(S59:S82) )</f>
        <v>0</v>
      </c>
      <c r="T58" s="83">
        <f>SUMIF($B59:$B82,4,(T59:T82) )</f>
        <v>0</v>
      </c>
      <c r="U58" s="83">
        <f>SUMIF($B59:$B82,4,(U59:U82) )</f>
        <v>0</v>
      </c>
      <c r="V58" s="85"/>
      <c r="W58" s="85"/>
      <c r="X58" s="39"/>
      <c r="Y58" s="40"/>
      <c r="Z58" s="40"/>
      <c r="AA58" s="40"/>
      <c r="AB58" s="41"/>
      <c r="AC58" s="85"/>
      <c r="AD58" s="39"/>
      <c r="AE58" s="39"/>
      <c r="AF58" s="40"/>
      <c r="AG58" s="40"/>
      <c r="AH58" s="40"/>
      <c r="AI58" s="39"/>
      <c r="AJ58" s="40"/>
      <c r="AK58" s="40"/>
      <c r="AL58" s="40"/>
      <c r="AM58" s="40"/>
      <c r="AN58" s="41"/>
      <c r="AO58" s="85"/>
      <c r="AP58" s="39"/>
      <c r="AQ58" s="41"/>
      <c r="AR58" s="39"/>
      <c r="AS58" s="40"/>
      <c r="AT58" s="39"/>
      <c r="AU58" s="41"/>
      <c r="AV58" s="39"/>
      <c r="AW58" s="41"/>
      <c r="AX58" s="39"/>
      <c r="AY58" s="105" t="s">
        <v>23</v>
      </c>
    </row>
    <row r="59" spans="1:51" outlineLevel="4" x14ac:dyDescent="0.25">
      <c r="A59" s="94"/>
      <c r="B59" s="23">
        <v>4</v>
      </c>
      <c r="C59" s="23"/>
      <c r="D59" s="23"/>
      <c r="E59" s="27"/>
      <c r="F59" s="23"/>
      <c r="G59" s="23"/>
      <c r="H59" s="25">
        <v>1</v>
      </c>
      <c r="I59" s="23"/>
      <c r="J59" s="23"/>
      <c r="K59" s="23"/>
      <c r="L59" s="23"/>
      <c r="M59" s="13"/>
      <c r="N59" s="23"/>
      <c r="O59" s="95"/>
      <c r="P59" s="96">
        <f t="shared" ref="P59:P85" si="15">$H59 * $T59</f>
        <v>0</v>
      </c>
      <c r="Q59" s="96">
        <f t="shared" ref="Q59:Q85" si="16">$H59 * $U59</f>
        <v>0</v>
      </c>
      <c r="R59" s="97"/>
      <c r="S59" s="98">
        <f>SUMPRODUCT($AE59:$AO59,$AE$10:$AO$10,$AE$9:$AO$9,$AE$8:$AO$8)+(SUMPRODUCT(AP59:AY59,$AP$8:$AY$8,$AP$7:$AY$7)*$AD59)</f>
        <v>0</v>
      </c>
      <c r="T59" s="99">
        <f t="shared" ref="T59:T85" si="17">SUMPRODUCT(AP59:AY59,$AP$8:$AY$8,$AP$7:$AY$7)*$AD59</f>
        <v>0</v>
      </c>
      <c r="U59" s="100">
        <f>S59-T59</f>
        <v>0</v>
      </c>
      <c r="V59" s="101"/>
      <c r="W59" s="101"/>
      <c r="X59" s="45"/>
      <c r="Y59" s="46"/>
      <c r="Z59" s="46"/>
      <c r="AA59" s="46">
        <v>1</v>
      </c>
      <c r="AB59" s="47"/>
      <c r="AC59" s="101"/>
      <c r="AD59" s="45">
        <f>AA59</f>
        <v>1</v>
      </c>
      <c r="AE59" s="45"/>
      <c r="AF59" s="46"/>
      <c r="AG59" s="46"/>
      <c r="AH59" s="46"/>
      <c r="AI59" s="45"/>
      <c r="AJ59" s="46"/>
      <c r="AK59" s="46"/>
      <c r="AL59" s="46"/>
      <c r="AM59" s="46"/>
      <c r="AN59" s="47"/>
      <c r="AO59" s="101"/>
      <c r="AP59" s="45"/>
      <c r="AQ59" s="47"/>
      <c r="AR59" s="45"/>
      <c r="AS59" s="46"/>
      <c r="AT59" s="45"/>
      <c r="AU59" s="47"/>
      <c r="AV59" s="45"/>
      <c r="AW59" s="47"/>
      <c r="AX59" s="45"/>
      <c r="AY59" s="107" t="s">
        <v>23</v>
      </c>
    </row>
    <row r="60" spans="1:51" outlineLevel="4" x14ac:dyDescent="0.25">
      <c r="A60" s="94"/>
      <c r="B60" s="23">
        <v>4</v>
      </c>
      <c r="C60" s="23"/>
      <c r="D60" s="23"/>
      <c r="E60" s="27"/>
      <c r="F60" s="23"/>
      <c r="G60" s="23"/>
      <c r="H60" s="25">
        <v>1</v>
      </c>
      <c r="I60" s="23"/>
      <c r="J60" s="23"/>
      <c r="K60" s="23"/>
      <c r="L60" s="23"/>
      <c r="M60" s="13"/>
      <c r="N60" s="23"/>
      <c r="O60" s="95"/>
      <c r="P60" s="96">
        <f t="shared" si="15"/>
        <v>0</v>
      </c>
      <c r="Q60" s="96">
        <f t="shared" si="16"/>
        <v>0</v>
      </c>
      <c r="R60" s="97"/>
      <c r="S60" s="98"/>
      <c r="T60" s="99">
        <f t="shared" si="17"/>
        <v>0</v>
      </c>
      <c r="U60" s="100"/>
      <c r="V60" s="101"/>
      <c r="W60" s="101"/>
      <c r="X60" s="45"/>
      <c r="Y60" s="46"/>
      <c r="Z60" s="46"/>
      <c r="AA60" s="46"/>
      <c r="AB60" s="47"/>
      <c r="AC60" s="101"/>
      <c r="AD60" s="45"/>
      <c r="AE60" s="45"/>
      <c r="AF60" s="46"/>
      <c r="AG60" s="46"/>
      <c r="AH60" s="46"/>
      <c r="AI60" s="45"/>
      <c r="AJ60" s="46"/>
      <c r="AK60" s="46"/>
      <c r="AL60" s="46"/>
      <c r="AM60" s="46"/>
      <c r="AN60" s="47"/>
      <c r="AO60" s="101"/>
      <c r="AP60" s="45"/>
      <c r="AQ60" s="47"/>
      <c r="AR60" s="45"/>
      <c r="AS60" s="46"/>
      <c r="AT60" s="45"/>
      <c r="AU60" s="47"/>
      <c r="AV60" s="45"/>
      <c r="AW60" s="47"/>
      <c r="AX60" s="45"/>
      <c r="AY60" s="107" t="s">
        <v>23</v>
      </c>
    </row>
    <row r="61" spans="1:51" outlineLevel="5" x14ac:dyDescent="0.25">
      <c r="A61" s="94"/>
      <c r="B61" s="23">
        <v>4</v>
      </c>
      <c r="C61" s="23"/>
      <c r="D61" s="23"/>
      <c r="E61" s="28"/>
      <c r="F61" s="29"/>
      <c r="G61" s="23"/>
      <c r="H61" s="25">
        <v>1</v>
      </c>
      <c r="I61" s="23"/>
      <c r="J61" s="23"/>
      <c r="K61" s="23"/>
      <c r="L61" s="23"/>
      <c r="M61" s="13"/>
      <c r="N61" s="23"/>
      <c r="O61" s="95"/>
      <c r="P61" s="96">
        <f t="shared" si="15"/>
        <v>0</v>
      </c>
      <c r="Q61" s="96">
        <f t="shared" si="16"/>
        <v>0</v>
      </c>
      <c r="R61" s="97"/>
      <c r="S61" s="98">
        <f t="shared" ref="S61:S82" si="18">SUMPRODUCT($AE61:$AO61,$AE$10:$AO$10,$AE$9:$AO$9,$AE$8:$AO$8)+(SUMPRODUCT(AP61:AY61,$AP$8:$AY$8,$AP$7:$AY$7)*$AD61)</f>
        <v>0</v>
      </c>
      <c r="T61" s="99">
        <f t="shared" si="17"/>
        <v>0</v>
      </c>
      <c r="U61" s="100">
        <f t="shared" ref="U61:U85" si="19">S61-T61</f>
        <v>0</v>
      </c>
      <c r="V61" s="101"/>
      <c r="W61" s="101"/>
      <c r="X61" s="45"/>
      <c r="Y61" s="46"/>
      <c r="Z61" s="46"/>
      <c r="AA61" s="46"/>
      <c r="AB61" s="47"/>
      <c r="AC61" s="101"/>
      <c r="AD61" s="45">
        <v>1</v>
      </c>
      <c r="AE61" s="45"/>
      <c r="AF61" s="46">
        <f>0.75/$H$58</f>
        <v>0.75</v>
      </c>
      <c r="AG61" s="46"/>
      <c r="AH61" s="46"/>
      <c r="AI61" s="45"/>
      <c r="AJ61" s="46"/>
      <c r="AK61" s="46"/>
      <c r="AL61" s="46"/>
      <c r="AM61" s="46"/>
      <c r="AN61" s="47"/>
      <c r="AO61" s="101"/>
      <c r="AP61" s="45"/>
      <c r="AQ61" s="47"/>
      <c r="AR61" s="45"/>
      <c r="AS61" s="46"/>
      <c r="AT61" s="45"/>
      <c r="AU61" s="47"/>
      <c r="AV61" s="45"/>
      <c r="AW61" s="47"/>
      <c r="AX61" s="45"/>
      <c r="AY61" s="107" t="s">
        <v>23</v>
      </c>
    </row>
    <row r="62" spans="1:51" outlineLevel="5" x14ac:dyDescent="0.25">
      <c r="A62" s="94"/>
      <c r="B62" s="23">
        <v>4</v>
      </c>
      <c r="C62" s="23"/>
      <c r="D62" s="23"/>
      <c r="E62" s="27"/>
      <c r="F62" s="29"/>
      <c r="G62" s="23"/>
      <c r="H62" s="25">
        <v>1</v>
      </c>
      <c r="I62" s="23"/>
      <c r="J62" s="23"/>
      <c r="K62" s="23"/>
      <c r="L62" s="23"/>
      <c r="M62" s="13"/>
      <c r="N62" s="23"/>
      <c r="O62" s="95"/>
      <c r="P62" s="96">
        <f t="shared" si="15"/>
        <v>0</v>
      </c>
      <c r="Q62" s="96">
        <f t="shared" si="16"/>
        <v>0</v>
      </c>
      <c r="R62" s="97"/>
      <c r="S62" s="98">
        <f t="shared" si="18"/>
        <v>0</v>
      </c>
      <c r="T62" s="99">
        <f t="shared" si="17"/>
        <v>0</v>
      </c>
      <c r="U62" s="100">
        <f t="shared" si="19"/>
        <v>0</v>
      </c>
      <c r="V62" s="101"/>
      <c r="W62" s="101"/>
      <c r="X62" s="45"/>
      <c r="Y62" s="46"/>
      <c r="Z62" s="46"/>
      <c r="AA62" s="46"/>
      <c r="AB62" s="47"/>
      <c r="AC62" s="101"/>
      <c r="AD62" s="45">
        <v>1</v>
      </c>
      <c r="AE62" s="45"/>
      <c r="AF62" s="46">
        <f>1.5/$H$58</f>
        <v>1.5</v>
      </c>
      <c r="AG62" s="46"/>
      <c r="AH62" s="46"/>
      <c r="AI62" s="45"/>
      <c r="AJ62" s="46"/>
      <c r="AK62" s="46"/>
      <c r="AL62" s="46"/>
      <c r="AM62" s="46"/>
      <c r="AN62" s="47"/>
      <c r="AO62" s="101"/>
      <c r="AP62" s="45"/>
      <c r="AQ62" s="47"/>
      <c r="AR62" s="45"/>
      <c r="AS62" s="46"/>
      <c r="AT62" s="45"/>
      <c r="AU62" s="47"/>
      <c r="AV62" s="45"/>
      <c r="AW62" s="47"/>
      <c r="AX62" s="45"/>
      <c r="AY62" s="107" t="s">
        <v>23</v>
      </c>
    </row>
    <row r="63" spans="1:51" outlineLevel="5" x14ac:dyDescent="0.25">
      <c r="A63" s="94"/>
      <c r="B63" s="23">
        <v>4</v>
      </c>
      <c r="C63" s="23"/>
      <c r="D63" s="23"/>
      <c r="E63" s="27"/>
      <c r="F63" s="29"/>
      <c r="G63" s="23"/>
      <c r="H63" s="25">
        <v>1</v>
      </c>
      <c r="I63" s="23"/>
      <c r="J63" s="23"/>
      <c r="K63" s="23"/>
      <c r="L63" s="23"/>
      <c r="M63" s="13"/>
      <c r="N63" s="23"/>
      <c r="O63" s="95"/>
      <c r="P63" s="96">
        <f t="shared" si="15"/>
        <v>0</v>
      </c>
      <c r="Q63" s="96">
        <f t="shared" si="16"/>
        <v>0</v>
      </c>
      <c r="R63" s="97"/>
      <c r="S63" s="98">
        <f t="shared" si="18"/>
        <v>0</v>
      </c>
      <c r="T63" s="99">
        <f t="shared" si="17"/>
        <v>0</v>
      </c>
      <c r="U63" s="100">
        <f t="shared" si="19"/>
        <v>0</v>
      </c>
      <c r="V63" s="101"/>
      <c r="W63" s="101"/>
      <c r="X63" s="45"/>
      <c r="Y63" s="46"/>
      <c r="Z63" s="46"/>
      <c r="AA63" s="46"/>
      <c r="AB63" s="47"/>
      <c r="AC63" s="101"/>
      <c r="AD63" s="45">
        <v>1</v>
      </c>
      <c r="AE63" s="45"/>
      <c r="AF63" s="46">
        <f>3/$H$58</f>
        <v>3</v>
      </c>
      <c r="AG63" s="46"/>
      <c r="AH63" s="46"/>
      <c r="AI63" s="45"/>
      <c r="AJ63" s="46"/>
      <c r="AK63" s="46"/>
      <c r="AL63" s="46"/>
      <c r="AM63" s="46"/>
      <c r="AN63" s="47"/>
      <c r="AO63" s="101"/>
      <c r="AP63" s="45"/>
      <c r="AQ63" s="47"/>
      <c r="AR63" s="45"/>
      <c r="AS63" s="46"/>
      <c r="AT63" s="45"/>
      <c r="AU63" s="47"/>
      <c r="AV63" s="45"/>
      <c r="AW63" s="47"/>
      <c r="AX63" s="45"/>
      <c r="AY63" s="107" t="s">
        <v>23</v>
      </c>
    </row>
    <row r="64" spans="1:51" outlineLevel="5" x14ac:dyDescent="0.25">
      <c r="A64" s="94"/>
      <c r="B64" s="23">
        <v>4</v>
      </c>
      <c r="C64" s="23"/>
      <c r="D64" s="23"/>
      <c r="E64" s="27"/>
      <c r="F64" s="29"/>
      <c r="G64" s="23"/>
      <c r="H64" s="25">
        <v>1</v>
      </c>
      <c r="I64" s="23"/>
      <c r="J64" s="23"/>
      <c r="K64" s="23"/>
      <c r="L64" s="23"/>
      <c r="M64" s="13"/>
      <c r="N64" s="23"/>
      <c r="O64" s="95"/>
      <c r="P64" s="96">
        <f t="shared" si="15"/>
        <v>0</v>
      </c>
      <c r="Q64" s="96">
        <f t="shared" si="16"/>
        <v>0</v>
      </c>
      <c r="R64" s="97"/>
      <c r="S64" s="98">
        <f t="shared" si="18"/>
        <v>0</v>
      </c>
      <c r="T64" s="99">
        <f t="shared" si="17"/>
        <v>0</v>
      </c>
      <c r="U64" s="100">
        <f t="shared" si="19"/>
        <v>0</v>
      </c>
      <c r="V64" s="101"/>
      <c r="W64" s="101"/>
      <c r="X64" s="45"/>
      <c r="Y64" s="46"/>
      <c r="Z64" s="46"/>
      <c r="AA64" s="46"/>
      <c r="AB64" s="47"/>
      <c r="AC64" s="101"/>
      <c r="AD64" s="45">
        <v>1</v>
      </c>
      <c r="AE64" s="45"/>
      <c r="AF64" s="46">
        <f>1/$H$58</f>
        <v>1</v>
      </c>
      <c r="AG64" s="46"/>
      <c r="AH64" s="46"/>
      <c r="AI64" s="45"/>
      <c r="AJ64" s="46"/>
      <c r="AK64" s="46"/>
      <c r="AL64" s="46"/>
      <c r="AM64" s="46"/>
      <c r="AN64" s="47"/>
      <c r="AO64" s="101"/>
      <c r="AP64" s="45"/>
      <c r="AQ64" s="47"/>
      <c r="AR64" s="45"/>
      <c r="AS64" s="46"/>
      <c r="AT64" s="45"/>
      <c r="AU64" s="47"/>
      <c r="AV64" s="45"/>
      <c r="AW64" s="47"/>
      <c r="AX64" s="45"/>
      <c r="AY64" s="107" t="s">
        <v>23</v>
      </c>
    </row>
    <row r="65" spans="1:51" outlineLevel="5" x14ac:dyDescent="0.25">
      <c r="A65" s="94"/>
      <c r="B65" s="23">
        <v>4</v>
      </c>
      <c r="C65" s="23"/>
      <c r="D65" s="23"/>
      <c r="E65" s="27"/>
      <c r="F65" s="30"/>
      <c r="G65" s="23"/>
      <c r="H65" s="25">
        <v>1</v>
      </c>
      <c r="I65" s="23"/>
      <c r="J65" s="23"/>
      <c r="K65" s="23"/>
      <c r="L65" s="23"/>
      <c r="M65" s="13"/>
      <c r="N65" s="23"/>
      <c r="O65" s="95"/>
      <c r="P65" s="96">
        <f t="shared" si="15"/>
        <v>0</v>
      </c>
      <c r="Q65" s="96">
        <f t="shared" si="16"/>
        <v>0</v>
      </c>
      <c r="R65" s="97"/>
      <c r="S65" s="98">
        <f t="shared" si="18"/>
        <v>0</v>
      </c>
      <c r="T65" s="99">
        <f t="shared" si="17"/>
        <v>0</v>
      </c>
      <c r="U65" s="100">
        <f t="shared" si="19"/>
        <v>0</v>
      </c>
      <c r="V65" s="101"/>
      <c r="W65" s="101"/>
      <c r="X65" s="45"/>
      <c r="Y65" s="46"/>
      <c r="Z65" s="46"/>
      <c r="AA65" s="46"/>
      <c r="AB65" s="47"/>
      <c r="AC65" s="101"/>
      <c r="AD65" s="45">
        <v>1</v>
      </c>
      <c r="AE65" s="45"/>
      <c r="AF65" s="46">
        <f>1/$H$58</f>
        <v>1</v>
      </c>
      <c r="AG65" s="46"/>
      <c r="AH65" s="46"/>
      <c r="AI65" s="45"/>
      <c r="AJ65" s="46"/>
      <c r="AK65" s="46"/>
      <c r="AL65" s="46"/>
      <c r="AM65" s="46"/>
      <c r="AN65" s="47"/>
      <c r="AO65" s="101"/>
      <c r="AP65" s="45"/>
      <c r="AQ65" s="47"/>
      <c r="AR65" s="45"/>
      <c r="AS65" s="46"/>
      <c r="AT65" s="45"/>
      <c r="AU65" s="47"/>
      <c r="AV65" s="45"/>
      <c r="AW65" s="47"/>
      <c r="AX65" s="45"/>
      <c r="AY65" s="107" t="s">
        <v>23</v>
      </c>
    </row>
    <row r="66" spans="1:51" outlineLevel="5" x14ac:dyDescent="0.25">
      <c r="A66" s="94"/>
      <c r="B66" s="23">
        <v>4</v>
      </c>
      <c r="C66" s="23"/>
      <c r="D66" s="23"/>
      <c r="E66" s="27"/>
      <c r="F66" s="29"/>
      <c r="G66" s="23"/>
      <c r="H66" s="25">
        <v>1</v>
      </c>
      <c r="I66" s="23"/>
      <c r="J66" s="23"/>
      <c r="K66" s="23"/>
      <c r="L66" s="23"/>
      <c r="M66" s="13"/>
      <c r="N66" s="23"/>
      <c r="O66" s="95"/>
      <c r="P66" s="96">
        <f t="shared" si="15"/>
        <v>0</v>
      </c>
      <c r="Q66" s="96">
        <f t="shared" si="16"/>
        <v>0</v>
      </c>
      <c r="R66" s="97"/>
      <c r="S66" s="98">
        <f t="shared" si="18"/>
        <v>0</v>
      </c>
      <c r="T66" s="99">
        <f t="shared" si="17"/>
        <v>0</v>
      </c>
      <c r="U66" s="100">
        <f t="shared" si="19"/>
        <v>0</v>
      </c>
      <c r="V66" s="101"/>
      <c r="W66" s="101"/>
      <c r="X66" s="45"/>
      <c r="Y66" s="46"/>
      <c r="Z66" s="46"/>
      <c r="AA66" s="46"/>
      <c r="AB66" s="47"/>
      <c r="AC66" s="101"/>
      <c r="AD66" s="45">
        <v>1</v>
      </c>
      <c r="AE66" s="45"/>
      <c r="AF66" s="46">
        <f>0.8/$H$58</f>
        <v>0.8</v>
      </c>
      <c r="AG66" s="46"/>
      <c r="AH66" s="46"/>
      <c r="AI66" s="45"/>
      <c r="AJ66" s="46"/>
      <c r="AK66" s="46"/>
      <c r="AL66" s="46"/>
      <c r="AM66" s="46"/>
      <c r="AN66" s="47"/>
      <c r="AO66" s="101"/>
      <c r="AP66" s="45"/>
      <c r="AQ66" s="47"/>
      <c r="AR66" s="45"/>
      <c r="AS66" s="46"/>
      <c r="AT66" s="45"/>
      <c r="AU66" s="47"/>
      <c r="AV66" s="45"/>
      <c r="AW66" s="47"/>
      <c r="AX66" s="45"/>
      <c r="AY66" s="107" t="s">
        <v>23</v>
      </c>
    </row>
    <row r="67" spans="1:51" outlineLevel="5" x14ac:dyDescent="0.25">
      <c r="A67" s="94"/>
      <c r="B67" s="23">
        <v>4</v>
      </c>
      <c r="C67" s="23"/>
      <c r="D67" s="23"/>
      <c r="E67" s="27"/>
      <c r="F67" s="29"/>
      <c r="G67" s="23"/>
      <c r="H67" s="25">
        <v>1</v>
      </c>
      <c r="I67" s="23"/>
      <c r="J67" s="23"/>
      <c r="K67" s="23"/>
      <c r="L67" s="23"/>
      <c r="M67" s="13"/>
      <c r="N67" s="23"/>
      <c r="O67" s="95"/>
      <c r="P67" s="96">
        <f t="shared" si="15"/>
        <v>0</v>
      </c>
      <c r="Q67" s="96">
        <f t="shared" si="16"/>
        <v>0</v>
      </c>
      <c r="R67" s="97"/>
      <c r="S67" s="98">
        <f t="shared" si="18"/>
        <v>0</v>
      </c>
      <c r="T67" s="99">
        <f t="shared" si="17"/>
        <v>0</v>
      </c>
      <c r="U67" s="100">
        <f t="shared" si="19"/>
        <v>0</v>
      </c>
      <c r="V67" s="101"/>
      <c r="W67" s="101"/>
      <c r="X67" s="45"/>
      <c r="Y67" s="46"/>
      <c r="Z67" s="46"/>
      <c r="AA67" s="46"/>
      <c r="AB67" s="47"/>
      <c r="AC67" s="101"/>
      <c r="AD67" s="45">
        <v>1</v>
      </c>
      <c r="AE67" s="45"/>
      <c r="AF67" s="46">
        <f>0/$H$58</f>
        <v>0</v>
      </c>
      <c r="AG67" s="46"/>
      <c r="AH67" s="46"/>
      <c r="AI67" s="45"/>
      <c r="AJ67" s="46"/>
      <c r="AK67" s="46"/>
      <c r="AL67" s="46"/>
      <c r="AM67" s="46"/>
      <c r="AN67" s="47"/>
      <c r="AO67" s="101"/>
      <c r="AP67" s="45"/>
      <c r="AQ67" s="47"/>
      <c r="AR67" s="45"/>
      <c r="AS67" s="46"/>
      <c r="AT67" s="45"/>
      <c r="AU67" s="47"/>
      <c r="AV67" s="45"/>
      <c r="AW67" s="47"/>
      <c r="AX67" s="45"/>
      <c r="AY67" s="107" t="s">
        <v>23</v>
      </c>
    </row>
    <row r="68" spans="1:51" outlineLevel="5" x14ac:dyDescent="0.25">
      <c r="A68" s="94"/>
      <c r="B68" s="23">
        <v>4</v>
      </c>
      <c r="C68" s="23"/>
      <c r="D68" s="23"/>
      <c r="E68" s="27"/>
      <c r="F68" s="30"/>
      <c r="G68" s="23"/>
      <c r="H68" s="25">
        <v>1</v>
      </c>
      <c r="I68" s="23"/>
      <c r="J68" s="23"/>
      <c r="K68" s="23"/>
      <c r="L68" s="23"/>
      <c r="M68" s="13"/>
      <c r="N68" s="23"/>
      <c r="O68" s="95"/>
      <c r="P68" s="96">
        <f t="shared" si="15"/>
        <v>0</v>
      </c>
      <c r="Q68" s="96">
        <f t="shared" si="16"/>
        <v>0</v>
      </c>
      <c r="R68" s="97"/>
      <c r="S68" s="98">
        <f t="shared" si="18"/>
        <v>0</v>
      </c>
      <c r="T68" s="99">
        <f t="shared" si="17"/>
        <v>0</v>
      </c>
      <c r="U68" s="100">
        <f t="shared" si="19"/>
        <v>0</v>
      </c>
      <c r="V68" s="101"/>
      <c r="W68" s="101"/>
      <c r="X68" s="45"/>
      <c r="Y68" s="46"/>
      <c r="Z68" s="46"/>
      <c r="AA68" s="46"/>
      <c r="AB68" s="47"/>
      <c r="AC68" s="101"/>
      <c r="AD68" s="45">
        <v>1</v>
      </c>
      <c r="AE68" s="45"/>
      <c r="AF68" s="46">
        <f>2/$H$58</f>
        <v>2</v>
      </c>
      <c r="AG68" s="46"/>
      <c r="AH68" s="46"/>
      <c r="AI68" s="45"/>
      <c r="AJ68" s="46"/>
      <c r="AK68" s="46"/>
      <c r="AL68" s="46"/>
      <c r="AM68" s="46"/>
      <c r="AN68" s="47"/>
      <c r="AO68" s="101"/>
      <c r="AP68" s="45"/>
      <c r="AQ68" s="47"/>
      <c r="AR68" s="45"/>
      <c r="AS68" s="46"/>
      <c r="AT68" s="45"/>
      <c r="AU68" s="47"/>
      <c r="AV68" s="45"/>
      <c r="AW68" s="47"/>
      <c r="AX68" s="45"/>
      <c r="AY68" s="107" t="s">
        <v>23</v>
      </c>
    </row>
    <row r="69" spans="1:51" outlineLevel="5" x14ac:dyDescent="0.25">
      <c r="A69" s="94"/>
      <c r="B69" s="23">
        <v>4</v>
      </c>
      <c r="C69" s="23"/>
      <c r="D69" s="23"/>
      <c r="E69" s="27"/>
      <c r="F69" s="29"/>
      <c r="G69" s="23"/>
      <c r="H69" s="25">
        <v>1</v>
      </c>
      <c r="I69" s="23"/>
      <c r="J69" s="23"/>
      <c r="K69" s="23"/>
      <c r="L69" s="23"/>
      <c r="M69" s="13"/>
      <c r="N69" s="23"/>
      <c r="O69" s="95"/>
      <c r="P69" s="96">
        <f t="shared" si="15"/>
        <v>0</v>
      </c>
      <c r="Q69" s="96">
        <f t="shared" si="16"/>
        <v>0</v>
      </c>
      <c r="R69" s="97"/>
      <c r="S69" s="98">
        <f t="shared" si="18"/>
        <v>0</v>
      </c>
      <c r="T69" s="99">
        <f t="shared" si="17"/>
        <v>0</v>
      </c>
      <c r="U69" s="100">
        <f t="shared" si="19"/>
        <v>0</v>
      </c>
      <c r="V69" s="101"/>
      <c r="W69" s="101"/>
      <c r="X69" s="45"/>
      <c r="Y69" s="46"/>
      <c r="Z69" s="46"/>
      <c r="AA69" s="46"/>
      <c r="AB69" s="47"/>
      <c r="AC69" s="101"/>
      <c r="AD69" s="45">
        <v>1</v>
      </c>
      <c r="AE69" s="45"/>
      <c r="AF69" s="46">
        <f>2/$H$58</f>
        <v>2</v>
      </c>
      <c r="AG69" s="46"/>
      <c r="AH69" s="46"/>
      <c r="AI69" s="45"/>
      <c r="AJ69" s="46"/>
      <c r="AK69" s="46"/>
      <c r="AL69" s="46"/>
      <c r="AM69" s="46"/>
      <c r="AN69" s="47"/>
      <c r="AO69" s="101"/>
      <c r="AP69" s="45"/>
      <c r="AQ69" s="47"/>
      <c r="AR69" s="45"/>
      <c r="AS69" s="46"/>
      <c r="AT69" s="45"/>
      <c r="AU69" s="47"/>
      <c r="AV69" s="45"/>
      <c r="AW69" s="47"/>
      <c r="AX69" s="45"/>
      <c r="AY69" s="107" t="s">
        <v>23</v>
      </c>
    </row>
    <row r="70" spans="1:51" outlineLevel="5" x14ac:dyDescent="0.25">
      <c r="A70" s="94"/>
      <c r="B70" s="23">
        <v>4</v>
      </c>
      <c r="C70" s="23"/>
      <c r="D70" s="23"/>
      <c r="E70" s="27"/>
      <c r="F70" s="29"/>
      <c r="G70" s="23"/>
      <c r="H70" s="25">
        <v>1</v>
      </c>
      <c r="I70" s="23"/>
      <c r="J70" s="23"/>
      <c r="K70" s="23"/>
      <c r="L70" s="23"/>
      <c r="M70" s="13"/>
      <c r="N70" s="23"/>
      <c r="O70" s="95"/>
      <c r="P70" s="96">
        <f t="shared" si="15"/>
        <v>0</v>
      </c>
      <c r="Q70" s="96">
        <f t="shared" si="16"/>
        <v>0</v>
      </c>
      <c r="R70" s="97"/>
      <c r="S70" s="98">
        <f t="shared" si="18"/>
        <v>0</v>
      </c>
      <c r="T70" s="99">
        <f t="shared" si="17"/>
        <v>0</v>
      </c>
      <c r="U70" s="100">
        <f t="shared" si="19"/>
        <v>0</v>
      </c>
      <c r="V70" s="101"/>
      <c r="W70" s="101"/>
      <c r="X70" s="45"/>
      <c r="Y70" s="46"/>
      <c r="Z70" s="46"/>
      <c r="AA70" s="46"/>
      <c r="AB70" s="47"/>
      <c r="AC70" s="101"/>
      <c r="AD70" s="45">
        <v>1</v>
      </c>
      <c r="AE70" s="45"/>
      <c r="AF70" s="46">
        <f>0/$H$58</f>
        <v>0</v>
      </c>
      <c r="AG70" s="46"/>
      <c r="AH70" s="46"/>
      <c r="AI70" s="45"/>
      <c r="AJ70" s="46"/>
      <c r="AK70" s="46"/>
      <c r="AL70" s="46"/>
      <c r="AM70" s="46"/>
      <c r="AN70" s="47"/>
      <c r="AO70" s="101"/>
      <c r="AP70" s="45"/>
      <c r="AQ70" s="47"/>
      <c r="AR70" s="45"/>
      <c r="AS70" s="46"/>
      <c r="AT70" s="45"/>
      <c r="AU70" s="47"/>
      <c r="AV70" s="45"/>
      <c r="AW70" s="47"/>
      <c r="AX70" s="45"/>
      <c r="AY70" s="107" t="s">
        <v>23</v>
      </c>
    </row>
    <row r="71" spans="1:51" outlineLevel="5" x14ac:dyDescent="0.25">
      <c r="A71" s="94"/>
      <c r="B71" s="23">
        <v>4</v>
      </c>
      <c r="C71" s="23"/>
      <c r="D71" s="23"/>
      <c r="E71" s="27"/>
      <c r="F71" s="29"/>
      <c r="G71" s="23"/>
      <c r="H71" s="25">
        <v>1</v>
      </c>
      <c r="I71" s="23"/>
      <c r="J71" s="23"/>
      <c r="K71" s="23"/>
      <c r="L71" s="23"/>
      <c r="M71" s="13"/>
      <c r="N71" s="23"/>
      <c r="O71" s="95"/>
      <c r="P71" s="96">
        <f t="shared" si="15"/>
        <v>0</v>
      </c>
      <c r="Q71" s="96">
        <f t="shared" si="16"/>
        <v>0</v>
      </c>
      <c r="R71" s="97"/>
      <c r="S71" s="98">
        <f t="shared" si="18"/>
        <v>0</v>
      </c>
      <c r="T71" s="99">
        <f t="shared" si="17"/>
        <v>0</v>
      </c>
      <c r="U71" s="100">
        <f t="shared" si="19"/>
        <v>0</v>
      </c>
      <c r="V71" s="101"/>
      <c r="W71" s="101"/>
      <c r="X71" s="45"/>
      <c r="Y71" s="46"/>
      <c r="Z71" s="46"/>
      <c r="AA71" s="46"/>
      <c r="AB71" s="47"/>
      <c r="AC71" s="101"/>
      <c r="AD71" s="45">
        <v>1</v>
      </c>
      <c r="AE71" s="45"/>
      <c r="AF71" s="46">
        <f>0.5/$H$58</f>
        <v>0.5</v>
      </c>
      <c r="AG71" s="46"/>
      <c r="AH71" s="46"/>
      <c r="AI71" s="45"/>
      <c r="AJ71" s="46"/>
      <c r="AK71" s="46"/>
      <c r="AL71" s="46"/>
      <c r="AM71" s="46"/>
      <c r="AN71" s="47"/>
      <c r="AO71" s="101"/>
      <c r="AP71" s="45"/>
      <c r="AQ71" s="47"/>
      <c r="AR71" s="45"/>
      <c r="AS71" s="46"/>
      <c r="AT71" s="45"/>
      <c r="AU71" s="47"/>
      <c r="AV71" s="45"/>
      <c r="AW71" s="47"/>
      <c r="AX71" s="45"/>
      <c r="AY71" s="107" t="s">
        <v>23</v>
      </c>
    </row>
    <row r="72" spans="1:51" outlineLevel="5" x14ac:dyDescent="0.25">
      <c r="A72" s="94"/>
      <c r="B72" s="23">
        <v>4</v>
      </c>
      <c r="C72" s="23"/>
      <c r="D72" s="23"/>
      <c r="E72" s="27"/>
      <c r="F72" s="29"/>
      <c r="G72" s="23"/>
      <c r="H72" s="25">
        <v>1</v>
      </c>
      <c r="I72" s="23"/>
      <c r="J72" s="23"/>
      <c r="K72" s="23"/>
      <c r="L72" s="23"/>
      <c r="M72" s="13"/>
      <c r="N72" s="23"/>
      <c r="O72" s="95"/>
      <c r="P72" s="96">
        <f t="shared" si="15"/>
        <v>0</v>
      </c>
      <c r="Q72" s="96">
        <f t="shared" si="16"/>
        <v>0</v>
      </c>
      <c r="R72" s="97"/>
      <c r="S72" s="98">
        <f t="shared" si="18"/>
        <v>0</v>
      </c>
      <c r="T72" s="99">
        <f t="shared" si="17"/>
        <v>0</v>
      </c>
      <c r="U72" s="100">
        <f t="shared" si="19"/>
        <v>0</v>
      </c>
      <c r="V72" s="101"/>
      <c r="W72" s="101"/>
      <c r="X72" s="45"/>
      <c r="Y72" s="46"/>
      <c r="Z72" s="46"/>
      <c r="AA72" s="46"/>
      <c r="AB72" s="47"/>
      <c r="AC72" s="101"/>
      <c r="AD72" s="45">
        <v>1</v>
      </c>
      <c r="AE72" s="45"/>
      <c r="AF72" s="46">
        <f>1.5/$H$58</f>
        <v>1.5</v>
      </c>
      <c r="AG72" s="46"/>
      <c r="AH72" s="46"/>
      <c r="AI72" s="45"/>
      <c r="AJ72" s="46"/>
      <c r="AK72" s="46"/>
      <c r="AL72" s="46"/>
      <c r="AM72" s="46"/>
      <c r="AN72" s="47"/>
      <c r="AO72" s="101"/>
      <c r="AP72" s="45"/>
      <c r="AQ72" s="47"/>
      <c r="AR72" s="45"/>
      <c r="AS72" s="46"/>
      <c r="AT72" s="45"/>
      <c r="AU72" s="47"/>
      <c r="AV72" s="45"/>
      <c r="AW72" s="47"/>
      <c r="AX72" s="45"/>
      <c r="AY72" s="107" t="s">
        <v>23</v>
      </c>
    </row>
    <row r="73" spans="1:51" outlineLevel="5" x14ac:dyDescent="0.25">
      <c r="A73" s="94"/>
      <c r="B73" s="23">
        <v>4</v>
      </c>
      <c r="C73" s="23"/>
      <c r="D73" s="23"/>
      <c r="E73" s="27"/>
      <c r="F73" s="30"/>
      <c r="G73" s="23"/>
      <c r="H73" s="25">
        <v>1</v>
      </c>
      <c r="I73" s="23"/>
      <c r="J73" s="23"/>
      <c r="K73" s="23"/>
      <c r="L73" s="23"/>
      <c r="M73" s="13"/>
      <c r="N73" s="23"/>
      <c r="O73" s="95"/>
      <c r="P73" s="96">
        <f t="shared" si="15"/>
        <v>0</v>
      </c>
      <c r="Q73" s="96">
        <f t="shared" si="16"/>
        <v>0</v>
      </c>
      <c r="R73" s="97"/>
      <c r="S73" s="98">
        <f t="shared" si="18"/>
        <v>0</v>
      </c>
      <c r="T73" s="99">
        <f t="shared" si="17"/>
        <v>0</v>
      </c>
      <c r="U73" s="100">
        <f t="shared" si="19"/>
        <v>0</v>
      </c>
      <c r="V73" s="101"/>
      <c r="W73" s="101"/>
      <c r="X73" s="45"/>
      <c r="Y73" s="46"/>
      <c r="Z73" s="46"/>
      <c r="AA73" s="46"/>
      <c r="AB73" s="47"/>
      <c r="AC73" s="101"/>
      <c r="AD73" s="45">
        <v>1</v>
      </c>
      <c r="AE73" s="45"/>
      <c r="AF73" s="46"/>
      <c r="AG73" s="46"/>
      <c r="AH73" s="46"/>
      <c r="AI73" s="45"/>
      <c r="AJ73" s="46"/>
      <c r="AK73" s="46"/>
      <c r="AL73" s="46"/>
      <c r="AM73" s="46"/>
      <c r="AN73" s="47"/>
      <c r="AO73" s="101"/>
      <c r="AP73" s="45"/>
      <c r="AQ73" s="47"/>
      <c r="AR73" s="45"/>
      <c r="AS73" s="46"/>
      <c r="AT73" s="45"/>
      <c r="AU73" s="47"/>
      <c r="AV73" s="45"/>
      <c r="AW73" s="47"/>
      <c r="AX73" s="45"/>
      <c r="AY73" s="107" t="s">
        <v>23</v>
      </c>
    </row>
    <row r="74" spans="1:51" outlineLevel="5" x14ac:dyDescent="0.25">
      <c r="A74" s="94"/>
      <c r="B74" s="23">
        <v>4</v>
      </c>
      <c r="C74" s="23"/>
      <c r="D74" s="23"/>
      <c r="E74" s="27"/>
      <c r="F74" s="30"/>
      <c r="G74" s="23"/>
      <c r="H74" s="25">
        <v>1</v>
      </c>
      <c r="I74" s="23"/>
      <c r="J74" s="23"/>
      <c r="K74" s="23"/>
      <c r="L74" s="23"/>
      <c r="M74" s="13"/>
      <c r="N74" s="23"/>
      <c r="O74" s="95"/>
      <c r="P74" s="96">
        <f t="shared" si="15"/>
        <v>0</v>
      </c>
      <c r="Q74" s="96">
        <f t="shared" si="16"/>
        <v>0</v>
      </c>
      <c r="R74" s="97"/>
      <c r="S74" s="98">
        <f t="shared" si="18"/>
        <v>0</v>
      </c>
      <c r="T74" s="99">
        <f t="shared" si="17"/>
        <v>0</v>
      </c>
      <c r="U74" s="100">
        <f t="shared" si="19"/>
        <v>0</v>
      </c>
      <c r="V74" s="101"/>
      <c r="W74" s="101"/>
      <c r="X74" s="45"/>
      <c r="Y74" s="46"/>
      <c r="Z74" s="46"/>
      <c r="AA74" s="46"/>
      <c r="AB74" s="47"/>
      <c r="AC74" s="101"/>
      <c r="AD74" s="45">
        <v>1</v>
      </c>
      <c r="AE74" s="45"/>
      <c r="AF74" s="46"/>
      <c r="AG74" s="46"/>
      <c r="AH74" s="46"/>
      <c r="AI74" s="45"/>
      <c r="AJ74" s="46"/>
      <c r="AK74" s="46"/>
      <c r="AL74" s="46"/>
      <c r="AM74" s="46"/>
      <c r="AN74" s="47"/>
      <c r="AO74" s="101"/>
      <c r="AP74" s="45"/>
      <c r="AQ74" s="47"/>
      <c r="AR74" s="45"/>
      <c r="AS74" s="46"/>
      <c r="AT74" s="45"/>
      <c r="AU74" s="47"/>
      <c r="AV74" s="45"/>
      <c r="AW74" s="47"/>
      <c r="AX74" s="45"/>
      <c r="AY74" s="107" t="s">
        <v>23</v>
      </c>
    </row>
    <row r="75" spans="1:51" outlineLevel="5" x14ac:dyDescent="0.25">
      <c r="A75" s="94"/>
      <c r="B75" s="23">
        <v>4</v>
      </c>
      <c r="C75" s="23"/>
      <c r="D75" s="23"/>
      <c r="E75" s="27"/>
      <c r="F75" s="30"/>
      <c r="G75" s="23"/>
      <c r="H75" s="25">
        <v>1</v>
      </c>
      <c r="I75" s="23"/>
      <c r="J75" s="23"/>
      <c r="K75" s="23"/>
      <c r="L75" s="23"/>
      <c r="M75" s="13"/>
      <c r="N75" s="23"/>
      <c r="O75" s="95"/>
      <c r="P75" s="96">
        <f t="shared" si="15"/>
        <v>0</v>
      </c>
      <c r="Q75" s="96">
        <f t="shared" si="16"/>
        <v>0</v>
      </c>
      <c r="R75" s="97"/>
      <c r="S75" s="98">
        <f t="shared" si="18"/>
        <v>0</v>
      </c>
      <c r="T75" s="99">
        <f t="shared" si="17"/>
        <v>0</v>
      </c>
      <c r="U75" s="100">
        <f t="shared" si="19"/>
        <v>0</v>
      </c>
      <c r="V75" s="101"/>
      <c r="W75" s="101"/>
      <c r="X75" s="45"/>
      <c r="Y75" s="46"/>
      <c r="Z75" s="46"/>
      <c r="AA75" s="46"/>
      <c r="AB75" s="47"/>
      <c r="AC75" s="101"/>
      <c r="AD75" s="45">
        <v>1</v>
      </c>
      <c r="AE75" s="45"/>
      <c r="AF75" s="46"/>
      <c r="AG75" s="46"/>
      <c r="AH75" s="46"/>
      <c r="AI75" s="45"/>
      <c r="AJ75" s="46"/>
      <c r="AK75" s="46"/>
      <c r="AL75" s="46"/>
      <c r="AM75" s="46"/>
      <c r="AN75" s="47"/>
      <c r="AO75" s="101"/>
      <c r="AP75" s="45"/>
      <c r="AQ75" s="47"/>
      <c r="AR75" s="45"/>
      <c r="AS75" s="46"/>
      <c r="AT75" s="45"/>
      <c r="AU75" s="47"/>
      <c r="AV75" s="45"/>
      <c r="AW75" s="47"/>
      <c r="AX75" s="45"/>
      <c r="AY75" s="107" t="s">
        <v>23</v>
      </c>
    </row>
    <row r="76" spans="1:51" outlineLevel="5" x14ac:dyDescent="0.25">
      <c r="A76" s="94"/>
      <c r="B76" s="23">
        <v>4</v>
      </c>
      <c r="C76" s="23"/>
      <c r="D76" s="23"/>
      <c r="E76" s="27"/>
      <c r="F76" s="30"/>
      <c r="G76" s="23"/>
      <c r="H76" s="25">
        <v>1</v>
      </c>
      <c r="I76" s="23"/>
      <c r="J76" s="23"/>
      <c r="K76" s="23"/>
      <c r="L76" s="23"/>
      <c r="M76" s="13"/>
      <c r="N76" s="23"/>
      <c r="O76" s="95"/>
      <c r="P76" s="96">
        <f t="shared" si="15"/>
        <v>0</v>
      </c>
      <c r="Q76" s="96">
        <f t="shared" si="16"/>
        <v>0</v>
      </c>
      <c r="R76" s="97"/>
      <c r="S76" s="98">
        <f t="shared" si="18"/>
        <v>0</v>
      </c>
      <c r="T76" s="99">
        <f t="shared" si="17"/>
        <v>0</v>
      </c>
      <c r="U76" s="100">
        <f t="shared" si="19"/>
        <v>0</v>
      </c>
      <c r="V76" s="101"/>
      <c r="W76" s="101"/>
      <c r="X76" s="45"/>
      <c r="Y76" s="46"/>
      <c r="Z76" s="46"/>
      <c r="AA76" s="46"/>
      <c r="AB76" s="47"/>
      <c r="AC76" s="101"/>
      <c r="AD76" s="45">
        <v>1</v>
      </c>
      <c r="AE76" s="45"/>
      <c r="AF76" s="46"/>
      <c r="AG76" s="46"/>
      <c r="AH76" s="46"/>
      <c r="AI76" s="45"/>
      <c r="AJ76" s="46"/>
      <c r="AK76" s="46"/>
      <c r="AL76" s="46"/>
      <c r="AM76" s="46"/>
      <c r="AN76" s="47"/>
      <c r="AO76" s="101"/>
      <c r="AP76" s="45"/>
      <c r="AQ76" s="47"/>
      <c r="AR76" s="45"/>
      <c r="AS76" s="46"/>
      <c r="AT76" s="45"/>
      <c r="AU76" s="47"/>
      <c r="AV76" s="45"/>
      <c r="AW76" s="47"/>
      <c r="AX76" s="45"/>
      <c r="AY76" s="107" t="s">
        <v>23</v>
      </c>
    </row>
    <row r="77" spans="1:51" outlineLevel="5" x14ac:dyDescent="0.25">
      <c r="A77" s="94"/>
      <c r="B77" s="23">
        <v>4</v>
      </c>
      <c r="C77" s="23"/>
      <c r="D77" s="23"/>
      <c r="E77" s="27"/>
      <c r="F77" s="30"/>
      <c r="G77" s="23"/>
      <c r="H77" s="25">
        <v>1</v>
      </c>
      <c r="I77" s="23"/>
      <c r="J77" s="23"/>
      <c r="K77" s="23"/>
      <c r="L77" s="23"/>
      <c r="M77" s="13"/>
      <c r="N77" s="23"/>
      <c r="O77" s="95"/>
      <c r="P77" s="96">
        <f t="shared" si="15"/>
        <v>0</v>
      </c>
      <c r="Q77" s="96">
        <f t="shared" si="16"/>
        <v>0</v>
      </c>
      <c r="R77" s="97"/>
      <c r="S77" s="98">
        <f t="shared" si="18"/>
        <v>0</v>
      </c>
      <c r="T77" s="99">
        <f t="shared" si="17"/>
        <v>0</v>
      </c>
      <c r="U77" s="100">
        <f t="shared" si="19"/>
        <v>0</v>
      </c>
      <c r="V77" s="101"/>
      <c r="W77" s="101"/>
      <c r="X77" s="45"/>
      <c r="Y77" s="46"/>
      <c r="Z77" s="46"/>
      <c r="AA77" s="46"/>
      <c r="AB77" s="47"/>
      <c r="AC77" s="101"/>
      <c r="AD77" s="45">
        <v>1</v>
      </c>
      <c r="AE77" s="45"/>
      <c r="AF77" s="46"/>
      <c r="AG77" s="46"/>
      <c r="AH77" s="46"/>
      <c r="AI77" s="45"/>
      <c r="AJ77" s="46"/>
      <c r="AK77" s="46"/>
      <c r="AL77" s="46"/>
      <c r="AM77" s="46"/>
      <c r="AN77" s="47"/>
      <c r="AO77" s="101"/>
      <c r="AP77" s="45"/>
      <c r="AQ77" s="47"/>
      <c r="AR77" s="45"/>
      <c r="AS77" s="46"/>
      <c r="AT77" s="45"/>
      <c r="AU77" s="47"/>
      <c r="AV77" s="45"/>
      <c r="AW77" s="47"/>
      <c r="AX77" s="45"/>
      <c r="AY77" s="107" t="s">
        <v>23</v>
      </c>
    </row>
    <row r="78" spans="1:51" outlineLevel="5" x14ac:dyDescent="0.25">
      <c r="A78" s="94"/>
      <c r="B78" s="23">
        <v>4</v>
      </c>
      <c r="C78" s="23"/>
      <c r="D78" s="23"/>
      <c r="E78" s="27"/>
      <c r="F78" s="30"/>
      <c r="G78" s="23"/>
      <c r="H78" s="25">
        <v>1</v>
      </c>
      <c r="I78" s="23"/>
      <c r="J78" s="23"/>
      <c r="K78" s="23"/>
      <c r="L78" s="23"/>
      <c r="M78" s="13"/>
      <c r="N78" s="23"/>
      <c r="O78" s="95"/>
      <c r="P78" s="96">
        <f t="shared" si="15"/>
        <v>0</v>
      </c>
      <c r="Q78" s="96">
        <f t="shared" si="16"/>
        <v>0</v>
      </c>
      <c r="R78" s="97"/>
      <c r="S78" s="98">
        <f t="shared" si="18"/>
        <v>0</v>
      </c>
      <c r="T78" s="99">
        <f t="shared" si="17"/>
        <v>0</v>
      </c>
      <c r="U78" s="100">
        <f t="shared" si="19"/>
        <v>0</v>
      </c>
      <c r="V78" s="101"/>
      <c r="W78" s="101"/>
      <c r="X78" s="45"/>
      <c r="Y78" s="46"/>
      <c r="Z78" s="46"/>
      <c r="AA78" s="46"/>
      <c r="AB78" s="47"/>
      <c r="AC78" s="101"/>
      <c r="AD78" s="45">
        <v>1</v>
      </c>
      <c r="AE78" s="45"/>
      <c r="AF78" s="46"/>
      <c r="AG78" s="46"/>
      <c r="AH78" s="46"/>
      <c r="AI78" s="45"/>
      <c r="AJ78" s="46"/>
      <c r="AK78" s="46"/>
      <c r="AL78" s="46"/>
      <c r="AM78" s="46"/>
      <c r="AN78" s="47"/>
      <c r="AO78" s="101"/>
      <c r="AP78" s="45"/>
      <c r="AQ78" s="47"/>
      <c r="AR78" s="45"/>
      <c r="AS78" s="46"/>
      <c r="AT78" s="45"/>
      <c r="AU78" s="47"/>
      <c r="AV78" s="45"/>
      <c r="AW78" s="47"/>
      <c r="AX78" s="45"/>
      <c r="AY78" s="107" t="s">
        <v>23</v>
      </c>
    </row>
    <row r="79" spans="1:51" outlineLevel="5" x14ac:dyDescent="0.25">
      <c r="A79" s="94"/>
      <c r="B79" s="23">
        <v>4</v>
      </c>
      <c r="C79" s="23"/>
      <c r="D79" s="23"/>
      <c r="E79" s="27"/>
      <c r="F79" s="30"/>
      <c r="G79" s="23"/>
      <c r="H79" s="25">
        <v>1</v>
      </c>
      <c r="I79" s="23"/>
      <c r="J79" s="23"/>
      <c r="K79" s="23"/>
      <c r="L79" s="23"/>
      <c r="M79" s="13"/>
      <c r="N79" s="23"/>
      <c r="O79" s="95"/>
      <c r="P79" s="96">
        <f t="shared" si="15"/>
        <v>0</v>
      </c>
      <c r="Q79" s="96">
        <f t="shared" si="16"/>
        <v>0</v>
      </c>
      <c r="R79" s="97"/>
      <c r="S79" s="98">
        <f t="shared" si="18"/>
        <v>0</v>
      </c>
      <c r="T79" s="99">
        <f t="shared" si="17"/>
        <v>0</v>
      </c>
      <c r="U79" s="100">
        <f t="shared" si="19"/>
        <v>0</v>
      </c>
      <c r="V79" s="101"/>
      <c r="W79" s="101"/>
      <c r="X79" s="45"/>
      <c r="Y79" s="46"/>
      <c r="Z79" s="46"/>
      <c r="AA79" s="46"/>
      <c r="AB79" s="47"/>
      <c r="AC79" s="101"/>
      <c r="AD79" s="45">
        <v>1</v>
      </c>
      <c r="AE79" s="45"/>
      <c r="AF79" s="46"/>
      <c r="AG79" s="46"/>
      <c r="AH79" s="46"/>
      <c r="AI79" s="45"/>
      <c r="AJ79" s="46"/>
      <c r="AK79" s="46"/>
      <c r="AL79" s="46"/>
      <c r="AM79" s="46"/>
      <c r="AN79" s="47"/>
      <c r="AO79" s="101"/>
      <c r="AP79" s="45"/>
      <c r="AQ79" s="47"/>
      <c r="AR79" s="45"/>
      <c r="AS79" s="46"/>
      <c r="AT79" s="45"/>
      <c r="AU79" s="47"/>
      <c r="AV79" s="45"/>
      <c r="AW79" s="47"/>
      <c r="AX79" s="45"/>
      <c r="AY79" s="107" t="s">
        <v>23</v>
      </c>
    </row>
    <row r="80" spans="1:51" outlineLevel="5" x14ac:dyDescent="0.25">
      <c r="A80" s="94"/>
      <c r="B80" s="23">
        <v>4</v>
      </c>
      <c r="C80" s="23"/>
      <c r="D80" s="23"/>
      <c r="E80" s="27"/>
      <c r="F80" s="30"/>
      <c r="G80" s="23"/>
      <c r="H80" s="25">
        <v>1</v>
      </c>
      <c r="I80" s="23"/>
      <c r="J80" s="23"/>
      <c r="K80" s="23"/>
      <c r="L80" s="23"/>
      <c r="M80" s="13"/>
      <c r="N80" s="23"/>
      <c r="O80" s="95"/>
      <c r="P80" s="96">
        <f t="shared" si="15"/>
        <v>0</v>
      </c>
      <c r="Q80" s="96">
        <f t="shared" si="16"/>
        <v>0</v>
      </c>
      <c r="R80" s="97"/>
      <c r="S80" s="98">
        <f t="shared" si="18"/>
        <v>0</v>
      </c>
      <c r="T80" s="99">
        <f t="shared" si="17"/>
        <v>0</v>
      </c>
      <c r="U80" s="100">
        <f t="shared" si="19"/>
        <v>0</v>
      </c>
      <c r="V80" s="101"/>
      <c r="W80" s="101"/>
      <c r="X80" s="45"/>
      <c r="Y80" s="46"/>
      <c r="Z80" s="46"/>
      <c r="AA80" s="46"/>
      <c r="AB80" s="47"/>
      <c r="AC80" s="101"/>
      <c r="AD80" s="45">
        <v>1</v>
      </c>
      <c r="AE80" s="45"/>
      <c r="AF80" s="46"/>
      <c r="AG80" s="46"/>
      <c r="AH80" s="46"/>
      <c r="AI80" s="45"/>
      <c r="AJ80" s="46"/>
      <c r="AK80" s="46"/>
      <c r="AL80" s="46"/>
      <c r="AM80" s="46"/>
      <c r="AN80" s="47"/>
      <c r="AO80" s="101"/>
      <c r="AP80" s="45"/>
      <c r="AQ80" s="47"/>
      <c r="AR80" s="45"/>
      <c r="AS80" s="46"/>
      <c r="AT80" s="45"/>
      <c r="AU80" s="47"/>
      <c r="AV80" s="45"/>
      <c r="AW80" s="47"/>
      <c r="AX80" s="45"/>
      <c r="AY80" s="107" t="s">
        <v>23</v>
      </c>
    </row>
    <row r="81" spans="1:51" outlineLevel="5" x14ac:dyDescent="0.25">
      <c r="A81" s="94"/>
      <c r="B81" s="23">
        <v>4</v>
      </c>
      <c r="C81" s="23"/>
      <c r="D81" s="23"/>
      <c r="E81" s="27"/>
      <c r="F81" s="23"/>
      <c r="G81" s="23"/>
      <c r="H81" s="25">
        <v>1</v>
      </c>
      <c r="I81" s="23"/>
      <c r="J81" s="23"/>
      <c r="K81" s="23"/>
      <c r="L81" s="23"/>
      <c r="M81" s="13"/>
      <c r="N81" s="23"/>
      <c r="O81" s="95"/>
      <c r="P81" s="96">
        <f t="shared" si="15"/>
        <v>0</v>
      </c>
      <c r="Q81" s="96">
        <f t="shared" si="16"/>
        <v>0</v>
      </c>
      <c r="R81" s="97"/>
      <c r="S81" s="98">
        <f t="shared" si="18"/>
        <v>0</v>
      </c>
      <c r="T81" s="99">
        <f t="shared" si="17"/>
        <v>0</v>
      </c>
      <c r="U81" s="100">
        <f t="shared" si="19"/>
        <v>0</v>
      </c>
      <c r="V81" s="101"/>
      <c r="W81" s="101"/>
      <c r="X81" s="45"/>
      <c r="Y81" s="46"/>
      <c r="Z81" s="46"/>
      <c r="AA81" s="46"/>
      <c r="AB81" s="47"/>
      <c r="AC81" s="101"/>
      <c r="AD81" s="45">
        <v>1</v>
      </c>
      <c r="AE81" s="45"/>
      <c r="AF81" s="46">
        <v>0.5</v>
      </c>
      <c r="AG81" s="46"/>
      <c r="AH81" s="46"/>
      <c r="AI81" s="45"/>
      <c r="AJ81" s="46"/>
      <c r="AK81" s="46"/>
      <c r="AL81" s="46"/>
      <c r="AM81" s="46"/>
      <c r="AN81" s="47"/>
      <c r="AO81" s="101"/>
      <c r="AP81" s="45"/>
      <c r="AQ81" s="47"/>
      <c r="AR81" s="45"/>
      <c r="AS81" s="46"/>
      <c r="AT81" s="45"/>
      <c r="AU81" s="47"/>
      <c r="AV81" s="45"/>
      <c r="AW81" s="47"/>
      <c r="AX81" s="45"/>
      <c r="AY81" s="107" t="s">
        <v>23</v>
      </c>
    </row>
    <row r="82" spans="1:51" outlineLevel="4" x14ac:dyDescent="0.25">
      <c r="A82" s="94"/>
      <c r="B82" s="23">
        <v>4</v>
      </c>
      <c r="C82" s="23"/>
      <c r="D82" s="23"/>
      <c r="E82" s="27"/>
      <c r="F82" s="23"/>
      <c r="G82" s="23"/>
      <c r="H82" s="25">
        <v>1</v>
      </c>
      <c r="I82" s="23"/>
      <c r="J82" s="23"/>
      <c r="K82" s="23"/>
      <c r="L82" s="23"/>
      <c r="M82" s="13"/>
      <c r="N82" s="23"/>
      <c r="O82" s="95"/>
      <c r="P82" s="96">
        <f t="shared" si="15"/>
        <v>0</v>
      </c>
      <c r="Q82" s="96">
        <f t="shared" si="16"/>
        <v>0</v>
      </c>
      <c r="R82" s="97"/>
      <c r="S82" s="98">
        <f t="shared" si="18"/>
        <v>0</v>
      </c>
      <c r="T82" s="99">
        <f t="shared" si="17"/>
        <v>0</v>
      </c>
      <c r="U82" s="100">
        <f t="shared" si="19"/>
        <v>0</v>
      </c>
      <c r="V82" s="101"/>
      <c r="W82" s="101"/>
      <c r="X82" s="45"/>
      <c r="Y82" s="46"/>
      <c r="Z82" s="46"/>
      <c r="AA82" s="46"/>
      <c r="AB82" s="47"/>
      <c r="AC82" s="101"/>
      <c r="AD82" s="45"/>
      <c r="AE82" s="45"/>
      <c r="AF82" s="46"/>
      <c r="AG82" s="46"/>
      <c r="AH82" s="46"/>
      <c r="AI82" s="45"/>
      <c r="AJ82" s="46"/>
      <c r="AK82" s="46"/>
      <c r="AL82" s="46"/>
      <c r="AM82" s="46"/>
      <c r="AN82" s="47"/>
      <c r="AO82" s="101"/>
      <c r="AP82" s="45"/>
      <c r="AQ82" s="47"/>
      <c r="AR82" s="45"/>
      <c r="AS82" s="46"/>
      <c r="AT82" s="45"/>
      <c r="AU82" s="47"/>
      <c r="AV82" s="45"/>
      <c r="AW82" s="47"/>
      <c r="AX82" s="45"/>
      <c r="AY82" s="107" t="s">
        <v>23</v>
      </c>
    </row>
    <row r="83" spans="1:51" outlineLevel="3" x14ac:dyDescent="0.25">
      <c r="A83" s="94"/>
      <c r="B83" s="23">
        <v>3</v>
      </c>
      <c r="C83" s="23"/>
      <c r="D83" s="23"/>
      <c r="E83" s="31"/>
      <c r="F83" s="23"/>
      <c r="G83" s="23"/>
      <c r="H83" s="23">
        <v>12</v>
      </c>
      <c r="I83" s="23"/>
      <c r="J83" s="23"/>
      <c r="K83" s="23"/>
      <c r="L83" s="23"/>
      <c r="M83" s="13"/>
      <c r="N83" s="23"/>
      <c r="O83" s="95"/>
      <c r="P83" s="96">
        <f t="shared" si="15"/>
        <v>0</v>
      </c>
      <c r="Q83" s="96">
        <f t="shared" si="16"/>
        <v>0</v>
      </c>
      <c r="R83" s="97"/>
      <c r="S83" s="98">
        <f>SUMPRODUCT($AE83:$AO83,$AE$10:$AO$10,$AE$9:$AO$9,$AE$8:$AO$8)+(SUMPRODUCT(AP83:AY83,$AP$8:$AY$8,$AP$7:$AY$7)*$AD83)</f>
        <v>0</v>
      </c>
      <c r="T83" s="99">
        <f t="shared" si="17"/>
        <v>0</v>
      </c>
      <c r="U83" s="100">
        <f t="shared" si="19"/>
        <v>0</v>
      </c>
      <c r="V83" s="101"/>
      <c r="W83" s="101"/>
      <c r="X83" s="45"/>
      <c r="Y83" s="46"/>
      <c r="Z83" s="46"/>
      <c r="AA83" s="46"/>
      <c r="AB83" s="47"/>
      <c r="AC83" s="101"/>
      <c r="AD83" s="45">
        <v>1</v>
      </c>
      <c r="AE83" s="45"/>
      <c r="AF83" s="46"/>
      <c r="AG83" s="46"/>
      <c r="AH83" s="46"/>
      <c r="AI83" s="45"/>
      <c r="AJ83" s="46"/>
      <c r="AK83" s="46"/>
      <c r="AL83" s="46"/>
      <c r="AM83" s="46"/>
      <c r="AN83" s="47"/>
      <c r="AO83" s="101"/>
      <c r="AP83" s="45"/>
      <c r="AQ83" s="47"/>
      <c r="AR83" s="45"/>
      <c r="AS83" s="46"/>
      <c r="AT83" s="45"/>
      <c r="AU83" s="47"/>
      <c r="AV83" s="45"/>
      <c r="AW83" s="47"/>
      <c r="AX83" s="45"/>
      <c r="AY83" s="107" t="s">
        <v>23</v>
      </c>
    </row>
    <row r="84" spans="1:51" outlineLevel="3" x14ac:dyDescent="0.25">
      <c r="A84" s="94"/>
      <c r="B84" s="23">
        <v>3</v>
      </c>
      <c r="C84" s="23"/>
      <c r="D84" s="23"/>
      <c r="E84" s="31"/>
      <c r="F84" s="23"/>
      <c r="G84" s="23"/>
      <c r="H84" s="23">
        <v>24</v>
      </c>
      <c r="I84" s="23"/>
      <c r="J84" s="23"/>
      <c r="K84" s="23"/>
      <c r="L84" s="23"/>
      <c r="M84" s="13"/>
      <c r="N84" s="23"/>
      <c r="O84" s="95"/>
      <c r="P84" s="96">
        <f t="shared" si="15"/>
        <v>0</v>
      </c>
      <c r="Q84" s="96">
        <f t="shared" si="16"/>
        <v>0</v>
      </c>
      <c r="R84" s="97"/>
      <c r="S84" s="98">
        <f>SUMPRODUCT($AE84:$AO84,$AE$10:$AO$10,$AE$9:$AO$9,$AE$8:$AO$8)+(SUMPRODUCT(AP84:AY84,$AP$8:$AY$8,$AP$7:$AY$7)*$AD84)</f>
        <v>0</v>
      </c>
      <c r="T84" s="99">
        <f t="shared" si="17"/>
        <v>0</v>
      </c>
      <c r="U84" s="100">
        <f t="shared" si="19"/>
        <v>0</v>
      </c>
      <c r="V84" s="101"/>
      <c r="W84" s="101"/>
      <c r="X84" s="45"/>
      <c r="Y84" s="46"/>
      <c r="Z84" s="46"/>
      <c r="AA84" s="46"/>
      <c r="AB84" s="47"/>
      <c r="AC84" s="101"/>
      <c r="AD84" s="45">
        <v>1</v>
      </c>
      <c r="AE84" s="45"/>
      <c r="AF84" s="46"/>
      <c r="AG84" s="46"/>
      <c r="AH84" s="46"/>
      <c r="AI84" s="45"/>
      <c r="AJ84" s="46"/>
      <c r="AK84" s="46"/>
      <c r="AL84" s="46"/>
      <c r="AM84" s="46"/>
      <c r="AN84" s="47"/>
      <c r="AO84" s="101"/>
      <c r="AP84" s="45"/>
      <c r="AQ84" s="47"/>
      <c r="AR84" s="45"/>
      <c r="AS84" s="46"/>
      <c r="AT84" s="45"/>
      <c r="AU84" s="47"/>
      <c r="AV84" s="45"/>
      <c r="AW84" s="47"/>
      <c r="AX84" s="45"/>
      <c r="AY84" s="107" t="s">
        <v>23</v>
      </c>
    </row>
    <row r="85" spans="1:51" outlineLevel="3" x14ac:dyDescent="0.25">
      <c r="A85" s="94"/>
      <c r="B85" s="23">
        <v>3</v>
      </c>
      <c r="C85" s="23"/>
      <c r="D85" s="23"/>
      <c r="E85" s="31"/>
      <c r="F85" s="23"/>
      <c r="G85" s="23"/>
      <c r="H85" s="25">
        <v>1</v>
      </c>
      <c r="I85" s="23"/>
      <c r="J85" s="23"/>
      <c r="K85" s="23"/>
      <c r="L85" s="23"/>
      <c r="M85" s="13"/>
      <c r="N85" s="23"/>
      <c r="O85" s="95"/>
      <c r="P85" s="96">
        <f t="shared" si="15"/>
        <v>0</v>
      </c>
      <c r="Q85" s="96">
        <f t="shared" si="16"/>
        <v>0</v>
      </c>
      <c r="R85" s="97"/>
      <c r="S85" s="98">
        <f>SUMPRODUCT($AE85:$AO85,$AE$10:$AO$10,$AE$9:$AO$9,$AE$8:$AO$8)+(SUMPRODUCT(AP85:AY85,$AP$8:$AY$8,$AP$7:$AY$7)*$AD85)</f>
        <v>0</v>
      </c>
      <c r="T85" s="99">
        <f t="shared" si="17"/>
        <v>0</v>
      </c>
      <c r="U85" s="100">
        <f t="shared" si="19"/>
        <v>0</v>
      </c>
      <c r="V85" s="101"/>
      <c r="W85" s="101"/>
      <c r="X85" s="45"/>
      <c r="Y85" s="46"/>
      <c r="Z85" s="46"/>
      <c r="AA85" s="46">
        <v>1</v>
      </c>
      <c r="AB85" s="47"/>
      <c r="AC85" s="101"/>
      <c r="AD85" s="45">
        <f>AA85*100</f>
        <v>100</v>
      </c>
      <c r="AE85" s="45"/>
      <c r="AF85" s="46"/>
      <c r="AG85" s="46"/>
      <c r="AH85" s="46"/>
      <c r="AI85" s="45"/>
      <c r="AJ85" s="46"/>
      <c r="AK85" s="46"/>
      <c r="AL85" s="46"/>
      <c r="AM85" s="46"/>
      <c r="AN85" s="47"/>
      <c r="AO85" s="101"/>
      <c r="AP85" s="45"/>
      <c r="AQ85" s="47"/>
      <c r="AR85" s="45"/>
      <c r="AS85" s="46"/>
      <c r="AT85" s="45"/>
      <c r="AU85" s="47"/>
      <c r="AV85" s="45"/>
      <c r="AW85" s="47"/>
      <c r="AX85" s="45"/>
      <c r="AY85" s="107" t="s">
        <v>23</v>
      </c>
    </row>
    <row r="86" spans="1:51" outlineLevel="2" x14ac:dyDescent="0.25">
      <c r="A86" s="78"/>
      <c r="B86" s="11">
        <v>2</v>
      </c>
      <c r="C86" s="11"/>
      <c r="D86" s="11"/>
      <c r="E86" s="18"/>
      <c r="F86" s="11"/>
      <c r="G86" s="11"/>
      <c r="H86" s="11">
        <v>1</v>
      </c>
      <c r="I86" s="11"/>
      <c r="J86" s="11"/>
      <c r="K86" s="11"/>
      <c r="L86" s="11"/>
      <c r="M86" s="13"/>
      <c r="N86" s="11"/>
      <c r="O86" s="79"/>
      <c r="P86" s="80">
        <f>SUMIF($B87:$B149,3,(P87:P149) )* $H86</f>
        <v>0</v>
      </c>
      <c r="Q86" s="80">
        <f>SUMIF($B87:$B149,3,(Q87:Q149) )* $H86</f>
        <v>0</v>
      </c>
      <c r="R86" s="81" t="s">
        <v>22</v>
      </c>
      <c r="S86" s="82">
        <f>SUMIF($B87:$B149,3,(S87:S149) )</f>
        <v>0</v>
      </c>
      <c r="T86" s="83">
        <f>SUMIF($B87:$B149,3,(T87:T149) )</f>
        <v>0</v>
      </c>
      <c r="U86" s="84">
        <f>SUMIF($B87:$B149,3,(U87:U149) )</f>
        <v>0</v>
      </c>
      <c r="V86" s="85"/>
      <c r="W86" s="85"/>
      <c r="X86" s="39"/>
      <c r="Y86" s="40"/>
      <c r="Z86" s="40"/>
      <c r="AA86" s="40"/>
      <c r="AB86" s="41"/>
      <c r="AC86" s="85"/>
      <c r="AD86" s="39"/>
      <c r="AE86" s="39"/>
      <c r="AF86" s="40"/>
      <c r="AG86" s="40"/>
      <c r="AH86" s="40"/>
      <c r="AI86" s="39"/>
      <c r="AJ86" s="40"/>
      <c r="AK86" s="40"/>
      <c r="AL86" s="40"/>
      <c r="AM86" s="40"/>
      <c r="AN86" s="41"/>
      <c r="AO86" s="85"/>
      <c r="AP86" s="39"/>
      <c r="AQ86" s="41"/>
      <c r="AR86" s="39"/>
      <c r="AS86" s="40"/>
      <c r="AT86" s="39"/>
      <c r="AU86" s="41"/>
      <c r="AV86" s="39"/>
      <c r="AW86" s="41"/>
      <c r="AX86" s="39"/>
      <c r="AY86" s="105" t="s">
        <v>23</v>
      </c>
    </row>
    <row r="87" spans="1:51" outlineLevel="3" collapsed="1" x14ac:dyDescent="0.25">
      <c r="A87" s="86"/>
      <c r="B87" s="14">
        <v>3</v>
      </c>
      <c r="C87" s="14"/>
      <c r="D87" s="14"/>
      <c r="E87" s="19"/>
      <c r="F87" s="14"/>
      <c r="G87" s="14"/>
      <c r="H87" s="14">
        <v>1</v>
      </c>
      <c r="I87" s="14"/>
      <c r="J87" s="14"/>
      <c r="K87" s="14"/>
      <c r="L87" s="14"/>
      <c r="M87" s="14"/>
      <c r="N87" s="14"/>
      <c r="O87" s="87"/>
      <c r="P87" s="88">
        <f t="shared" ref="P87:P101" si="20">$H87 * $T87</f>
        <v>0</v>
      </c>
      <c r="Q87" s="88">
        <f t="shared" ref="Q87:Q101" si="21">$H87 * $U87</f>
        <v>0</v>
      </c>
      <c r="R87" s="89"/>
      <c r="S87" s="90">
        <f>SUMPRODUCT($AE87:$AO87,$AE$10:$AO$10,$AE$9:$AO$9,$AE$8:$AO$8)+(SUMPRODUCT(AP87:AY87,$AP$8:$AY$8,$AP$7:$AY$7)*$AD87)</f>
        <v>0</v>
      </c>
      <c r="T87" s="91">
        <f t="shared" ref="T87:T101" si="22">SUMPRODUCT(AP87:AY87,$AP$8:$AY$8,$AP$7:$AY$7)*$AD87</f>
        <v>0</v>
      </c>
      <c r="U87" s="92">
        <f>S87-T87</f>
        <v>0</v>
      </c>
      <c r="V87" s="93"/>
      <c r="W87" s="93"/>
      <c r="X87" s="42"/>
      <c r="Y87" s="43"/>
      <c r="Z87" s="43"/>
      <c r="AA87" s="43"/>
      <c r="AB87" s="44"/>
      <c r="AC87" s="93"/>
      <c r="AD87" s="42">
        <v>1</v>
      </c>
      <c r="AE87" s="42"/>
      <c r="AF87" s="43"/>
      <c r="AG87" s="43"/>
      <c r="AH87" s="43"/>
      <c r="AI87" s="42"/>
      <c r="AJ87" s="43"/>
      <c r="AK87" s="43"/>
      <c r="AL87" s="43"/>
      <c r="AM87" s="43"/>
      <c r="AN87" s="44"/>
      <c r="AO87" s="93"/>
      <c r="AP87" s="42"/>
      <c r="AQ87" s="44"/>
      <c r="AR87" s="42"/>
      <c r="AS87" s="43"/>
      <c r="AT87" s="42"/>
      <c r="AU87" s="44"/>
      <c r="AV87" s="42"/>
      <c r="AW87" s="44"/>
      <c r="AX87" s="42"/>
      <c r="AY87" s="106" t="s">
        <v>23</v>
      </c>
    </row>
    <row r="88" spans="1:51" outlineLevel="3" x14ac:dyDescent="0.25">
      <c r="A88" s="86"/>
      <c r="B88" s="14">
        <v>3</v>
      </c>
      <c r="C88" s="14"/>
      <c r="D88" s="14"/>
      <c r="E88" s="15"/>
      <c r="F88" s="14"/>
      <c r="G88" s="14"/>
      <c r="H88" s="14"/>
      <c r="I88" s="14"/>
      <c r="J88" s="14"/>
      <c r="K88" s="14"/>
      <c r="L88" s="14"/>
      <c r="M88" s="14"/>
      <c r="N88" s="14"/>
      <c r="O88" s="87"/>
      <c r="P88" s="88">
        <f t="shared" si="20"/>
        <v>0</v>
      </c>
      <c r="Q88" s="88">
        <f t="shared" si="21"/>
        <v>0</v>
      </c>
      <c r="R88" s="89"/>
      <c r="S88" s="90"/>
      <c r="T88" s="91">
        <f t="shared" si="22"/>
        <v>0</v>
      </c>
      <c r="U88" s="92"/>
      <c r="V88" s="93"/>
      <c r="W88" s="93"/>
      <c r="X88" s="42"/>
      <c r="Y88" s="43"/>
      <c r="Z88" s="43"/>
      <c r="AA88" s="43"/>
      <c r="AB88" s="44"/>
      <c r="AC88" s="93"/>
      <c r="AD88" s="42"/>
      <c r="AE88" s="42"/>
      <c r="AF88" s="43"/>
      <c r="AG88" s="43"/>
      <c r="AH88" s="43"/>
      <c r="AI88" s="42"/>
      <c r="AJ88" s="43"/>
      <c r="AK88" s="43"/>
      <c r="AL88" s="43"/>
      <c r="AM88" s="43"/>
      <c r="AN88" s="44"/>
      <c r="AO88" s="93"/>
      <c r="AP88" s="42"/>
      <c r="AQ88" s="44"/>
      <c r="AR88" s="42"/>
      <c r="AS88" s="43"/>
      <c r="AT88" s="42"/>
      <c r="AU88" s="44"/>
      <c r="AV88" s="42"/>
      <c r="AW88" s="44"/>
      <c r="AX88" s="42"/>
      <c r="AY88" s="106" t="s">
        <v>23</v>
      </c>
    </row>
    <row r="89" spans="1:51" outlineLevel="3" x14ac:dyDescent="0.25">
      <c r="A89" s="86"/>
      <c r="B89" s="14">
        <v>3</v>
      </c>
      <c r="C89" s="14"/>
      <c r="D89" s="14"/>
      <c r="E89" s="17"/>
      <c r="F89" s="16"/>
      <c r="G89" s="14"/>
      <c r="H89" s="14">
        <v>1</v>
      </c>
      <c r="I89" s="14"/>
      <c r="J89" s="14"/>
      <c r="K89" s="14"/>
      <c r="L89" s="14"/>
      <c r="M89" s="14"/>
      <c r="N89" s="14"/>
      <c r="O89" s="87"/>
      <c r="P89" s="88">
        <f t="shared" si="20"/>
        <v>0</v>
      </c>
      <c r="Q89" s="88">
        <f t="shared" si="21"/>
        <v>0</v>
      </c>
      <c r="R89" s="89"/>
      <c r="S89" s="90">
        <f t="shared" ref="S89:S101" si="23">SUMPRODUCT($AE89:$AO89,$AE$10:$AO$10,$AE$9:$AO$9,$AE$8:$AO$8)+(SUMPRODUCT(AP89:AY89,$AP$8:$AY$8,$AP$7:$AY$7)*$AD89)</f>
        <v>0</v>
      </c>
      <c r="T89" s="91">
        <f t="shared" si="22"/>
        <v>0</v>
      </c>
      <c r="U89" s="92">
        <f t="shared" ref="U89:U101" si="24">S89-T89</f>
        <v>0</v>
      </c>
      <c r="V89" s="93"/>
      <c r="W89" s="93"/>
      <c r="X89" s="42"/>
      <c r="Y89" s="43"/>
      <c r="Z89" s="43"/>
      <c r="AA89" s="43"/>
      <c r="AB89" s="44"/>
      <c r="AC89" s="93"/>
      <c r="AD89" s="42">
        <v>1</v>
      </c>
      <c r="AE89" s="42"/>
      <c r="AF89" s="43"/>
      <c r="AG89" s="43"/>
      <c r="AH89" s="43"/>
      <c r="AI89" s="42"/>
      <c r="AJ89" s="43"/>
      <c r="AK89" s="43"/>
      <c r="AL89" s="43"/>
      <c r="AM89" s="43">
        <v>2.5</v>
      </c>
      <c r="AN89" s="44"/>
      <c r="AO89" s="93"/>
      <c r="AP89" s="42"/>
      <c r="AQ89" s="44"/>
      <c r="AR89" s="42"/>
      <c r="AS89" s="43"/>
      <c r="AT89" s="42"/>
      <c r="AU89" s="44"/>
      <c r="AV89" s="42"/>
      <c r="AW89" s="44"/>
      <c r="AX89" s="42"/>
      <c r="AY89" s="106" t="s">
        <v>23</v>
      </c>
    </row>
    <row r="90" spans="1:51" outlineLevel="3" x14ac:dyDescent="0.25">
      <c r="A90" s="86"/>
      <c r="B90" s="14">
        <v>3</v>
      </c>
      <c r="C90" s="14"/>
      <c r="D90" s="14"/>
      <c r="E90" s="17"/>
      <c r="F90" s="16"/>
      <c r="G90" s="14"/>
      <c r="H90" s="14">
        <v>1</v>
      </c>
      <c r="I90" s="14"/>
      <c r="J90" s="14"/>
      <c r="K90" s="14"/>
      <c r="L90" s="14"/>
      <c r="M90" s="14"/>
      <c r="N90" s="14"/>
      <c r="O90" s="87"/>
      <c r="P90" s="88">
        <f t="shared" si="20"/>
        <v>0</v>
      </c>
      <c r="Q90" s="88">
        <f t="shared" si="21"/>
        <v>0</v>
      </c>
      <c r="R90" s="89"/>
      <c r="S90" s="90">
        <f t="shared" si="23"/>
        <v>0</v>
      </c>
      <c r="T90" s="91">
        <f t="shared" si="22"/>
        <v>0</v>
      </c>
      <c r="U90" s="92">
        <f t="shared" si="24"/>
        <v>0</v>
      </c>
      <c r="V90" s="93"/>
      <c r="W90" s="93"/>
      <c r="X90" s="42"/>
      <c r="Y90" s="43"/>
      <c r="Z90" s="43"/>
      <c r="AA90" s="43"/>
      <c r="AB90" s="44"/>
      <c r="AC90" s="93"/>
      <c r="AD90" s="42">
        <v>1</v>
      </c>
      <c r="AE90" s="42"/>
      <c r="AF90" s="43"/>
      <c r="AG90" s="43"/>
      <c r="AH90" s="43"/>
      <c r="AI90" s="42"/>
      <c r="AJ90" s="43"/>
      <c r="AK90" s="43"/>
      <c r="AL90" s="43"/>
      <c r="AM90" s="43">
        <v>1</v>
      </c>
      <c r="AN90" s="44"/>
      <c r="AO90" s="93"/>
      <c r="AP90" s="42"/>
      <c r="AQ90" s="44"/>
      <c r="AR90" s="42"/>
      <c r="AS90" s="43"/>
      <c r="AT90" s="42"/>
      <c r="AU90" s="44"/>
      <c r="AV90" s="42"/>
      <c r="AW90" s="44"/>
      <c r="AX90" s="42"/>
      <c r="AY90" s="106" t="s">
        <v>23</v>
      </c>
    </row>
    <row r="91" spans="1:51" outlineLevel="3" x14ac:dyDescent="0.25">
      <c r="A91" s="86"/>
      <c r="B91" s="14">
        <v>3</v>
      </c>
      <c r="C91" s="14"/>
      <c r="D91" s="14"/>
      <c r="E91" s="17"/>
      <c r="F91" s="16"/>
      <c r="G91" s="14"/>
      <c r="H91" s="14">
        <v>1</v>
      </c>
      <c r="I91" s="14"/>
      <c r="J91" s="14"/>
      <c r="K91" s="14"/>
      <c r="L91" s="14"/>
      <c r="M91" s="14"/>
      <c r="N91" s="14"/>
      <c r="O91" s="87"/>
      <c r="P91" s="88">
        <f t="shared" si="20"/>
        <v>0</v>
      </c>
      <c r="Q91" s="88">
        <f t="shared" si="21"/>
        <v>0</v>
      </c>
      <c r="R91" s="89"/>
      <c r="S91" s="90">
        <f t="shared" si="23"/>
        <v>0</v>
      </c>
      <c r="T91" s="91">
        <f t="shared" si="22"/>
        <v>0</v>
      </c>
      <c r="U91" s="92">
        <f t="shared" si="24"/>
        <v>0</v>
      </c>
      <c r="V91" s="93"/>
      <c r="W91" s="93"/>
      <c r="X91" s="42"/>
      <c r="Y91" s="43"/>
      <c r="Z91" s="43"/>
      <c r="AA91" s="43"/>
      <c r="AB91" s="44"/>
      <c r="AC91" s="93"/>
      <c r="AD91" s="42">
        <v>1</v>
      </c>
      <c r="AE91" s="42"/>
      <c r="AF91" s="43"/>
      <c r="AG91" s="43"/>
      <c r="AH91" s="43"/>
      <c r="AI91" s="42"/>
      <c r="AJ91" s="43"/>
      <c r="AK91" s="43"/>
      <c r="AL91" s="43"/>
      <c r="AM91" s="43">
        <v>1</v>
      </c>
      <c r="AN91" s="44"/>
      <c r="AO91" s="93"/>
      <c r="AP91" s="42"/>
      <c r="AQ91" s="44"/>
      <c r="AR91" s="42"/>
      <c r="AS91" s="43"/>
      <c r="AT91" s="42"/>
      <c r="AU91" s="44"/>
      <c r="AV91" s="42"/>
      <c r="AW91" s="44"/>
      <c r="AX91" s="42"/>
      <c r="AY91" s="106" t="s">
        <v>23</v>
      </c>
    </row>
    <row r="92" spans="1:51" outlineLevel="3" x14ac:dyDescent="0.25">
      <c r="A92" s="86"/>
      <c r="B92" s="14">
        <v>3</v>
      </c>
      <c r="C92" s="14"/>
      <c r="D92" s="14"/>
      <c r="E92" s="17"/>
      <c r="F92" s="16"/>
      <c r="G92" s="14"/>
      <c r="H92" s="14">
        <v>1</v>
      </c>
      <c r="I92" s="14"/>
      <c r="J92" s="14"/>
      <c r="K92" s="14"/>
      <c r="L92" s="14"/>
      <c r="M92" s="14"/>
      <c r="N92" s="14"/>
      <c r="O92" s="87"/>
      <c r="P92" s="88">
        <f t="shared" si="20"/>
        <v>0</v>
      </c>
      <c r="Q92" s="88">
        <f t="shared" si="21"/>
        <v>0</v>
      </c>
      <c r="R92" s="89"/>
      <c r="S92" s="90">
        <f t="shared" si="23"/>
        <v>0</v>
      </c>
      <c r="T92" s="91">
        <f t="shared" si="22"/>
        <v>0</v>
      </c>
      <c r="U92" s="92">
        <f t="shared" si="24"/>
        <v>0</v>
      </c>
      <c r="V92" s="93"/>
      <c r="W92" s="93"/>
      <c r="X92" s="42"/>
      <c r="Y92" s="43"/>
      <c r="Z92" s="43"/>
      <c r="AA92" s="43"/>
      <c r="AB92" s="44"/>
      <c r="AC92" s="93"/>
      <c r="AD92" s="42">
        <v>1</v>
      </c>
      <c r="AE92" s="42"/>
      <c r="AF92" s="43"/>
      <c r="AG92" s="43"/>
      <c r="AH92" s="43"/>
      <c r="AI92" s="42"/>
      <c r="AJ92" s="43"/>
      <c r="AK92" s="43"/>
      <c r="AL92" s="43"/>
      <c r="AM92" s="43">
        <v>0.5</v>
      </c>
      <c r="AN92" s="44"/>
      <c r="AO92" s="93"/>
      <c r="AP92" s="42"/>
      <c r="AQ92" s="44"/>
      <c r="AR92" s="42"/>
      <c r="AS92" s="43"/>
      <c r="AT92" s="42"/>
      <c r="AU92" s="44"/>
      <c r="AV92" s="42"/>
      <c r="AW92" s="44"/>
      <c r="AX92" s="42"/>
      <c r="AY92" s="106" t="s">
        <v>23</v>
      </c>
    </row>
    <row r="93" spans="1:51" outlineLevel="3" x14ac:dyDescent="0.25">
      <c r="A93" s="86"/>
      <c r="B93" s="14">
        <v>3</v>
      </c>
      <c r="C93" s="14"/>
      <c r="D93" s="14"/>
      <c r="E93" s="17"/>
      <c r="F93" s="16"/>
      <c r="G93" s="14"/>
      <c r="H93" s="14">
        <v>1</v>
      </c>
      <c r="I93" s="14"/>
      <c r="J93" s="14"/>
      <c r="K93" s="14"/>
      <c r="L93" s="14"/>
      <c r="M93" s="14"/>
      <c r="N93" s="14"/>
      <c r="O93" s="87"/>
      <c r="P93" s="88">
        <f t="shared" si="20"/>
        <v>0</v>
      </c>
      <c r="Q93" s="88">
        <f t="shared" si="21"/>
        <v>0</v>
      </c>
      <c r="R93" s="89"/>
      <c r="S93" s="90">
        <f t="shared" si="23"/>
        <v>0</v>
      </c>
      <c r="T93" s="91">
        <f t="shared" si="22"/>
        <v>0</v>
      </c>
      <c r="U93" s="92">
        <f t="shared" si="24"/>
        <v>0</v>
      </c>
      <c r="V93" s="93"/>
      <c r="W93" s="93"/>
      <c r="X93" s="42"/>
      <c r="Y93" s="43"/>
      <c r="Z93" s="43"/>
      <c r="AA93" s="43"/>
      <c r="AB93" s="44"/>
      <c r="AC93" s="93"/>
      <c r="AD93" s="42">
        <v>1</v>
      </c>
      <c r="AE93" s="42"/>
      <c r="AF93" s="43"/>
      <c r="AG93" s="43"/>
      <c r="AH93" s="43"/>
      <c r="AI93" s="42"/>
      <c r="AJ93" s="43"/>
      <c r="AK93" s="43"/>
      <c r="AL93" s="43"/>
      <c r="AM93" s="43">
        <v>1</v>
      </c>
      <c r="AN93" s="44"/>
      <c r="AO93" s="93"/>
      <c r="AP93" s="42"/>
      <c r="AQ93" s="44"/>
      <c r="AR93" s="42"/>
      <c r="AS93" s="43"/>
      <c r="AT93" s="42"/>
      <c r="AU93" s="44"/>
      <c r="AV93" s="42"/>
      <c r="AW93" s="44"/>
      <c r="AX93" s="42"/>
      <c r="AY93" s="106" t="s">
        <v>23</v>
      </c>
    </row>
    <row r="94" spans="1:51" outlineLevel="3" x14ac:dyDescent="0.25">
      <c r="A94" s="86"/>
      <c r="B94" s="14">
        <v>3</v>
      </c>
      <c r="C94" s="14"/>
      <c r="D94" s="14"/>
      <c r="E94" s="17"/>
      <c r="F94" s="16"/>
      <c r="G94" s="14"/>
      <c r="H94" s="14">
        <v>1</v>
      </c>
      <c r="I94" s="14"/>
      <c r="J94" s="14"/>
      <c r="K94" s="14"/>
      <c r="L94" s="14"/>
      <c r="M94" s="14"/>
      <c r="N94" s="14"/>
      <c r="O94" s="87"/>
      <c r="P94" s="88">
        <f t="shared" si="20"/>
        <v>0</v>
      </c>
      <c r="Q94" s="88">
        <f t="shared" si="21"/>
        <v>0</v>
      </c>
      <c r="R94" s="89"/>
      <c r="S94" s="90">
        <f t="shared" si="23"/>
        <v>0</v>
      </c>
      <c r="T94" s="91">
        <f t="shared" si="22"/>
        <v>0</v>
      </c>
      <c r="U94" s="92">
        <f t="shared" si="24"/>
        <v>0</v>
      </c>
      <c r="V94" s="93"/>
      <c r="W94" s="93"/>
      <c r="X94" s="42"/>
      <c r="Y94" s="43"/>
      <c r="Z94" s="43"/>
      <c r="AA94" s="43"/>
      <c r="AB94" s="44"/>
      <c r="AC94" s="93"/>
      <c r="AD94" s="42">
        <v>1</v>
      </c>
      <c r="AE94" s="42"/>
      <c r="AF94" s="43"/>
      <c r="AG94" s="43"/>
      <c r="AH94" s="43"/>
      <c r="AI94" s="42"/>
      <c r="AJ94" s="43"/>
      <c r="AK94" s="43"/>
      <c r="AL94" s="43"/>
      <c r="AM94" s="43">
        <v>1.5</v>
      </c>
      <c r="AN94" s="44"/>
      <c r="AO94" s="93"/>
      <c r="AP94" s="42"/>
      <c r="AQ94" s="44"/>
      <c r="AR94" s="42"/>
      <c r="AS94" s="43"/>
      <c r="AT94" s="42"/>
      <c r="AU94" s="44"/>
      <c r="AV94" s="42"/>
      <c r="AW94" s="44"/>
      <c r="AX94" s="42"/>
      <c r="AY94" s="106" t="s">
        <v>23</v>
      </c>
    </row>
    <row r="95" spans="1:51" outlineLevel="3" x14ac:dyDescent="0.25">
      <c r="A95" s="86"/>
      <c r="B95" s="14">
        <v>3</v>
      </c>
      <c r="C95" s="14"/>
      <c r="D95" s="14"/>
      <c r="E95" s="17"/>
      <c r="F95" s="16"/>
      <c r="G95" s="14"/>
      <c r="H95" s="14">
        <v>1</v>
      </c>
      <c r="I95" s="14"/>
      <c r="J95" s="14"/>
      <c r="K95" s="14"/>
      <c r="L95" s="14"/>
      <c r="M95" s="14"/>
      <c r="N95" s="14"/>
      <c r="O95" s="87"/>
      <c r="P95" s="88">
        <f t="shared" si="20"/>
        <v>0</v>
      </c>
      <c r="Q95" s="88">
        <f t="shared" si="21"/>
        <v>0</v>
      </c>
      <c r="R95" s="89"/>
      <c r="S95" s="90">
        <f t="shared" si="23"/>
        <v>0</v>
      </c>
      <c r="T95" s="91">
        <f t="shared" si="22"/>
        <v>0</v>
      </c>
      <c r="U95" s="92">
        <f t="shared" si="24"/>
        <v>0</v>
      </c>
      <c r="V95" s="93"/>
      <c r="W95" s="93"/>
      <c r="X95" s="42"/>
      <c r="Y95" s="43"/>
      <c r="Z95" s="43"/>
      <c r="AA95" s="43"/>
      <c r="AB95" s="44"/>
      <c r="AC95" s="93"/>
      <c r="AD95" s="42">
        <v>1</v>
      </c>
      <c r="AE95" s="42"/>
      <c r="AF95" s="43"/>
      <c r="AG95" s="43"/>
      <c r="AH95" s="43"/>
      <c r="AI95" s="42"/>
      <c r="AJ95" s="43"/>
      <c r="AK95" s="43"/>
      <c r="AL95" s="43"/>
      <c r="AM95" s="43">
        <v>0.75</v>
      </c>
      <c r="AN95" s="44"/>
      <c r="AO95" s="93"/>
      <c r="AP95" s="42"/>
      <c r="AQ95" s="44"/>
      <c r="AR95" s="42"/>
      <c r="AS95" s="43"/>
      <c r="AT95" s="42"/>
      <c r="AU95" s="44"/>
      <c r="AV95" s="42"/>
      <c r="AW95" s="44"/>
      <c r="AX95" s="42"/>
      <c r="AY95" s="106" t="s">
        <v>23</v>
      </c>
    </row>
    <row r="96" spans="1:51" outlineLevel="3" x14ac:dyDescent="0.25">
      <c r="A96" s="86"/>
      <c r="B96" s="14">
        <v>3</v>
      </c>
      <c r="C96" s="14"/>
      <c r="D96" s="14"/>
      <c r="E96" s="17"/>
      <c r="F96" s="16"/>
      <c r="G96" s="14"/>
      <c r="H96" s="14">
        <v>1</v>
      </c>
      <c r="I96" s="14"/>
      <c r="J96" s="14"/>
      <c r="K96" s="14"/>
      <c r="L96" s="14"/>
      <c r="M96" s="14"/>
      <c r="N96" s="14"/>
      <c r="O96" s="87"/>
      <c r="P96" s="88">
        <f t="shared" si="20"/>
        <v>0</v>
      </c>
      <c r="Q96" s="88">
        <f t="shared" si="21"/>
        <v>0</v>
      </c>
      <c r="R96" s="89"/>
      <c r="S96" s="90">
        <f t="shared" si="23"/>
        <v>0</v>
      </c>
      <c r="T96" s="91">
        <f t="shared" si="22"/>
        <v>0</v>
      </c>
      <c r="U96" s="92">
        <f t="shared" si="24"/>
        <v>0</v>
      </c>
      <c r="V96" s="93"/>
      <c r="W96" s="93"/>
      <c r="X96" s="42"/>
      <c r="Y96" s="43"/>
      <c r="Z96" s="43"/>
      <c r="AA96" s="43"/>
      <c r="AB96" s="44"/>
      <c r="AC96" s="93"/>
      <c r="AD96" s="42">
        <v>1</v>
      </c>
      <c r="AE96" s="42"/>
      <c r="AF96" s="43"/>
      <c r="AG96" s="43"/>
      <c r="AH96" s="43"/>
      <c r="AI96" s="42"/>
      <c r="AJ96" s="43"/>
      <c r="AK96" s="43"/>
      <c r="AL96" s="43"/>
      <c r="AM96" s="43">
        <v>4</v>
      </c>
      <c r="AN96" s="44"/>
      <c r="AO96" s="93"/>
      <c r="AP96" s="42"/>
      <c r="AQ96" s="44"/>
      <c r="AR96" s="42"/>
      <c r="AS96" s="43"/>
      <c r="AT96" s="42"/>
      <c r="AU96" s="44"/>
      <c r="AV96" s="42"/>
      <c r="AW96" s="44"/>
      <c r="AX96" s="42"/>
      <c r="AY96" s="106" t="s">
        <v>23</v>
      </c>
    </row>
    <row r="97" spans="1:51" outlineLevel="3" x14ac:dyDescent="0.25">
      <c r="A97" s="86"/>
      <c r="B97" s="14">
        <v>3</v>
      </c>
      <c r="C97" s="14"/>
      <c r="D97" s="14"/>
      <c r="E97" s="17"/>
      <c r="F97" s="16"/>
      <c r="G97" s="14"/>
      <c r="H97" s="14">
        <v>1</v>
      </c>
      <c r="I97" s="14"/>
      <c r="J97" s="14"/>
      <c r="K97" s="14"/>
      <c r="L97" s="14"/>
      <c r="M97" s="14"/>
      <c r="N97" s="14"/>
      <c r="O97" s="87"/>
      <c r="P97" s="88">
        <f t="shared" si="20"/>
        <v>0</v>
      </c>
      <c r="Q97" s="88">
        <f t="shared" si="21"/>
        <v>0</v>
      </c>
      <c r="R97" s="89"/>
      <c r="S97" s="90">
        <f t="shared" si="23"/>
        <v>0</v>
      </c>
      <c r="T97" s="91">
        <f t="shared" si="22"/>
        <v>0</v>
      </c>
      <c r="U97" s="92">
        <f t="shared" si="24"/>
        <v>0</v>
      </c>
      <c r="V97" s="93"/>
      <c r="W97" s="93"/>
      <c r="X97" s="42"/>
      <c r="Y97" s="43"/>
      <c r="Z97" s="43"/>
      <c r="AA97" s="43"/>
      <c r="AB97" s="44"/>
      <c r="AC97" s="93"/>
      <c r="AD97" s="42">
        <v>1</v>
      </c>
      <c r="AE97" s="42"/>
      <c r="AF97" s="43"/>
      <c r="AG97" s="43"/>
      <c r="AH97" s="43"/>
      <c r="AI97" s="42"/>
      <c r="AJ97" s="43"/>
      <c r="AK97" s="43"/>
      <c r="AL97" s="43"/>
      <c r="AM97" s="43">
        <v>2</v>
      </c>
      <c r="AN97" s="44"/>
      <c r="AO97" s="93"/>
      <c r="AP97" s="42"/>
      <c r="AQ97" s="44"/>
      <c r="AR97" s="42"/>
      <c r="AS97" s="43"/>
      <c r="AT97" s="42"/>
      <c r="AU97" s="44"/>
      <c r="AV97" s="42"/>
      <c r="AW97" s="44"/>
      <c r="AX97" s="42"/>
      <c r="AY97" s="106" t="s">
        <v>23</v>
      </c>
    </row>
    <row r="98" spans="1:51" outlineLevel="3" x14ac:dyDescent="0.25">
      <c r="A98" s="86"/>
      <c r="B98" s="14">
        <v>3</v>
      </c>
      <c r="C98" s="14"/>
      <c r="D98" s="14"/>
      <c r="E98" s="17"/>
      <c r="F98" s="16"/>
      <c r="G98" s="14"/>
      <c r="H98" s="14">
        <v>1</v>
      </c>
      <c r="I98" s="14"/>
      <c r="J98" s="14"/>
      <c r="K98" s="14"/>
      <c r="L98" s="14"/>
      <c r="M98" s="14"/>
      <c r="N98" s="14"/>
      <c r="O98" s="87"/>
      <c r="P98" s="88">
        <f t="shared" si="20"/>
        <v>0</v>
      </c>
      <c r="Q98" s="88">
        <f t="shared" si="21"/>
        <v>0</v>
      </c>
      <c r="R98" s="89"/>
      <c r="S98" s="90">
        <f t="shared" si="23"/>
        <v>0</v>
      </c>
      <c r="T98" s="91">
        <f t="shared" si="22"/>
        <v>0</v>
      </c>
      <c r="U98" s="92">
        <f t="shared" si="24"/>
        <v>0</v>
      </c>
      <c r="V98" s="93"/>
      <c r="W98" s="93"/>
      <c r="X98" s="42"/>
      <c r="Y98" s="43"/>
      <c r="Z98" s="43"/>
      <c r="AA98" s="43"/>
      <c r="AB98" s="44"/>
      <c r="AC98" s="93"/>
      <c r="AD98" s="42">
        <v>1</v>
      </c>
      <c r="AE98" s="42"/>
      <c r="AF98" s="43"/>
      <c r="AG98" s="43"/>
      <c r="AH98" s="43"/>
      <c r="AI98" s="42"/>
      <c r="AJ98" s="43"/>
      <c r="AK98" s="43"/>
      <c r="AL98" s="43"/>
      <c r="AM98" s="43">
        <v>2</v>
      </c>
      <c r="AN98" s="44"/>
      <c r="AO98" s="93"/>
      <c r="AP98" s="42"/>
      <c r="AQ98" s="44"/>
      <c r="AR98" s="42"/>
      <c r="AS98" s="43"/>
      <c r="AT98" s="42"/>
      <c r="AU98" s="44"/>
      <c r="AV98" s="42"/>
      <c r="AW98" s="44"/>
      <c r="AX98" s="42"/>
      <c r="AY98" s="106" t="s">
        <v>23</v>
      </c>
    </row>
    <row r="99" spans="1:51" outlineLevel="3" x14ac:dyDescent="0.25">
      <c r="A99" s="86"/>
      <c r="B99" s="14">
        <v>3</v>
      </c>
      <c r="C99" s="14"/>
      <c r="D99" s="14"/>
      <c r="E99" s="17"/>
      <c r="F99" s="16"/>
      <c r="G99" s="14"/>
      <c r="H99" s="14">
        <v>1</v>
      </c>
      <c r="I99" s="14"/>
      <c r="J99" s="14"/>
      <c r="K99" s="14"/>
      <c r="L99" s="14"/>
      <c r="M99" s="14"/>
      <c r="N99" s="14"/>
      <c r="O99" s="87"/>
      <c r="P99" s="88">
        <f t="shared" si="20"/>
        <v>0</v>
      </c>
      <c r="Q99" s="88">
        <f t="shared" si="21"/>
        <v>0</v>
      </c>
      <c r="R99" s="89"/>
      <c r="S99" s="90">
        <f t="shared" si="23"/>
        <v>0</v>
      </c>
      <c r="T99" s="91">
        <f t="shared" si="22"/>
        <v>0</v>
      </c>
      <c r="U99" s="92">
        <f t="shared" si="24"/>
        <v>0</v>
      </c>
      <c r="V99" s="93"/>
      <c r="W99" s="93"/>
      <c r="X99" s="42"/>
      <c r="Y99" s="43"/>
      <c r="Z99" s="43"/>
      <c r="AA99" s="43"/>
      <c r="AB99" s="44"/>
      <c r="AC99" s="93"/>
      <c r="AD99" s="42">
        <v>1</v>
      </c>
      <c r="AE99" s="42"/>
      <c r="AF99" s="43"/>
      <c r="AG99" s="43"/>
      <c r="AH99" s="43"/>
      <c r="AI99" s="42"/>
      <c r="AJ99" s="43"/>
      <c r="AK99" s="43"/>
      <c r="AL99" s="43"/>
      <c r="AM99" s="43">
        <v>3</v>
      </c>
      <c r="AN99" s="44"/>
      <c r="AO99" s="93"/>
      <c r="AP99" s="42"/>
      <c r="AQ99" s="44"/>
      <c r="AR99" s="42"/>
      <c r="AS99" s="43"/>
      <c r="AT99" s="42"/>
      <c r="AU99" s="44"/>
      <c r="AV99" s="42"/>
      <c r="AW99" s="44"/>
      <c r="AX99" s="42"/>
      <c r="AY99" s="106" t="s">
        <v>23</v>
      </c>
    </row>
    <row r="100" spans="1:51" outlineLevel="3" x14ac:dyDescent="0.25">
      <c r="A100" s="86"/>
      <c r="B100" s="14">
        <v>3</v>
      </c>
      <c r="C100" s="14"/>
      <c r="D100" s="14"/>
      <c r="E100" s="17"/>
      <c r="F100" s="16"/>
      <c r="G100" s="14"/>
      <c r="H100" s="14">
        <v>1</v>
      </c>
      <c r="I100" s="14"/>
      <c r="J100" s="14"/>
      <c r="K100" s="14"/>
      <c r="L100" s="14"/>
      <c r="M100" s="14"/>
      <c r="N100" s="14"/>
      <c r="O100" s="87"/>
      <c r="P100" s="88">
        <f t="shared" si="20"/>
        <v>0</v>
      </c>
      <c r="Q100" s="88">
        <f t="shared" si="21"/>
        <v>0</v>
      </c>
      <c r="R100" s="89"/>
      <c r="S100" s="90">
        <f t="shared" si="23"/>
        <v>0</v>
      </c>
      <c r="T100" s="91">
        <f t="shared" si="22"/>
        <v>0</v>
      </c>
      <c r="U100" s="92">
        <f t="shared" si="24"/>
        <v>0</v>
      </c>
      <c r="V100" s="93"/>
      <c r="W100" s="93"/>
      <c r="X100" s="42"/>
      <c r="Y100" s="43"/>
      <c r="Z100" s="43"/>
      <c r="AA100" s="43"/>
      <c r="AB100" s="44"/>
      <c r="AC100" s="93"/>
      <c r="AD100" s="42">
        <v>1</v>
      </c>
      <c r="AE100" s="42"/>
      <c r="AF100" s="43"/>
      <c r="AG100" s="43"/>
      <c r="AH100" s="43"/>
      <c r="AI100" s="42"/>
      <c r="AJ100" s="43"/>
      <c r="AK100" s="43"/>
      <c r="AL100" s="43"/>
      <c r="AM100" s="43">
        <v>2</v>
      </c>
      <c r="AN100" s="44"/>
      <c r="AO100" s="93"/>
      <c r="AP100" s="42"/>
      <c r="AQ100" s="44"/>
      <c r="AR100" s="42"/>
      <c r="AS100" s="43"/>
      <c r="AT100" s="42"/>
      <c r="AU100" s="44"/>
      <c r="AV100" s="42"/>
      <c r="AW100" s="44"/>
      <c r="AX100" s="42"/>
      <c r="AY100" s="106" t="s">
        <v>23</v>
      </c>
    </row>
    <row r="101" spans="1:51" outlineLevel="3" x14ac:dyDescent="0.25">
      <c r="A101" s="86"/>
      <c r="B101" s="14">
        <v>3</v>
      </c>
      <c r="C101" s="14"/>
      <c r="D101" s="14"/>
      <c r="E101" s="17"/>
      <c r="F101" s="16"/>
      <c r="G101" s="14"/>
      <c r="H101" s="14">
        <v>1</v>
      </c>
      <c r="I101" s="14"/>
      <c r="J101" s="14"/>
      <c r="K101" s="14"/>
      <c r="L101" s="14"/>
      <c r="M101" s="14"/>
      <c r="N101" s="14"/>
      <c r="O101" s="87"/>
      <c r="P101" s="88">
        <f t="shared" si="20"/>
        <v>0</v>
      </c>
      <c r="Q101" s="88">
        <f t="shared" si="21"/>
        <v>0</v>
      </c>
      <c r="R101" s="89"/>
      <c r="S101" s="90">
        <f t="shared" si="23"/>
        <v>0</v>
      </c>
      <c r="T101" s="91">
        <f t="shared" si="22"/>
        <v>0</v>
      </c>
      <c r="U101" s="92">
        <f t="shared" si="24"/>
        <v>0</v>
      </c>
      <c r="V101" s="93"/>
      <c r="W101" s="93"/>
      <c r="X101" s="42"/>
      <c r="Y101" s="43"/>
      <c r="Z101" s="43"/>
      <c r="AA101" s="43"/>
      <c r="AB101" s="44"/>
      <c r="AC101" s="93"/>
      <c r="AD101" s="42">
        <v>1</v>
      </c>
      <c r="AE101" s="42"/>
      <c r="AF101" s="43"/>
      <c r="AG101" s="43"/>
      <c r="AH101" s="43"/>
      <c r="AI101" s="42"/>
      <c r="AJ101" s="43"/>
      <c r="AK101" s="43"/>
      <c r="AL101" s="43"/>
      <c r="AM101" s="43">
        <v>1</v>
      </c>
      <c r="AN101" s="44"/>
      <c r="AO101" s="93"/>
      <c r="AP101" s="42"/>
      <c r="AQ101" s="44"/>
      <c r="AR101" s="42"/>
      <c r="AS101" s="43"/>
      <c r="AT101" s="42"/>
      <c r="AU101" s="44"/>
      <c r="AV101" s="42"/>
      <c r="AW101" s="44"/>
      <c r="AX101" s="42"/>
      <c r="AY101" s="106" t="s">
        <v>23</v>
      </c>
    </row>
    <row r="102" spans="1:51" outlineLevel="3" x14ac:dyDescent="0.25">
      <c r="A102" s="78"/>
      <c r="B102" s="11">
        <v>3</v>
      </c>
      <c r="C102" s="11"/>
      <c r="D102" s="11"/>
      <c r="E102" s="20"/>
      <c r="F102" s="11"/>
      <c r="G102" s="11"/>
      <c r="H102" s="11">
        <v>1</v>
      </c>
      <c r="I102" s="11"/>
      <c r="J102" s="11"/>
      <c r="K102" s="11"/>
      <c r="L102" s="11"/>
      <c r="M102" s="13"/>
      <c r="N102" s="11"/>
      <c r="O102" s="79"/>
      <c r="P102" s="80">
        <f>SUMIF($B103:$B117,4,(P103:P117) )* $H102</f>
        <v>0</v>
      </c>
      <c r="Q102" s="80">
        <f>SUMIF($B103:$B117,4,(Q103:Q117) )* $H102</f>
        <v>0</v>
      </c>
      <c r="R102" s="81" t="s">
        <v>22</v>
      </c>
      <c r="S102" s="82">
        <f>SUMIF($B103:$B117,4,(S103:S117) )</f>
        <v>0</v>
      </c>
      <c r="T102" s="83">
        <f>SUMIF($B103:$B117,4,(T103:T117) )</f>
        <v>0</v>
      </c>
      <c r="U102" s="84">
        <f>SUMIF($B103:$B117,4,(U103:U117) )</f>
        <v>0</v>
      </c>
      <c r="V102" s="85"/>
      <c r="W102" s="85"/>
      <c r="X102" s="39"/>
      <c r="Y102" s="40"/>
      <c r="Z102" s="40"/>
      <c r="AA102" s="40"/>
      <c r="AB102" s="41"/>
      <c r="AC102" s="85"/>
      <c r="AD102" s="39"/>
      <c r="AE102" s="39"/>
      <c r="AF102" s="40"/>
      <c r="AG102" s="40"/>
      <c r="AH102" s="40"/>
      <c r="AI102" s="39"/>
      <c r="AJ102" s="40"/>
      <c r="AK102" s="40"/>
      <c r="AL102" s="40"/>
      <c r="AM102" s="40"/>
      <c r="AN102" s="41"/>
      <c r="AO102" s="85"/>
      <c r="AP102" s="39"/>
      <c r="AQ102" s="41"/>
      <c r="AR102" s="39"/>
      <c r="AS102" s="40"/>
      <c r="AT102" s="39"/>
      <c r="AU102" s="41"/>
      <c r="AV102" s="39"/>
      <c r="AW102" s="41"/>
      <c r="AX102" s="39"/>
      <c r="AY102" s="105" t="s">
        <v>23</v>
      </c>
    </row>
    <row r="103" spans="1:51" outlineLevel="4" x14ac:dyDescent="0.25">
      <c r="A103" s="78"/>
      <c r="B103" s="11">
        <v>4</v>
      </c>
      <c r="C103" s="11"/>
      <c r="D103" s="26"/>
      <c r="E103" s="22"/>
      <c r="F103" s="11"/>
      <c r="G103" s="11"/>
      <c r="H103" s="11">
        <v>3</v>
      </c>
      <c r="I103" s="11"/>
      <c r="J103" s="11"/>
      <c r="K103" s="11"/>
      <c r="L103" s="11"/>
      <c r="M103" s="13"/>
      <c r="N103" s="11"/>
      <c r="O103" s="79"/>
      <c r="P103" s="80">
        <f>SUMIF($B104:$B116,5,(P104:P116) )* $H103</f>
        <v>0</v>
      </c>
      <c r="Q103" s="80">
        <f>SUMIF($B104:$B116,5,(Q104:Q116) )* $H103</f>
        <v>0</v>
      </c>
      <c r="R103" s="81" t="s">
        <v>22</v>
      </c>
      <c r="S103" s="82">
        <f>SUMIF($B104:$B116,5,(S104:S116) )</f>
        <v>0</v>
      </c>
      <c r="T103" s="83">
        <f>SUMIF($B104:$B116,5,(T104:T116) )</f>
        <v>0</v>
      </c>
      <c r="U103" s="84">
        <f>SUMIF($B104:$B116,5,(U104:U116) )</f>
        <v>0</v>
      </c>
      <c r="V103" s="85"/>
      <c r="W103" s="85"/>
      <c r="X103" s="39"/>
      <c r="Y103" s="40"/>
      <c r="Z103" s="40"/>
      <c r="AA103" s="40"/>
      <c r="AB103" s="41"/>
      <c r="AC103" s="85"/>
      <c r="AD103" s="39"/>
      <c r="AE103" s="39"/>
      <c r="AF103" s="40"/>
      <c r="AG103" s="40"/>
      <c r="AH103" s="40"/>
      <c r="AI103" s="39"/>
      <c r="AJ103" s="40"/>
      <c r="AK103" s="40"/>
      <c r="AL103" s="40"/>
      <c r="AM103" s="40"/>
      <c r="AN103" s="41"/>
      <c r="AO103" s="85"/>
      <c r="AP103" s="39"/>
      <c r="AQ103" s="41"/>
      <c r="AR103" s="39"/>
      <c r="AS103" s="40"/>
      <c r="AT103" s="39"/>
      <c r="AU103" s="41"/>
      <c r="AV103" s="39"/>
      <c r="AW103" s="41"/>
      <c r="AX103" s="39"/>
      <c r="AY103" s="105" t="s">
        <v>23</v>
      </c>
    </row>
    <row r="104" spans="1:51" outlineLevel="5" x14ac:dyDescent="0.25">
      <c r="A104" s="94"/>
      <c r="B104" s="23">
        <v>5</v>
      </c>
      <c r="C104" s="23"/>
      <c r="D104" s="23"/>
      <c r="E104" s="24"/>
      <c r="F104" s="23"/>
      <c r="G104" s="23"/>
      <c r="H104" s="25">
        <v>1</v>
      </c>
      <c r="I104" s="23"/>
      <c r="J104" s="23"/>
      <c r="K104" s="23"/>
      <c r="L104" s="23"/>
      <c r="M104" s="13"/>
      <c r="N104" s="23"/>
      <c r="O104" s="95"/>
      <c r="P104" s="96">
        <f t="shared" ref="P104:P117" si="25">$H104 * $T104</f>
        <v>0</v>
      </c>
      <c r="Q104" s="96">
        <f t="shared" ref="Q104:Q117" si="26">$H104 * $U104</f>
        <v>0</v>
      </c>
      <c r="R104" s="97"/>
      <c r="S104" s="98">
        <f>SUMPRODUCT($AE104:$AO104,$AE$10:$AO$10,$AE$9:$AO$9,$AE$8:$AO$8)+(SUMPRODUCT(AP104:AY104,$AP$8:$AY$8,$AP$7:$AY$7)*$AD104)</f>
        <v>0</v>
      </c>
      <c r="T104" s="99">
        <f t="shared" ref="T104:T117" si="27">SUMPRODUCT(AP104:AY104,$AP$8:$AY$8,$AP$7:$AY$7)*$AD104</f>
        <v>0</v>
      </c>
      <c r="U104" s="100">
        <f>S104-T104</f>
        <v>0</v>
      </c>
      <c r="V104" s="101"/>
      <c r="W104" s="101"/>
      <c r="X104" s="45"/>
      <c r="Y104" s="46"/>
      <c r="Z104" s="46"/>
      <c r="AA104" s="46">
        <v>1</v>
      </c>
      <c r="AB104" s="47"/>
      <c r="AC104" s="101"/>
      <c r="AD104" s="45">
        <f>AA104</f>
        <v>1</v>
      </c>
      <c r="AE104" s="45"/>
      <c r="AF104" s="46"/>
      <c r="AG104" s="46"/>
      <c r="AH104" s="46"/>
      <c r="AI104" s="45"/>
      <c r="AJ104" s="46"/>
      <c r="AK104" s="46"/>
      <c r="AL104" s="46"/>
      <c r="AM104" s="46"/>
      <c r="AN104" s="47"/>
      <c r="AO104" s="101"/>
      <c r="AP104" s="45"/>
      <c r="AQ104" s="47"/>
      <c r="AR104" s="45"/>
      <c r="AS104" s="46"/>
      <c r="AT104" s="45"/>
      <c r="AU104" s="47"/>
      <c r="AV104" s="45"/>
      <c r="AW104" s="47"/>
      <c r="AX104" s="45"/>
      <c r="AY104" s="107" t="s">
        <v>23</v>
      </c>
    </row>
    <row r="105" spans="1:51" outlineLevel="5" x14ac:dyDescent="0.25">
      <c r="A105" s="94"/>
      <c r="B105" s="23">
        <v>5</v>
      </c>
      <c r="C105" s="23"/>
      <c r="D105" s="23"/>
      <c r="E105" s="24"/>
      <c r="F105" s="23"/>
      <c r="G105" s="23"/>
      <c r="H105" s="25">
        <v>1</v>
      </c>
      <c r="I105" s="23"/>
      <c r="J105" s="23"/>
      <c r="K105" s="23"/>
      <c r="L105" s="23"/>
      <c r="M105" s="13"/>
      <c r="N105" s="23"/>
      <c r="O105" s="95"/>
      <c r="P105" s="96">
        <f t="shared" si="25"/>
        <v>0</v>
      </c>
      <c r="Q105" s="96">
        <f t="shared" si="26"/>
        <v>0</v>
      </c>
      <c r="R105" s="97"/>
      <c r="S105" s="98"/>
      <c r="T105" s="99">
        <f t="shared" si="27"/>
        <v>0</v>
      </c>
      <c r="U105" s="100"/>
      <c r="V105" s="101"/>
      <c r="W105" s="101"/>
      <c r="X105" s="45"/>
      <c r="Y105" s="46"/>
      <c r="Z105" s="46"/>
      <c r="AA105" s="46"/>
      <c r="AB105" s="47"/>
      <c r="AC105" s="101"/>
      <c r="AD105" s="45">
        <v>1</v>
      </c>
      <c r="AE105" s="45"/>
      <c r="AF105" s="46"/>
      <c r="AG105" s="46"/>
      <c r="AH105" s="46"/>
      <c r="AI105" s="45"/>
      <c r="AJ105" s="46"/>
      <c r="AK105" s="46"/>
      <c r="AL105" s="46"/>
      <c r="AM105" s="46"/>
      <c r="AN105" s="47"/>
      <c r="AO105" s="101"/>
      <c r="AP105" s="45"/>
      <c r="AQ105" s="47"/>
      <c r="AR105" s="45"/>
      <c r="AS105" s="46"/>
      <c r="AT105" s="45"/>
      <c r="AU105" s="47"/>
      <c r="AV105" s="45"/>
      <c r="AW105" s="47"/>
      <c r="AX105" s="45"/>
      <c r="AY105" s="107" t="s">
        <v>23</v>
      </c>
    </row>
    <row r="106" spans="1:51" outlineLevel="5" x14ac:dyDescent="0.25">
      <c r="A106" s="94"/>
      <c r="B106" s="23">
        <v>5</v>
      </c>
      <c r="C106" s="23"/>
      <c r="D106" s="23"/>
      <c r="E106" s="28"/>
      <c r="F106" s="29"/>
      <c r="G106" s="23"/>
      <c r="H106" s="25">
        <v>1</v>
      </c>
      <c r="I106" s="23"/>
      <c r="J106" s="23"/>
      <c r="K106" s="23"/>
      <c r="L106" s="23"/>
      <c r="M106" s="13"/>
      <c r="N106" s="23"/>
      <c r="O106" s="95"/>
      <c r="P106" s="96">
        <f t="shared" si="25"/>
        <v>0</v>
      </c>
      <c r="Q106" s="96">
        <f t="shared" si="26"/>
        <v>0</v>
      </c>
      <c r="R106" s="97"/>
      <c r="S106" s="98">
        <f t="shared" ref="S106:S117" si="28">SUMPRODUCT($AE106:$AO106,$AE$10:$AO$10,$AE$9:$AO$9,$AE$8:$AO$8)+(SUMPRODUCT(AP106:AY106,$AP$8:$AY$8,$AP$7:$AY$7)*$AD106)</f>
        <v>0</v>
      </c>
      <c r="T106" s="99">
        <f t="shared" si="27"/>
        <v>0</v>
      </c>
      <c r="U106" s="100">
        <f t="shared" ref="U106:U117" si="29">S106-T106</f>
        <v>0</v>
      </c>
      <c r="V106" s="101"/>
      <c r="W106" s="101"/>
      <c r="X106" s="45"/>
      <c r="Y106" s="46"/>
      <c r="Z106" s="46"/>
      <c r="AA106" s="46"/>
      <c r="AB106" s="47"/>
      <c r="AC106" s="101"/>
      <c r="AD106" s="45"/>
      <c r="AE106" s="45"/>
      <c r="AF106" s="46"/>
      <c r="AG106" s="46"/>
      <c r="AH106" s="46"/>
      <c r="AI106" s="45"/>
      <c r="AJ106" s="46"/>
      <c r="AK106" s="46"/>
      <c r="AL106" s="46"/>
      <c r="AM106" s="46"/>
      <c r="AN106" s="47"/>
      <c r="AO106" s="101"/>
      <c r="AP106" s="45"/>
      <c r="AQ106" s="47"/>
      <c r="AR106" s="45"/>
      <c r="AS106" s="46"/>
      <c r="AT106" s="45"/>
      <c r="AU106" s="47"/>
      <c r="AV106" s="45"/>
      <c r="AW106" s="47"/>
      <c r="AX106" s="45"/>
      <c r="AY106" s="107" t="s">
        <v>23</v>
      </c>
    </row>
    <row r="107" spans="1:51" outlineLevel="5" x14ac:dyDescent="0.25">
      <c r="A107" s="94"/>
      <c r="B107" s="23">
        <v>5</v>
      </c>
      <c r="C107" s="23"/>
      <c r="D107" s="23"/>
      <c r="E107" s="28"/>
      <c r="F107" s="29"/>
      <c r="G107" s="23"/>
      <c r="H107" s="25">
        <v>1</v>
      </c>
      <c r="I107" s="23"/>
      <c r="J107" s="23"/>
      <c r="K107" s="23"/>
      <c r="L107" s="23"/>
      <c r="M107" s="13"/>
      <c r="N107" s="23"/>
      <c r="O107" s="95"/>
      <c r="P107" s="96">
        <f t="shared" si="25"/>
        <v>0</v>
      </c>
      <c r="Q107" s="96">
        <f t="shared" si="26"/>
        <v>0</v>
      </c>
      <c r="R107" s="97"/>
      <c r="S107" s="98">
        <f t="shared" si="28"/>
        <v>0</v>
      </c>
      <c r="T107" s="99">
        <f t="shared" si="27"/>
        <v>0</v>
      </c>
      <c r="U107" s="100">
        <f t="shared" si="29"/>
        <v>0</v>
      </c>
      <c r="V107" s="101"/>
      <c r="W107" s="101"/>
      <c r="X107" s="45"/>
      <c r="Y107" s="46"/>
      <c r="Z107" s="46"/>
      <c r="AA107" s="46"/>
      <c r="AB107" s="47"/>
      <c r="AC107" s="101"/>
      <c r="AD107" s="45">
        <v>1</v>
      </c>
      <c r="AE107" s="45"/>
      <c r="AF107" s="46"/>
      <c r="AG107" s="46"/>
      <c r="AH107" s="46"/>
      <c r="AI107" s="45"/>
      <c r="AJ107" s="46"/>
      <c r="AK107" s="46"/>
      <c r="AL107" s="46"/>
      <c r="AM107" s="46">
        <f>0.5/$H$43</f>
        <v>0.16666666666666666</v>
      </c>
      <c r="AN107" s="47"/>
      <c r="AO107" s="101"/>
      <c r="AP107" s="45"/>
      <c r="AQ107" s="47"/>
      <c r="AR107" s="45"/>
      <c r="AS107" s="46"/>
      <c r="AT107" s="45"/>
      <c r="AU107" s="47"/>
      <c r="AV107" s="45"/>
      <c r="AW107" s="47"/>
      <c r="AX107" s="45"/>
      <c r="AY107" s="107" t="s">
        <v>23</v>
      </c>
    </row>
    <row r="108" spans="1:51" outlineLevel="5" x14ac:dyDescent="0.25">
      <c r="A108" s="94"/>
      <c r="B108" s="23">
        <v>5</v>
      </c>
      <c r="C108" s="23"/>
      <c r="D108" s="23"/>
      <c r="E108" s="28"/>
      <c r="F108" s="29"/>
      <c r="G108" s="23"/>
      <c r="H108" s="25">
        <v>1</v>
      </c>
      <c r="I108" s="23"/>
      <c r="J108" s="23"/>
      <c r="K108" s="23"/>
      <c r="L108" s="23"/>
      <c r="M108" s="13"/>
      <c r="N108" s="23"/>
      <c r="O108" s="95"/>
      <c r="P108" s="96">
        <f t="shared" si="25"/>
        <v>0</v>
      </c>
      <c r="Q108" s="96">
        <f t="shared" si="26"/>
        <v>0</v>
      </c>
      <c r="R108" s="97"/>
      <c r="S108" s="98">
        <f t="shared" si="28"/>
        <v>0</v>
      </c>
      <c r="T108" s="99">
        <f t="shared" si="27"/>
        <v>0</v>
      </c>
      <c r="U108" s="100">
        <f t="shared" si="29"/>
        <v>0</v>
      </c>
      <c r="V108" s="101"/>
      <c r="W108" s="101"/>
      <c r="X108" s="45"/>
      <c r="Y108" s="46"/>
      <c r="Z108" s="46"/>
      <c r="AA108" s="46"/>
      <c r="AB108" s="47"/>
      <c r="AC108" s="101"/>
      <c r="AD108" s="45">
        <v>1</v>
      </c>
      <c r="AE108" s="45"/>
      <c r="AF108" s="46"/>
      <c r="AG108" s="46"/>
      <c r="AH108" s="46"/>
      <c r="AI108" s="45"/>
      <c r="AJ108" s="46"/>
      <c r="AK108" s="46"/>
      <c r="AL108" s="46"/>
      <c r="AM108" s="46">
        <f>0.5/$H$43</f>
        <v>0.16666666666666666</v>
      </c>
      <c r="AN108" s="47"/>
      <c r="AO108" s="101"/>
      <c r="AP108" s="45"/>
      <c r="AQ108" s="47"/>
      <c r="AR108" s="45"/>
      <c r="AS108" s="46"/>
      <c r="AT108" s="45"/>
      <c r="AU108" s="47"/>
      <c r="AV108" s="45"/>
      <c r="AW108" s="47"/>
      <c r="AX108" s="45"/>
      <c r="AY108" s="107" t="s">
        <v>23</v>
      </c>
    </row>
    <row r="109" spans="1:51" outlineLevel="5" x14ac:dyDescent="0.25">
      <c r="A109" s="94"/>
      <c r="B109" s="23">
        <v>5</v>
      </c>
      <c r="C109" s="23"/>
      <c r="D109" s="23"/>
      <c r="E109" s="28"/>
      <c r="F109" s="29"/>
      <c r="G109" s="23"/>
      <c r="H109" s="25">
        <v>1</v>
      </c>
      <c r="I109" s="23"/>
      <c r="J109" s="23"/>
      <c r="K109" s="23"/>
      <c r="L109" s="23"/>
      <c r="M109" s="13"/>
      <c r="N109" s="23"/>
      <c r="O109" s="95"/>
      <c r="P109" s="96">
        <f t="shared" si="25"/>
        <v>0</v>
      </c>
      <c r="Q109" s="96">
        <f t="shared" si="26"/>
        <v>0</v>
      </c>
      <c r="R109" s="97"/>
      <c r="S109" s="98">
        <f t="shared" si="28"/>
        <v>0</v>
      </c>
      <c r="T109" s="99">
        <f t="shared" si="27"/>
        <v>0</v>
      </c>
      <c r="U109" s="100">
        <f t="shared" si="29"/>
        <v>0</v>
      </c>
      <c r="V109" s="101"/>
      <c r="W109" s="101"/>
      <c r="X109" s="45"/>
      <c r="Y109" s="46"/>
      <c r="Z109" s="46"/>
      <c r="AA109" s="46"/>
      <c r="AB109" s="47"/>
      <c r="AC109" s="101"/>
      <c r="AD109" s="45">
        <v>1</v>
      </c>
      <c r="AE109" s="45"/>
      <c r="AF109" s="46"/>
      <c r="AG109" s="46"/>
      <c r="AH109" s="46"/>
      <c r="AI109" s="45"/>
      <c r="AJ109" s="46"/>
      <c r="AK109" s="46"/>
      <c r="AL109" s="46"/>
      <c r="AM109" s="46">
        <f>2.25/$H$43</f>
        <v>0.75</v>
      </c>
      <c r="AN109" s="47"/>
      <c r="AO109" s="101"/>
      <c r="AP109" s="45"/>
      <c r="AQ109" s="47"/>
      <c r="AR109" s="45"/>
      <c r="AS109" s="46"/>
      <c r="AT109" s="45"/>
      <c r="AU109" s="47"/>
      <c r="AV109" s="45"/>
      <c r="AW109" s="47"/>
      <c r="AX109" s="45"/>
      <c r="AY109" s="107" t="s">
        <v>23</v>
      </c>
    </row>
    <row r="110" spans="1:51" outlineLevel="5" x14ac:dyDescent="0.25">
      <c r="A110" s="94"/>
      <c r="B110" s="23">
        <v>5</v>
      </c>
      <c r="C110" s="23"/>
      <c r="D110" s="23"/>
      <c r="E110" s="28"/>
      <c r="F110" s="29"/>
      <c r="G110" s="23"/>
      <c r="H110" s="25">
        <v>1</v>
      </c>
      <c r="I110" s="23"/>
      <c r="J110" s="23"/>
      <c r="K110" s="23"/>
      <c r="L110" s="23"/>
      <c r="M110" s="13"/>
      <c r="N110" s="23"/>
      <c r="O110" s="95"/>
      <c r="P110" s="96">
        <f t="shared" si="25"/>
        <v>0</v>
      </c>
      <c r="Q110" s="96">
        <f t="shared" si="26"/>
        <v>0</v>
      </c>
      <c r="R110" s="97"/>
      <c r="S110" s="98">
        <f t="shared" si="28"/>
        <v>0</v>
      </c>
      <c r="T110" s="99">
        <f t="shared" si="27"/>
        <v>0</v>
      </c>
      <c r="U110" s="100">
        <f t="shared" si="29"/>
        <v>0</v>
      </c>
      <c r="V110" s="101"/>
      <c r="W110" s="101"/>
      <c r="X110" s="45"/>
      <c r="Y110" s="46"/>
      <c r="Z110" s="46"/>
      <c r="AA110" s="46"/>
      <c r="AB110" s="47"/>
      <c r="AC110" s="101"/>
      <c r="AD110" s="45">
        <v>1</v>
      </c>
      <c r="AE110" s="45"/>
      <c r="AF110" s="46"/>
      <c r="AG110" s="46"/>
      <c r="AH110" s="46"/>
      <c r="AI110" s="45"/>
      <c r="AJ110" s="46"/>
      <c r="AK110" s="46"/>
      <c r="AL110" s="46"/>
      <c r="AM110" s="46">
        <f>0.5/$H$43</f>
        <v>0.16666666666666666</v>
      </c>
      <c r="AN110" s="47"/>
      <c r="AO110" s="101"/>
      <c r="AP110" s="45"/>
      <c r="AQ110" s="47"/>
      <c r="AR110" s="45"/>
      <c r="AS110" s="46"/>
      <c r="AT110" s="45"/>
      <c r="AU110" s="47"/>
      <c r="AV110" s="45"/>
      <c r="AW110" s="47"/>
      <c r="AX110" s="45"/>
      <c r="AY110" s="107" t="s">
        <v>23</v>
      </c>
    </row>
    <row r="111" spans="1:51" outlineLevel="5" x14ac:dyDescent="0.25">
      <c r="A111" s="94"/>
      <c r="B111" s="23">
        <v>5</v>
      </c>
      <c r="C111" s="23"/>
      <c r="D111" s="23"/>
      <c r="E111" s="28"/>
      <c r="F111" s="29"/>
      <c r="G111" s="23"/>
      <c r="H111" s="25">
        <v>1</v>
      </c>
      <c r="I111" s="23"/>
      <c r="J111" s="23"/>
      <c r="K111" s="23"/>
      <c r="L111" s="23"/>
      <c r="M111" s="13"/>
      <c r="N111" s="23"/>
      <c r="O111" s="95"/>
      <c r="P111" s="96">
        <f t="shared" si="25"/>
        <v>0</v>
      </c>
      <c r="Q111" s="96">
        <f t="shared" si="26"/>
        <v>0</v>
      </c>
      <c r="R111" s="97"/>
      <c r="S111" s="98">
        <f t="shared" si="28"/>
        <v>0</v>
      </c>
      <c r="T111" s="99">
        <f t="shared" si="27"/>
        <v>0</v>
      </c>
      <c r="U111" s="100">
        <f t="shared" si="29"/>
        <v>0</v>
      </c>
      <c r="V111" s="101"/>
      <c r="W111" s="101"/>
      <c r="X111" s="45"/>
      <c r="Y111" s="46"/>
      <c r="Z111" s="46"/>
      <c r="AA111" s="46"/>
      <c r="AB111" s="47"/>
      <c r="AC111" s="101"/>
      <c r="AD111" s="45">
        <v>1</v>
      </c>
      <c r="AE111" s="45"/>
      <c r="AF111" s="46"/>
      <c r="AG111" s="46"/>
      <c r="AH111" s="46"/>
      <c r="AI111" s="45"/>
      <c r="AJ111" s="46"/>
      <c r="AK111" s="46"/>
      <c r="AL111" s="46"/>
      <c r="AM111" s="46">
        <f>1/$H$43</f>
        <v>0.33333333333333331</v>
      </c>
      <c r="AN111" s="47"/>
      <c r="AO111" s="101"/>
      <c r="AP111" s="45"/>
      <c r="AQ111" s="47"/>
      <c r="AR111" s="45"/>
      <c r="AS111" s="46"/>
      <c r="AT111" s="45"/>
      <c r="AU111" s="47"/>
      <c r="AV111" s="45"/>
      <c r="AW111" s="47"/>
      <c r="AX111" s="45"/>
      <c r="AY111" s="107" t="s">
        <v>23</v>
      </c>
    </row>
    <row r="112" spans="1:51" outlineLevel="5" x14ac:dyDescent="0.25">
      <c r="A112" s="94"/>
      <c r="B112" s="23">
        <v>5</v>
      </c>
      <c r="C112" s="23"/>
      <c r="D112" s="23"/>
      <c r="E112" s="28"/>
      <c r="F112" s="29"/>
      <c r="G112" s="23"/>
      <c r="H112" s="25">
        <v>1</v>
      </c>
      <c r="I112" s="23"/>
      <c r="J112" s="23"/>
      <c r="K112" s="23"/>
      <c r="L112" s="23"/>
      <c r="M112" s="13"/>
      <c r="N112" s="23"/>
      <c r="O112" s="95"/>
      <c r="P112" s="96">
        <f t="shared" si="25"/>
        <v>0</v>
      </c>
      <c r="Q112" s="96">
        <f t="shared" si="26"/>
        <v>0</v>
      </c>
      <c r="R112" s="97"/>
      <c r="S112" s="98">
        <f t="shared" si="28"/>
        <v>0</v>
      </c>
      <c r="T112" s="99">
        <f t="shared" si="27"/>
        <v>0</v>
      </c>
      <c r="U112" s="100">
        <f t="shared" si="29"/>
        <v>0</v>
      </c>
      <c r="V112" s="101"/>
      <c r="W112" s="101"/>
      <c r="X112" s="45"/>
      <c r="Y112" s="46"/>
      <c r="Z112" s="46"/>
      <c r="AA112" s="46"/>
      <c r="AB112" s="47"/>
      <c r="AC112" s="101"/>
      <c r="AD112" s="45">
        <v>1</v>
      </c>
      <c r="AE112" s="45"/>
      <c r="AF112" s="46"/>
      <c r="AG112" s="46"/>
      <c r="AH112" s="46"/>
      <c r="AI112" s="45"/>
      <c r="AJ112" s="46"/>
      <c r="AK112" s="46"/>
      <c r="AL112" s="46"/>
      <c r="AM112" s="46">
        <f>1/$H$43</f>
        <v>0.33333333333333331</v>
      </c>
      <c r="AN112" s="47"/>
      <c r="AO112" s="101"/>
      <c r="AP112" s="45"/>
      <c r="AQ112" s="47"/>
      <c r="AR112" s="45"/>
      <c r="AS112" s="46"/>
      <c r="AT112" s="45"/>
      <c r="AU112" s="47"/>
      <c r="AV112" s="45"/>
      <c r="AW112" s="47"/>
      <c r="AX112" s="45"/>
      <c r="AY112" s="107" t="s">
        <v>23</v>
      </c>
    </row>
    <row r="113" spans="1:51" outlineLevel="5" x14ac:dyDescent="0.25">
      <c r="A113" s="94"/>
      <c r="B113" s="23">
        <v>5</v>
      </c>
      <c r="C113" s="23"/>
      <c r="D113" s="23"/>
      <c r="E113" s="28"/>
      <c r="F113" s="29"/>
      <c r="G113" s="23"/>
      <c r="H113" s="25">
        <v>1</v>
      </c>
      <c r="I113" s="23"/>
      <c r="J113" s="23"/>
      <c r="K113" s="23"/>
      <c r="L113" s="23"/>
      <c r="M113" s="13"/>
      <c r="N113" s="23"/>
      <c r="O113" s="95"/>
      <c r="P113" s="96">
        <f t="shared" si="25"/>
        <v>0</v>
      </c>
      <c r="Q113" s="96">
        <f t="shared" si="26"/>
        <v>0</v>
      </c>
      <c r="R113" s="97"/>
      <c r="S113" s="98">
        <f t="shared" si="28"/>
        <v>0</v>
      </c>
      <c r="T113" s="99">
        <f t="shared" si="27"/>
        <v>0</v>
      </c>
      <c r="U113" s="100">
        <f t="shared" si="29"/>
        <v>0</v>
      </c>
      <c r="V113" s="101"/>
      <c r="W113" s="101"/>
      <c r="X113" s="45"/>
      <c r="Y113" s="46"/>
      <c r="Z113" s="46"/>
      <c r="AA113" s="46"/>
      <c r="AB113" s="47"/>
      <c r="AC113" s="101"/>
      <c r="AD113" s="45">
        <v>1</v>
      </c>
      <c r="AE113" s="45"/>
      <c r="AF113" s="46"/>
      <c r="AG113" s="46"/>
      <c r="AH113" s="46"/>
      <c r="AI113" s="45"/>
      <c r="AJ113" s="46"/>
      <c r="AK113" s="46"/>
      <c r="AL113" s="46"/>
      <c r="AM113" s="46">
        <f>1/$H$43</f>
        <v>0.33333333333333331</v>
      </c>
      <c r="AN113" s="47"/>
      <c r="AO113" s="101"/>
      <c r="AP113" s="45"/>
      <c r="AQ113" s="47"/>
      <c r="AR113" s="45"/>
      <c r="AS113" s="46"/>
      <c r="AT113" s="45"/>
      <c r="AU113" s="47"/>
      <c r="AV113" s="45"/>
      <c r="AW113" s="47"/>
      <c r="AX113" s="45"/>
      <c r="AY113" s="107" t="s">
        <v>23</v>
      </c>
    </row>
    <row r="114" spans="1:51" outlineLevel="5" x14ac:dyDescent="0.25">
      <c r="A114" s="94"/>
      <c r="B114" s="23">
        <v>5</v>
      </c>
      <c r="C114" s="23"/>
      <c r="D114" s="23"/>
      <c r="E114" s="28"/>
      <c r="F114" s="29"/>
      <c r="G114" s="23"/>
      <c r="H114" s="25">
        <v>1</v>
      </c>
      <c r="I114" s="23"/>
      <c r="J114" s="23"/>
      <c r="K114" s="23"/>
      <c r="L114" s="23"/>
      <c r="M114" s="13"/>
      <c r="N114" s="23"/>
      <c r="O114" s="95"/>
      <c r="P114" s="96">
        <f t="shared" si="25"/>
        <v>0</v>
      </c>
      <c r="Q114" s="96">
        <f t="shared" si="26"/>
        <v>0</v>
      </c>
      <c r="R114" s="97"/>
      <c r="S114" s="98">
        <f t="shared" si="28"/>
        <v>0</v>
      </c>
      <c r="T114" s="99">
        <f t="shared" si="27"/>
        <v>0</v>
      </c>
      <c r="U114" s="100">
        <f t="shared" si="29"/>
        <v>0</v>
      </c>
      <c r="V114" s="101"/>
      <c r="W114" s="101"/>
      <c r="X114" s="45"/>
      <c r="Y114" s="46"/>
      <c r="Z114" s="46"/>
      <c r="AA114" s="46"/>
      <c r="AB114" s="47"/>
      <c r="AC114" s="101"/>
      <c r="AD114" s="45">
        <v>1</v>
      </c>
      <c r="AE114" s="45"/>
      <c r="AF114" s="46"/>
      <c r="AG114" s="46"/>
      <c r="AH114" s="46"/>
      <c r="AI114" s="45"/>
      <c r="AJ114" s="46"/>
      <c r="AK114" s="46"/>
      <c r="AL114" s="46"/>
      <c r="AM114" s="46">
        <f>2/$H$43</f>
        <v>0.66666666666666663</v>
      </c>
      <c r="AN114" s="47"/>
      <c r="AO114" s="101"/>
      <c r="AP114" s="45"/>
      <c r="AQ114" s="47"/>
      <c r="AR114" s="45"/>
      <c r="AS114" s="46"/>
      <c r="AT114" s="45"/>
      <c r="AU114" s="47"/>
      <c r="AV114" s="45"/>
      <c r="AW114" s="47"/>
      <c r="AX114" s="45"/>
      <c r="AY114" s="107" t="s">
        <v>23</v>
      </c>
    </row>
    <row r="115" spans="1:51" outlineLevel="5" x14ac:dyDescent="0.25">
      <c r="A115" s="94"/>
      <c r="B115" s="23">
        <v>5</v>
      </c>
      <c r="C115" s="23"/>
      <c r="D115" s="23"/>
      <c r="E115" s="28"/>
      <c r="F115" s="29"/>
      <c r="G115" s="23"/>
      <c r="H115" s="25">
        <v>1</v>
      </c>
      <c r="I115" s="23"/>
      <c r="J115" s="23"/>
      <c r="K115" s="23"/>
      <c r="L115" s="23"/>
      <c r="M115" s="13"/>
      <c r="N115" s="23"/>
      <c r="O115" s="95"/>
      <c r="P115" s="96">
        <f t="shared" si="25"/>
        <v>0</v>
      </c>
      <c r="Q115" s="96">
        <f t="shared" si="26"/>
        <v>0</v>
      </c>
      <c r="R115" s="97"/>
      <c r="S115" s="98">
        <f t="shared" si="28"/>
        <v>0</v>
      </c>
      <c r="T115" s="99">
        <f t="shared" si="27"/>
        <v>0</v>
      </c>
      <c r="U115" s="100">
        <f t="shared" si="29"/>
        <v>0</v>
      </c>
      <c r="V115" s="101"/>
      <c r="W115" s="101"/>
      <c r="X115" s="45"/>
      <c r="Y115" s="46"/>
      <c r="Z115" s="46"/>
      <c r="AA115" s="46"/>
      <c r="AB115" s="47"/>
      <c r="AC115" s="101"/>
      <c r="AD115" s="45">
        <v>1</v>
      </c>
      <c r="AE115" s="45"/>
      <c r="AF115" s="46"/>
      <c r="AG115" s="46"/>
      <c r="AH115" s="46"/>
      <c r="AI115" s="45"/>
      <c r="AJ115" s="46"/>
      <c r="AK115" s="46"/>
      <c r="AL115" s="46"/>
      <c r="AM115" s="46">
        <f>1/$H$43</f>
        <v>0.33333333333333331</v>
      </c>
      <c r="AN115" s="47"/>
      <c r="AO115" s="101"/>
      <c r="AP115" s="45"/>
      <c r="AQ115" s="47"/>
      <c r="AR115" s="45"/>
      <c r="AS115" s="46"/>
      <c r="AT115" s="45"/>
      <c r="AU115" s="47"/>
      <c r="AV115" s="45"/>
      <c r="AW115" s="47"/>
      <c r="AX115" s="45"/>
      <c r="AY115" s="107" t="s">
        <v>23</v>
      </c>
    </row>
    <row r="116" spans="1:51" outlineLevel="5" x14ac:dyDescent="0.25">
      <c r="A116" s="94"/>
      <c r="B116" s="23">
        <v>5</v>
      </c>
      <c r="C116" s="23"/>
      <c r="D116" s="23"/>
      <c r="E116" s="28"/>
      <c r="F116" s="29"/>
      <c r="G116" s="23"/>
      <c r="H116" s="25">
        <v>1</v>
      </c>
      <c r="I116" s="23"/>
      <c r="J116" s="23"/>
      <c r="K116" s="23"/>
      <c r="L116" s="23"/>
      <c r="M116" s="13"/>
      <c r="N116" s="23"/>
      <c r="O116" s="95"/>
      <c r="P116" s="96">
        <f t="shared" si="25"/>
        <v>0</v>
      </c>
      <c r="Q116" s="96">
        <f t="shared" si="26"/>
        <v>0</v>
      </c>
      <c r="R116" s="97"/>
      <c r="S116" s="98">
        <f t="shared" si="28"/>
        <v>0</v>
      </c>
      <c r="T116" s="99">
        <f t="shared" si="27"/>
        <v>0</v>
      </c>
      <c r="U116" s="100">
        <f t="shared" si="29"/>
        <v>0</v>
      </c>
      <c r="V116" s="101"/>
      <c r="W116" s="101"/>
      <c r="X116" s="45"/>
      <c r="Y116" s="46"/>
      <c r="Z116" s="46"/>
      <c r="AA116" s="46"/>
      <c r="AB116" s="47"/>
      <c r="AC116" s="101"/>
      <c r="AD116" s="45">
        <v>1</v>
      </c>
      <c r="AE116" s="45"/>
      <c r="AF116" s="46"/>
      <c r="AG116" s="46"/>
      <c r="AH116" s="46"/>
      <c r="AI116" s="45"/>
      <c r="AJ116" s="46"/>
      <c r="AK116" s="46"/>
      <c r="AL116" s="46"/>
      <c r="AM116" s="46">
        <f>1/$H$43</f>
        <v>0.33333333333333331</v>
      </c>
      <c r="AN116" s="47"/>
      <c r="AO116" s="101"/>
      <c r="AP116" s="45"/>
      <c r="AQ116" s="47"/>
      <c r="AR116" s="45"/>
      <c r="AS116" s="46"/>
      <c r="AT116" s="45"/>
      <c r="AU116" s="47"/>
      <c r="AV116" s="45"/>
      <c r="AW116" s="47"/>
      <c r="AX116" s="45"/>
      <c r="AY116" s="107" t="s">
        <v>23</v>
      </c>
    </row>
    <row r="117" spans="1:51" outlineLevel="4" x14ac:dyDescent="0.25">
      <c r="A117" s="94"/>
      <c r="B117" s="23">
        <v>4</v>
      </c>
      <c r="C117" s="23"/>
      <c r="D117" s="23"/>
      <c r="E117" s="27"/>
      <c r="F117" s="23"/>
      <c r="G117" s="23"/>
      <c r="H117" s="25">
        <v>1</v>
      </c>
      <c r="I117" s="23"/>
      <c r="J117" s="23"/>
      <c r="K117" s="23"/>
      <c r="L117" s="23"/>
      <c r="M117" s="13"/>
      <c r="N117" s="23"/>
      <c r="O117" s="95"/>
      <c r="P117" s="96">
        <f t="shared" si="25"/>
        <v>0</v>
      </c>
      <c r="Q117" s="96">
        <f t="shared" si="26"/>
        <v>0</v>
      </c>
      <c r="R117" s="97"/>
      <c r="S117" s="98">
        <f t="shared" si="28"/>
        <v>0</v>
      </c>
      <c r="T117" s="99">
        <f t="shared" si="27"/>
        <v>0</v>
      </c>
      <c r="U117" s="100">
        <f t="shared" si="29"/>
        <v>0</v>
      </c>
      <c r="V117" s="101"/>
      <c r="W117" s="101"/>
      <c r="X117" s="45"/>
      <c r="Y117" s="46"/>
      <c r="Z117" s="46"/>
      <c r="AA117" s="46">
        <v>1</v>
      </c>
      <c r="AB117" s="47"/>
      <c r="AC117" s="101"/>
      <c r="AD117" s="45">
        <f>AA117</f>
        <v>1</v>
      </c>
      <c r="AE117" s="45"/>
      <c r="AF117" s="46"/>
      <c r="AG117" s="46"/>
      <c r="AH117" s="46"/>
      <c r="AI117" s="45"/>
      <c r="AJ117" s="46"/>
      <c r="AK117" s="46"/>
      <c r="AL117" s="46"/>
      <c r="AM117" s="46"/>
      <c r="AN117" s="47"/>
      <c r="AO117" s="101"/>
      <c r="AP117" s="45"/>
      <c r="AQ117" s="47"/>
      <c r="AR117" s="45"/>
      <c r="AS117" s="46"/>
      <c r="AT117" s="45"/>
      <c r="AU117" s="47"/>
      <c r="AV117" s="45"/>
      <c r="AW117" s="47"/>
      <c r="AX117" s="45"/>
      <c r="AY117" s="107" t="s">
        <v>23</v>
      </c>
    </row>
    <row r="118" spans="1:51" outlineLevel="3" x14ac:dyDescent="0.25">
      <c r="A118" s="78"/>
      <c r="B118" s="11">
        <v>3</v>
      </c>
      <c r="C118" s="11"/>
      <c r="D118" s="21"/>
      <c r="E118" s="20"/>
      <c r="F118" s="11"/>
      <c r="G118" s="11"/>
      <c r="H118" s="11">
        <v>1</v>
      </c>
      <c r="I118" s="11"/>
      <c r="J118" s="11"/>
      <c r="K118" s="11"/>
      <c r="L118" s="11"/>
      <c r="M118" s="13"/>
      <c r="N118" s="11"/>
      <c r="O118" s="79"/>
      <c r="P118" s="80">
        <f>SUMIF($B119:$B126,4,(P119:P126) )* $H118</f>
        <v>0</v>
      </c>
      <c r="Q118" s="80">
        <f>SUMIF($B119:$B126,4,(Q119:Q126) )* $H118</f>
        <v>0</v>
      </c>
      <c r="R118" s="81" t="s">
        <v>22</v>
      </c>
      <c r="S118" s="82">
        <f>SUMIF($B119:$B126,4,(S119:S126) )</f>
        <v>0</v>
      </c>
      <c r="T118" s="83">
        <f>SUMIF($B119:$B126,4,(T119:T126) )</f>
        <v>0</v>
      </c>
      <c r="U118" s="84">
        <f>SUMIF($B119:$B126,4,(U119:U126) )</f>
        <v>0</v>
      </c>
      <c r="V118" s="85"/>
      <c r="W118" s="85"/>
      <c r="X118" s="39"/>
      <c r="Y118" s="40"/>
      <c r="Z118" s="40"/>
      <c r="AA118" s="40"/>
      <c r="AB118" s="41"/>
      <c r="AC118" s="85"/>
      <c r="AD118" s="39"/>
      <c r="AE118" s="39"/>
      <c r="AF118" s="40"/>
      <c r="AG118" s="40"/>
      <c r="AH118" s="40"/>
      <c r="AI118" s="39"/>
      <c r="AJ118" s="40"/>
      <c r="AK118" s="40"/>
      <c r="AL118" s="40"/>
      <c r="AM118" s="40"/>
      <c r="AN118" s="41"/>
      <c r="AO118" s="85"/>
      <c r="AP118" s="39"/>
      <c r="AQ118" s="41"/>
      <c r="AR118" s="39"/>
      <c r="AS118" s="40"/>
      <c r="AT118" s="39"/>
      <c r="AU118" s="41"/>
      <c r="AV118" s="39"/>
      <c r="AW118" s="41"/>
      <c r="AX118" s="39"/>
      <c r="AY118" s="105" t="s">
        <v>23</v>
      </c>
    </row>
    <row r="119" spans="1:51" outlineLevel="4" x14ac:dyDescent="0.25">
      <c r="A119" s="94"/>
      <c r="B119" s="23">
        <v>4</v>
      </c>
      <c r="C119" s="23"/>
      <c r="D119" s="23"/>
      <c r="E119" s="27"/>
      <c r="F119" s="23"/>
      <c r="G119" s="23"/>
      <c r="H119" s="25">
        <v>1</v>
      </c>
      <c r="I119" s="23"/>
      <c r="J119" s="23"/>
      <c r="K119" s="23"/>
      <c r="L119" s="23"/>
      <c r="M119" s="13"/>
      <c r="N119" s="23"/>
      <c r="O119" s="95"/>
      <c r="P119" s="96">
        <f t="shared" ref="P119:P127" si="30">$H119 * $T119</f>
        <v>0</v>
      </c>
      <c r="Q119" s="96">
        <f t="shared" ref="Q119:Q127" si="31">$H119 * $U119</f>
        <v>0</v>
      </c>
      <c r="R119" s="97"/>
      <c r="S119" s="98">
        <f>SUMPRODUCT($AE119:$AO119,$AE$10:$AO$10,$AE$9:$AO$9,$AE$8:$AO$8)+(SUMPRODUCT(AP119:AY119,$AP$8:$AY$8,$AP$7:$AY$7)*$AD119)</f>
        <v>0</v>
      </c>
      <c r="T119" s="99">
        <f t="shared" ref="T119:T127" si="32">SUMPRODUCT(AP119:AY119,$AP$8:$AY$8,$AP$7:$AY$7)*$AD119</f>
        <v>0</v>
      </c>
      <c r="U119" s="100">
        <f t="shared" ref="U119:U127" si="33">S119-T119</f>
        <v>0</v>
      </c>
      <c r="V119" s="101"/>
      <c r="W119" s="101"/>
      <c r="X119" s="45"/>
      <c r="Y119" s="46"/>
      <c r="Z119" s="46"/>
      <c r="AA119" s="46">
        <v>1</v>
      </c>
      <c r="AB119" s="47"/>
      <c r="AC119" s="101"/>
      <c r="AD119" s="45">
        <f>AA119</f>
        <v>1</v>
      </c>
      <c r="AE119" s="45"/>
      <c r="AF119" s="46"/>
      <c r="AG119" s="46"/>
      <c r="AH119" s="46"/>
      <c r="AI119" s="45"/>
      <c r="AJ119" s="46"/>
      <c r="AK119" s="46"/>
      <c r="AL119" s="46"/>
      <c r="AM119" s="46"/>
      <c r="AN119" s="47"/>
      <c r="AO119" s="101"/>
      <c r="AP119" s="45"/>
      <c r="AQ119" s="47"/>
      <c r="AR119" s="45"/>
      <c r="AS119" s="46"/>
      <c r="AT119" s="45"/>
      <c r="AU119" s="47"/>
      <c r="AV119" s="45"/>
      <c r="AW119" s="47"/>
      <c r="AX119" s="45"/>
      <c r="AY119" s="107" t="s">
        <v>23</v>
      </c>
    </row>
    <row r="120" spans="1:51" outlineLevel="4" x14ac:dyDescent="0.25">
      <c r="A120" s="94"/>
      <c r="B120" s="23">
        <v>4</v>
      </c>
      <c r="C120" s="23"/>
      <c r="D120" s="23"/>
      <c r="E120" s="27"/>
      <c r="F120" s="23"/>
      <c r="G120" s="23"/>
      <c r="H120" s="25">
        <v>1</v>
      </c>
      <c r="I120" s="23"/>
      <c r="J120" s="23"/>
      <c r="K120" s="23"/>
      <c r="L120" s="23"/>
      <c r="M120" s="13"/>
      <c r="N120" s="23"/>
      <c r="O120" s="95"/>
      <c r="P120" s="96">
        <f t="shared" si="30"/>
        <v>0</v>
      </c>
      <c r="Q120" s="96">
        <f t="shared" si="31"/>
        <v>0</v>
      </c>
      <c r="R120" s="97"/>
      <c r="S120" s="98">
        <f t="shared" ref="S120:S126" si="34">SUMPRODUCT($AE120:$AO120,$AE$10:$AO$10,$AE$9:$AO$9,$AE$8:$AO$8)+(SUMPRODUCT(AP120:AY120,$AP$8:$AY$8,$AP$7:$AY$7)*$AD120)</f>
        <v>0</v>
      </c>
      <c r="T120" s="99">
        <f t="shared" si="32"/>
        <v>0</v>
      </c>
      <c r="U120" s="100">
        <f t="shared" si="33"/>
        <v>0</v>
      </c>
      <c r="V120" s="101"/>
      <c r="W120" s="101"/>
      <c r="X120" s="45"/>
      <c r="Y120" s="46"/>
      <c r="Z120" s="46"/>
      <c r="AA120" s="46"/>
      <c r="AB120" s="47"/>
      <c r="AC120" s="101"/>
      <c r="AD120" s="45">
        <v>1</v>
      </c>
      <c r="AE120" s="45"/>
      <c r="AF120" s="46"/>
      <c r="AG120" s="46"/>
      <c r="AH120" s="46"/>
      <c r="AI120" s="45"/>
      <c r="AJ120" s="46"/>
      <c r="AK120" s="46"/>
      <c r="AL120" s="46"/>
      <c r="AM120" s="46"/>
      <c r="AN120" s="47"/>
      <c r="AO120" s="101"/>
      <c r="AP120" s="45"/>
      <c r="AQ120" s="47"/>
      <c r="AR120" s="45"/>
      <c r="AS120" s="46"/>
      <c r="AT120" s="45"/>
      <c r="AU120" s="47"/>
      <c r="AV120" s="45"/>
      <c r="AW120" s="47"/>
      <c r="AX120" s="45"/>
      <c r="AY120" s="107" t="s">
        <v>23</v>
      </c>
    </row>
    <row r="121" spans="1:51" outlineLevel="4" x14ac:dyDescent="0.25">
      <c r="A121" s="94"/>
      <c r="B121" s="23">
        <v>4</v>
      </c>
      <c r="C121" s="23"/>
      <c r="D121" s="23"/>
      <c r="E121" s="28"/>
      <c r="F121" s="23"/>
      <c r="G121" s="23"/>
      <c r="H121" s="25">
        <v>1</v>
      </c>
      <c r="I121" s="23"/>
      <c r="J121" s="23"/>
      <c r="K121" s="23"/>
      <c r="L121" s="23"/>
      <c r="M121" s="13"/>
      <c r="N121" s="23"/>
      <c r="O121" s="95"/>
      <c r="P121" s="96">
        <f t="shared" si="30"/>
        <v>0</v>
      </c>
      <c r="Q121" s="96">
        <f t="shared" si="31"/>
        <v>0</v>
      </c>
      <c r="R121" s="97"/>
      <c r="S121" s="98">
        <f t="shared" si="34"/>
        <v>0</v>
      </c>
      <c r="T121" s="99">
        <f t="shared" si="32"/>
        <v>0</v>
      </c>
      <c r="U121" s="100">
        <f t="shared" si="33"/>
        <v>0</v>
      </c>
      <c r="V121" s="101"/>
      <c r="W121" s="101"/>
      <c r="X121" s="45"/>
      <c r="Y121" s="46"/>
      <c r="Z121" s="46"/>
      <c r="AA121" s="46"/>
      <c r="AB121" s="47"/>
      <c r="AC121" s="101"/>
      <c r="AD121" s="45">
        <v>1</v>
      </c>
      <c r="AE121" s="45"/>
      <c r="AF121" s="46"/>
      <c r="AG121" s="46"/>
      <c r="AH121" s="46"/>
      <c r="AI121" s="45"/>
      <c r="AJ121" s="46"/>
      <c r="AK121" s="46"/>
      <c r="AL121" s="46"/>
      <c r="AM121" s="46"/>
      <c r="AN121" s="47"/>
      <c r="AO121" s="101"/>
      <c r="AP121" s="45"/>
      <c r="AQ121" s="47"/>
      <c r="AR121" s="45"/>
      <c r="AS121" s="46"/>
      <c r="AT121" s="45"/>
      <c r="AU121" s="47"/>
      <c r="AV121" s="45"/>
      <c r="AW121" s="47"/>
      <c r="AX121" s="45"/>
      <c r="AY121" s="107" t="s">
        <v>23</v>
      </c>
    </row>
    <row r="122" spans="1:51" outlineLevel="4" x14ac:dyDescent="0.25">
      <c r="A122" s="94"/>
      <c r="B122" s="23">
        <v>4</v>
      </c>
      <c r="C122" s="23"/>
      <c r="D122" s="23"/>
      <c r="E122" s="27"/>
      <c r="F122" s="23"/>
      <c r="G122" s="23"/>
      <c r="H122" s="25">
        <v>1</v>
      </c>
      <c r="I122" s="23"/>
      <c r="J122" s="23"/>
      <c r="K122" s="23"/>
      <c r="L122" s="23"/>
      <c r="M122" s="13"/>
      <c r="N122" s="23"/>
      <c r="O122" s="95"/>
      <c r="P122" s="96">
        <f t="shared" si="30"/>
        <v>0</v>
      </c>
      <c r="Q122" s="96">
        <f t="shared" si="31"/>
        <v>0</v>
      </c>
      <c r="R122" s="97"/>
      <c r="S122" s="98">
        <f t="shared" si="34"/>
        <v>0</v>
      </c>
      <c r="T122" s="99">
        <f t="shared" si="32"/>
        <v>0</v>
      </c>
      <c r="U122" s="100">
        <f t="shared" si="33"/>
        <v>0</v>
      </c>
      <c r="V122" s="101"/>
      <c r="W122" s="101"/>
      <c r="X122" s="45"/>
      <c r="Y122" s="46"/>
      <c r="Z122" s="46"/>
      <c r="AA122" s="46"/>
      <c r="AB122" s="47"/>
      <c r="AC122" s="101"/>
      <c r="AD122" s="45">
        <v>1</v>
      </c>
      <c r="AE122" s="45"/>
      <c r="AF122" s="46">
        <v>0.05</v>
      </c>
      <c r="AG122" s="46"/>
      <c r="AH122" s="46"/>
      <c r="AI122" s="45"/>
      <c r="AJ122" s="46"/>
      <c r="AK122" s="46"/>
      <c r="AL122" s="46"/>
      <c r="AM122" s="46"/>
      <c r="AN122" s="47"/>
      <c r="AO122" s="101"/>
      <c r="AP122" s="45"/>
      <c r="AQ122" s="47"/>
      <c r="AR122" s="45"/>
      <c r="AS122" s="46"/>
      <c r="AT122" s="45"/>
      <c r="AU122" s="47"/>
      <c r="AV122" s="45"/>
      <c r="AW122" s="47"/>
      <c r="AX122" s="45"/>
      <c r="AY122" s="107" t="s">
        <v>23</v>
      </c>
    </row>
    <row r="123" spans="1:51" outlineLevel="4" x14ac:dyDescent="0.25">
      <c r="A123" s="94"/>
      <c r="B123" s="23">
        <v>4</v>
      </c>
      <c r="C123" s="23"/>
      <c r="D123" s="23"/>
      <c r="E123" s="27"/>
      <c r="F123" s="23"/>
      <c r="G123" s="23"/>
      <c r="H123" s="25">
        <v>1</v>
      </c>
      <c r="I123" s="23"/>
      <c r="J123" s="23"/>
      <c r="K123" s="23"/>
      <c r="L123" s="23"/>
      <c r="M123" s="13"/>
      <c r="N123" s="23"/>
      <c r="O123" s="95"/>
      <c r="P123" s="96">
        <f t="shared" si="30"/>
        <v>0</v>
      </c>
      <c r="Q123" s="96">
        <f t="shared" si="31"/>
        <v>0</v>
      </c>
      <c r="R123" s="97"/>
      <c r="S123" s="98">
        <f t="shared" si="34"/>
        <v>0</v>
      </c>
      <c r="T123" s="99">
        <f t="shared" si="32"/>
        <v>0</v>
      </c>
      <c r="U123" s="100">
        <f t="shared" si="33"/>
        <v>0</v>
      </c>
      <c r="V123" s="101"/>
      <c r="W123" s="101"/>
      <c r="X123" s="45"/>
      <c r="Y123" s="46"/>
      <c r="Z123" s="46"/>
      <c r="AA123" s="46"/>
      <c r="AB123" s="47"/>
      <c r="AC123" s="101"/>
      <c r="AD123" s="45">
        <v>1</v>
      </c>
      <c r="AE123" s="45"/>
      <c r="AF123" s="46">
        <v>0.2</v>
      </c>
      <c r="AG123" s="46"/>
      <c r="AH123" s="46"/>
      <c r="AI123" s="45"/>
      <c r="AJ123" s="46"/>
      <c r="AK123" s="46"/>
      <c r="AL123" s="46"/>
      <c r="AM123" s="46"/>
      <c r="AN123" s="47"/>
      <c r="AO123" s="101"/>
      <c r="AP123" s="45"/>
      <c r="AQ123" s="47"/>
      <c r="AR123" s="45"/>
      <c r="AS123" s="46"/>
      <c r="AT123" s="45"/>
      <c r="AU123" s="47"/>
      <c r="AV123" s="45"/>
      <c r="AW123" s="47"/>
      <c r="AX123" s="45"/>
      <c r="AY123" s="107" t="s">
        <v>23</v>
      </c>
    </row>
    <row r="124" spans="1:51" outlineLevel="4" x14ac:dyDescent="0.25">
      <c r="A124" s="94"/>
      <c r="B124" s="23">
        <v>4</v>
      </c>
      <c r="C124" s="23"/>
      <c r="D124" s="23"/>
      <c r="E124" s="27"/>
      <c r="F124" s="23"/>
      <c r="G124" s="23"/>
      <c r="H124" s="25">
        <v>1</v>
      </c>
      <c r="I124" s="23"/>
      <c r="J124" s="23"/>
      <c r="K124" s="23"/>
      <c r="L124" s="23"/>
      <c r="M124" s="13"/>
      <c r="N124" s="23"/>
      <c r="O124" s="95"/>
      <c r="P124" s="96">
        <f t="shared" si="30"/>
        <v>0</v>
      </c>
      <c r="Q124" s="96">
        <f t="shared" si="31"/>
        <v>0</v>
      </c>
      <c r="R124" s="97"/>
      <c r="S124" s="98">
        <f t="shared" si="34"/>
        <v>0</v>
      </c>
      <c r="T124" s="99">
        <f t="shared" si="32"/>
        <v>0</v>
      </c>
      <c r="U124" s="100">
        <f t="shared" si="33"/>
        <v>0</v>
      </c>
      <c r="V124" s="101"/>
      <c r="W124" s="101"/>
      <c r="X124" s="45"/>
      <c r="Y124" s="46"/>
      <c r="Z124" s="46"/>
      <c r="AA124" s="46"/>
      <c r="AB124" s="47"/>
      <c r="AC124" s="101"/>
      <c r="AD124" s="45">
        <v>1</v>
      </c>
      <c r="AE124" s="45"/>
      <c r="AF124" s="46">
        <v>0.45</v>
      </c>
      <c r="AG124" s="46"/>
      <c r="AH124" s="46"/>
      <c r="AI124" s="45"/>
      <c r="AJ124" s="46"/>
      <c r="AK124" s="46"/>
      <c r="AL124" s="46"/>
      <c r="AM124" s="46"/>
      <c r="AN124" s="47"/>
      <c r="AO124" s="101"/>
      <c r="AP124" s="45"/>
      <c r="AQ124" s="47"/>
      <c r="AR124" s="45"/>
      <c r="AS124" s="46"/>
      <c r="AT124" s="45"/>
      <c r="AU124" s="47"/>
      <c r="AV124" s="45"/>
      <c r="AW124" s="47"/>
      <c r="AX124" s="45"/>
      <c r="AY124" s="107" t="s">
        <v>23</v>
      </c>
    </row>
    <row r="125" spans="1:51" outlineLevel="4" x14ac:dyDescent="0.25">
      <c r="A125" s="94"/>
      <c r="B125" s="23">
        <v>4</v>
      </c>
      <c r="C125" s="23"/>
      <c r="D125" s="23"/>
      <c r="E125" s="27"/>
      <c r="F125" s="23"/>
      <c r="G125" s="23"/>
      <c r="H125" s="25">
        <v>1</v>
      </c>
      <c r="I125" s="23"/>
      <c r="J125" s="23"/>
      <c r="K125" s="23"/>
      <c r="L125" s="23"/>
      <c r="M125" s="13"/>
      <c r="N125" s="23"/>
      <c r="O125" s="95"/>
      <c r="P125" s="96">
        <f t="shared" si="30"/>
        <v>0</v>
      </c>
      <c r="Q125" s="96">
        <f t="shared" si="31"/>
        <v>0</v>
      </c>
      <c r="R125" s="97"/>
      <c r="S125" s="98">
        <f t="shared" si="34"/>
        <v>0</v>
      </c>
      <c r="T125" s="99">
        <f t="shared" si="32"/>
        <v>0</v>
      </c>
      <c r="U125" s="100">
        <f t="shared" si="33"/>
        <v>0</v>
      </c>
      <c r="V125" s="101"/>
      <c r="W125" s="101"/>
      <c r="X125" s="45"/>
      <c r="Y125" s="46"/>
      <c r="Z125" s="46"/>
      <c r="AA125" s="46"/>
      <c r="AB125" s="47"/>
      <c r="AC125" s="101"/>
      <c r="AD125" s="45">
        <v>1</v>
      </c>
      <c r="AE125" s="45"/>
      <c r="AF125" s="46">
        <v>0.5</v>
      </c>
      <c r="AG125" s="46"/>
      <c r="AH125" s="46"/>
      <c r="AI125" s="45"/>
      <c r="AJ125" s="46"/>
      <c r="AK125" s="46"/>
      <c r="AL125" s="46"/>
      <c r="AM125" s="46"/>
      <c r="AN125" s="47"/>
      <c r="AO125" s="101"/>
      <c r="AP125" s="45"/>
      <c r="AQ125" s="47"/>
      <c r="AR125" s="45"/>
      <c r="AS125" s="46"/>
      <c r="AT125" s="45"/>
      <c r="AU125" s="47"/>
      <c r="AV125" s="45"/>
      <c r="AW125" s="47"/>
      <c r="AX125" s="45"/>
      <c r="AY125" s="107" t="s">
        <v>23</v>
      </c>
    </row>
    <row r="126" spans="1:51" outlineLevel="4" x14ac:dyDescent="0.25">
      <c r="A126" s="94"/>
      <c r="B126" s="23">
        <v>4</v>
      </c>
      <c r="C126" s="23"/>
      <c r="D126" s="23"/>
      <c r="E126" s="27"/>
      <c r="F126" s="23"/>
      <c r="G126" s="23"/>
      <c r="H126" s="25">
        <v>1</v>
      </c>
      <c r="I126" s="23"/>
      <c r="J126" s="23"/>
      <c r="K126" s="23"/>
      <c r="L126" s="23"/>
      <c r="M126" s="13"/>
      <c r="N126" s="23"/>
      <c r="O126" s="95"/>
      <c r="P126" s="96">
        <f t="shared" si="30"/>
        <v>0</v>
      </c>
      <c r="Q126" s="96">
        <f t="shared" si="31"/>
        <v>0</v>
      </c>
      <c r="R126" s="97"/>
      <c r="S126" s="98">
        <f t="shared" si="34"/>
        <v>0</v>
      </c>
      <c r="T126" s="99">
        <f t="shared" si="32"/>
        <v>0</v>
      </c>
      <c r="U126" s="100">
        <f t="shared" si="33"/>
        <v>0</v>
      </c>
      <c r="V126" s="101"/>
      <c r="W126" s="101"/>
      <c r="X126" s="45"/>
      <c r="Y126" s="46"/>
      <c r="Z126" s="46"/>
      <c r="AA126" s="46"/>
      <c r="AB126" s="47"/>
      <c r="AC126" s="101"/>
      <c r="AD126" s="45">
        <v>1</v>
      </c>
      <c r="AE126" s="45"/>
      <c r="AF126" s="46">
        <v>0.5</v>
      </c>
      <c r="AG126" s="46"/>
      <c r="AH126" s="46"/>
      <c r="AI126" s="45"/>
      <c r="AJ126" s="46"/>
      <c r="AK126" s="46"/>
      <c r="AL126" s="46"/>
      <c r="AM126" s="46"/>
      <c r="AN126" s="47"/>
      <c r="AO126" s="101"/>
      <c r="AP126" s="45"/>
      <c r="AQ126" s="47"/>
      <c r="AR126" s="45"/>
      <c r="AS126" s="46"/>
      <c r="AT126" s="45"/>
      <c r="AU126" s="47"/>
      <c r="AV126" s="45"/>
      <c r="AW126" s="47"/>
      <c r="AX126" s="45"/>
      <c r="AY126" s="107" t="s">
        <v>23</v>
      </c>
    </row>
    <row r="127" spans="1:51" outlineLevel="3" x14ac:dyDescent="0.25">
      <c r="A127" s="94"/>
      <c r="B127" s="23">
        <v>3</v>
      </c>
      <c r="C127" s="23"/>
      <c r="D127" s="23"/>
      <c r="E127" s="31"/>
      <c r="F127" s="23"/>
      <c r="G127" s="23"/>
      <c r="H127" s="23">
        <v>132</v>
      </c>
      <c r="I127" s="23"/>
      <c r="J127" s="23"/>
      <c r="K127" s="23"/>
      <c r="L127" s="23"/>
      <c r="M127" s="13"/>
      <c r="N127" s="23"/>
      <c r="O127" s="95"/>
      <c r="P127" s="96">
        <f t="shared" si="30"/>
        <v>0</v>
      </c>
      <c r="Q127" s="96">
        <f t="shared" si="31"/>
        <v>0</v>
      </c>
      <c r="R127" s="97"/>
      <c r="S127" s="98">
        <f>SUMPRODUCT($AE127:$AO127,$AE$10:$AO$10,$AE$9:$AO$9,$AE$8:$AO$8)+(SUMPRODUCT(AP127:AY127,$AP$8:$AY$8,$AP$7:$AY$7)*$AD127)</f>
        <v>0</v>
      </c>
      <c r="T127" s="99">
        <f t="shared" si="32"/>
        <v>0</v>
      </c>
      <c r="U127" s="100">
        <f t="shared" si="33"/>
        <v>0</v>
      </c>
      <c r="V127" s="101"/>
      <c r="W127" s="101"/>
      <c r="X127" s="45"/>
      <c r="Y127" s="46"/>
      <c r="Z127" s="46"/>
      <c r="AA127" s="46"/>
      <c r="AB127" s="47"/>
      <c r="AC127" s="101"/>
      <c r="AD127" s="45">
        <v>1</v>
      </c>
      <c r="AE127" s="45"/>
      <c r="AF127" s="46"/>
      <c r="AG127" s="46"/>
      <c r="AH127" s="46"/>
      <c r="AI127" s="45"/>
      <c r="AJ127" s="46"/>
      <c r="AK127" s="46"/>
      <c r="AL127" s="46"/>
      <c r="AM127" s="46"/>
      <c r="AN127" s="47"/>
      <c r="AO127" s="101"/>
      <c r="AP127" s="45"/>
      <c r="AQ127" s="47"/>
      <c r="AR127" s="45"/>
      <c r="AS127" s="46"/>
      <c r="AT127" s="45"/>
      <c r="AU127" s="47"/>
      <c r="AV127" s="45"/>
      <c r="AW127" s="47"/>
      <c r="AX127" s="45"/>
      <c r="AY127" s="107" t="s">
        <v>23</v>
      </c>
    </row>
    <row r="128" spans="1:51" outlineLevel="3" x14ac:dyDescent="0.25">
      <c r="A128" s="78"/>
      <c r="B128" s="11">
        <v>3</v>
      </c>
      <c r="C128" s="11"/>
      <c r="D128" s="21"/>
      <c r="E128" s="20"/>
      <c r="F128" s="11"/>
      <c r="G128" s="11"/>
      <c r="H128" s="11">
        <v>2</v>
      </c>
      <c r="I128" s="11"/>
      <c r="J128" s="11"/>
      <c r="K128" s="11"/>
      <c r="L128" s="11"/>
      <c r="M128" s="13"/>
      <c r="N128" s="11"/>
      <c r="O128" s="79"/>
      <c r="P128" s="80">
        <f>SUMIF($B129:$B129,4,(P129:P129) )* $H128</f>
        <v>0</v>
      </c>
      <c r="Q128" s="80">
        <f>SUMIF($B129:$B129,4,(Q129:Q129) )* $H128</f>
        <v>0</v>
      </c>
      <c r="R128" s="81" t="s">
        <v>22</v>
      </c>
      <c r="S128" s="82">
        <f>SUMIF($B129:$B129,4,(S129:S129) )</f>
        <v>0</v>
      </c>
      <c r="T128" s="83">
        <f>SUMIF($B129:$B129,4,(T129:T129) )</f>
        <v>0</v>
      </c>
      <c r="U128" s="84">
        <f>SUMIF($B129:$B129,4,(U129:U129) )</f>
        <v>0</v>
      </c>
      <c r="V128" s="85"/>
      <c r="W128" s="85"/>
      <c r="X128" s="39"/>
      <c r="Y128" s="40"/>
      <c r="Z128" s="40"/>
      <c r="AA128" s="40"/>
      <c r="AB128" s="41"/>
      <c r="AC128" s="85"/>
      <c r="AD128" s="39"/>
      <c r="AE128" s="39"/>
      <c r="AF128" s="40"/>
      <c r="AG128" s="40"/>
      <c r="AH128" s="40"/>
      <c r="AI128" s="39"/>
      <c r="AJ128" s="40"/>
      <c r="AK128" s="40"/>
      <c r="AL128" s="40"/>
      <c r="AM128" s="40"/>
      <c r="AN128" s="41"/>
      <c r="AO128" s="85"/>
      <c r="AP128" s="39"/>
      <c r="AQ128" s="41"/>
      <c r="AR128" s="39"/>
      <c r="AS128" s="40"/>
      <c r="AT128" s="39"/>
      <c r="AU128" s="41"/>
      <c r="AV128" s="39"/>
      <c r="AW128" s="41"/>
      <c r="AX128" s="39"/>
      <c r="AY128" s="105" t="s">
        <v>23</v>
      </c>
    </row>
    <row r="129" spans="1:51" outlineLevel="4" x14ac:dyDescent="0.25">
      <c r="A129" s="94"/>
      <c r="B129" s="23">
        <v>4</v>
      </c>
      <c r="C129" s="23"/>
      <c r="D129" s="23"/>
      <c r="E129" s="27"/>
      <c r="F129" s="23"/>
      <c r="G129" s="23"/>
      <c r="H129" s="25">
        <v>1</v>
      </c>
      <c r="I129" s="23"/>
      <c r="J129" s="23"/>
      <c r="K129" s="23"/>
      <c r="L129" s="23"/>
      <c r="M129" s="13"/>
      <c r="N129" s="23"/>
      <c r="O129" s="95"/>
      <c r="P129" s="96">
        <f>$H129 * $T129</f>
        <v>0</v>
      </c>
      <c r="Q129" s="96">
        <f>$H129 * $U129</f>
        <v>0</v>
      </c>
      <c r="R129" s="97"/>
      <c r="S129" s="98">
        <f>SUMPRODUCT($AE129:$AO129,$AE$10:$AO$10,$AE$9:$AO$9,$AE$8:$AO$8)+(SUMPRODUCT(AP129:AY129,$AP$8:$AY$8,$AP$7:$AY$7)*$AD129)</f>
        <v>0</v>
      </c>
      <c r="T129" s="99">
        <f>SUMPRODUCT(AP129:AY129,$AP$8:$AY$8,$AP$7:$AY$7)*$AD129</f>
        <v>0</v>
      </c>
      <c r="U129" s="100">
        <f>S129-T129</f>
        <v>0</v>
      </c>
      <c r="V129" s="101"/>
      <c r="W129" s="101"/>
      <c r="X129" s="45"/>
      <c r="Y129" s="46"/>
      <c r="Z129" s="46"/>
      <c r="AA129" s="46">
        <v>1</v>
      </c>
      <c r="AB129" s="47"/>
      <c r="AC129" s="101"/>
      <c r="AD129" s="45">
        <f>AA129</f>
        <v>1</v>
      </c>
      <c r="AE129" s="45">
        <v>0.2</v>
      </c>
      <c r="AF129" s="46"/>
      <c r="AG129" s="46"/>
      <c r="AH129" s="46"/>
      <c r="AI129" s="45"/>
      <c r="AJ129" s="46"/>
      <c r="AK129" s="46"/>
      <c r="AL129" s="46"/>
      <c r="AM129" s="46"/>
      <c r="AN129" s="47"/>
      <c r="AO129" s="101"/>
      <c r="AP129" s="45"/>
      <c r="AQ129" s="47"/>
      <c r="AR129" s="45"/>
      <c r="AS129" s="46"/>
      <c r="AT129" s="45"/>
      <c r="AU129" s="47"/>
      <c r="AV129" s="45"/>
      <c r="AW129" s="47"/>
      <c r="AX129" s="45"/>
      <c r="AY129" s="107" t="s">
        <v>23</v>
      </c>
    </row>
    <row r="130" spans="1:51" outlineLevel="3" x14ac:dyDescent="0.25">
      <c r="A130" s="94"/>
      <c r="B130" s="23">
        <v>3</v>
      </c>
      <c r="C130" s="23"/>
      <c r="D130" s="23"/>
      <c r="E130" s="31"/>
      <c r="F130" s="23"/>
      <c r="G130" s="23"/>
      <c r="H130" s="23">
        <v>4</v>
      </c>
      <c r="I130" s="23"/>
      <c r="J130" s="23"/>
      <c r="K130" s="23"/>
      <c r="L130" s="23"/>
      <c r="M130" s="13"/>
      <c r="N130" s="23"/>
      <c r="O130" s="95"/>
      <c r="P130" s="96">
        <f>$H130 * $T130</f>
        <v>0</v>
      </c>
      <c r="Q130" s="96">
        <f>$H130 * $U130</f>
        <v>0</v>
      </c>
      <c r="R130" s="97"/>
      <c r="S130" s="98">
        <f>SUMPRODUCT($AE130:$AO130,$AE$10:$AO$10,$AE$9:$AO$9,$AE$8:$AO$8)+(SUMPRODUCT(AP130:AY130,$AP$8:$AY$8,$AP$7:$AY$7)*$AD130)</f>
        <v>0</v>
      </c>
      <c r="T130" s="99">
        <f>SUMPRODUCT(AP130:AY130,$AP$8:$AY$8,$AP$7:$AY$7)</f>
        <v>0</v>
      </c>
      <c r="U130" s="100">
        <f>S130-T130</f>
        <v>0</v>
      </c>
      <c r="V130" s="101"/>
      <c r="W130" s="101"/>
      <c r="X130" s="45"/>
      <c r="Y130" s="46"/>
      <c r="Z130" s="46"/>
      <c r="AA130" s="46"/>
      <c r="AB130" s="47"/>
      <c r="AC130" s="101"/>
      <c r="AD130" s="45">
        <v>1</v>
      </c>
      <c r="AE130" s="45"/>
      <c r="AF130" s="46"/>
      <c r="AG130" s="46"/>
      <c r="AH130" s="46"/>
      <c r="AI130" s="45"/>
      <c r="AJ130" s="46"/>
      <c r="AK130" s="46"/>
      <c r="AL130" s="46"/>
      <c r="AM130" s="46"/>
      <c r="AN130" s="47"/>
      <c r="AO130" s="101"/>
      <c r="AP130" s="45"/>
      <c r="AQ130" s="47"/>
      <c r="AR130" s="45"/>
      <c r="AS130" s="46"/>
      <c r="AT130" s="45"/>
      <c r="AU130" s="47"/>
      <c r="AV130" s="45"/>
      <c r="AW130" s="47"/>
      <c r="AX130" s="45"/>
      <c r="AY130" s="107" t="s">
        <v>23</v>
      </c>
    </row>
    <row r="131" spans="1:51" outlineLevel="3" x14ac:dyDescent="0.25">
      <c r="A131" s="78"/>
      <c r="B131" s="11">
        <v>3</v>
      </c>
      <c r="C131" s="11"/>
      <c r="D131" s="21"/>
      <c r="E131" s="20"/>
      <c r="F131" s="11"/>
      <c r="G131" s="11"/>
      <c r="H131" s="11">
        <v>1</v>
      </c>
      <c r="I131" s="11"/>
      <c r="J131" s="11"/>
      <c r="K131" s="11"/>
      <c r="L131" s="11"/>
      <c r="M131" s="13"/>
      <c r="N131" s="11"/>
      <c r="O131" s="79"/>
      <c r="P131" s="80">
        <f>SUMIF($B132:$B138,4,(P132:P138) )* $H131</f>
        <v>0</v>
      </c>
      <c r="Q131" s="80">
        <f>SUMIF($B132:$B138,4,(Q132:Q138) )* $H131</f>
        <v>0</v>
      </c>
      <c r="R131" s="81" t="s">
        <v>22</v>
      </c>
      <c r="S131" s="82">
        <f>SUMIF($B132:$B138,4,(S132:S138) )</f>
        <v>0</v>
      </c>
      <c r="T131" s="83">
        <f>SUMIF($B132:$B138,4,(T132:T138) )</f>
        <v>0</v>
      </c>
      <c r="U131" s="84">
        <f>SUMIF($B132:$B138,4,(U132:U138) )</f>
        <v>0</v>
      </c>
      <c r="V131" s="85"/>
      <c r="W131" s="85"/>
      <c r="X131" s="39"/>
      <c r="Y131" s="40"/>
      <c r="Z131" s="40"/>
      <c r="AA131" s="40"/>
      <c r="AB131" s="41"/>
      <c r="AC131" s="85"/>
      <c r="AD131" s="39"/>
      <c r="AE131" s="39"/>
      <c r="AF131" s="40"/>
      <c r="AG131" s="40"/>
      <c r="AH131" s="40"/>
      <c r="AI131" s="39"/>
      <c r="AJ131" s="40"/>
      <c r="AK131" s="40"/>
      <c r="AL131" s="40"/>
      <c r="AM131" s="40"/>
      <c r="AN131" s="41"/>
      <c r="AO131" s="85"/>
      <c r="AP131" s="39"/>
      <c r="AQ131" s="41"/>
      <c r="AR131" s="39"/>
      <c r="AS131" s="40"/>
      <c r="AT131" s="39"/>
      <c r="AU131" s="41"/>
      <c r="AV131" s="39"/>
      <c r="AW131" s="41"/>
      <c r="AX131" s="39"/>
      <c r="AY131" s="105" t="s">
        <v>23</v>
      </c>
    </row>
    <row r="132" spans="1:51" outlineLevel="4" x14ac:dyDescent="0.25">
      <c r="A132" s="94"/>
      <c r="B132" s="23">
        <v>4</v>
      </c>
      <c r="C132" s="23"/>
      <c r="D132" s="23"/>
      <c r="E132" s="27"/>
      <c r="F132" s="23"/>
      <c r="G132" s="23"/>
      <c r="H132" s="25">
        <v>1</v>
      </c>
      <c r="I132" s="23"/>
      <c r="J132" s="23"/>
      <c r="K132" s="23"/>
      <c r="L132" s="23"/>
      <c r="M132" s="13"/>
      <c r="N132" s="23"/>
      <c r="O132" s="95"/>
      <c r="P132" s="96">
        <f t="shared" ref="P132:P139" si="35">$H132 * $T132</f>
        <v>0</v>
      </c>
      <c r="Q132" s="96">
        <f t="shared" ref="Q132:Q139" si="36">$H132 * $U132</f>
        <v>0</v>
      </c>
      <c r="R132" s="97"/>
      <c r="S132" s="98">
        <f>SUMPRODUCT($AE132:$AO132,$AE$10:$AO$10,$AE$9:$AO$9,$AE$8:$AO$8)+(SUMPRODUCT(AP132:AY132,$AP$8:$AY$8,$AP$7:$AY$7)*$AD132)</f>
        <v>0</v>
      </c>
      <c r="T132" s="99">
        <f t="shared" ref="T132:T138" si="37">SUMPRODUCT(AP132:AY132,$AP$8:$AY$8,$AP$7:$AY$7)*$AD132</f>
        <v>0</v>
      </c>
      <c r="U132" s="100">
        <f t="shared" ref="U132:U139" si="38">S132-T132</f>
        <v>0</v>
      </c>
      <c r="V132" s="101"/>
      <c r="W132" s="101"/>
      <c r="X132" s="45"/>
      <c r="Y132" s="46"/>
      <c r="Z132" s="46"/>
      <c r="AA132" s="46">
        <v>1</v>
      </c>
      <c r="AB132" s="47"/>
      <c r="AC132" s="101"/>
      <c r="AD132" s="45">
        <f>AA132</f>
        <v>1</v>
      </c>
      <c r="AE132" s="45"/>
      <c r="AF132" s="46"/>
      <c r="AG132" s="46"/>
      <c r="AH132" s="46"/>
      <c r="AI132" s="45"/>
      <c r="AJ132" s="46"/>
      <c r="AK132" s="46"/>
      <c r="AL132" s="46"/>
      <c r="AM132" s="46"/>
      <c r="AN132" s="47"/>
      <c r="AO132" s="101"/>
      <c r="AP132" s="45"/>
      <c r="AQ132" s="47"/>
      <c r="AR132" s="45"/>
      <c r="AS132" s="46"/>
      <c r="AT132" s="45"/>
      <c r="AU132" s="47"/>
      <c r="AV132" s="45"/>
      <c r="AW132" s="47"/>
      <c r="AX132" s="45"/>
      <c r="AY132" s="107" t="s">
        <v>23</v>
      </c>
    </row>
    <row r="133" spans="1:51" outlineLevel="4" x14ac:dyDescent="0.25">
      <c r="A133" s="94"/>
      <c r="B133" s="23">
        <v>4</v>
      </c>
      <c r="C133" s="23"/>
      <c r="D133" s="23"/>
      <c r="E133" s="28"/>
      <c r="F133" s="23"/>
      <c r="G133" s="23"/>
      <c r="H133" s="25">
        <v>1</v>
      </c>
      <c r="I133" s="23"/>
      <c r="J133" s="23"/>
      <c r="K133" s="23"/>
      <c r="L133" s="23"/>
      <c r="M133" s="13"/>
      <c r="N133" s="23"/>
      <c r="O133" s="95"/>
      <c r="P133" s="96">
        <f t="shared" si="35"/>
        <v>0</v>
      </c>
      <c r="Q133" s="96">
        <f t="shared" si="36"/>
        <v>0</v>
      </c>
      <c r="R133" s="97"/>
      <c r="S133" s="98">
        <f t="shared" ref="S133:S138" si="39">SUMPRODUCT($AE133:$AO133,$AE$10:$AO$10,$AE$9:$AO$9,$AE$8:$AO$8)+(SUMPRODUCT(AP133:AY133,$AP$8:$AY$8,$AP$7:$AY$7)*$AD133)</f>
        <v>0</v>
      </c>
      <c r="T133" s="99">
        <f t="shared" si="37"/>
        <v>0</v>
      </c>
      <c r="U133" s="100">
        <f t="shared" si="38"/>
        <v>0</v>
      </c>
      <c r="V133" s="101"/>
      <c r="W133" s="101"/>
      <c r="X133" s="45"/>
      <c r="Y133" s="46"/>
      <c r="Z133" s="46"/>
      <c r="AA133" s="46"/>
      <c r="AB133" s="47"/>
      <c r="AC133" s="101"/>
      <c r="AD133" s="45">
        <v>1</v>
      </c>
      <c r="AE133" s="45"/>
      <c r="AF133" s="46"/>
      <c r="AG133" s="46"/>
      <c r="AH133" s="46"/>
      <c r="AI133" s="45"/>
      <c r="AJ133" s="46"/>
      <c r="AK133" s="46"/>
      <c r="AL133" s="46"/>
      <c r="AM133" s="46"/>
      <c r="AN133" s="47"/>
      <c r="AO133" s="101"/>
      <c r="AP133" s="45"/>
      <c r="AQ133" s="47"/>
      <c r="AR133" s="45"/>
      <c r="AS133" s="46"/>
      <c r="AT133" s="45"/>
      <c r="AU133" s="47"/>
      <c r="AV133" s="45"/>
      <c r="AW133" s="47"/>
      <c r="AX133" s="45"/>
      <c r="AY133" s="107" t="s">
        <v>23</v>
      </c>
    </row>
    <row r="134" spans="1:51" outlineLevel="4" x14ac:dyDescent="0.25">
      <c r="A134" s="94"/>
      <c r="B134" s="23">
        <v>4</v>
      </c>
      <c r="C134" s="23"/>
      <c r="D134" s="23"/>
      <c r="E134" s="27"/>
      <c r="F134" s="23"/>
      <c r="G134" s="23"/>
      <c r="H134" s="25">
        <v>1</v>
      </c>
      <c r="I134" s="23"/>
      <c r="J134" s="23"/>
      <c r="K134" s="23"/>
      <c r="L134" s="23"/>
      <c r="M134" s="13"/>
      <c r="N134" s="23"/>
      <c r="O134" s="95"/>
      <c r="P134" s="96">
        <f t="shared" si="35"/>
        <v>0</v>
      </c>
      <c r="Q134" s="96">
        <f t="shared" si="36"/>
        <v>0</v>
      </c>
      <c r="R134" s="97"/>
      <c r="S134" s="98">
        <f t="shared" si="39"/>
        <v>0</v>
      </c>
      <c r="T134" s="99">
        <f t="shared" si="37"/>
        <v>0</v>
      </c>
      <c r="U134" s="100">
        <f t="shared" si="38"/>
        <v>0</v>
      </c>
      <c r="V134" s="101"/>
      <c r="W134" s="101"/>
      <c r="X134" s="45"/>
      <c r="Y134" s="46"/>
      <c r="Z134" s="46"/>
      <c r="AA134" s="46"/>
      <c r="AB134" s="47"/>
      <c r="AC134" s="101"/>
      <c r="AD134" s="45">
        <v>1</v>
      </c>
      <c r="AE134" s="45"/>
      <c r="AF134" s="46">
        <v>0.1</v>
      </c>
      <c r="AG134" s="46"/>
      <c r="AH134" s="46"/>
      <c r="AI134" s="45"/>
      <c r="AJ134" s="46"/>
      <c r="AK134" s="46"/>
      <c r="AL134" s="46"/>
      <c r="AM134" s="46"/>
      <c r="AN134" s="47"/>
      <c r="AO134" s="101"/>
      <c r="AP134" s="45"/>
      <c r="AQ134" s="47"/>
      <c r="AR134" s="45"/>
      <c r="AS134" s="46"/>
      <c r="AT134" s="45"/>
      <c r="AU134" s="47"/>
      <c r="AV134" s="45"/>
      <c r="AW134" s="47"/>
      <c r="AX134" s="45"/>
      <c r="AY134" s="107" t="s">
        <v>23</v>
      </c>
    </row>
    <row r="135" spans="1:51" outlineLevel="4" x14ac:dyDescent="0.25">
      <c r="A135" s="94"/>
      <c r="B135" s="23">
        <v>4</v>
      </c>
      <c r="C135" s="23"/>
      <c r="D135" s="23"/>
      <c r="E135" s="27"/>
      <c r="F135" s="23"/>
      <c r="G135" s="23"/>
      <c r="H135" s="25">
        <v>1</v>
      </c>
      <c r="I135" s="23"/>
      <c r="J135" s="23"/>
      <c r="K135" s="23"/>
      <c r="L135" s="23"/>
      <c r="M135" s="13"/>
      <c r="N135" s="23"/>
      <c r="O135" s="95"/>
      <c r="P135" s="96">
        <f t="shared" si="35"/>
        <v>0</v>
      </c>
      <c r="Q135" s="96">
        <f t="shared" si="36"/>
        <v>0</v>
      </c>
      <c r="R135" s="97"/>
      <c r="S135" s="98">
        <f t="shared" si="39"/>
        <v>0</v>
      </c>
      <c r="T135" s="99">
        <f t="shared" si="37"/>
        <v>0</v>
      </c>
      <c r="U135" s="100">
        <f t="shared" si="38"/>
        <v>0</v>
      </c>
      <c r="V135" s="101"/>
      <c r="W135" s="101"/>
      <c r="X135" s="45"/>
      <c r="Y135" s="46"/>
      <c r="Z135" s="46"/>
      <c r="AA135" s="46"/>
      <c r="AB135" s="47"/>
      <c r="AC135" s="101"/>
      <c r="AD135" s="45">
        <v>1</v>
      </c>
      <c r="AE135" s="45"/>
      <c r="AF135" s="46">
        <v>0.2</v>
      </c>
      <c r="AG135" s="46"/>
      <c r="AH135" s="46"/>
      <c r="AI135" s="45"/>
      <c r="AJ135" s="46"/>
      <c r="AK135" s="46"/>
      <c r="AL135" s="46"/>
      <c r="AM135" s="46"/>
      <c r="AN135" s="47"/>
      <c r="AO135" s="101"/>
      <c r="AP135" s="45"/>
      <c r="AQ135" s="47"/>
      <c r="AR135" s="45"/>
      <c r="AS135" s="46"/>
      <c r="AT135" s="45"/>
      <c r="AU135" s="47"/>
      <c r="AV135" s="45"/>
      <c r="AW135" s="47"/>
      <c r="AX135" s="45"/>
      <c r="AY135" s="107" t="s">
        <v>23</v>
      </c>
    </row>
    <row r="136" spans="1:51" outlineLevel="4" x14ac:dyDescent="0.25">
      <c r="A136" s="94"/>
      <c r="B136" s="23">
        <v>4</v>
      </c>
      <c r="C136" s="23"/>
      <c r="D136" s="23"/>
      <c r="E136" s="27"/>
      <c r="F136" s="23"/>
      <c r="G136" s="23"/>
      <c r="H136" s="25">
        <v>1</v>
      </c>
      <c r="I136" s="23"/>
      <c r="J136" s="23"/>
      <c r="K136" s="23"/>
      <c r="L136" s="23"/>
      <c r="M136" s="13"/>
      <c r="N136" s="23"/>
      <c r="O136" s="95"/>
      <c r="P136" s="96">
        <f t="shared" si="35"/>
        <v>0</v>
      </c>
      <c r="Q136" s="96">
        <f t="shared" si="36"/>
        <v>0</v>
      </c>
      <c r="R136" s="97"/>
      <c r="S136" s="98">
        <f t="shared" si="39"/>
        <v>0</v>
      </c>
      <c r="T136" s="99">
        <f t="shared" si="37"/>
        <v>0</v>
      </c>
      <c r="U136" s="100">
        <f t="shared" si="38"/>
        <v>0</v>
      </c>
      <c r="V136" s="101"/>
      <c r="W136" s="101"/>
      <c r="X136" s="45"/>
      <c r="Y136" s="46"/>
      <c r="Z136" s="46"/>
      <c r="AA136" s="46"/>
      <c r="AB136" s="47"/>
      <c r="AC136" s="101"/>
      <c r="AD136" s="45">
        <v>1</v>
      </c>
      <c r="AE136" s="45"/>
      <c r="AF136" s="46">
        <v>0.45</v>
      </c>
      <c r="AG136" s="46"/>
      <c r="AH136" s="46"/>
      <c r="AI136" s="45"/>
      <c r="AJ136" s="46"/>
      <c r="AK136" s="46"/>
      <c r="AL136" s="46"/>
      <c r="AM136" s="46"/>
      <c r="AN136" s="47"/>
      <c r="AO136" s="101"/>
      <c r="AP136" s="45"/>
      <c r="AQ136" s="47"/>
      <c r="AR136" s="45"/>
      <c r="AS136" s="46"/>
      <c r="AT136" s="45"/>
      <c r="AU136" s="47"/>
      <c r="AV136" s="45"/>
      <c r="AW136" s="47"/>
      <c r="AX136" s="45"/>
      <c r="AY136" s="107" t="s">
        <v>23</v>
      </c>
    </row>
    <row r="137" spans="1:51" outlineLevel="4" x14ac:dyDescent="0.25">
      <c r="A137" s="94"/>
      <c r="B137" s="23">
        <v>4</v>
      </c>
      <c r="C137" s="23"/>
      <c r="D137" s="23"/>
      <c r="E137" s="27"/>
      <c r="F137" s="23"/>
      <c r="G137" s="23"/>
      <c r="H137" s="25">
        <v>1</v>
      </c>
      <c r="I137" s="23"/>
      <c r="J137" s="23"/>
      <c r="K137" s="23"/>
      <c r="L137" s="23"/>
      <c r="M137" s="13"/>
      <c r="N137" s="23"/>
      <c r="O137" s="95"/>
      <c r="P137" s="96">
        <f t="shared" si="35"/>
        <v>0</v>
      </c>
      <c r="Q137" s="96">
        <f t="shared" si="36"/>
        <v>0</v>
      </c>
      <c r="R137" s="97"/>
      <c r="S137" s="98">
        <f t="shared" si="39"/>
        <v>0</v>
      </c>
      <c r="T137" s="99">
        <f t="shared" si="37"/>
        <v>0</v>
      </c>
      <c r="U137" s="100">
        <f t="shared" si="38"/>
        <v>0</v>
      </c>
      <c r="V137" s="101"/>
      <c r="W137" s="101"/>
      <c r="X137" s="45"/>
      <c r="Y137" s="46"/>
      <c r="Z137" s="46"/>
      <c r="AA137" s="46"/>
      <c r="AB137" s="47"/>
      <c r="AC137" s="101"/>
      <c r="AD137" s="45">
        <v>1</v>
      </c>
      <c r="AE137" s="45"/>
      <c r="AF137" s="46">
        <f>0.5+0.35</f>
        <v>0.85</v>
      </c>
      <c r="AG137" s="46"/>
      <c r="AH137" s="46"/>
      <c r="AI137" s="45"/>
      <c r="AJ137" s="46"/>
      <c r="AK137" s="46"/>
      <c r="AL137" s="46"/>
      <c r="AM137" s="46"/>
      <c r="AN137" s="47"/>
      <c r="AO137" s="101"/>
      <c r="AP137" s="45"/>
      <c r="AQ137" s="47"/>
      <c r="AR137" s="45"/>
      <c r="AS137" s="46"/>
      <c r="AT137" s="45"/>
      <c r="AU137" s="47"/>
      <c r="AV137" s="45"/>
      <c r="AW137" s="47"/>
      <c r="AX137" s="45"/>
      <c r="AY137" s="107" t="s">
        <v>23</v>
      </c>
    </row>
    <row r="138" spans="1:51" outlineLevel="4" x14ac:dyDescent="0.25">
      <c r="A138" s="94"/>
      <c r="B138" s="23">
        <v>4</v>
      </c>
      <c r="C138" s="23"/>
      <c r="D138" s="23"/>
      <c r="E138" s="27"/>
      <c r="F138" s="23"/>
      <c r="G138" s="23"/>
      <c r="H138" s="25">
        <v>1</v>
      </c>
      <c r="I138" s="23"/>
      <c r="J138" s="23"/>
      <c r="K138" s="23"/>
      <c r="L138" s="23"/>
      <c r="M138" s="13"/>
      <c r="N138" s="23"/>
      <c r="O138" s="95"/>
      <c r="P138" s="96">
        <f t="shared" si="35"/>
        <v>0</v>
      </c>
      <c r="Q138" s="96">
        <f t="shared" si="36"/>
        <v>0</v>
      </c>
      <c r="R138" s="97"/>
      <c r="S138" s="98">
        <f t="shared" si="39"/>
        <v>0</v>
      </c>
      <c r="T138" s="99">
        <f t="shared" si="37"/>
        <v>0</v>
      </c>
      <c r="U138" s="100">
        <f t="shared" si="38"/>
        <v>0</v>
      </c>
      <c r="V138" s="101"/>
      <c r="W138" s="101"/>
      <c r="X138" s="45"/>
      <c r="Y138" s="46"/>
      <c r="Z138" s="46"/>
      <c r="AA138" s="46"/>
      <c r="AB138" s="47"/>
      <c r="AC138" s="101"/>
      <c r="AD138" s="45">
        <v>1</v>
      </c>
      <c r="AE138" s="45"/>
      <c r="AF138" s="46">
        <v>0.5</v>
      </c>
      <c r="AG138" s="46"/>
      <c r="AH138" s="46"/>
      <c r="AI138" s="45"/>
      <c r="AJ138" s="46"/>
      <c r="AK138" s="46"/>
      <c r="AL138" s="46"/>
      <c r="AM138" s="46"/>
      <c r="AN138" s="47"/>
      <c r="AO138" s="101"/>
      <c r="AP138" s="45"/>
      <c r="AQ138" s="47"/>
      <c r="AR138" s="45"/>
      <c r="AS138" s="46"/>
      <c r="AT138" s="45"/>
      <c r="AU138" s="47"/>
      <c r="AV138" s="45"/>
      <c r="AW138" s="47"/>
      <c r="AX138" s="45"/>
      <c r="AY138" s="107" t="s">
        <v>23</v>
      </c>
    </row>
    <row r="139" spans="1:51" outlineLevel="3" x14ac:dyDescent="0.25">
      <c r="A139" s="94"/>
      <c r="B139" s="23">
        <v>3</v>
      </c>
      <c r="C139" s="23"/>
      <c r="D139" s="23"/>
      <c r="E139" s="31"/>
      <c r="F139" s="23"/>
      <c r="G139" s="23"/>
      <c r="H139" s="23">
        <v>45</v>
      </c>
      <c r="I139" s="23"/>
      <c r="J139" s="23"/>
      <c r="K139" s="23"/>
      <c r="L139" s="23"/>
      <c r="M139" s="13"/>
      <c r="N139" s="23"/>
      <c r="O139" s="95"/>
      <c r="P139" s="96">
        <f t="shared" si="35"/>
        <v>0</v>
      </c>
      <c r="Q139" s="96">
        <f t="shared" si="36"/>
        <v>0</v>
      </c>
      <c r="R139" s="97"/>
      <c r="S139" s="98">
        <f>SUMPRODUCT($AE139:$AO139,$AE$10:$AO$10,$AE$9:$AO$9,$AE$8:$AO$8)+(SUMPRODUCT(AP139:AY139,$AP$8:$AY$8,$AP$7:$AY$7)*$AD139)</f>
        <v>0</v>
      </c>
      <c r="T139" s="99">
        <f>SUMPRODUCT(AP139:AY139,$AP$8:$AY$8,$AP$7:$AY$7)</f>
        <v>0</v>
      </c>
      <c r="U139" s="100">
        <f t="shared" si="38"/>
        <v>0</v>
      </c>
      <c r="V139" s="101"/>
      <c r="W139" s="101"/>
      <c r="X139" s="45"/>
      <c r="Y139" s="46"/>
      <c r="Z139" s="46"/>
      <c r="AA139" s="46"/>
      <c r="AB139" s="47"/>
      <c r="AC139" s="101"/>
      <c r="AD139" s="45">
        <v>1</v>
      </c>
      <c r="AE139" s="45"/>
      <c r="AF139" s="46"/>
      <c r="AG139" s="46"/>
      <c r="AH139" s="46"/>
      <c r="AI139" s="45"/>
      <c r="AJ139" s="46"/>
      <c r="AK139" s="46"/>
      <c r="AL139" s="46"/>
      <c r="AM139" s="46"/>
      <c r="AN139" s="47"/>
      <c r="AO139" s="101"/>
      <c r="AP139" s="45"/>
      <c r="AQ139" s="47"/>
      <c r="AR139" s="45"/>
      <c r="AS139" s="46"/>
      <c r="AT139" s="45"/>
      <c r="AU139" s="47"/>
      <c r="AV139" s="45"/>
      <c r="AW139" s="47"/>
      <c r="AX139" s="45"/>
      <c r="AY139" s="107" t="s">
        <v>23</v>
      </c>
    </row>
    <row r="140" spans="1:51" outlineLevel="3" x14ac:dyDescent="0.25">
      <c r="A140" s="78"/>
      <c r="B140" s="11">
        <v>3</v>
      </c>
      <c r="C140" s="11"/>
      <c r="D140" s="21"/>
      <c r="E140" s="20"/>
      <c r="F140" s="11"/>
      <c r="G140" s="11"/>
      <c r="H140" s="11">
        <v>1</v>
      </c>
      <c r="I140" s="11"/>
      <c r="J140" s="11"/>
      <c r="K140" s="11"/>
      <c r="L140" s="11"/>
      <c r="M140" s="13"/>
      <c r="N140" s="11"/>
      <c r="O140" s="79"/>
      <c r="P140" s="80">
        <f>SUMIF($B141:$B141,4,(P141:P141) )* $H140</f>
        <v>0</v>
      </c>
      <c r="Q140" s="80">
        <f>SUMIF($B141:$B141,4,(Q141:Q141) )* $H140</f>
        <v>0</v>
      </c>
      <c r="R140" s="81" t="s">
        <v>22</v>
      </c>
      <c r="S140" s="82">
        <f>SUMIF($B141:$B141,4,(S141:S141) )</f>
        <v>0</v>
      </c>
      <c r="T140" s="83">
        <f>SUMIF($B141:$B141,4,(T141:T141) )</f>
        <v>0</v>
      </c>
      <c r="U140" s="84">
        <f>SUMIF($B141:$B141,4,(U141:U141) )</f>
        <v>0</v>
      </c>
      <c r="V140" s="85"/>
      <c r="W140" s="85"/>
      <c r="X140" s="39"/>
      <c r="Y140" s="40"/>
      <c r="Z140" s="40"/>
      <c r="AA140" s="40"/>
      <c r="AB140" s="41"/>
      <c r="AC140" s="85"/>
      <c r="AD140" s="39"/>
      <c r="AE140" s="39"/>
      <c r="AF140" s="40"/>
      <c r="AG140" s="40"/>
      <c r="AH140" s="40"/>
      <c r="AI140" s="39"/>
      <c r="AJ140" s="40"/>
      <c r="AK140" s="40"/>
      <c r="AL140" s="40"/>
      <c r="AM140" s="40"/>
      <c r="AN140" s="41"/>
      <c r="AO140" s="85"/>
      <c r="AP140" s="39"/>
      <c r="AQ140" s="41"/>
      <c r="AR140" s="39"/>
      <c r="AS140" s="40"/>
      <c r="AT140" s="39"/>
      <c r="AU140" s="41"/>
      <c r="AV140" s="39"/>
      <c r="AW140" s="41"/>
      <c r="AX140" s="39"/>
      <c r="AY140" s="105" t="s">
        <v>23</v>
      </c>
    </row>
    <row r="141" spans="1:51" outlineLevel="4" x14ac:dyDescent="0.25">
      <c r="A141" s="94"/>
      <c r="B141" s="23">
        <v>4</v>
      </c>
      <c r="C141" s="23"/>
      <c r="D141" s="23"/>
      <c r="E141" s="27"/>
      <c r="F141" s="23"/>
      <c r="G141" s="23"/>
      <c r="H141" s="25">
        <v>1</v>
      </c>
      <c r="I141" s="23"/>
      <c r="J141" s="23"/>
      <c r="K141" s="23"/>
      <c r="L141" s="23"/>
      <c r="M141" s="13"/>
      <c r="N141" s="23"/>
      <c r="O141" s="95"/>
      <c r="P141" s="96">
        <f>$H141 * $T141</f>
        <v>0</v>
      </c>
      <c r="Q141" s="96">
        <f>$H141 * $U141</f>
        <v>0</v>
      </c>
      <c r="R141" s="97"/>
      <c r="S141" s="98">
        <f>SUMPRODUCT($AE141:$AO141,$AE$10:$AO$10,$AE$9:$AO$9,$AE$8:$AO$8)+(SUMPRODUCT(AP141:AY141,$AP$8:$AY$8,$AP$7:$AY$7)*$AD141)</f>
        <v>0</v>
      </c>
      <c r="T141" s="99">
        <f>SUMPRODUCT(AP141:AY141,$AP$8:$AY$8,$AP$7:$AY$7)*$AD141</f>
        <v>0</v>
      </c>
      <c r="U141" s="100">
        <f>S141-T141</f>
        <v>0</v>
      </c>
      <c r="V141" s="101"/>
      <c r="W141" s="101"/>
      <c r="X141" s="45"/>
      <c r="Y141" s="46"/>
      <c r="Z141" s="46"/>
      <c r="AA141" s="46">
        <v>1</v>
      </c>
      <c r="AB141" s="47"/>
      <c r="AC141" s="101"/>
      <c r="AD141" s="45">
        <f>AA141</f>
        <v>1</v>
      </c>
      <c r="AE141" s="45"/>
      <c r="AF141" s="46"/>
      <c r="AG141" s="48">
        <v>4.8</v>
      </c>
      <c r="AH141" s="46">
        <v>4.17</v>
      </c>
      <c r="AI141" s="45"/>
      <c r="AJ141" s="46"/>
      <c r="AK141" s="46"/>
      <c r="AL141" s="46"/>
      <c r="AM141" s="46"/>
      <c r="AN141" s="47"/>
      <c r="AO141" s="101"/>
      <c r="AP141" s="45"/>
      <c r="AQ141" s="47"/>
      <c r="AR141" s="45"/>
      <c r="AS141" s="46"/>
      <c r="AT141" s="45"/>
      <c r="AU141" s="47"/>
      <c r="AV141" s="45"/>
      <c r="AW141" s="47"/>
      <c r="AX141" s="45"/>
      <c r="AY141" s="107" t="s">
        <v>23</v>
      </c>
    </row>
    <row r="142" spans="1:51" outlineLevel="3" x14ac:dyDescent="0.25">
      <c r="A142" s="78"/>
      <c r="B142" s="11">
        <v>3</v>
      </c>
      <c r="C142" s="11"/>
      <c r="D142" s="11"/>
      <c r="E142" s="20"/>
      <c r="F142" s="11"/>
      <c r="G142" s="11"/>
      <c r="H142" s="11">
        <v>1</v>
      </c>
      <c r="I142" s="11"/>
      <c r="J142" s="11"/>
      <c r="K142" s="11"/>
      <c r="L142" s="11"/>
      <c r="M142" s="13"/>
      <c r="N142" s="11"/>
      <c r="O142" s="79"/>
      <c r="P142" s="80">
        <f>SUMIF($B143:$B143,4,(P143:P143) )* $H142</f>
        <v>0</v>
      </c>
      <c r="Q142" s="80">
        <f>SUMIF($B143:$B143,4,(Q143:Q143) )* $H142</f>
        <v>0</v>
      </c>
      <c r="R142" s="81" t="s">
        <v>22</v>
      </c>
      <c r="S142" s="82">
        <f>SUMIF($B143:$B143,4,(S143:S143) )</f>
        <v>0</v>
      </c>
      <c r="T142" s="83">
        <f>SUMIF($B143:$B143,4,(T143:T143) )</f>
        <v>0</v>
      </c>
      <c r="U142" s="84">
        <f>SUMIF($B143:$B143,4,(U143:U143) )</f>
        <v>0</v>
      </c>
      <c r="V142" s="85"/>
      <c r="W142" s="85"/>
      <c r="X142" s="39"/>
      <c r="Y142" s="40"/>
      <c r="Z142" s="40"/>
      <c r="AA142" s="40"/>
      <c r="AB142" s="41"/>
      <c r="AC142" s="85"/>
      <c r="AD142" s="39"/>
      <c r="AE142" s="39"/>
      <c r="AF142" s="40"/>
      <c r="AG142" s="40"/>
      <c r="AH142" s="40"/>
      <c r="AI142" s="39"/>
      <c r="AJ142" s="40"/>
      <c r="AK142" s="40"/>
      <c r="AL142" s="40"/>
      <c r="AM142" s="40"/>
      <c r="AN142" s="41"/>
      <c r="AO142" s="85"/>
      <c r="AP142" s="39"/>
      <c r="AQ142" s="41"/>
      <c r="AR142" s="39"/>
      <c r="AS142" s="40"/>
      <c r="AT142" s="39"/>
      <c r="AU142" s="41"/>
      <c r="AV142" s="39"/>
      <c r="AW142" s="41"/>
      <c r="AX142" s="39"/>
      <c r="AY142" s="105" t="s">
        <v>23</v>
      </c>
    </row>
    <row r="143" spans="1:51" outlineLevel="4" x14ac:dyDescent="0.25">
      <c r="A143" s="94"/>
      <c r="B143" s="23">
        <v>4</v>
      </c>
      <c r="C143" s="23"/>
      <c r="D143" s="23"/>
      <c r="E143" s="27"/>
      <c r="F143" s="23"/>
      <c r="G143" s="23"/>
      <c r="H143" s="25">
        <v>1</v>
      </c>
      <c r="I143" s="23"/>
      <c r="J143" s="23"/>
      <c r="K143" s="23"/>
      <c r="L143" s="23"/>
      <c r="M143" s="13"/>
      <c r="N143" s="23"/>
      <c r="O143" s="95"/>
      <c r="P143" s="96">
        <f>$H143 * $T143</f>
        <v>0</v>
      </c>
      <c r="Q143" s="96">
        <f>$H143 * $U143</f>
        <v>0</v>
      </c>
      <c r="R143" s="97"/>
      <c r="S143" s="98">
        <f>SUMPRODUCT($AE143:$AO143,$AE$10:$AO$10,$AE$9:$AO$9,$AE$8:$AO$8)+(SUMPRODUCT(AP143:AY143,$AP$8:$AY$8,$AP$7:$AY$7)*$AD143)</f>
        <v>0</v>
      </c>
      <c r="T143" s="99">
        <f>SUMPRODUCT(AP143:AY143,$AP$8:$AY$8,$AP$7:$AY$7)*$AD143</f>
        <v>0</v>
      </c>
      <c r="U143" s="100">
        <f>S143-T143</f>
        <v>0</v>
      </c>
      <c r="V143" s="101"/>
      <c r="W143" s="101"/>
      <c r="X143" s="45"/>
      <c r="Y143" s="46"/>
      <c r="Z143" s="46"/>
      <c r="AA143" s="46">
        <v>1</v>
      </c>
      <c r="AB143" s="47"/>
      <c r="AC143" s="101"/>
      <c r="AD143" s="45">
        <f>AA143</f>
        <v>1</v>
      </c>
      <c r="AE143" s="45">
        <v>0.2</v>
      </c>
      <c r="AF143" s="46"/>
      <c r="AG143" s="46"/>
      <c r="AH143" s="46"/>
      <c r="AI143" s="45"/>
      <c r="AJ143" s="46"/>
      <c r="AK143" s="46"/>
      <c r="AL143" s="46"/>
      <c r="AM143" s="46"/>
      <c r="AN143" s="47"/>
      <c r="AO143" s="101"/>
      <c r="AP143" s="45"/>
      <c r="AQ143" s="47"/>
      <c r="AR143" s="45"/>
      <c r="AS143" s="46"/>
      <c r="AT143" s="45"/>
      <c r="AU143" s="47"/>
      <c r="AV143" s="45"/>
      <c r="AW143" s="47"/>
      <c r="AX143" s="45"/>
      <c r="AY143" s="107" t="s">
        <v>23</v>
      </c>
    </row>
    <row r="144" spans="1:51" outlineLevel="3" x14ac:dyDescent="0.25">
      <c r="A144" s="78"/>
      <c r="B144" s="11">
        <v>3</v>
      </c>
      <c r="C144" s="11"/>
      <c r="D144" s="11"/>
      <c r="E144" s="20"/>
      <c r="F144" s="11"/>
      <c r="G144" s="11"/>
      <c r="H144" s="11">
        <v>1</v>
      </c>
      <c r="I144" s="11"/>
      <c r="J144" s="11"/>
      <c r="K144" s="11"/>
      <c r="L144" s="11"/>
      <c r="M144" s="13"/>
      <c r="N144" s="11"/>
      <c r="O144" s="79"/>
      <c r="P144" s="80">
        <f>SUMIF($B145:$B145,4,(P145:P145) )* $H144</f>
        <v>0</v>
      </c>
      <c r="Q144" s="80">
        <f>SUMIF($B145:$B145,4,(Q145:Q145) )* $H144</f>
        <v>0</v>
      </c>
      <c r="R144" s="81" t="s">
        <v>22</v>
      </c>
      <c r="S144" s="82">
        <f>SUMIF($B145:$B145,4,(S145:S145) )</f>
        <v>0</v>
      </c>
      <c r="T144" s="83">
        <f>SUMIF($B145:$B145,4,(T145:T145) )</f>
        <v>0</v>
      </c>
      <c r="U144" s="84">
        <f>SUMIF($B145:$B145,4,(U145:U145) )</f>
        <v>0</v>
      </c>
      <c r="V144" s="85"/>
      <c r="W144" s="85"/>
      <c r="X144" s="39"/>
      <c r="Y144" s="40"/>
      <c r="Z144" s="40"/>
      <c r="AA144" s="40"/>
      <c r="AB144" s="41"/>
      <c r="AC144" s="85"/>
      <c r="AD144" s="39"/>
      <c r="AE144" s="39"/>
      <c r="AF144" s="40"/>
      <c r="AG144" s="40"/>
      <c r="AH144" s="40"/>
      <c r="AI144" s="39"/>
      <c r="AJ144" s="40"/>
      <c r="AK144" s="40"/>
      <c r="AL144" s="40"/>
      <c r="AM144" s="40"/>
      <c r="AN144" s="41"/>
      <c r="AO144" s="85"/>
      <c r="AP144" s="39"/>
      <c r="AQ144" s="41"/>
      <c r="AR144" s="39"/>
      <c r="AS144" s="40"/>
      <c r="AT144" s="39"/>
      <c r="AU144" s="41"/>
      <c r="AV144" s="39"/>
      <c r="AW144" s="41"/>
      <c r="AX144" s="39"/>
      <c r="AY144" s="105" t="s">
        <v>23</v>
      </c>
    </row>
    <row r="145" spans="1:51" outlineLevel="4" x14ac:dyDescent="0.25">
      <c r="A145" s="94"/>
      <c r="B145" s="23">
        <v>4</v>
      </c>
      <c r="C145" s="23"/>
      <c r="D145" s="23"/>
      <c r="E145" s="27"/>
      <c r="F145" s="23"/>
      <c r="G145" s="23"/>
      <c r="H145" s="25">
        <v>1</v>
      </c>
      <c r="I145" s="23"/>
      <c r="J145" s="23"/>
      <c r="K145" s="23"/>
      <c r="L145" s="23"/>
      <c r="M145" s="13"/>
      <c r="N145" s="23"/>
      <c r="O145" s="95"/>
      <c r="P145" s="96">
        <f>$H145 * $T145</f>
        <v>0</v>
      </c>
      <c r="Q145" s="96">
        <f>$H145 * $U145</f>
        <v>0</v>
      </c>
      <c r="R145" s="97"/>
      <c r="S145" s="98">
        <f>SUMPRODUCT($AE145:$AO145,$AE$10:$AO$10,$AE$9:$AO$9,$AE$8:$AO$8)+(SUMPRODUCT(AP145:AY145,$AP$8:$AY$8,$AP$7:$AY$7)*$AD145)</f>
        <v>0</v>
      </c>
      <c r="T145" s="99">
        <f>SUMPRODUCT(AP145:AY145,$AP$8:$AY$8,$AP$7:$AY$7)*$AD145</f>
        <v>0</v>
      </c>
      <c r="U145" s="100">
        <f>S145-T145</f>
        <v>0</v>
      </c>
      <c r="V145" s="101"/>
      <c r="W145" s="101"/>
      <c r="X145" s="45"/>
      <c r="Y145" s="46"/>
      <c r="Z145" s="46"/>
      <c r="AA145" s="46">
        <v>1</v>
      </c>
      <c r="AB145" s="47"/>
      <c r="AC145" s="101"/>
      <c r="AD145" s="45">
        <f>AA145</f>
        <v>1</v>
      </c>
      <c r="AE145" s="45">
        <v>0.2</v>
      </c>
      <c r="AF145" s="46"/>
      <c r="AG145" s="46"/>
      <c r="AH145" s="46"/>
      <c r="AI145" s="45"/>
      <c r="AJ145" s="46"/>
      <c r="AK145" s="46"/>
      <c r="AL145" s="46"/>
      <c r="AM145" s="46"/>
      <c r="AN145" s="47"/>
      <c r="AO145" s="101"/>
      <c r="AP145" s="45"/>
      <c r="AQ145" s="47"/>
      <c r="AR145" s="45"/>
      <c r="AS145" s="46"/>
      <c r="AT145" s="45"/>
      <c r="AU145" s="47"/>
      <c r="AV145" s="45"/>
      <c r="AW145" s="47"/>
      <c r="AX145" s="45"/>
      <c r="AY145" s="107" t="s">
        <v>23</v>
      </c>
    </row>
    <row r="146" spans="1:51" outlineLevel="3" x14ac:dyDescent="0.25">
      <c r="A146" s="94"/>
      <c r="B146" s="23">
        <v>3</v>
      </c>
      <c r="C146" s="23"/>
      <c r="D146" s="23"/>
      <c r="E146" s="31"/>
      <c r="F146" s="23"/>
      <c r="G146" s="23"/>
      <c r="H146" s="23">
        <v>8</v>
      </c>
      <c r="I146" s="23"/>
      <c r="J146" s="23"/>
      <c r="K146" s="23"/>
      <c r="L146" s="23"/>
      <c r="M146" s="13"/>
      <c r="N146" s="23"/>
      <c r="O146" s="95"/>
      <c r="P146" s="96">
        <f>$H146 * $T146</f>
        <v>0</v>
      </c>
      <c r="Q146" s="96">
        <f>$H146 * $U146</f>
        <v>0</v>
      </c>
      <c r="R146" s="97"/>
      <c r="S146" s="98">
        <f>SUMPRODUCT($AE146:$AO146,$AE$10:$AO$10,$AE$9:$AO$9,$AE$8:$AO$8)+(SUMPRODUCT(AP146:AY146,$AP$8:$AY$8,$AP$7:$AY$7)*$AD146)</f>
        <v>0</v>
      </c>
      <c r="T146" s="99">
        <f>SUMPRODUCT(AP146:AY146,$AP$8:$AY$8,$AP$7:$AY$7)*$AD146</f>
        <v>0</v>
      </c>
      <c r="U146" s="100">
        <f>S146-T146</f>
        <v>0</v>
      </c>
      <c r="V146" s="101"/>
      <c r="W146" s="101"/>
      <c r="X146" s="45"/>
      <c r="Y146" s="46"/>
      <c r="Z146" s="46"/>
      <c r="AA146" s="46"/>
      <c r="AB146" s="47"/>
      <c r="AC146" s="101"/>
      <c r="AD146" s="45">
        <v>1</v>
      </c>
      <c r="AE146" s="45"/>
      <c r="AF146" s="46"/>
      <c r="AG146" s="46"/>
      <c r="AH146" s="46"/>
      <c r="AI146" s="45"/>
      <c r="AJ146" s="46"/>
      <c r="AK146" s="46"/>
      <c r="AL146" s="46"/>
      <c r="AM146" s="46"/>
      <c r="AN146" s="47"/>
      <c r="AO146" s="101"/>
      <c r="AP146" s="45"/>
      <c r="AQ146" s="47"/>
      <c r="AR146" s="45"/>
      <c r="AS146" s="46"/>
      <c r="AT146" s="45"/>
      <c r="AU146" s="47"/>
      <c r="AV146" s="45"/>
      <c r="AW146" s="47"/>
      <c r="AX146" s="45"/>
      <c r="AY146" s="107" t="s">
        <v>23</v>
      </c>
    </row>
    <row r="147" spans="1:51" outlineLevel="3" x14ac:dyDescent="0.25">
      <c r="A147" s="94"/>
      <c r="B147" s="23">
        <v>3</v>
      </c>
      <c r="C147" s="23"/>
      <c r="D147" s="23"/>
      <c r="E147" s="31"/>
      <c r="F147" s="23"/>
      <c r="G147" s="23"/>
      <c r="H147" s="23">
        <v>18</v>
      </c>
      <c r="I147" s="23"/>
      <c r="J147" s="23"/>
      <c r="K147" s="23"/>
      <c r="L147" s="23"/>
      <c r="M147" s="13"/>
      <c r="N147" s="23"/>
      <c r="O147" s="95"/>
      <c r="P147" s="96">
        <f>$H147 * $T147</f>
        <v>0</v>
      </c>
      <c r="Q147" s="96">
        <f>$H147 * $U147</f>
        <v>0</v>
      </c>
      <c r="R147" s="97"/>
      <c r="S147" s="98">
        <f>SUMPRODUCT($AE147:$AO147,$AE$10:$AO$10,$AE$9:$AO$9,$AE$8:$AO$8)+(SUMPRODUCT(AP147:AY147,$AP$8:$AY$8,$AP$7:$AY$7)*$AD147)</f>
        <v>0</v>
      </c>
      <c r="T147" s="99">
        <f>SUMPRODUCT(AP147:AY147,$AP$8:$AY$8,$AP$7:$AY$7)*$AD147</f>
        <v>0</v>
      </c>
      <c r="U147" s="100">
        <f>S147-T147</f>
        <v>0</v>
      </c>
      <c r="V147" s="101"/>
      <c r="W147" s="101"/>
      <c r="X147" s="45"/>
      <c r="Y147" s="46"/>
      <c r="Z147" s="46"/>
      <c r="AA147" s="46"/>
      <c r="AB147" s="47"/>
      <c r="AC147" s="101"/>
      <c r="AD147" s="45">
        <v>1</v>
      </c>
      <c r="AE147" s="45"/>
      <c r="AF147" s="46"/>
      <c r="AG147" s="46"/>
      <c r="AH147" s="46"/>
      <c r="AI147" s="45"/>
      <c r="AJ147" s="46"/>
      <c r="AK147" s="46"/>
      <c r="AL147" s="46"/>
      <c r="AM147" s="46"/>
      <c r="AN147" s="47"/>
      <c r="AO147" s="101"/>
      <c r="AP147" s="45"/>
      <c r="AQ147" s="47"/>
      <c r="AR147" s="45"/>
      <c r="AS147" s="46"/>
      <c r="AT147" s="45"/>
      <c r="AU147" s="47"/>
      <c r="AV147" s="45"/>
      <c r="AW147" s="47"/>
      <c r="AX147" s="45"/>
      <c r="AY147" s="107" t="s">
        <v>23</v>
      </c>
    </row>
    <row r="148" spans="1:51" outlineLevel="3" x14ac:dyDescent="0.25">
      <c r="A148" s="94"/>
      <c r="B148" s="23">
        <v>3</v>
      </c>
      <c r="C148" s="23"/>
      <c r="D148" s="23"/>
      <c r="E148" s="31"/>
      <c r="F148" s="23"/>
      <c r="G148" s="23"/>
      <c r="H148" s="23">
        <v>36</v>
      </c>
      <c r="I148" s="23"/>
      <c r="J148" s="23"/>
      <c r="K148" s="23"/>
      <c r="L148" s="23"/>
      <c r="M148" s="13"/>
      <c r="N148" s="23"/>
      <c r="O148" s="95"/>
      <c r="P148" s="96">
        <f>$H148 * $T148</f>
        <v>0</v>
      </c>
      <c r="Q148" s="96">
        <f>$H148 * $U148</f>
        <v>0</v>
      </c>
      <c r="R148" s="97"/>
      <c r="S148" s="98">
        <f>SUMPRODUCT($AE148:$AO148,$AE$10:$AO$10,$AE$9:$AO$9,$AE$8:$AO$8)+(SUMPRODUCT(AP148:AY148,$AP$8:$AY$8,$AP$7:$AY$7)*$AD148)</f>
        <v>0</v>
      </c>
      <c r="T148" s="99">
        <f>SUMPRODUCT(AP148:AY148,$AP$8:$AY$8,$AP$7:$AY$7)*$AD148</f>
        <v>0</v>
      </c>
      <c r="U148" s="100">
        <f>S148-T148</f>
        <v>0</v>
      </c>
      <c r="V148" s="101"/>
      <c r="W148" s="101"/>
      <c r="X148" s="45"/>
      <c r="Y148" s="46"/>
      <c r="Z148" s="46"/>
      <c r="AA148" s="46"/>
      <c r="AB148" s="47"/>
      <c r="AC148" s="101"/>
      <c r="AD148" s="45">
        <v>1</v>
      </c>
      <c r="AE148" s="45"/>
      <c r="AF148" s="46"/>
      <c r="AG148" s="46"/>
      <c r="AH148" s="46"/>
      <c r="AI148" s="45"/>
      <c r="AJ148" s="46"/>
      <c r="AK148" s="46"/>
      <c r="AL148" s="46"/>
      <c r="AM148" s="46"/>
      <c r="AN148" s="47"/>
      <c r="AO148" s="101"/>
      <c r="AP148" s="45"/>
      <c r="AQ148" s="47"/>
      <c r="AR148" s="45"/>
      <c r="AS148" s="46"/>
      <c r="AT148" s="45"/>
      <c r="AU148" s="47"/>
      <c r="AV148" s="45"/>
      <c r="AW148" s="47"/>
      <c r="AX148" s="45"/>
      <c r="AY148" s="107" t="s">
        <v>23</v>
      </c>
    </row>
    <row r="149" spans="1:51" outlineLevel="3" x14ac:dyDescent="0.25">
      <c r="A149" s="94"/>
      <c r="B149" s="23">
        <v>3</v>
      </c>
      <c r="C149" s="23"/>
      <c r="D149" s="23"/>
      <c r="E149" s="31"/>
      <c r="F149" s="23"/>
      <c r="G149" s="23"/>
      <c r="H149" s="25">
        <v>1</v>
      </c>
      <c r="I149" s="23"/>
      <c r="J149" s="23"/>
      <c r="K149" s="23"/>
      <c r="L149" s="23"/>
      <c r="M149" s="13"/>
      <c r="N149" s="23"/>
      <c r="O149" s="95"/>
      <c r="P149" s="96">
        <f>$H149 * $T149</f>
        <v>0</v>
      </c>
      <c r="Q149" s="96">
        <f>$H149 * $U149</f>
        <v>0</v>
      </c>
      <c r="R149" s="97"/>
      <c r="S149" s="98">
        <f>SUMPRODUCT($AE149:$AO149,$AE$10:$AO$10,$AE$9:$AO$9,$AE$8:$AO$8)+(SUMPRODUCT(AP149:AY149,$AP$8:$AY$8,$AP$7:$AY$7)*$AD149)</f>
        <v>0</v>
      </c>
      <c r="T149" s="99">
        <f>SUMPRODUCT(AP149:AY149,$AP$8:$AY$8,$AP$7:$AY$7)*$AD149</f>
        <v>0</v>
      </c>
      <c r="U149" s="100">
        <f>S149-T149</f>
        <v>0</v>
      </c>
      <c r="V149" s="101"/>
      <c r="W149" s="101"/>
      <c r="X149" s="45"/>
      <c r="Y149" s="46"/>
      <c r="Z149" s="46"/>
      <c r="AA149" s="46">
        <v>1</v>
      </c>
      <c r="AB149" s="47"/>
      <c r="AC149" s="101"/>
      <c r="AD149" s="45">
        <f>AA149</f>
        <v>1</v>
      </c>
      <c r="AE149" s="45"/>
      <c r="AF149" s="46"/>
      <c r="AG149" s="46"/>
      <c r="AH149" s="46"/>
      <c r="AI149" s="45"/>
      <c r="AJ149" s="46"/>
      <c r="AK149" s="46"/>
      <c r="AL149" s="46"/>
      <c r="AM149" s="46"/>
      <c r="AN149" s="47"/>
      <c r="AO149" s="101"/>
      <c r="AP149" s="45"/>
      <c r="AQ149" s="47"/>
      <c r="AR149" s="45"/>
      <c r="AS149" s="46"/>
      <c r="AT149" s="45"/>
      <c r="AU149" s="47"/>
      <c r="AV149" s="45"/>
      <c r="AW149" s="47"/>
      <c r="AX149" s="45"/>
      <c r="AY149" s="107" t="s">
        <v>23</v>
      </c>
    </row>
    <row r="150" spans="1:51" outlineLevel="2" x14ac:dyDescent="0.25">
      <c r="A150" s="78"/>
      <c r="B150" s="11">
        <v>2</v>
      </c>
      <c r="C150" s="11"/>
      <c r="D150" s="21"/>
      <c r="E150" s="18"/>
      <c r="F150" s="11"/>
      <c r="G150" s="11"/>
      <c r="H150" s="11">
        <v>1</v>
      </c>
      <c r="I150" s="11"/>
      <c r="J150" s="11"/>
      <c r="K150" s="11"/>
      <c r="L150" s="11"/>
      <c r="M150" s="13"/>
      <c r="N150" s="11"/>
      <c r="O150" s="79"/>
      <c r="P150" s="80">
        <f>SUMIF($B151:$B156,3,(P151:P156) )* $H150</f>
        <v>0</v>
      </c>
      <c r="Q150" s="80">
        <f>SUMIF($B151:$B156,3,(Q151:Q156) )* $H150</f>
        <v>0</v>
      </c>
      <c r="R150" s="81" t="s">
        <v>22</v>
      </c>
      <c r="S150" s="82">
        <f>SUMIF($B151:$B156,3,(S151:S156) )</f>
        <v>0</v>
      </c>
      <c r="T150" s="83">
        <f>SUMIF($B151:$B156,3,(T151:T156) )</f>
        <v>0</v>
      </c>
      <c r="U150" s="84">
        <f>SUMIF($B151:$B156,3,(U151:U156) )</f>
        <v>0</v>
      </c>
      <c r="V150" s="85"/>
      <c r="W150" s="85"/>
      <c r="X150" s="39"/>
      <c r="Y150" s="40"/>
      <c r="Z150" s="40"/>
      <c r="AA150" s="40"/>
      <c r="AB150" s="41"/>
      <c r="AC150" s="85"/>
      <c r="AD150" s="39"/>
      <c r="AE150" s="39"/>
      <c r="AF150" s="40"/>
      <c r="AG150" s="40"/>
      <c r="AH150" s="40"/>
      <c r="AI150" s="39"/>
      <c r="AJ150" s="40"/>
      <c r="AK150" s="40"/>
      <c r="AL150" s="40"/>
      <c r="AM150" s="40"/>
      <c r="AN150" s="41"/>
      <c r="AO150" s="85"/>
      <c r="AP150" s="39"/>
      <c r="AQ150" s="41"/>
      <c r="AR150" s="39"/>
      <c r="AS150" s="40"/>
      <c r="AT150" s="39"/>
      <c r="AU150" s="41"/>
      <c r="AV150" s="39"/>
      <c r="AW150" s="41"/>
      <c r="AX150" s="39"/>
      <c r="AY150" s="105" t="s">
        <v>23</v>
      </c>
    </row>
    <row r="151" spans="1:51" outlineLevel="3" collapsed="1" x14ac:dyDescent="0.25">
      <c r="A151" s="86"/>
      <c r="B151" s="14">
        <v>3</v>
      </c>
      <c r="C151" s="14"/>
      <c r="D151" s="14"/>
      <c r="E151" s="19"/>
      <c r="F151" s="14"/>
      <c r="G151" s="14"/>
      <c r="H151" s="14">
        <v>1</v>
      </c>
      <c r="I151" s="14"/>
      <c r="J151" s="14"/>
      <c r="K151" s="14"/>
      <c r="L151" s="14"/>
      <c r="M151" s="14"/>
      <c r="N151" s="14"/>
      <c r="O151" s="87"/>
      <c r="P151" s="88">
        <f>$H151 * $T151</f>
        <v>0</v>
      </c>
      <c r="Q151" s="88">
        <f>$H151 * $U151</f>
        <v>0</v>
      </c>
      <c r="R151" s="89"/>
      <c r="S151" s="90">
        <f>SUMPRODUCT($AE151:$AO151,$AE$10:$AO$10,$AE$9:$AO$9,$AE$8:$AO$8)+(SUMPRODUCT(AP151:AY151,$AP$8:$AY$8,$AP$7:$AY$7)*$AD151)</f>
        <v>0</v>
      </c>
      <c r="T151" s="91">
        <f>SUMPRODUCT(AP151:AY151,$AP$8:$AY$8,$AP$7:$AY$7)*$AD151</f>
        <v>0</v>
      </c>
      <c r="U151" s="92">
        <f>S151-T151</f>
        <v>0</v>
      </c>
      <c r="V151" s="93"/>
      <c r="W151" s="93"/>
      <c r="X151" s="42"/>
      <c r="Y151" s="43"/>
      <c r="Z151" s="43"/>
      <c r="AA151" s="43"/>
      <c r="AB151" s="44"/>
      <c r="AC151" s="93"/>
      <c r="AD151" s="42">
        <v>1</v>
      </c>
      <c r="AE151" s="42"/>
      <c r="AF151" s="43"/>
      <c r="AG151" s="43"/>
      <c r="AH151" s="43"/>
      <c r="AI151" s="42"/>
      <c r="AJ151" s="43"/>
      <c r="AK151" s="43"/>
      <c r="AL151" s="43"/>
      <c r="AM151" s="43"/>
      <c r="AN151" s="44"/>
      <c r="AO151" s="93"/>
      <c r="AP151" s="42"/>
      <c r="AQ151" s="44"/>
      <c r="AR151" s="42"/>
      <c r="AS151" s="43"/>
      <c r="AT151" s="42"/>
      <c r="AU151" s="44"/>
      <c r="AV151" s="42"/>
      <c r="AW151" s="44"/>
      <c r="AX151" s="42"/>
      <c r="AY151" s="106" t="s">
        <v>23</v>
      </c>
    </row>
    <row r="152" spans="1:51" outlineLevel="3" x14ac:dyDescent="0.25">
      <c r="A152" s="78"/>
      <c r="B152" s="11">
        <v>3</v>
      </c>
      <c r="C152" s="11"/>
      <c r="D152" s="11"/>
      <c r="E152" s="20"/>
      <c r="F152" s="11"/>
      <c r="G152" s="11"/>
      <c r="H152" s="11">
        <v>6</v>
      </c>
      <c r="I152" s="11"/>
      <c r="J152" s="11"/>
      <c r="K152" s="11"/>
      <c r="L152" s="11"/>
      <c r="M152" s="13"/>
      <c r="N152" s="11"/>
      <c r="O152" s="79"/>
      <c r="P152" s="80">
        <f>SUMIF($B153:$B153,4,(P153:P153) )* $H152</f>
        <v>0</v>
      </c>
      <c r="Q152" s="80">
        <f>SUMIF($B153:$B153,4,(Q153:Q153) )* $H152</f>
        <v>0</v>
      </c>
      <c r="R152" s="81" t="s">
        <v>22</v>
      </c>
      <c r="S152" s="82">
        <f>SUMIF($B153:$B153,4,(S153:S153) )</f>
        <v>0</v>
      </c>
      <c r="T152" s="83">
        <f>SUMIF($B153:$B153,4,(T153:T153) )</f>
        <v>0</v>
      </c>
      <c r="U152" s="84">
        <f>SUMIF($B153:$B153,4,(U153:U153) )</f>
        <v>0</v>
      </c>
      <c r="V152" s="85"/>
      <c r="W152" s="85"/>
      <c r="X152" s="39"/>
      <c r="Y152" s="40"/>
      <c r="Z152" s="40"/>
      <c r="AA152" s="40"/>
      <c r="AB152" s="41"/>
      <c r="AC152" s="85"/>
      <c r="AD152" s="39"/>
      <c r="AE152" s="39"/>
      <c r="AF152" s="40"/>
      <c r="AG152" s="40"/>
      <c r="AH152" s="40"/>
      <c r="AI152" s="39"/>
      <c r="AJ152" s="40"/>
      <c r="AK152" s="40"/>
      <c r="AL152" s="40"/>
      <c r="AM152" s="40"/>
      <c r="AN152" s="41"/>
      <c r="AO152" s="85"/>
      <c r="AP152" s="39"/>
      <c r="AQ152" s="41"/>
      <c r="AR152" s="39"/>
      <c r="AS152" s="40"/>
      <c r="AT152" s="39"/>
      <c r="AU152" s="41"/>
      <c r="AV152" s="39"/>
      <c r="AW152" s="41"/>
      <c r="AX152" s="39"/>
      <c r="AY152" s="105" t="s">
        <v>23</v>
      </c>
    </row>
    <row r="153" spans="1:51" outlineLevel="4" x14ac:dyDescent="0.25">
      <c r="A153" s="94"/>
      <c r="B153" s="23">
        <v>4</v>
      </c>
      <c r="C153" s="23"/>
      <c r="D153" s="23"/>
      <c r="E153" s="27"/>
      <c r="F153" s="23"/>
      <c r="G153" s="23"/>
      <c r="H153" s="25">
        <v>1</v>
      </c>
      <c r="I153" s="23"/>
      <c r="J153" s="23"/>
      <c r="K153" s="23"/>
      <c r="L153" s="23"/>
      <c r="M153" s="13"/>
      <c r="N153" s="23"/>
      <c r="O153" s="95"/>
      <c r="P153" s="96">
        <f>$H153 * $T153</f>
        <v>0</v>
      </c>
      <c r="Q153" s="96">
        <f>$H153 * $U153</f>
        <v>0</v>
      </c>
      <c r="R153" s="97"/>
      <c r="S153" s="98">
        <f>SUMPRODUCT($AE153:$AO153,$AE$10:$AO$10,$AE$9:$AO$9,$AE$8:$AO$8)+(SUMPRODUCT(AP153:AY153,$AP$8:$AY$8,$AP$7:$AY$7)*$AD153)</f>
        <v>0</v>
      </c>
      <c r="T153" s="99">
        <f>SUMPRODUCT(AP153:AY153,$AP$8:$AY$8,$AP$7:$AY$7)*$AD153</f>
        <v>0</v>
      </c>
      <c r="U153" s="100">
        <f>S153-T153</f>
        <v>0</v>
      </c>
      <c r="V153" s="101"/>
      <c r="W153" s="101"/>
      <c r="X153" s="45"/>
      <c r="Y153" s="46"/>
      <c r="Z153" s="46"/>
      <c r="AA153" s="46">
        <v>1</v>
      </c>
      <c r="AB153" s="47"/>
      <c r="AC153" s="101"/>
      <c r="AD153" s="45">
        <f>AA153</f>
        <v>1</v>
      </c>
      <c r="AE153" s="45"/>
      <c r="AF153" s="46">
        <v>1.2</v>
      </c>
      <c r="AG153" s="46"/>
      <c r="AH153" s="46"/>
      <c r="AI153" s="45"/>
      <c r="AJ153" s="46"/>
      <c r="AK153" s="46"/>
      <c r="AL153" s="46"/>
      <c r="AM153" s="46"/>
      <c r="AN153" s="47"/>
      <c r="AO153" s="101"/>
      <c r="AP153" s="45"/>
      <c r="AQ153" s="47"/>
      <c r="AR153" s="45"/>
      <c r="AS153" s="46"/>
      <c r="AT153" s="102"/>
      <c r="AU153" s="47"/>
      <c r="AV153" s="45"/>
      <c r="AW153" s="47"/>
      <c r="AX153" s="45"/>
      <c r="AY153" s="107" t="s">
        <v>23</v>
      </c>
    </row>
    <row r="154" spans="1:51" outlineLevel="3" x14ac:dyDescent="0.25">
      <c r="A154" s="78"/>
      <c r="B154" s="11">
        <v>3</v>
      </c>
      <c r="C154" s="11"/>
      <c r="D154" s="11"/>
      <c r="E154" s="20"/>
      <c r="F154" s="11"/>
      <c r="G154" s="11"/>
      <c r="H154" s="11">
        <v>6</v>
      </c>
      <c r="I154" s="11"/>
      <c r="J154" s="11"/>
      <c r="K154" s="11"/>
      <c r="L154" s="11"/>
      <c r="M154" s="13"/>
      <c r="N154" s="11"/>
      <c r="O154" s="79"/>
      <c r="P154" s="80">
        <f>SUMIF($B155:$B155,4,(P155:P155) )* $H154</f>
        <v>0</v>
      </c>
      <c r="Q154" s="80">
        <f>SUMIF($B155:$B155,4,(Q155:Q155) )* $H154</f>
        <v>0</v>
      </c>
      <c r="R154" s="81" t="s">
        <v>22</v>
      </c>
      <c r="S154" s="82">
        <f>SUMIF($B155:$B155,4,(S155:S155) )</f>
        <v>0</v>
      </c>
      <c r="T154" s="83">
        <f>SUMIF($B155:$B155,4,(T155:T155) )</f>
        <v>0</v>
      </c>
      <c r="U154" s="84">
        <f>SUMIF($B155:$B155,4,(U155:U155) )* $H154</f>
        <v>0</v>
      </c>
      <c r="V154" s="85"/>
      <c r="W154" s="85"/>
      <c r="X154" s="39"/>
      <c r="Y154" s="40"/>
      <c r="Z154" s="40"/>
      <c r="AA154" s="40"/>
      <c r="AB154" s="41"/>
      <c r="AC154" s="85"/>
      <c r="AD154" s="39"/>
      <c r="AE154" s="39"/>
      <c r="AF154" s="40"/>
      <c r="AG154" s="40"/>
      <c r="AH154" s="40"/>
      <c r="AI154" s="39"/>
      <c r="AJ154" s="40"/>
      <c r="AK154" s="40"/>
      <c r="AL154" s="40"/>
      <c r="AM154" s="40"/>
      <c r="AN154" s="41"/>
      <c r="AO154" s="85"/>
      <c r="AP154" s="39"/>
      <c r="AQ154" s="41"/>
      <c r="AR154" s="39"/>
      <c r="AS154" s="40"/>
      <c r="AT154" s="39"/>
      <c r="AU154" s="41"/>
      <c r="AV154" s="39"/>
      <c r="AW154" s="41"/>
      <c r="AX154" s="39"/>
      <c r="AY154" s="105" t="s">
        <v>23</v>
      </c>
    </row>
    <row r="155" spans="1:51" outlineLevel="4" x14ac:dyDescent="0.25">
      <c r="A155" s="94"/>
      <c r="B155" s="23">
        <v>4</v>
      </c>
      <c r="C155" s="23"/>
      <c r="D155" s="23"/>
      <c r="E155" s="27"/>
      <c r="F155" s="23"/>
      <c r="G155" s="23"/>
      <c r="H155" s="23">
        <v>1</v>
      </c>
      <c r="I155" s="23"/>
      <c r="J155" s="23"/>
      <c r="K155" s="23"/>
      <c r="L155" s="23"/>
      <c r="M155" s="13"/>
      <c r="N155" s="23"/>
      <c r="O155" s="95"/>
      <c r="P155" s="96">
        <f>$H155 * $T155</f>
        <v>0</v>
      </c>
      <c r="Q155" s="96">
        <f>$H155 * $U155</f>
        <v>0</v>
      </c>
      <c r="R155" s="97"/>
      <c r="S155" s="98">
        <f>SUMPRODUCT($AE155:$AO155,$AE$10:$AO$10,$AE$9:$AO$9,$AE$8:$AO$8)+(SUMPRODUCT(AP155:AY155,$AP$8:$AY$8,$AP$7:$AY$7)*$AD155)</f>
        <v>0</v>
      </c>
      <c r="T155" s="99">
        <f>(SUMPRODUCT(AT155:AY155,$AT$8:$AY$8,$AT$7:$AY$7)*$AD155)+(AO8*AO155)</f>
        <v>0</v>
      </c>
      <c r="U155" s="100">
        <f>S155-T155</f>
        <v>0</v>
      </c>
      <c r="V155" s="101"/>
      <c r="W155" s="101"/>
      <c r="X155" s="45"/>
      <c r="Y155" s="46"/>
      <c r="Z155" s="46"/>
      <c r="AA155" s="46">
        <v>1</v>
      </c>
      <c r="AB155" s="47"/>
      <c r="AC155" s="101"/>
      <c r="AD155" s="45">
        <f>AA155</f>
        <v>1</v>
      </c>
      <c r="AE155" s="45"/>
      <c r="AF155" s="46">
        <f>AF153</f>
        <v>1.2</v>
      </c>
      <c r="AG155" s="46"/>
      <c r="AH155" s="46"/>
      <c r="AI155" s="45"/>
      <c r="AJ155" s="46"/>
      <c r="AK155" s="46"/>
      <c r="AL155" s="46"/>
      <c r="AM155" s="46"/>
      <c r="AN155" s="47"/>
      <c r="AO155" s="95"/>
      <c r="AP155" s="45"/>
      <c r="AQ155" s="47"/>
      <c r="AR155" s="45"/>
      <c r="AS155" s="46"/>
      <c r="AT155" s="45"/>
      <c r="AU155" s="47"/>
      <c r="AV155" s="45"/>
      <c r="AW155" s="47"/>
      <c r="AX155" s="45"/>
      <c r="AY155" s="107" t="s">
        <v>23</v>
      </c>
    </row>
    <row r="156" spans="1:51" outlineLevel="3" x14ac:dyDescent="0.25">
      <c r="A156" s="94"/>
      <c r="B156" s="23">
        <v>3</v>
      </c>
      <c r="C156" s="23"/>
      <c r="D156" s="23"/>
      <c r="E156" s="31"/>
      <c r="F156" s="23"/>
      <c r="G156" s="23"/>
      <c r="H156" s="23">
        <v>2</v>
      </c>
      <c r="I156" s="23"/>
      <c r="J156" s="23"/>
      <c r="K156" s="23"/>
      <c r="L156" s="23"/>
      <c r="M156" s="13"/>
      <c r="N156" s="23"/>
      <c r="O156" s="95"/>
      <c r="P156" s="96">
        <f>$H156 * $T156</f>
        <v>0</v>
      </c>
      <c r="Q156" s="96">
        <f>$H156 * $U156</f>
        <v>0</v>
      </c>
      <c r="R156" s="97"/>
      <c r="S156" s="98">
        <f>SUMPRODUCT($AE156:$AO156,$AE$10:$AO$10,$AE$9:$AO$9,$AE$8:$AO$8)+(SUMPRODUCT(AP156:AY156,$AP$8:$AY$8,$AP$7:$AY$7)*$AD156)</f>
        <v>0</v>
      </c>
      <c r="T156" s="99">
        <f>SUMPRODUCT(AP156:AY156,$AP$8:$AY$8,$AP$7:$AY$7)*$AD156</f>
        <v>0</v>
      </c>
      <c r="U156" s="100">
        <f>S156-T156</f>
        <v>0</v>
      </c>
      <c r="V156" s="101"/>
      <c r="W156" s="101"/>
      <c r="X156" s="45"/>
      <c r="Y156" s="46"/>
      <c r="Z156" s="46"/>
      <c r="AA156" s="46"/>
      <c r="AB156" s="47"/>
      <c r="AC156" s="101"/>
      <c r="AD156" s="45">
        <v>1</v>
      </c>
      <c r="AE156" s="45"/>
      <c r="AF156" s="46"/>
      <c r="AG156" s="46"/>
      <c r="AH156" s="46"/>
      <c r="AI156" s="45"/>
      <c r="AJ156" s="46"/>
      <c r="AK156" s="46"/>
      <c r="AL156" s="46"/>
      <c r="AM156" s="46"/>
      <c r="AN156" s="47"/>
      <c r="AO156" s="101"/>
      <c r="AP156" s="45"/>
      <c r="AQ156" s="47"/>
      <c r="AR156" s="45"/>
      <c r="AS156" s="46"/>
      <c r="AT156" s="45"/>
      <c r="AU156" s="47"/>
      <c r="AV156" s="45"/>
      <c r="AW156" s="47"/>
      <c r="AX156" s="45"/>
      <c r="AY156" s="107" t="s">
        <v>23</v>
      </c>
    </row>
    <row r="157" spans="1:51" outlineLevel="2" x14ac:dyDescent="0.25">
      <c r="A157" s="94"/>
      <c r="B157" s="23">
        <v>2</v>
      </c>
      <c r="C157" s="23"/>
      <c r="D157" s="23"/>
      <c r="E157" s="32"/>
      <c r="F157" s="23"/>
      <c r="G157" s="23"/>
      <c r="H157" s="23">
        <v>18</v>
      </c>
      <c r="I157" s="23"/>
      <c r="J157" s="23"/>
      <c r="K157" s="23"/>
      <c r="L157" s="23"/>
      <c r="M157" s="13"/>
      <c r="N157" s="23"/>
      <c r="O157" s="95"/>
      <c r="P157" s="96">
        <f>$H157 * $T157</f>
        <v>0</v>
      </c>
      <c r="Q157" s="96">
        <f>$H157 * $U157</f>
        <v>0</v>
      </c>
      <c r="R157" s="97"/>
      <c r="S157" s="98">
        <f>SUMPRODUCT($AE157:$AO157,$AE$10:$AO$10,$AE$9:$AO$9,$AE$8:$AO$8)+(SUMPRODUCT(AP157:AY157,$AP$8:$AY$8,$AP$7:$AY$7)*$AD157)</f>
        <v>0</v>
      </c>
      <c r="T157" s="99">
        <f>SUMPRODUCT(AP157:AY157,$AP$8:$AY$8,$AP$7:$AY$7)*$AD157</f>
        <v>0</v>
      </c>
      <c r="U157" s="100">
        <f>S157-T157</f>
        <v>0</v>
      </c>
      <c r="V157" s="101"/>
      <c r="W157" s="101"/>
      <c r="X157" s="45"/>
      <c r="Y157" s="46"/>
      <c r="Z157" s="46"/>
      <c r="AA157" s="46"/>
      <c r="AB157" s="47"/>
      <c r="AC157" s="101"/>
      <c r="AD157" s="45">
        <v>1</v>
      </c>
      <c r="AE157" s="45"/>
      <c r="AF157" s="46"/>
      <c r="AG157" s="46"/>
      <c r="AH157" s="46"/>
      <c r="AI157" s="45"/>
      <c r="AJ157" s="46"/>
      <c r="AK157" s="46"/>
      <c r="AL157" s="46"/>
      <c r="AM157" s="46"/>
      <c r="AN157" s="47"/>
      <c r="AO157" s="101"/>
      <c r="AP157" s="45"/>
      <c r="AQ157" s="47"/>
      <c r="AR157" s="45"/>
      <c r="AS157" s="46"/>
      <c r="AT157" s="45"/>
      <c r="AU157" s="47"/>
      <c r="AV157" s="45"/>
      <c r="AW157" s="47"/>
      <c r="AX157" s="45"/>
      <c r="AY157" s="107" t="s">
        <v>23</v>
      </c>
    </row>
    <row r="158" spans="1:51" outlineLevel="2" x14ac:dyDescent="0.25">
      <c r="A158" s="78"/>
      <c r="B158" s="11">
        <v>2</v>
      </c>
      <c r="C158" s="11"/>
      <c r="D158" s="21"/>
      <c r="E158" s="18"/>
      <c r="F158" s="11"/>
      <c r="G158" s="11"/>
      <c r="H158" s="11">
        <v>3</v>
      </c>
      <c r="I158" s="11"/>
      <c r="J158" s="11"/>
      <c r="K158" s="11"/>
      <c r="L158" s="11"/>
      <c r="M158" s="13"/>
      <c r="N158" s="11"/>
      <c r="O158" s="79"/>
      <c r="P158" s="80">
        <f>SUMIF($B159:$B160,3,(P159:P160) )* $H158</f>
        <v>0</v>
      </c>
      <c r="Q158" s="80">
        <f>SUMIF($B159:$B160,3,(Q159:Q160) )* $H158</f>
        <v>0</v>
      </c>
      <c r="R158" s="81" t="s">
        <v>22</v>
      </c>
      <c r="S158" s="82">
        <f>SUMIF($B159:$B160,3,(S159:S160) )</f>
        <v>0</v>
      </c>
      <c r="T158" s="83">
        <f>SUMIF($B159:$B160,3,(T159:T160) )</f>
        <v>0</v>
      </c>
      <c r="U158" s="84">
        <f>SUMIF($B159:$B160,3,(U159:U160) )</f>
        <v>0</v>
      </c>
      <c r="V158" s="85"/>
      <c r="W158" s="85"/>
      <c r="X158" s="39"/>
      <c r="Y158" s="40"/>
      <c r="Z158" s="40"/>
      <c r="AA158" s="40"/>
      <c r="AB158" s="41"/>
      <c r="AC158" s="85"/>
      <c r="AD158" s="39"/>
      <c r="AE158" s="39"/>
      <c r="AF158" s="40"/>
      <c r="AG158" s="40"/>
      <c r="AH158" s="40"/>
      <c r="AI158" s="39"/>
      <c r="AJ158" s="40"/>
      <c r="AK158" s="40"/>
      <c r="AL158" s="40"/>
      <c r="AM158" s="40"/>
      <c r="AN158" s="41"/>
      <c r="AO158" s="85"/>
      <c r="AP158" s="39"/>
      <c r="AQ158" s="41"/>
      <c r="AR158" s="39"/>
      <c r="AS158" s="40"/>
      <c r="AT158" s="39"/>
      <c r="AU158" s="41"/>
      <c r="AV158" s="39"/>
      <c r="AW158" s="41"/>
      <c r="AX158" s="39"/>
      <c r="AY158" s="105" t="s">
        <v>23</v>
      </c>
    </row>
    <row r="159" spans="1:51" outlineLevel="3" x14ac:dyDescent="0.25">
      <c r="A159" s="94"/>
      <c r="B159" s="23">
        <v>3</v>
      </c>
      <c r="C159" s="23"/>
      <c r="D159" s="23"/>
      <c r="E159" s="31"/>
      <c r="F159" s="23"/>
      <c r="G159" s="23"/>
      <c r="H159" s="25">
        <v>1</v>
      </c>
      <c r="I159" s="23"/>
      <c r="J159" s="23"/>
      <c r="K159" s="23"/>
      <c r="L159" s="23"/>
      <c r="M159" s="13"/>
      <c r="N159" s="23"/>
      <c r="O159" s="95"/>
      <c r="P159" s="96">
        <f t="shared" ref="P159:P165" si="40">$H159 * $T159</f>
        <v>0</v>
      </c>
      <c r="Q159" s="96">
        <f t="shared" ref="Q159:Q165" si="41">$H159 * $U159</f>
        <v>0</v>
      </c>
      <c r="R159" s="97"/>
      <c r="S159" s="98">
        <f t="shared" ref="S159:S165" si="42">SUMPRODUCT($AE159:$AO159,$AE$10:$AO$10,$AE$9:$AO$9,$AE$8:$AO$8)+(SUMPRODUCT(AP159:AY159,$AP$8:$AY$8,$AP$7:$AY$7)*$AD159)</f>
        <v>0</v>
      </c>
      <c r="T159" s="99">
        <f t="shared" ref="T159:T165" si="43">SUMPRODUCT(AP159:AY159,$AP$8:$AY$8,$AP$7:$AY$7)*$AD159</f>
        <v>0</v>
      </c>
      <c r="U159" s="100">
        <f t="shared" ref="U159:U165" si="44">S159-T159</f>
        <v>0</v>
      </c>
      <c r="V159" s="101"/>
      <c r="W159" s="101"/>
      <c r="X159" s="45"/>
      <c r="Y159" s="46"/>
      <c r="Z159" s="46"/>
      <c r="AA159" s="46">
        <v>1</v>
      </c>
      <c r="AB159" s="47"/>
      <c r="AC159" s="101"/>
      <c r="AD159" s="45">
        <f>AA159</f>
        <v>1</v>
      </c>
      <c r="AE159" s="45"/>
      <c r="AF159" s="46"/>
      <c r="AG159" s="46">
        <v>0.2</v>
      </c>
      <c r="AH159" s="46"/>
      <c r="AI159" s="45"/>
      <c r="AJ159" s="46"/>
      <c r="AK159" s="46"/>
      <c r="AL159" s="46"/>
      <c r="AM159" s="46"/>
      <c r="AN159" s="47"/>
      <c r="AO159" s="101"/>
      <c r="AP159" s="45"/>
      <c r="AQ159" s="47"/>
      <c r="AR159" s="45"/>
      <c r="AS159" s="46"/>
      <c r="AT159" s="45"/>
      <c r="AU159" s="47"/>
      <c r="AV159" s="45"/>
      <c r="AW159" s="47"/>
      <c r="AX159" s="45"/>
      <c r="AY159" s="107" t="s">
        <v>23</v>
      </c>
    </row>
    <row r="160" spans="1:51" outlineLevel="3" x14ac:dyDescent="0.25">
      <c r="A160" s="94"/>
      <c r="B160" s="23">
        <v>3</v>
      </c>
      <c r="C160" s="23"/>
      <c r="D160" s="23"/>
      <c r="E160" s="31"/>
      <c r="F160" s="23"/>
      <c r="G160" s="23"/>
      <c r="H160" s="23">
        <v>650.70000000000005</v>
      </c>
      <c r="I160" s="23"/>
      <c r="J160" s="23"/>
      <c r="K160" s="23"/>
      <c r="L160" s="23"/>
      <c r="M160" s="13"/>
      <c r="N160" s="23"/>
      <c r="O160" s="95"/>
      <c r="P160" s="96">
        <f t="shared" si="40"/>
        <v>0</v>
      </c>
      <c r="Q160" s="96">
        <f t="shared" si="41"/>
        <v>0</v>
      </c>
      <c r="R160" s="97"/>
      <c r="S160" s="98">
        <f t="shared" si="42"/>
        <v>0</v>
      </c>
      <c r="T160" s="99">
        <f t="shared" si="43"/>
        <v>0</v>
      </c>
      <c r="U160" s="100">
        <f t="shared" si="44"/>
        <v>0</v>
      </c>
      <c r="V160" s="101"/>
      <c r="W160" s="101"/>
      <c r="X160" s="45"/>
      <c r="Y160" s="46"/>
      <c r="Z160" s="46"/>
      <c r="AA160" s="46">
        <v>1</v>
      </c>
      <c r="AB160" s="47"/>
      <c r="AC160" s="101"/>
      <c r="AD160" s="45">
        <f>AA160</f>
        <v>1</v>
      </c>
      <c r="AE160" s="45"/>
      <c r="AF160" s="46"/>
      <c r="AG160" s="46"/>
      <c r="AH160" s="46"/>
      <c r="AI160" s="45"/>
      <c r="AJ160" s="46"/>
      <c r="AK160" s="46"/>
      <c r="AL160" s="46"/>
      <c r="AM160" s="46"/>
      <c r="AN160" s="47"/>
      <c r="AO160" s="101"/>
      <c r="AP160" s="45"/>
      <c r="AQ160" s="47"/>
      <c r="AR160" s="45"/>
      <c r="AS160" s="46"/>
      <c r="AT160" s="45"/>
      <c r="AU160" s="47"/>
      <c r="AV160" s="45"/>
      <c r="AW160" s="47"/>
      <c r="AX160" s="45"/>
      <c r="AY160" s="107" t="s">
        <v>23</v>
      </c>
    </row>
    <row r="161" spans="1:51" outlineLevel="2" x14ac:dyDescent="0.25">
      <c r="A161" s="94"/>
      <c r="B161" s="23">
        <v>2</v>
      </c>
      <c r="C161" s="23"/>
      <c r="D161" s="23"/>
      <c r="E161" s="32"/>
      <c r="F161" s="23"/>
      <c r="G161" s="23"/>
      <c r="H161" s="23">
        <v>3</v>
      </c>
      <c r="I161" s="23"/>
      <c r="J161" s="23"/>
      <c r="K161" s="23"/>
      <c r="L161" s="23"/>
      <c r="M161" s="13"/>
      <c r="N161" s="23"/>
      <c r="O161" s="95"/>
      <c r="P161" s="96">
        <f t="shared" si="40"/>
        <v>0</v>
      </c>
      <c r="Q161" s="96">
        <f t="shared" si="41"/>
        <v>0</v>
      </c>
      <c r="R161" s="97"/>
      <c r="S161" s="98">
        <f t="shared" si="42"/>
        <v>0</v>
      </c>
      <c r="T161" s="99">
        <f t="shared" si="43"/>
        <v>0</v>
      </c>
      <c r="U161" s="100">
        <f t="shared" si="44"/>
        <v>0</v>
      </c>
      <c r="V161" s="101"/>
      <c r="W161" s="101"/>
      <c r="X161" s="45"/>
      <c r="Y161" s="46"/>
      <c r="Z161" s="46"/>
      <c r="AA161" s="46"/>
      <c r="AB161" s="47"/>
      <c r="AC161" s="101"/>
      <c r="AD161" s="45">
        <v>1</v>
      </c>
      <c r="AE161" s="45"/>
      <c r="AF161" s="46"/>
      <c r="AG161" s="46"/>
      <c r="AH161" s="46"/>
      <c r="AI161" s="45"/>
      <c r="AJ161" s="46"/>
      <c r="AK161" s="46"/>
      <c r="AL161" s="46"/>
      <c r="AM161" s="46"/>
      <c r="AN161" s="47"/>
      <c r="AO161" s="101"/>
      <c r="AP161" s="45"/>
      <c r="AQ161" s="47"/>
      <c r="AR161" s="45"/>
      <c r="AS161" s="46"/>
      <c r="AT161" s="45"/>
      <c r="AU161" s="47"/>
      <c r="AV161" s="45"/>
      <c r="AW161" s="47"/>
      <c r="AX161" s="45"/>
      <c r="AY161" s="107" t="s">
        <v>23</v>
      </c>
    </row>
    <row r="162" spans="1:51" outlineLevel="2" x14ac:dyDescent="0.25">
      <c r="A162" s="94"/>
      <c r="B162" s="23">
        <v>2</v>
      </c>
      <c r="C162" s="23"/>
      <c r="D162" s="23"/>
      <c r="E162" s="32"/>
      <c r="F162" s="23"/>
      <c r="G162" s="23"/>
      <c r="H162" s="23">
        <v>3</v>
      </c>
      <c r="I162" s="23"/>
      <c r="J162" s="23"/>
      <c r="K162" s="23"/>
      <c r="L162" s="23"/>
      <c r="M162" s="13"/>
      <c r="N162" s="23"/>
      <c r="O162" s="95"/>
      <c r="P162" s="96">
        <f t="shared" si="40"/>
        <v>0</v>
      </c>
      <c r="Q162" s="96">
        <f t="shared" si="41"/>
        <v>0</v>
      </c>
      <c r="R162" s="97"/>
      <c r="S162" s="98">
        <f t="shared" si="42"/>
        <v>0</v>
      </c>
      <c r="T162" s="99">
        <f t="shared" si="43"/>
        <v>0</v>
      </c>
      <c r="U162" s="100">
        <f t="shared" si="44"/>
        <v>0</v>
      </c>
      <c r="V162" s="101"/>
      <c r="W162" s="101"/>
      <c r="X162" s="45"/>
      <c r="Y162" s="46"/>
      <c r="Z162" s="46"/>
      <c r="AA162" s="46"/>
      <c r="AB162" s="47"/>
      <c r="AC162" s="101"/>
      <c r="AD162" s="45">
        <v>1</v>
      </c>
      <c r="AE162" s="45"/>
      <c r="AF162" s="46"/>
      <c r="AG162" s="46"/>
      <c r="AH162" s="46"/>
      <c r="AI162" s="45"/>
      <c r="AJ162" s="46"/>
      <c r="AK162" s="46"/>
      <c r="AL162" s="46"/>
      <c r="AM162" s="46"/>
      <c r="AN162" s="47"/>
      <c r="AO162" s="101"/>
      <c r="AP162" s="45"/>
      <c r="AQ162" s="47"/>
      <c r="AR162" s="45"/>
      <c r="AS162" s="46"/>
      <c r="AT162" s="45"/>
      <c r="AU162" s="47"/>
      <c r="AV162" s="45"/>
      <c r="AW162" s="47"/>
      <c r="AX162" s="45"/>
      <c r="AY162" s="107" t="s">
        <v>23</v>
      </c>
    </row>
    <row r="163" spans="1:51" outlineLevel="2" x14ac:dyDescent="0.25">
      <c r="A163" s="94"/>
      <c r="B163" s="23">
        <v>2</v>
      </c>
      <c r="C163" s="23"/>
      <c r="D163" s="23"/>
      <c r="E163" s="32"/>
      <c r="F163" s="23"/>
      <c r="G163" s="23"/>
      <c r="H163" s="23">
        <v>74</v>
      </c>
      <c r="I163" s="23"/>
      <c r="J163" s="23"/>
      <c r="K163" s="23"/>
      <c r="L163" s="23"/>
      <c r="M163" s="13"/>
      <c r="N163" s="23"/>
      <c r="O163" s="95"/>
      <c r="P163" s="96">
        <f t="shared" si="40"/>
        <v>0</v>
      </c>
      <c r="Q163" s="96">
        <f t="shared" si="41"/>
        <v>0</v>
      </c>
      <c r="R163" s="97"/>
      <c r="S163" s="98">
        <f t="shared" si="42"/>
        <v>0</v>
      </c>
      <c r="T163" s="99">
        <f t="shared" si="43"/>
        <v>0</v>
      </c>
      <c r="U163" s="100">
        <f t="shared" si="44"/>
        <v>0</v>
      </c>
      <c r="V163" s="101"/>
      <c r="W163" s="101"/>
      <c r="X163" s="45"/>
      <c r="Y163" s="46"/>
      <c r="Z163" s="46"/>
      <c r="AA163" s="46"/>
      <c r="AB163" s="47"/>
      <c r="AC163" s="101"/>
      <c r="AD163" s="45">
        <v>1</v>
      </c>
      <c r="AE163" s="45"/>
      <c r="AF163" s="46"/>
      <c r="AG163" s="46"/>
      <c r="AH163" s="46"/>
      <c r="AI163" s="45"/>
      <c r="AJ163" s="46"/>
      <c r="AK163" s="46"/>
      <c r="AL163" s="46"/>
      <c r="AM163" s="46"/>
      <c r="AN163" s="47"/>
      <c r="AO163" s="101"/>
      <c r="AP163" s="45"/>
      <c r="AQ163" s="47"/>
      <c r="AR163" s="45"/>
      <c r="AS163" s="46"/>
      <c r="AT163" s="45"/>
      <c r="AU163" s="47"/>
      <c r="AV163" s="45"/>
      <c r="AW163" s="47"/>
      <c r="AX163" s="45"/>
      <c r="AY163" s="107" t="s">
        <v>23</v>
      </c>
    </row>
    <row r="164" spans="1:51" outlineLevel="2" x14ac:dyDescent="0.25">
      <c r="A164" s="94"/>
      <c r="B164" s="23">
        <v>2</v>
      </c>
      <c r="C164" s="23"/>
      <c r="D164" s="23"/>
      <c r="E164" s="32"/>
      <c r="F164" s="23"/>
      <c r="G164" s="23"/>
      <c r="H164" s="23">
        <v>74</v>
      </c>
      <c r="I164" s="23"/>
      <c r="J164" s="23"/>
      <c r="K164" s="23"/>
      <c r="L164" s="23"/>
      <c r="M164" s="13"/>
      <c r="N164" s="23"/>
      <c r="O164" s="95"/>
      <c r="P164" s="96">
        <f t="shared" si="40"/>
        <v>0</v>
      </c>
      <c r="Q164" s="96">
        <f t="shared" si="41"/>
        <v>0</v>
      </c>
      <c r="R164" s="97"/>
      <c r="S164" s="98">
        <f t="shared" si="42"/>
        <v>0</v>
      </c>
      <c r="T164" s="99">
        <f t="shared" si="43"/>
        <v>0</v>
      </c>
      <c r="U164" s="100">
        <f t="shared" si="44"/>
        <v>0</v>
      </c>
      <c r="V164" s="101"/>
      <c r="W164" s="101"/>
      <c r="X164" s="45"/>
      <c r="Y164" s="46"/>
      <c r="Z164" s="46"/>
      <c r="AA164" s="46"/>
      <c r="AB164" s="47"/>
      <c r="AC164" s="101"/>
      <c r="AD164" s="45">
        <v>1</v>
      </c>
      <c r="AE164" s="45"/>
      <c r="AF164" s="46"/>
      <c r="AG164" s="46"/>
      <c r="AH164" s="46"/>
      <c r="AI164" s="45"/>
      <c r="AJ164" s="46"/>
      <c r="AK164" s="46"/>
      <c r="AL164" s="46"/>
      <c r="AM164" s="46"/>
      <c r="AN164" s="47"/>
      <c r="AO164" s="101"/>
      <c r="AP164" s="45"/>
      <c r="AQ164" s="47"/>
      <c r="AR164" s="45"/>
      <c r="AS164" s="46"/>
      <c r="AT164" s="45"/>
      <c r="AU164" s="47"/>
      <c r="AV164" s="45"/>
      <c r="AW164" s="47"/>
      <c r="AX164" s="45"/>
      <c r="AY164" s="107" t="s">
        <v>23</v>
      </c>
    </row>
    <row r="165" spans="1:51" outlineLevel="2" x14ac:dyDescent="0.25">
      <c r="A165" s="94"/>
      <c r="B165" s="23">
        <v>2</v>
      </c>
      <c r="C165" s="23"/>
      <c r="D165" s="23"/>
      <c r="E165" s="32"/>
      <c r="F165" s="23"/>
      <c r="G165" s="23"/>
      <c r="H165" s="25">
        <v>1</v>
      </c>
      <c r="I165" s="23"/>
      <c r="J165" s="23"/>
      <c r="K165" s="23"/>
      <c r="L165" s="23"/>
      <c r="M165" s="13"/>
      <c r="N165" s="23"/>
      <c r="O165" s="95"/>
      <c r="P165" s="96">
        <f t="shared" si="40"/>
        <v>0</v>
      </c>
      <c r="Q165" s="96">
        <f t="shared" si="41"/>
        <v>0</v>
      </c>
      <c r="R165" s="97"/>
      <c r="S165" s="98">
        <f t="shared" si="42"/>
        <v>0</v>
      </c>
      <c r="T165" s="99">
        <f t="shared" si="43"/>
        <v>0</v>
      </c>
      <c r="U165" s="100">
        <f t="shared" si="44"/>
        <v>0</v>
      </c>
      <c r="V165" s="101"/>
      <c r="W165" s="101"/>
      <c r="X165" s="45"/>
      <c r="Y165" s="46"/>
      <c r="Z165" s="46"/>
      <c r="AA165" s="46">
        <v>1</v>
      </c>
      <c r="AB165" s="47"/>
      <c r="AC165" s="101"/>
      <c r="AD165" s="45">
        <f>AA165</f>
        <v>1</v>
      </c>
      <c r="AE165" s="45"/>
      <c r="AF165" s="46"/>
      <c r="AG165" s="46"/>
      <c r="AH165" s="46"/>
      <c r="AI165" s="45"/>
      <c r="AJ165" s="46"/>
      <c r="AK165" s="46"/>
      <c r="AL165" s="46"/>
      <c r="AM165" s="46"/>
      <c r="AN165" s="47"/>
      <c r="AO165" s="101"/>
      <c r="AP165" s="45"/>
      <c r="AQ165" s="47"/>
      <c r="AR165" s="45"/>
      <c r="AS165" s="46"/>
      <c r="AT165" s="45"/>
      <c r="AU165" s="47"/>
      <c r="AV165" s="45"/>
      <c r="AW165" s="47"/>
      <c r="AX165" s="45"/>
      <c r="AY165" s="107" t="s">
        <v>23</v>
      </c>
    </row>
    <row r="166" spans="1:51" outlineLevel="1" x14ac:dyDescent="0.25">
      <c r="A166" s="78"/>
      <c r="B166" s="11">
        <v>1</v>
      </c>
      <c r="C166" s="11"/>
      <c r="D166" s="21"/>
      <c r="E166" s="12"/>
      <c r="F166" s="11"/>
      <c r="G166" s="11"/>
      <c r="H166" s="11">
        <v>1</v>
      </c>
      <c r="I166" s="11"/>
      <c r="J166" s="11"/>
      <c r="K166" s="11"/>
      <c r="L166" s="11"/>
      <c r="M166" s="13"/>
      <c r="N166" s="11"/>
      <c r="O166" s="79"/>
      <c r="P166" s="80">
        <f>SUMIF($B167:$B173,2,(P167:P173) )* $H166</f>
        <v>0</v>
      </c>
      <c r="Q166" s="80">
        <f>SUMIF($B167:$B173,2,(Q167:Q173) )* $H166</f>
        <v>0</v>
      </c>
      <c r="R166" s="81" t="s">
        <v>22</v>
      </c>
      <c r="S166" s="82">
        <f>SUMIF($B167:$B173,2,(S167:S173) )</f>
        <v>0</v>
      </c>
      <c r="T166" s="83">
        <f>SUMIF($B167:$B173,2,(T167:T173) )</f>
        <v>0</v>
      </c>
      <c r="U166" s="84">
        <f>SUMIF($B167:$B173,2,(U167:U173) )</f>
        <v>0</v>
      </c>
      <c r="V166" s="85"/>
      <c r="W166" s="85"/>
      <c r="X166" s="39"/>
      <c r="Y166" s="40"/>
      <c r="Z166" s="40"/>
      <c r="AA166" s="40"/>
      <c r="AB166" s="41"/>
      <c r="AC166" s="85"/>
      <c r="AD166" s="39"/>
      <c r="AE166" s="39"/>
      <c r="AF166" s="40"/>
      <c r="AG166" s="40"/>
      <c r="AH166" s="40"/>
      <c r="AI166" s="39"/>
      <c r="AJ166" s="40"/>
      <c r="AK166" s="40"/>
      <c r="AL166" s="40"/>
      <c r="AM166" s="40"/>
      <c r="AN166" s="41"/>
      <c r="AO166" s="85"/>
      <c r="AP166" s="39"/>
      <c r="AQ166" s="41"/>
      <c r="AR166" s="39"/>
      <c r="AS166" s="40"/>
      <c r="AT166" s="39"/>
      <c r="AU166" s="41"/>
      <c r="AV166" s="39"/>
      <c r="AW166" s="41"/>
      <c r="AX166" s="39"/>
      <c r="AY166" s="105" t="s">
        <v>23</v>
      </c>
    </row>
    <row r="167" spans="1:51" outlineLevel="2" x14ac:dyDescent="0.25">
      <c r="A167" s="94"/>
      <c r="B167" s="23">
        <v>2</v>
      </c>
      <c r="C167" s="23"/>
      <c r="D167" s="23"/>
      <c r="E167" s="32"/>
      <c r="F167" s="23"/>
      <c r="G167" s="23"/>
      <c r="H167" s="23">
        <v>48</v>
      </c>
      <c r="I167" s="23"/>
      <c r="J167" s="23"/>
      <c r="K167" s="23"/>
      <c r="L167" s="23"/>
      <c r="M167" s="13"/>
      <c r="N167" s="23"/>
      <c r="O167" s="95"/>
      <c r="P167" s="96">
        <f>$H167 * $T167</f>
        <v>0</v>
      </c>
      <c r="Q167" s="96">
        <f>$H167 * $U167</f>
        <v>0</v>
      </c>
      <c r="R167" s="97"/>
      <c r="S167" s="98">
        <f>SUMPRODUCT($AE167:$AO167,$AE$10:$AO$10,$AE$9:$AO$9,$AE$8:$AO$8)+(SUMPRODUCT(AP167:AY167,$AP$8:$AY$8,$AP$7:$AY$7)*$AD167)</f>
        <v>0</v>
      </c>
      <c r="T167" s="99">
        <f>SUMPRODUCT(AP167:AY167,$AP$8:$AY$8,$AP$7:$AY$7)*$AD167</f>
        <v>0</v>
      </c>
      <c r="U167" s="100">
        <f>S167-T167</f>
        <v>0</v>
      </c>
      <c r="V167" s="101"/>
      <c r="W167" s="101"/>
      <c r="X167" s="45"/>
      <c r="Y167" s="46"/>
      <c r="Z167" s="46"/>
      <c r="AA167" s="46"/>
      <c r="AB167" s="47"/>
      <c r="AC167" s="101"/>
      <c r="AD167" s="45">
        <v>1</v>
      </c>
      <c r="AE167" s="45"/>
      <c r="AF167" s="46"/>
      <c r="AG167" s="46"/>
      <c r="AH167" s="46"/>
      <c r="AI167" s="45"/>
      <c r="AJ167" s="46"/>
      <c r="AK167" s="46"/>
      <c r="AL167" s="46"/>
      <c r="AM167" s="46"/>
      <c r="AN167" s="47"/>
      <c r="AO167" s="101"/>
      <c r="AP167" s="45"/>
      <c r="AQ167" s="47"/>
      <c r="AR167" s="45"/>
      <c r="AS167" s="46"/>
      <c r="AT167" s="45"/>
      <c r="AU167" s="47"/>
      <c r="AV167" s="45"/>
      <c r="AW167" s="47"/>
      <c r="AX167" s="45"/>
      <c r="AY167" s="107" t="s">
        <v>23</v>
      </c>
    </row>
    <row r="168" spans="1:51" outlineLevel="2" x14ac:dyDescent="0.25">
      <c r="A168" s="94"/>
      <c r="B168" s="23">
        <v>2</v>
      </c>
      <c r="C168" s="23"/>
      <c r="D168" s="23"/>
      <c r="E168" s="32"/>
      <c r="F168" s="23"/>
      <c r="G168" s="23"/>
      <c r="H168" s="23">
        <v>64</v>
      </c>
      <c r="I168" s="23"/>
      <c r="J168" s="23"/>
      <c r="K168" s="23"/>
      <c r="L168" s="23"/>
      <c r="M168" s="13"/>
      <c r="N168" s="23"/>
      <c r="O168" s="95"/>
      <c r="P168" s="96">
        <f>$H168 * $T168</f>
        <v>0</v>
      </c>
      <c r="Q168" s="96">
        <f>$H168 * $U168</f>
        <v>0</v>
      </c>
      <c r="R168" s="97"/>
      <c r="S168" s="98">
        <f>SUMPRODUCT($AE168:$AO168,$AE$10:$AO$10,$AE$9:$AO$9,$AE$8:$AO$8)+(SUMPRODUCT(AP168:AY168,$AP$8:$AY$8,$AP$7:$AY$7)*$AD168)</f>
        <v>0</v>
      </c>
      <c r="T168" s="99">
        <f>SUMPRODUCT(AP168:AY168,$AP$8:$AY$8,$AP$7:$AY$7)*$AD168</f>
        <v>0</v>
      </c>
      <c r="U168" s="100">
        <f>S168-T168</f>
        <v>0</v>
      </c>
      <c r="V168" s="101"/>
      <c r="W168" s="101"/>
      <c r="X168" s="45"/>
      <c r="Y168" s="46"/>
      <c r="Z168" s="46"/>
      <c r="AA168" s="46"/>
      <c r="AB168" s="47"/>
      <c r="AC168" s="101"/>
      <c r="AD168" s="45">
        <v>1</v>
      </c>
      <c r="AE168" s="45"/>
      <c r="AF168" s="46"/>
      <c r="AG168" s="46"/>
      <c r="AH168" s="46"/>
      <c r="AI168" s="45"/>
      <c r="AJ168" s="46"/>
      <c r="AK168" s="46"/>
      <c r="AL168" s="46"/>
      <c r="AM168" s="46"/>
      <c r="AN168" s="47"/>
      <c r="AO168" s="101"/>
      <c r="AP168" s="45"/>
      <c r="AQ168" s="47"/>
      <c r="AR168" s="45"/>
      <c r="AS168" s="46"/>
      <c r="AT168" s="45"/>
      <c r="AU168" s="47"/>
      <c r="AV168" s="45"/>
      <c r="AW168" s="47"/>
      <c r="AX168" s="45"/>
      <c r="AY168" s="107" t="s">
        <v>23</v>
      </c>
    </row>
    <row r="169" spans="1:51" outlineLevel="2" x14ac:dyDescent="0.25">
      <c r="A169" s="94"/>
      <c r="B169" s="23">
        <v>2</v>
      </c>
      <c r="C169" s="23"/>
      <c r="D169" s="23"/>
      <c r="E169" s="32"/>
      <c r="F169" s="23"/>
      <c r="G169" s="23"/>
      <c r="H169" s="23">
        <v>36</v>
      </c>
      <c r="I169" s="23"/>
      <c r="J169" s="23"/>
      <c r="K169" s="23"/>
      <c r="L169" s="23"/>
      <c r="M169" s="13"/>
      <c r="N169" s="23"/>
      <c r="O169" s="95"/>
      <c r="P169" s="96">
        <f>$H169 * $T169</f>
        <v>0</v>
      </c>
      <c r="Q169" s="96">
        <f>$H169 * $U169</f>
        <v>0</v>
      </c>
      <c r="R169" s="97"/>
      <c r="S169" s="98">
        <f>SUMPRODUCT($AE169:$AO169,$AE$10:$AO$10,$AE$9:$AO$9,$AE$8:$AO$8)+(SUMPRODUCT(AP169:AY169,$AP$8:$AY$8,$AP$7:$AY$7)*$AD169)</f>
        <v>0</v>
      </c>
      <c r="T169" s="99">
        <f>SUMPRODUCT(AP169:AY169,$AP$8:$AY$8,$AP$7:$AY$7)*$AD169</f>
        <v>0</v>
      </c>
      <c r="U169" s="100">
        <f>S169-T169</f>
        <v>0</v>
      </c>
      <c r="V169" s="101"/>
      <c r="W169" s="101"/>
      <c r="X169" s="45"/>
      <c r="Y169" s="46"/>
      <c r="Z169" s="46"/>
      <c r="AA169" s="46"/>
      <c r="AB169" s="47"/>
      <c r="AC169" s="101"/>
      <c r="AD169" s="45">
        <v>1</v>
      </c>
      <c r="AE169" s="45"/>
      <c r="AF169" s="46"/>
      <c r="AG169" s="46"/>
      <c r="AH169" s="46"/>
      <c r="AI169" s="45"/>
      <c r="AJ169" s="46"/>
      <c r="AK169" s="46"/>
      <c r="AL169" s="46"/>
      <c r="AM169" s="46"/>
      <c r="AN169" s="47"/>
      <c r="AO169" s="101"/>
      <c r="AP169" s="45"/>
      <c r="AQ169" s="47"/>
      <c r="AR169" s="45"/>
      <c r="AS169" s="46"/>
      <c r="AT169" s="45"/>
      <c r="AU169" s="47"/>
      <c r="AV169" s="45"/>
      <c r="AW169" s="47"/>
      <c r="AX169" s="45"/>
      <c r="AY169" s="107" t="s">
        <v>23</v>
      </c>
    </row>
    <row r="170" spans="1:51" outlineLevel="2" x14ac:dyDescent="0.25">
      <c r="A170" s="78"/>
      <c r="B170" s="11">
        <v>2</v>
      </c>
      <c r="C170" s="11"/>
      <c r="D170" s="11"/>
      <c r="E170" s="18"/>
      <c r="F170" s="11"/>
      <c r="G170" s="11"/>
      <c r="H170" s="11">
        <v>2</v>
      </c>
      <c r="I170" s="11"/>
      <c r="J170" s="11"/>
      <c r="K170" s="11"/>
      <c r="L170" s="11"/>
      <c r="M170" s="13"/>
      <c r="N170" s="11"/>
      <c r="O170" s="79"/>
      <c r="P170" s="80">
        <f>SUMIF($B171:$B171,3,(P171:P171) )* $H170</f>
        <v>0</v>
      </c>
      <c r="Q170" s="80">
        <f>SUMIF($B171:$B171,3,(Q171:Q171) )* $H170</f>
        <v>0</v>
      </c>
      <c r="R170" s="81" t="s">
        <v>22</v>
      </c>
      <c r="S170" s="82">
        <f>SUMIF($B171:$B171,3,(S171:S171) )</f>
        <v>0</v>
      </c>
      <c r="T170" s="83">
        <f>SUMIF($B171:$B171,3,(T171:T171) )</f>
        <v>0</v>
      </c>
      <c r="U170" s="84">
        <f>SUMIF($B171:$B171,3,(U171:U171) )</f>
        <v>0</v>
      </c>
      <c r="V170" s="85"/>
      <c r="W170" s="85"/>
      <c r="X170" s="39"/>
      <c r="Y170" s="40"/>
      <c r="Z170" s="40"/>
      <c r="AA170" s="40"/>
      <c r="AB170" s="41"/>
      <c r="AC170" s="85"/>
      <c r="AD170" s="39"/>
      <c r="AE170" s="39"/>
      <c r="AF170" s="40"/>
      <c r="AG170" s="40"/>
      <c r="AH170" s="40"/>
      <c r="AI170" s="39"/>
      <c r="AJ170" s="40"/>
      <c r="AK170" s="40"/>
      <c r="AL170" s="40"/>
      <c r="AM170" s="40"/>
      <c r="AN170" s="41"/>
      <c r="AO170" s="85"/>
      <c r="AP170" s="39"/>
      <c r="AQ170" s="41"/>
      <c r="AR170" s="39"/>
      <c r="AS170" s="40"/>
      <c r="AT170" s="39"/>
      <c r="AU170" s="41"/>
      <c r="AV170" s="39"/>
      <c r="AW170" s="41"/>
      <c r="AX170" s="39"/>
      <c r="AY170" s="105" t="s">
        <v>23</v>
      </c>
    </row>
    <row r="171" spans="1:51" outlineLevel="3" x14ac:dyDescent="0.25">
      <c r="A171" s="94"/>
      <c r="B171" s="23">
        <v>3</v>
      </c>
      <c r="C171" s="23"/>
      <c r="D171" s="23"/>
      <c r="E171" s="31"/>
      <c r="F171" s="23"/>
      <c r="G171" s="23"/>
      <c r="H171" s="25">
        <v>1</v>
      </c>
      <c r="I171" s="23"/>
      <c r="J171" s="23"/>
      <c r="K171" s="23"/>
      <c r="L171" s="23"/>
      <c r="M171" s="13"/>
      <c r="N171" s="23"/>
      <c r="O171" s="95"/>
      <c r="P171" s="96">
        <f>$H171 * $T171</f>
        <v>0</v>
      </c>
      <c r="Q171" s="96">
        <f>$H171 * $U171</f>
        <v>0</v>
      </c>
      <c r="R171" s="97"/>
      <c r="S171" s="98">
        <f>SUMPRODUCT($AE171:$AO171,$AE$10:$AO$10,$AE$9:$AO$9,$AE$8:$AO$8)+(SUMPRODUCT(AP171:AY171,$AP$8:$AY$8,$AP$7:$AY$7)*$AD171)</f>
        <v>0</v>
      </c>
      <c r="T171" s="99">
        <f>SUMPRODUCT(AP171:AY171,$AP$8:$AY$8,$AP$7:$AY$7)*$AD171</f>
        <v>0</v>
      </c>
      <c r="U171" s="100">
        <f>S171-T171</f>
        <v>0</v>
      </c>
      <c r="V171" s="101"/>
      <c r="W171" s="101"/>
      <c r="X171" s="45"/>
      <c r="Y171" s="46"/>
      <c r="Z171" s="46"/>
      <c r="AA171" s="46">
        <v>1</v>
      </c>
      <c r="AB171" s="47"/>
      <c r="AC171" s="101"/>
      <c r="AD171" s="45">
        <f>AA171</f>
        <v>1</v>
      </c>
      <c r="AE171" s="45"/>
      <c r="AF171" s="46"/>
      <c r="AG171" s="46">
        <v>1.3</v>
      </c>
      <c r="AH171" s="46"/>
      <c r="AI171" s="45"/>
      <c r="AJ171" s="46"/>
      <c r="AK171" s="46"/>
      <c r="AL171" s="46"/>
      <c r="AM171" s="46"/>
      <c r="AN171" s="47"/>
      <c r="AO171" s="101"/>
      <c r="AP171" s="45"/>
      <c r="AQ171" s="47"/>
      <c r="AR171" s="45"/>
      <c r="AS171" s="46"/>
      <c r="AT171" s="45"/>
      <c r="AU171" s="47"/>
      <c r="AV171" s="45"/>
      <c r="AW171" s="47"/>
      <c r="AX171" s="45"/>
      <c r="AY171" s="107" t="s">
        <v>23</v>
      </c>
    </row>
    <row r="172" spans="1:51" outlineLevel="2" x14ac:dyDescent="0.25">
      <c r="A172" s="78"/>
      <c r="B172" s="11">
        <v>2</v>
      </c>
      <c r="C172" s="11"/>
      <c r="D172" s="11"/>
      <c r="E172" s="18"/>
      <c r="F172" s="11"/>
      <c r="G172" s="11"/>
      <c r="H172" s="11">
        <v>8</v>
      </c>
      <c r="I172" s="11"/>
      <c r="J172" s="11"/>
      <c r="K172" s="11"/>
      <c r="L172" s="11"/>
      <c r="M172" s="13"/>
      <c r="N172" s="11"/>
      <c r="O172" s="79"/>
      <c r="P172" s="80">
        <f>SUMIF($B173:$B173,3,(P173:P173) )* $H172</f>
        <v>0</v>
      </c>
      <c r="Q172" s="80">
        <f>SUMIF($B173:$B173,3,(Q173:Q173) )* $H172</f>
        <v>0</v>
      </c>
      <c r="R172" s="81" t="s">
        <v>22</v>
      </c>
      <c r="S172" s="82">
        <f>SUMIF($B173:$B173,3,(S173:S173) )</f>
        <v>0</v>
      </c>
      <c r="T172" s="83">
        <f>SUMIF($B173:$B173,3,(T173:T173) )</f>
        <v>0</v>
      </c>
      <c r="U172" s="84">
        <f>SUMIF($B173:$B173,3,(U173:U173) )</f>
        <v>0</v>
      </c>
      <c r="V172" s="85"/>
      <c r="W172" s="85"/>
      <c r="X172" s="39"/>
      <c r="Y172" s="40"/>
      <c r="Z172" s="40"/>
      <c r="AA172" s="40"/>
      <c r="AB172" s="41"/>
      <c r="AC172" s="85"/>
      <c r="AD172" s="39"/>
      <c r="AE172" s="39"/>
      <c r="AF172" s="40"/>
      <c r="AG172" s="40"/>
      <c r="AH172" s="40"/>
      <c r="AI172" s="39"/>
      <c r="AJ172" s="40"/>
      <c r="AK172" s="40"/>
      <c r="AL172" s="40"/>
      <c r="AM172" s="40"/>
      <c r="AN172" s="41"/>
      <c r="AO172" s="85"/>
      <c r="AP172" s="39"/>
      <c r="AQ172" s="41"/>
      <c r="AR172" s="39"/>
      <c r="AS172" s="40"/>
      <c r="AT172" s="39"/>
      <c r="AU172" s="41"/>
      <c r="AV172" s="39"/>
      <c r="AW172" s="41"/>
      <c r="AX172" s="39"/>
      <c r="AY172" s="105" t="s">
        <v>23</v>
      </c>
    </row>
    <row r="173" spans="1:51" outlineLevel="3" x14ac:dyDescent="0.25">
      <c r="A173" s="94">
        <v>1</v>
      </c>
      <c r="B173" s="23">
        <v>3</v>
      </c>
      <c r="C173" s="23"/>
      <c r="D173" s="23"/>
      <c r="E173" s="31"/>
      <c r="F173" s="23"/>
      <c r="G173" s="23"/>
      <c r="H173" s="23"/>
      <c r="I173" s="23"/>
      <c r="J173" s="23"/>
      <c r="K173" s="23"/>
      <c r="L173" s="23"/>
      <c r="M173" s="13"/>
      <c r="N173" s="23"/>
      <c r="O173" s="95"/>
      <c r="P173" s="96">
        <f>$H173 * $T173</f>
        <v>0</v>
      </c>
      <c r="Q173" s="96">
        <f>$H173 * $U173</f>
        <v>0</v>
      </c>
      <c r="R173" s="97"/>
      <c r="S173" s="98">
        <f>SUMPRODUCT($AE173:$AO173,$AE$10:$AO$10,$AE$9:$AO$9,$AE$8:$AO$8)+(SUMPRODUCT(AP173:AY173,$AP$8:$AY$8,$AP$7:$AY$7)*$AD173)</f>
        <v>0</v>
      </c>
      <c r="T173" s="99">
        <f>SUMPRODUCT(AP173:AY173,$AP$8:$AY$8,$AP$7:$AY$7)*$AD173</f>
        <v>0</v>
      </c>
      <c r="U173" s="100">
        <f>S173-T173</f>
        <v>0</v>
      </c>
      <c r="V173" s="101"/>
      <c r="W173" s="101"/>
      <c r="X173" s="45"/>
      <c r="Y173" s="46"/>
      <c r="Z173" s="46"/>
      <c r="AA173" s="46">
        <v>1</v>
      </c>
      <c r="AB173" s="47"/>
      <c r="AC173" s="101"/>
      <c r="AD173" s="45">
        <f>AA173</f>
        <v>1</v>
      </c>
      <c r="AE173" s="45"/>
      <c r="AF173" s="46"/>
      <c r="AG173" s="46">
        <f>AG171</f>
        <v>1.3</v>
      </c>
      <c r="AH173" s="46"/>
      <c r="AI173" s="45"/>
      <c r="AJ173" s="46"/>
      <c r="AK173" s="46"/>
      <c r="AL173" s="46"/>
      <c r="AM173" s="46"/>
      <c r="AN173" s="47"/>
      <c r="AO173" s="101"/>
      <c r="AP173" s="45"/>
      <c r="AQ173" s="47"/>
      <c r="AR173" s="45"/>
      <c r="AS173" s="46"/>
      <c r="AT173" s="45"/>
      <c r="AU173" s="47"/>
      <c r="AV173" s="45"/>
      <c r="AW173" s="47"/>
      <c r="AX173" s="45"/>
      <c r="AY173" s="107" t="s">
        <v>23</v>
      </c>
    </row>
    <row r="174" spans="1:51" x14ac:dyDescent="0.25">
      <c r="B174" s="33"/>
      <c r="C174" s="33"/>
      <c r="D174" s="33"/>
      <c r="E174" s="33"/>
      <c r="F174" s="33"/>
      <c r="G174" s="33"/>
      <c r="H174" s="33"/>
      <c r="I174" s="33"/>
      <c r="J174" s="33"/>
      <c r="K174" s="33"/>
      <c r="L174" s="33"/>
      <c r="M174" s="33"/>
      <c r="N174" s="33"/>
      <c r="O174" s="95"/>
      <c r="P174" s="96"/>
      <c r="Q174" s="96"/>
      <c r="R174" s="97"/>
      <c r="S174" s="98"/>
      <c r="T174" s="99"/>
      <c r="U174" s="100"/>
      <c r="V174" s="101"/>
      <c r="W174" s="101"/>
      <c r="X174" s="45"/>
      <c r="Y174" s="46"/>
      <c r="Z174" s="46"/>
      <c r="AA174" s="46"/>
      <c r="AB174" s="47"/>
      <c r="AC174" s="101"/>
      <c r="AD174" s="45"/>
      <c r="AE174" s="45"/>
      <c r="AF174" s="46"/>
      <c r="AG174" s="46"/>
      <c r="AH174" s="46"/>
      <c r="AI174" s="45"/>
      <c r="AJ174" s="46"/>
      <c r="AK174" s="46"/>
      <c r="AL174" s="46"/>
      <c r="AM174" s="46"/>
      <c r="AN174" s="47"/>
      <c r="AO174" s="101"/>
      <c r="AP174" s="45"/>
      <c r="AQ174" s="47"/>
      <c r="AR174" s="45"/>
      <c r="AS174" s="46"/>
      <c r="AT174" s="45"/>
      <c r="AU174" s="47"/>
      <c r="AV174" s="45"/>
      <c r="AW174" s="47"/>
      <c r="AX174" s="45"/>
      <c r="AY174" s="107" t="s">
        <v>23</v>
      </c>
    </row>
    <row r="175" spans="1:51" ht="15.75" thickBot="1" x14ac:dyDescent="0.3">
      <c r="B175" s="33"/>
      <c r="C175" s="33"/>
      <c r="D175" s="33"/>
      <c r="E175" s="33"/>
      <c r="F175" s="33"/>
      <c r="G175" s="33"/>
      <c r="H175" s="33"/>
      <c r="I175" s="33"/>
      <c r="J175" s="33"/>
      <c r="K175" s="33"/>
      <c r="L175" s="33"/>
      <c r="M175" s="33"/>
      <c r="N175" s="33"/>
      <c r="O175" s="95"/>
      <c r="P175" s="96"/>
      <c r="Q175" s="96"/>
      <c r="R175" s="97"/>
      <c r="S175" s="98"/>
      <c r="T175" s="99"/>
      <c r="U175" s="100"/>
      <c r="V175" s="101"/>
      <c r="W175" s="101"/>
      <c r="X175" s="45"/>
      <c r="Y175" s="46"/>
      <c r="Z175" s="46"/>
      <c r="AA175" s="46"/>
      <c r="AB175" s="47"/>
      <c r="AC175" s="101"/>
      <c r="AD175" s="45"/>
      <c r="AE175" s="45"/>
      <c r="AF175" s="46"/>
      <c r="AG175" s="46"/>
      <c r="AH175" s="46"/>
      <c r="AI175" s="45"/>
      <c r="AJ175" s="46"/>
      <c r="AK175" s="46"/>
      <c r="AL175" s="46"/>
      <c r="AM175" s="46"/>
      <c r="AN175" s="47"/>
      <c r="AO175" s="101"/>
      <c r="AP175" s="45"/>
      <c r="AQ175" s="47"/>
      <c r="AR175" s="45"/>
      <c r="AS175" s="46"/>
      <c r="AT175" s="45"/>
      <c r="AU175" s="47"/>
      <c r="AV175" s="45"/>
      <c r="AW175" s="47"/>
      <c r="AX175" s="45"/>
      <c r="AY175" s="107" t="s">
        <v>23</v>
      </c>
    </row>
    <row r="176" spans="1:51" x14ac:dyDescent="0.25">
      <c r="B176" s="33"/>
      <c r="C176" s="33"/>
      <c r="D176" s="33"/>
      <c r="E176" s="33"/>
      <c r="F176" s="33"/>
      <c r="G176" s="33"/>
      <c r="H176" s="33"/>
      <c r="I176" s="33"/>
      <c r="J176" s="33"/>
      <c r="K176" s="33"/>
      <c r="L176" s="33"/>
      <c r="M176" s="33"/>
      <c r="N176" s="33"/>
      <c r="O176" s="95"/>
      <c r="P176" s="96"/>
      <c r="Q176" s="96"/>
      <c r="R176" s="97"/>
      <c r="S176" s="98"/>
      <c r="T176" s="99"/>
      <c r="U176" s="100"/>
      <c r="V176" s="101"/>
      <c r="W176" s="101"/>
      <c r="X176" s="45"/>
      <c r="Y176" s="46"/>
      <c r="Z176" s="46"/>
      <c r="AA176" s="46"/>
      <c r="AB176" s="47"/>
      <c r="AC176" s="101"/>
      <c r="AD176" s="49"/>
      <c r="AE176" s="49"/>
      <c r="AF176" s="50"/>
      <c r="AG176" s="50"/>
      <c r="AH176" s="50"/>
      <c r="AI176" s="49"/>
      <c r="AJ176" s="50"/>
      <c r="AK176" s="50"/>
      <c r="AL176" s="50"/>
      <c r="AM176" s="50"/>
      <c r="AN176" s="51"/>
      <c r="AO176" s="50"/>
      <c r="AP176" s="49"/>
      <c r="AQ176" s="51"/>
      <c r="AR176" s="49"/>
      <c r="AS176" s="50"/>
      <c r="AT176" s="49"/>
      <c r="AU176" s="51"/>
      <c r="AV176" s="49"/>
      <c r="AW176" s="51"/>
      <c r="AX176" s="49"/>
      <c r="AY176" s="108" t="s">
        <v>23</v>
      </c>
    </row>
    <row r="177" spans="2:51" ht="15.75" thickBot="1" x14ac:dyDescent="0.3">
      <c r="B177" s="33"/>
      <c r="C177" s="33"/>
      <c r="D177" s="33"/>
      <c r="E177" s="33"/>
      <c r="F177" s="33"/>
      <c r="G177" s="33"/>
      <c r="H177" s="33"/>
      <c r="I177" s="33"/>
      <c r="J177" s="33"/>
      <c r="K177" s="33"/>
      <c r="L177" s="33"/>
      <c r="M177" s="33"/>
      <c r="N177" s="33"/>
      <c r="O177" s="95"/>
      <c r="P177" s="96"/>
      <c r="Q177" s="96"/>
      <c r="R177" s="97"/>
      <c r="S177" s="98"/>
      <c r="T177" s="99"/>
      <c r="U177" s="100"/>
      <c r="V177" s="101"/>
      <c r="W177" s="101"/>
      <c r="X177" s="45"/>
      <c r="Y177" s="46"/>
      <c r="Z177" s="46"/>
      <c r="AA177" s="46"/>
      <c r="AB177" s="47"/>
      <c r="AC177" s="101"/>
      <c r="AD177" s="52"/>
      <c r="AE177" s="52">
        <f>SUMPRODUCT(($B$129:$B$129=4)*($AE$129:$AE$129)*($H$129:$H$129)) * $H$128+0</f>
        <v>0.4</v>
      </c>
      <c r="AF177" s="53">
        <f>SUMPRODUCT(($B$13:$B$173=1)*($AF$13:$AF$173)*($H$13:$H$173)) * $H$12+33</f>
        <v>33</v>
      </c>
      <c r="AG177" s="53">
        <f>SUMPRODUCT(($B$13:$B$173=1)*($AG$13:$AG$173)*($H$13:$H$173)) * $H$12+9</f>
        <v>9</v>
      </c>
      <c r="AH177" s="53">
        <f>SUMPRODUCT(($B$13:$B$173=1)*($AH$13:$AH$173)*($H$13:$H$173)) * $H$12+30</f>
        <v>30</v>
      </c>
      <c r="AI177" s="52">
        <f>SUMPRODUCT(($B$13:$B$173=1)*($AI$13:$AI$173)*($H$13:$H$173)) * $H$12+0</f>
        <v>0</v>
      </c>
      <c r="AJ177" s="53">
        <f>SUMPRODUCT(($B$13:$B$173=1)*($AJ$13:$AJ$173)*($H$13:$H$173)) * $H$12+0</f>
        <v>0</v>
      </c>
      <c r="AK177" s="53">
        <f>SUMPRODUCT(($B$13:$B$173=1)*($AK$13:$AK$173)*($H$13:$H$173)) * $H$12+0</f>
        <v>0</v>
      </c>
      <c r="AL177" s="53">
        <f>SUMPRODUCT(($B$13:$B$173=1)*($AL$13:$AL$173)*($H$13:$H$173)) * $H$12+0</f>
        <v>0</v>
      </c>
      <c r="AM177" s="53">
        <f>SUMPRODUCT(($B$13:$B$173=1)*($AM$13:$AM$173)*($H$13:$H$173)) * $H$12+73</f>
        <v>73</v>
      </c>
      <c r="AN177" s="54">
        <f>SUMPRODUCT(($B$13:$B$173=1)*($AN$13:$AN$173)*($H$13:$H$173)) * $H$12+0</f>
        <v>0</v>
      </c>
      <c r="AO177" s="103">
        <f>SUMPRODUCT(($B$13:$B$173=1)*($AO$13:$AO$173)*($H$13:$H$173)) * $H$12+0</f>
        <v>0</v>
      </c>
      <c r="AP177" s="52"/>
      <c r="AQ177" s="54"/>
      <c r="AR177" s="52"/>
      <c r="AS177" s="53"/>
      <c r="AT177" s="52"/>
      <c r="AU177" s="54"/>
      <c r="AV177" s="52"/>
      <c r="AW177" s="54"/>
      <c r="AX177" s="52"/>
      <c r="AY177" s="109" t="s">
        <v>23</v>
      </c>
    </row>
    <row r="178" spans="2:51" ht="15.75" thickBot="1" x14ac:dyDescent="0.3">
      <c r="B178" s="33"/>
      <c r="C178" s="33"/>
      <c r="D178" s="33"/>
      <c r="E178" s="33"/>
      <c r="F178" s="33"/>
      <c r="G178" s="33"/>
      <c r="H178" s="33"/>
      <c r="I178" s="33"/>
      <c r="J178" s="33"/>
      <c r="K178" s="33"/>
      <c r="L178" s="33"/>
      <c r="M178" s="33"/>
      <c r="N178" s="33"/>
      <c r="O178" s="95"/>
      <c r="P178" s="96"/>
      <c r="Q178" s="96"/>
      <c r="R178" s="97"/>
      <c r="S178" s="98"/>
      <c r="T178" s="99"/>
      <c r="U178" s="100"/>
      <c r="V178" s="101"/>
      <c r="W178" s="101"/>
      <c r="X178" s="45"/>
      <c r="Y178" s="46"/>
      <c r="Z178" s="46"/>
      <c r="AA178" s="46"/>
      <c r="AB178" s="47"/>
      <c r="AC178" s="101"/>
      <c r="AD178" s="45"/>
      <c r="AE178" s="45"/>
      <c r="AF178" s="46"/>
      <c r="AG178" s="46"/>
      <c r="AH178" s="46"/>
      <c r="AI178" s="45"/>
      <c r="AJ178" s="46"/>
      <c r="AK178" s="46"/>
      <c r="AL178" s="46"/>
      <c r="AM178" s="46"/>
      <c r="AN178" s="47"/>
      <c r="AO178" s="101"/>
      <c r="AP178" s="45"/>
      <c r="AQ178" s="47"/>
      <c r="AR178" s="45"/>
      <c r="AS178" s="46"/>
      <c r="AT178" s="45"/>
      <c r="AU178" s="47"/>
      <c r="AV178" s="45"/>
      <c r="AW178" s="47"/>
      <c r="AX178" s="45"/>
      <c r="AY178" s="107" t="s">
        <v>23</v>
      </c>
    </row>
    <row r="179" spans="2:51" ht="15.75" thickBot="1" x14ac:dyDescent="0.3">
      <c r="B179" s="33"/>
      <c r="C179" s="33"/>
      <c r="D179" s="33"/>
      <c r="E179" s="33"/>
      <c r="F179" s="33"/>
      <c r="G179" s="33"/>
      <c r="H179" s="33"/>
      <c r="I179" s="33"/>
      <c r="J179" s="33"/>
      <c r="K179" s="33"/>
      <c r="L179" s="33"/>
      <c r="M179" s="33"/>
      <c r="N179" s="33"/>
      <c r="O179" s="95"/>
      <c r="P179" s="96"/>
      <c r="Q179" s="96"/>
      <c r="R179" s="97"/>
      <c r="S179" s="98"/>
      <c r="T179" s="99"/>
      <c r="U179" s="100"/>
      <c r="V179" s="101"/>
      <c r="W179" s="101"/>
      <c r="X179" s="45"/>
      <c r="Y179" s="46"/>
      <c r="Z179" s="46"/>
      <c r="AA179" s="46"/>
      <c r="AB179" s="47"/>
      <c r="AC179" s="101"/>
      <c r="AD179" s="55"/>
      <c r="AE179" s="55">
        <f>AE177*AE10*AE9*AE8</f>
        <v>0</v>
      </c>
      <c r="AF179" s="56">
        <f t="shared" ref="AF179:AN179" si="45">AF177*AF10*AF9*AF8</f>
        <v>0</v>
      </c>
      <c r="AG179" s="56">
        <f t="shared" si="45"/>
        <v>0</v>
      </c>
      <c r="AH179" s="57">
        <f t="shared" si="45"/>
        <v>0</v>
      </c>
      <c r="AI179" s="55">
        <f t="shared" si="45"/>
        <v>0</v>
      </c>
      <c r="AJ179" s="56">
        <f t="shared" si="45"/>
        <v>0</v>
      </c>
      <c r="AK179" s="56">
        <f t="shared" si="45"/>
        <v>0</v>
      </c>
      <c r="AL179" s="56">
        <f t="shared" si="45"/>
        <v>0</v>
      </c>
      <c r="AM179" s="56">
        <f t="shared" si="45"/>
        <v>0</v>
      </c>
      <c r="AN179" s="57">
        <f t="shared" si="45"/>
        <v>0</v>
      </c>
      <c r="AO179" s="104"/>
      <c r="AP179" s="55"/>
      <c r="AQ179" s="57"/>
      <c r="AR179" s="55"/>
      <c r="AS179" s="57"/>
      <c r="AT179" s="55"/>
      <c r="AU179" s="57"/>
      <c r="AV179" s="55"/>
      <c r="AW179" s="57"/>
      <c r="AX179" s="55"/>
      <c r="AY179" s="110" t="s">
        <v>23</v>
      </c>
    </row>
    <row r="181" spans="2:51" x14ac:dyDescent="0.25">
      <c r="AF181" s="34">
        <f>SUM(AF153:AF155)*H152+SUM(AF13:AF139)</f>
        <v>32.75</v>
      </c>
      <c r="AH181" s="34">
        <f>AH141*H140+AH41*H39</f>
        <v>30.64</v>
      </c>
    </row>
    <row r="182" spans="2:51" x14ac:dyDescent="0.25">
      <c r="AE182" s="34">
        <v>0</v>
      </c>
      <c r="AF182" s="34">
        <v>21</v>
      </c>
      <c r="AG182" s="34">
        <v>9</v>
      </c>
      <c r="AH182" s="34">
        <v>30</v>
      </c>
      <c r="AI182" s="34">
        <v>0</v>
      </c>
      <c r="AJ182" s="34">
        <v>0</v>
      </c>
      <c r="AK182" s="34">
        <v>0</v>
      </c>
      <c r="AL182" s="34">
        <v>0</v>
      </c>
      <c r="AM182" s="34">
        <v>73</v>
      </c>
      <c r="AN182" s="34">
        <v>0</v>
      </c>
    </row>
  </sheetData>
  <autoFilter ref="A11:BC17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Aircelle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 BONHOMME Alexis (SAFRAN NACELLES)</cp:lastModifiedBy>
  <dcterms:created xsi:type="dcterms:W3CDTF">2018-11-28T12:43:19Z</dcterms:created>
  <dcterms:modified xsi:type="dcterms:W3CDTF">2018-12-03T16:11:10Z</dcterms:modified>
</cp:coreProperties>
</file>