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itettib\Desktop\"/>
    </mc:Choice>
  </mc:AlternateContent>
  <bookViews>
    <workbookView xWindow="-120" yWindow="-120" windowWidth="38640" windowHeight="21240"/>
  </bookViews>
  <sheets>
    <sheet name="Planning" sheetId="1" r:id="rId1"/>
    <sheet name="Données" sheetId="2" r:id="rId2"/>
  </sheets>
  <definedNames>
    <definedName name="REFERENTS">OFFSET(Données!$B$3,0,0,COUNTA(Données!$B:$B)-1)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l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G3" i="1"/>
  <c r="F2" i="2" l="1"/>
  <c r="F3" i="2" s="1"/>
  <c r="F14" i="2" l="1"/>
  <c r="F7" i="2"/>
  <c r="F6" i="2"/>
  <c r="F12" i="2"/>
  <c r="F4" i="2"/>
  <c r="F13" i="2"/>
  <c r="F15" i="2"/>
  <c r="F11" i="2"/>
  <c r="F5" i="2"/>
  <c r="F10" i="2"/>
  <c r="F8" i="2"/>
  <c r="F9" i="2"/>
  <c r="F14" i="1" l="1"/>
  <c r="F23" i="1"/>
  <c r="F39" i="1"/>
  <c r="F29" i="1"/>
  <c r="F26" i="1"/>
  <c r="F43" i="1"/>
  <c r="F24" i="1"/>
  <c r="F17" i="1"/>
  <c r="F10" i="1"/>
  <c r="F11" i="1"/>
  <c r="F27" i="1"/>
  <c r="F28" i="1"/>
  <c r="F37" i="1"/>
  <c r="F30" i="1"/>
  <c r="F40" i="1"/>
  <c r="F32" i="1"/>
  <c r="F25" i="1"/>
  <c r="F16" i="1"/>
  <c r="F15" i="1"/>
  <c r="F31" i="1"/>
  <c r="F36" i="1"/>
  <c r="F18" i="1"/>
  <c r="F34" i="1"/>
  <c r="F12" i="1"/>
  <c r="F41" i="1"/>
  <c r="F33" i="1"/>
  <c r="F13" i="1"/>
  <c r="F19" i="1"/>
  <c r="F35" i="1"/>
  <c r="F21" i="1"/>
  <c r="F22" i="1"/>
  <c r="F38" i="1"/>
  <c r="F20" i="1"/>
  <c r="F9" i="1"/>
  <c r="F42" i="1"/>
  <c r="F6" i="1" l="1"/>
  <c r="H6" i="1" s="1"/>
  <c r="G43" i="1" l="1"/>
  <c r="G44" i="1"/>
  <c r="G36" i="1"/>
  <c r="G15" i="1"/>
  <c r="G29" i="1"/>
  <c r="G22" i="1"/>
  <c r="H29" i="1" l="1"/>
  <c r="H36" i="1"/>
  <c r="H43" i="1"/>
  <c r="H22" i="1"/>
</calcChain>
</file>

<file path=xl/sharedStrings.xml><?xml version="1.0" encoding="utf-8"?>
<sst xmlns="http://schemas.openxmlformats.org/spreadsheetml/2006/main" count="57" uniqueCount="29">
  <si>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</si>
  <si>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</si>
  <si>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</si>
  <si>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</si>
  <si>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</si>
  <si>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</si>
  <si>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</si>
  <si>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</si>
  <si>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Début de poste</t>
  </si>
  <si>
    <t>Fin de poste</t>
  </si>
  <si>
    <t>Compteur horaire</t>
  </si>
  <si>
    <t>Compteur semaine</t>
  </si>
  <si>
    <t>Compteur Quizaine</t>
  </si>
  <si>
    <t>TEMPS DE REPAS :</t>
  </si>
  <si>
    <t>(0:30 pour 30 min)</t>
  </si>
  <si>
    <t>Soit :</t>
  </si>
  <si>
    <t>Période du :</t>
  </si>
  <si>
    <t>semaines</t>
  </si>
  <si>
    <t>soit :</t>
  </si>
  <si>
    <t>au</t>
  </si>
  <si>
    <t>Heures</t>
  </si>
  <si>
    <t>Prénom</t>
  </si>
  <si>
    <t>NOM</t>
  </si>
  <si>
    <t>Lieu de stage</t>
  </si>
  <si>
    <t>Mail</t>
  </si>
  <si>
    <t>Référent :</t>
  </si>
  <si>
    <t>Mail :</t>
  </si>
  <si>
    <t>Jours fériés</t>
  </si>
  <si>
    <t>Prénom -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</si>
</sst>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_-;\-* #,##0.00_-;_-* &quot;-&quot;??_-;_-@_-"/>
    <numFmt numFmtId="164" formatCode="h:mm;@"/>
    <numFmt numFmtId="165" formatCode="[h]:mm:ss;@"/>
    <numFmt numFmtId="166" formatCode="[h];@"/>
    <numFmt numFmtId="167" formatCode="[h]:m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rgb="FF171717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/>
      <bottom style="dashDot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164" fontId="0" fillId="0" borderId="0" xfId="0" applyNumberFormat="1"/>
    <xf numFmtId="0" fontId="0" fillId="0" borderId="0" xfId="0" applyFill="1"/>
    <xf numFmtId="165" fontId="0" fillId="0" borderId="0" xfId="0" applyNumberFormat="1" applyFill="1"/>
    <xf numFmtId="164" fontId="2" fillId="3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right"/>
    </xf>
    <xf numFmtId="0" fontId="4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164" fontId="0" fillId="0" borderId="0" xfId="0" applyNumberFormat="1" applyAlignment="1">
      <alignment horizontal="left" vertical="top" wrapText="1"/>
    </xf>
    <xf numFmtId="0" fontId="2" fillId="0" borderId="0" xfId="0" applyFont="1" applyBorder="1" applyAlignment="1">
      <alignment horizontal="right"/>
    </xf>
    <xf numFmtId="164" fontId="2" fillId="0" borderId="0" xfId="0" applyNumberFormat="1" applyFont="1" applyFill="1" applyBorder="1" applyAlignment="1">
      <alignment horizontal="center" wrapText="1"/>
    </xf>
    <xf numFmtId="0" fontId="0" fillId="0" borderId="8" xfId="0" applyFill="1" applyBorder="1"/>
    <xf numFmtId="165" fontId="0" fillId="0" borderId="8" xfId="0" applyNumberFormat="1" applyFill="1" applyBorder="1"/>
    <xf numFmtId="164" fontId="2" fillId="2" borderId="6" xfId="0" applyNumberFormat="1" applyFont="1" applyFill="1" applyBorder="1" applyAlignment="1">
      <alignment horizontal="right"/>
    </xf>
    <xf numFmtId="164" fontId="2" fillId="3" borderId="8" xfId="0" applyNumberFormat="1" applyFont="1" applyFill="1" applyBorder="1" applyAlignment="1">
      <alignment horizontal="center" vertical="center" wrapText="1"/>
    </xf>
    <xf numFmtId="164" fontId="2" fillId="3" borderId="7" xfId="0" applyNumberFormat="1" applyFont="1" applyFill="1" applyBorder="1" applyAlignment="1">
      <alignment horizontal="center" vertical="center" wrapText="1"/>
    </xf>
    <xf numFmtId="164" fontId="0" fillId="0" borderId="0" xfId="0" applyNumberFormat="1" applyBorder="1" applyAlignment="1">
      <alignment vertical="top" wrapText="1"/>
    </xf>
    <xf numFmtId="164" fontId="0" fillId="4" borderId="0" xfId="0" applyNumberFormat="1" applyFill="1" applyProtection="1">
      <protection locked="0"/>
    </xf>
    <xf numFmtId="164" fontId="0" fillId="4" borderId="1" xfId="0" applyNumberFormat="1" applyFill="1" applyBorder="1" applyProtection="1">
      <protection locked="0"/>
    </xf>
    <xf numFmtId="164" fontId="0" fillId="4" borderId="1" xfId="1" applyNumberFormat="1" applyFont="1" applyFill="1" applyBorder="1" applyProtection="1">
      <protection locked="0"/>
    </xf>
    <xf numFmtId="164" fontId="2" fillId="4" borderId="1" xfId="0" applyNumberFormat="1" applyFont="1" applyFill="1" applyBorder="1" applyAlignment="1" applyProtection="1">
      <alignment horizontal="center"/>
      <protection locked="0"/>
    </xf>
    <xf numFmtId="166" fontId="0" fillId="5" borderId="8" xfId="0" applyNumberFormat="1" applyFill="1" applyBorder="1"/>
    <xf numFmtId="167" fontId="0" fillId="0" borderId="8" xfId="0" applyNumberFormat="1" applyFill="1" applyBorder="1"/>
    <xf numFmtId="14" fontId="0" fillId="4" borderId="0" xfId="0" applyNumberFormat="1" applyFill="1" applyAlignment="1" applyProtection="1">
      <alignment horizontal="center"/>
      <protection locked="0"/>
    </xf>
    <xf numFmtId="164" fontId="0" fillId="0" borderId="0" xfId="0" applyNumberFormat="1" applyBorder="1" applyAlignment="1">
      <alignment vertical="center" wrapText="1"/>
    </xf>
    <xf numFmtId="164" fontId="0" fillId="0" borderId="0" xfId="0" applyNumberFormat="1" applyAlignment="1"/>
    <xf numFmtId="164" fontId="2" fillId="0" borderId="0" xfId="0" applyNumberFormat="1" applyFont="1" applyBorder="1" applyAlignment="1">
      <alignment horizontal="right" vertical="center" wrapText="1"/>
    </xf>
    <xf numFmtId="167" fontId="0" fillId="0" borderId="6" xfId="0" applyNumberFormat="1" applyFill="1" applyBorder="1"/>
    <xf numFmtId="14" fontId="9" fillId="0" borderId="0" xfId="0" applyNumberFormat="1" applyFont="1"/>
    <xf numFmtId="0" fontId="0" fillId="6" borderId="0" xfId="0" applyFill="1"/>
    <xf numFmtId="0" fontId="7" fillId="0" borderId="0" xfId="0" applyNumberFormat="1" applyFont="1"/>
    <xf numFmtId="0" fontId="2" fillId="0" borderId="1" xfId="0" applyFont="1" applyFill="1" applyBorder="1" applyAlignment="1">
      <alignment horizontal="center"/>
    </xf>
    <xf numFmtId="0" fontId="0" fillId="0" borderId="0" xfId="0" applyBorder="1"/>
    <xf numFmtId="0" fontId="6" fillId="0" borderId="0" xfId="2" applyBorder="1"/>
    <xf numFmtId="0" fontId="6" fillId="0" borderId="0" xfId="2"/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8" fillId="0" borderId="0" xfId="0" applyFont="1" applyAlignment="1"/>
    <xf numFmtId="0" fontId="0" fillId="0" borderId="0" xfId="0" applyNumberFormat="1" applyBorder="1" applyAlignment="1">
      <alignment vertical="center" wrapText="1"/>
    </xf>
    <xf numFmtId="0" fontId="10" fillId="0" borderId="0" xfId="0" applyFont="1" applyAlignment="1"/>
    <xf numFmtId="14" fontId="2" fillId="0" borderId="3" xfId="0" applyNumberFormat="1" applyFont="1" applyFill="1" applyBorder="1" applyAlignment="1">
      <alignment horizontal="center"/>
    </xf>
    <xf numFmtId="14" fontId="2" fillId="0" borderId="5" xfId="0" applyNumberFormat="1" applyFont="1" applyFill="1" applyBorder="1" applyAlignment="1">
      <alignment horizontal="center"/>
    </xf>
    <xf numFmtId="0" fontId="2" fillId="4" borderId="9" xfId="0" applyFont="1" applyFill="1" applyBorder="1" applyAlignment="1" applyProtection="1">
      <alignment horizontal="center"/>
      <protection locked="0"/>
    </xf>
    <xf numFmtId="0" fontId="5" fillId="0" borderId="11" xfId="0" applyFont="1" applyBorder="1" applyAlignment="1">
      <alignment horizontal="center" vertical="center"/>
    </xf>
    <xf numFmtId="0" fontId="2" fillId="4" borderId="10" xfId="0" applyFont="1" applyFill="1" applyBorder="1" applyAlignment="1" applyProtection="1">
      <alignment horizontal="center"/>
      <protection locked="0"/>
    </xf>
    <xf numFmtId="164" fontId="3" fillId="0" borderId="2" xfId="0" applyNumberFormat="1" applyFont="1" applyBorder="1" applyAlignment="1">
      <alignment horizontal="right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8" fillId="0" borderId="0" xfId="0" applyNumberFormat="1" applyFont="1" applyBorder="1" applyAlignment="1">
      <alignment horizontal="left" vertical="center" wrapText="1"/>
    </xf>
    <xf numFmtId="164" fontId="0" fillId="0" borderId="0" xfId="0" applyNumberFormat="1" applyBorder="1" applyAlignment="1">
      <alignment horizontal="center" vertical="top" wrapText="1"/>
    </xf>
  </cellXfs>
  <cellStyles count="3">
    <cellStyle name="Lien hypertexte" xfId="2" builtinId="8"/>
    <cellStyle name="Milliers" xfId="1" builtinId="3"/>
    <cellStyle name="Normal" xfId="0" builtinId="0"/>
  </cellStyles>
  <dxfs count="18">
    <dxf>
      <fill>
        <patternFill patternType="none">
          <fgColor indexed="64"/>
          <bgColor indexed="65"/>
        </patternFill>
      </fill>
    </dxf>
    <dxf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C9" totalsRowShown="0">
  <autoFilter ref="B2:C9"/>
  <sortState ref="B3:C9">
    <sortCondition ref="B2:B9"/>
  </sortState>
  <tableColumns count="2">
    <tableColumn id="1" name="Prénom - Nom" dataDxfId="0"/>
    <tableColumn id="2" name="Mail" dataCellStyle="Lien hypertex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4"/>
  <sheetViews>
    <sheetView showGridLines="0" tabSelected="1" view="pageLayout" topLeftCell="A4" zoomScale="85" zoomScaleNormal="100" zoomScalePageLayoutView="85" workbookViewId="0">
      <selection activeCell="F8" sqref="F8"/>
    </sheetView>
  </sheetViews>
  <sheetFormatPr baseColWidth="10" defaultColWidth="11.42578125" defaultRowHeight="15" x14ac:dyDescent="0.25"/>
  <cols>
    <col min="1" max="1" width="11.42578125" style="1"/>
    <col min="2" max="2" width="11.85546875" style="1" customWidth="1"/>
    <col min="3" max="3" width="4.5703125" style="1" customWidth="1"/>
    <col min="4" max="5" width="15" style="4" customWidth="1"/>
    <col min="6" max="6" width="10.7109375" style="4" customWidth="1"/>
    <col min="7" max="7" width="11.28515625" customWidth="1"/>
    <col min="8" max="8" width="9.7109375" customWidth="1"/>
    <col min="9" max="9" width="6.42578125" customWidth="1"/>
  </cols>
  <sheetData>
    <row r="1" spans="1:14" x14ac:dyDescent="0.25">
      <c r="D1" s="30"/>
      <c r="E1" s="30"/>
      <c r="F1" s="30"/>
      <c r="G1" s="30"/>
    </row>
    <row r="2" spans="1:14" ht="15" customHeight="1" x14ac:dyDescent="0.25">
      <c r="A2" s="14" t="s">
        <v>22</v>
      </c>
      <c r="B2" s="48"/>
      <c r="C2" s="48"/>
      <c r="D2" s="48"/>
      <c r="E2" s="48"/>
      <c r="F2" s="31" t="s">
        <v>25</v>
      </c>
      <c r="G2" s="55"/>
      <c r="H2" s="55"/>
      <c r="I2" s="21"/>
    </row>
    <row r="3" spans="1:14" ht="15.75" customHeight="1" x14ac:dyDescent="0.25">
      <c r="A3" s="14" t="s">
        <v>21</v>
      </c>
      <c r="B3" s="50"/>
      <c r="C3" s="50"/>
      <c r="D3" s="50"/>
      <c r="E3" s="50"/>
      <c r="F3" s="31" t="s">
        <v>26</v>
      </c>
      <c r="G3" s="45" t="str">
        <f ca="1">IF($G$2="","",VLOOKUP($G$2,OFFSET(Données!$B$2:$C$4,0,0,COUNTA(Données!$B:$C)-1),2,FALSE))</f>
        <v/>
      </c>
      <c r="H3" s="43"/>
      <c r="I3" s="43"/>
    </row>
    <row r="4" spans="1:14" ht="15" customHeight="1" x14ac:dyDescent="0.25">
      <c r="A4" s="14" t="s">
        <v>23</v>
      </c>
      <c r="B4" s="50"/>
      <c r="C4" s="50"/>
      <c r="D4" s="50"/>
      <c r="E4" s="50"/>
      <c r="F4" s="29"/>
      <c r="G4" s="44"/>
      <c r="H4" s="44"/>
      <c r="I4" s="21"/>
    </row>
    <row r="5" spans="1:14" x14ac:dyDescent="0.25">
      <c r="A5" s="12"/>
      <c r="B5" s="12"/>
      <c r="C5" s="12"/>
      <c r="D5" s="12"/>
      <c r="E5" s="12"/>
      <c r="F5" s="56"/>
      <c r="G5" s="56"/>
      <c r="H5" s="56"/>
      <c r="I5" s="13"/>
      <c r="L5" s="29"/>
      <c r="M5" s="29"/>
      <c r="N5" s="29"/>
    </row>
    <row r="6" spans="1:14" ht="15.75" x14ac:dyDescent="0.25">
      <c r="A6" s="10" t="s">
        <v>16</v>
      </c>
      <c r="B6" s="28">
        <v>44480</v>
      </c>
      <c r="C6" s="3" t="s">
        <v>19</v>
      </c>
      <c r="D6" s="28">
        <v>44514</v>
      </c>
      <c r="E6" s="8" t="s">
        <v>18</v>
      </c>
      <c r="F6" s="9">
        <f>ROUNDUP((DATEDIF(B6,D6,"D")/7), 0)</f>
        <v>5</v>
      </c>
      <c r="G6" s="11" t="s">
        <v>17</v>
      </c>
      <c r="H6" s="35">
        <f>(F6*35)</f>
        <v>175</v>
      </c>
      <c r="I6" s="2" t="s">
        <v>20</v>
      </c>
      <c r="L6" s="29"/>
      <c r="M6" s="29"/>
      <c r="N6" s="29"/>
    </row>
    <row r="7" spans="1:14" x14ac:dyDescent="0.25">
      <c r="D7" s="51" t="s">
        <v>13</v>
      </c>
      <c r="E7" s="51"/>
      <c r="F7" s="22">
        <v>2.0833333333333332E-2</v>
      </c>
      <c r="G7" s="49" t="s">
        <v>14</v>
      </c>
      <c r="H7" s="49"/>
      <c r="L7" s="29"/>
      <c r="M7" s="29"/>
      <c r="N7" s="29"/>
    </row>
    <row r="8" spans="1:14" ht="43.5" customHeight="1" x14ac:dyDescent="0.25">
      <c r="A8" s="52" t="s">
        <v>0</v>
      </c>
      <c r="B8" s="53"/>
      <c r="C8" s="54"/>
      <c r="D8" s="7" t="s">
        <v>8</v>
      </c>
      <c r="E8" s="7" t="s">
        <v>9</v>
      </c>
      <c r="F8" s="20" t="s">
        <v>10</v>
      </c>
      <c r="G8" s="19" t="s">
        <v>11</v>
      </c>
      <c r="H8" s="19" t="s">
        <v>12</v>
      </c>
      <c r="I8" s="15"/>
    </row>
    <row r="9" spans="1:14" x14ac:dyDescent="0.25">
      <c r="A9" s="36" t="s">
        <v>1</v>
      </c>
      <c r="B9" s="46">
        <f>IF(ISBLANK(B6), "",B6)</f>
        <v>44480</v>
      </c>
      <c r="C9" s="47"/>
      <c r="D9" s="23"/>
      <c r="E9" s="24"/>
      <c r="F9" s="32">
        <f ca="1">IF(COUNTIF(Données!$F$3:$F$15,B9),0.291666666666667,MOD(E9-D9-$F$7,1))</f>
        <v>0.97916666666666663</v>
      </c>
      <c r="G9" s="16"/>
      <c r="H9" s="16"/>
      <c r="I9" s="5"/>
    </row>
    <row r="10" spans="1:14" x14ac:dyDescent="0.25">
      <c r="A10" s="36" t="s">
        <v>2</v>
      </c>
      <c r="B10" s="46">
        <f>IF(B9="","",IF((B9+1)=$D$6+1,"",B9+1))</f>
        <v>44481</v>
      </c>
      <c r="C10" s="47"/>
      <c r="D10" s="23"/>
      <c r="E10" s="24"/>
      <c r="F10" s="32">
        <f ca="1">IF(COUNTIF(Données!$F$3:$F$15,B10),0.291666666666667,MOD(E10-D10-$F$7,1))</f>
        <v>0.97916666666666663</v>
      </c>
      <c r="G10" s="16"/>
      <c r="H10" s="16"/>
      <c r="I10" s="5"/>
    </row>
    <row r="11" spans="1:14" x14ac:dyDescent="0.25">
      <c r="A11" s="36" t="s">
        <v>3</v>
      </c>
      <c r="B11" s="46">
        <f>IF(B10="","",IF((B10+1)=$D$6+1,"",B10+1))</f>
        <v>44482</v>
      </c>
      <c r="C11" s="47"/>
      <c r="D11" s="23"/>
      <c r="E11" s="24"/>
      <c r="F11" s="32">
        <f ca="1">IF(COUNTIF(Données!$F$3:$F$15,B11),0.291666666666667,MOD(E11-D11-$F$7,1))</f>
        <v>0.97916666666666663</v>
      </c>
      <c r="G11" s="16"/>
      <c r="H11" s="16"/>
      <c r="I11" s="5"/>
    </row>
    <row r="12" spans="1:14" x14ac:dyDescent="0.25">
      <c r="A12" s="36" t="s">
        <v>4</v>
      </c>
      <c r="B12" s="46">
        <f>IF(B11="","",IF((B11+1)=$D$6+1,"",B11+1))</f>
        <v>44483</v>
      </c>
      <c r="C12" s="47"/>
      <c r="D12" s="23"/>
      <c r="E12" s="24"/>
      <c r="F12" s="32">
        <f ca="1">IF(COUNTIF(Données!$F$3:$F$15,B12),0.291666666666667,MOD(E12-D12-$F$7,1))</f>
        <v>0.97916666666666663</v>
      </c>
      <c r="G12" s="16"/>
      <c r="H12" s="16"/>
      <c r="I12" s="5"/>
    </row>
    <row r="13" spans="1:14" x14ac:dyDescent="0.25">
      <c r="A13" s="36" t="s">
        <v>5</v>
      </c>
      <c r="B13" s="46">
        <f>IF(B12="","",IF((B12+1)=$D$6+1,"",B12+1))</f>
        <v>44484</v>
      </c>
      <c r="C13" s="47"/>
      <c r="D13" s="23"/>
      <c r="E13" s="24"/>
      <c r="F13" s="32">
        <f ca="1">IF(COUNTIF(Données!$F$3:$F$15,B13),0.291666666666667,MOD(E13-D13-$F$7,1))</f>
        <v>0.97916666666666663</v>
      </c>
      <c r="G13" s="16"/>
      <c r="H13" s="16"/>
      <c r="I13" s="5"/>
    </row>
    <row r="14" spans="1:14" x14ac:dyDescent="0.25">
      <c r="A14" s="36" t="s">
        <v>6</v>
      </c>
      <c r="B14" s="46">
        <f>IF(B13="","",IF((B13+1)=$D$6+1,"",B13+1))</f>
        <v>44485</v>
      </c>
      <c r="C14" s="47"/>
      <c r="D14" s="23"/>
      <c r="E14" s="23"/>
      <c r="F14" s="32">
        <f ca="1">IF(COUNTIF(Données!$F$3:$F$15,B14),0.291666666666667,MOD(E14-D14-$F$7,1))</f>
        <v>0.97916666666666663</v>
      </c>
      <c r="G14" s="16"/>
      <c r="H14" s="16"/>
      <c r="I14" s="5"/>
    </row>
    <row r="15" spans="1:14" x14ac:dyDescent="0.25">
      <c r="A15" s="36" t="s">
        <v>7</v>
      </c>
      <c r="B15" s="46">
        <f t="shared" ref="B15:B43" si="0">IF(B14="","",IF((B14+1)=$D$6+1,"",B14+1))</f>
        <v>44486</v>
      </c>
      <c r="C15" s="47"/>
      <c r="D15" s="23"/>
      <c r="E15" s="23"/>
      <c r="F15" s="32">
        <f ca="1">IF(COUNTIF(Données!$F$3:$F$15,B15),0.291666666666667,MOD(E15-D15-$F$7,1))</f>
        <v>0.97916666666666663</v>
      </c>
      <c r="G15" s="27">
        <f ca="1">SUM(F9:F15)</f>
        <v>6.854166666666667</v>
      </c>
      <c r="H15" s="16"/>
      <c r="I15" s="5"/>
    </row>
    <row r="16" spans="1:14" x14ac:dyDescent="0.25">
      <c r="A16" s="36" t="s">
        <v>1</v>
      </c>
      <c r="B16" s="46">
        <f t="shared" si="0"/>
        <v>44487</v>
      </c>
      <c r="C16" s="47"/>
      <c r="D16" s="23"/>
      <c r="E16" s="24"/>
      <c r="F16" s="32">
        <f ca="1">IF(COUNTIF(Données!$F$3:$F$15,B16),0.291666666666667,MOD(E16-D16-$F$7,1))</f>
        <v>0.97916666666666663</v>
      </c>
      <c r="G16" s="16"/>
      <c r="H16" s="16"/>
      <c r="I16" s="5"/>
    </row>
    <row r="17" spans="1:9" x14ac:dyDescent="0.25">
      <c r="A17" s="36" t="s">
        <v>2</v>
      </c>
      <c r="B17" s="46">
        <f t="shared" si="0"/>
        <v>44488</v>
      </c>
      <c r="C17" s="47"/>
      <c r="D17" s="23"/>
      <c r="E17" s="24"/>
      <c r="F17" s="32">
        <f ca="1">IF(COUNTIF(Données!$F$3:$F$15,B17),0.291666666666667,MOD(E17-D17-$F$7,1))</f>
        <v>0.97916666666666663</v>
      </c>
      <c r="G17" s="16"/>
      <c r="H17" s="16"/>
      <c r="I17" s="5"/>
    </row>
    <row r="18" spans="1:9" x14ac:dyDescent="0.25">
      <c r="A18" s="36" t="s">
        <v>3</v>
      </c>
      <c r="B18" s="46">
        <f t="shared" si="0"/>
        <v>44489</v>
      </c>
      <c r="C18" s="47"/>
      <c r="D18" s="23"/>
      <c r="E18" s="24"/>
      <c r="F18" s="32">
        <f ca="1">IF(COUNTIF(Données!$F$3:$F$15,B18),0.291666666666667,MOD(E18-D18-$F$7,1))</f>
        <v>0.97916666666666663</v>
      </c>
      <c r="G18" s="16"/>
      <c r="H18" s="16"/>
      <c r="I18" s="5"/>
    </row>
    <row r="19" spans="1:9" x14ac:dyDescent="0.25">
      <c r="A19" s="36" t="s">
        <v>4</v>
      </c>
      <c r="B19" s="46">
        <f t="shared" si="0"/>
        <v>44490</v>
      </c>
      <c r="C19" s="47"/>
      <c r="D19" s="23"/>
      <c r="E19" s="24"/>
      <c r="F19" s="32">
        <f ca="1">IF(COUNTIF(Données!$F$3:$F$15,B19),0.291666666666667,MOD(E19-D19-$F$7,1))</f>
        <v>0.97916666666666663</v>
      </c>
      <c r="G19" s="16"/>
      <c r="H19" s="16"/>
      <c r="I19" s="5"/>
    </row>
    <row r="20" spans="1:9" x14ac:dyDescent="0.25">
      <c r="A20" s="36" t="s">
        <v>5</v>
      </c>
      <c r="B20" s="46">
        <f t="shared" si="0"/>
        <v>44491</v>
      </c>
      <c r="C20" s="47"/>
      <c r="D20" s="23"/>
      <c r="E20" s="23"/>
      <c r="F20" s="32">
        <f ca="1">IF(COUNTIF(Données!$F$3:$F$15,B20),0.291666666666667,MOD(E20-D20-$F$7,1))</f>
        <v>0.97916666666666663</v>
      </c>
      <c r="G20" s="16"/>
      <c r="H20" s="16"/>
      <c r="I20" s="5"/>
    </row>
    <row r="21" spans="1:9" x14ac:dyDescent="0.25">
      <c r="A21" s="36" t="s">
        <v>6</v>
      </c>
      <c r="B21" s="46">
        <f t="shared" si="0"/>
        <v>44492</v>
      </c>
      <c r="C21" s="47"/>
      <c r="D21" s="23"/>
      <c r="E21" s="23"/>
      <c r="F21" s="32">
        <f ca="1">IF(COUNTIF(Données!$F$3:$F$15,B21),0.291666666666667,MOD(E21-D21-$F$7,1))</f>
        <v>0.97916666666666663</v>
      </c>
      <c r="G21" s="16"/>
      <c r="H21" s="16"/>
      <c r="I21" s="5"/>
    </row>
    <row r="22" spans="1:9" x14ac:dyDescent="0.25">
      <c r="A22" s="36" t="s">
        <v>7</v>
      </c>
      <c r="B22" s="46">
        <f t="shared" si="0"/>
        <v>44493</v>
      </c>
      <c r="C22" s="47"/>
      <c r="D22" s="23"/>
      <c r="E22" s="23"/>
      <c r="F22" s="32">
        <f ca="1">IF(COUNTIF(Données!$F$3:$F$15,B22),0.291666666666667,MOD(E22-D22-$F$7,1))</f>
        <v>0.97916666666666663</v>
      </c>
      <c r="G22" s="27">
        <f ca="1">SUM(F16:F22)</f>
        <v>6.854166666666667</v>
      </c>
      <c r="H22" s="27">
        <f ca="1">SUM(G15+G22)</f>
        <v>13.708333333333334</v>
      </c>
      <c r="I22" s="6"/>
    </row>
    <row r="23" spans="1:9" x14ac:dyDescent="0.25">
      <c r="A23" s="36" t="s">
        <v>1</v>
      </c>
      <c r="B23" s="46">
        <f t="shared" si="0"/>
        <v>44494</v>
      </c>
      <c r="C23" s="47"/>
      <c r="D23" s="23"/>
      <c r="E23" s="24"/>
      <c r="F23" s="32">
        <f ca="1">IF(COUNTIF(Données!$F$3:$F$15,B23),0.291666666666667,MOD(E23-D23-$F$7,1))</f>
        <v>0.97916666666666663</v>
      </c>
      <c r="G23" s="16"/>
      <c r="H23" s="16"/>
      <c r="I23" s="5"/>
    </row>
    <row r="24" spans="1:9" x14ac:dyDescent="0.25">
      <c r="A24" s="36" t="s">
        <v>2</v>
      </c>
      <c r="B24" s="46">
        <f t="shared" si="0"/>
        <v>44495</v>
      </c>
      <c r="C24" s="47"/>
      <c r="D24" s="23"/>
      <c r="E24" s="24"/>
      <c r="F24" s="32">
        <f ca="1">IF(COUNTIF(Données!$F$3:$F$15,B24),0.291666666666667,MOD(E24-D24-$F$7,1))</f>
        <v>0.97916666666666663</v>
      </c>
      <c r="G24" s="16"/>
      <c r="H24" s="16"/>
      <c r="I24" s="5"/>
    </row>
    <row r="25" spans="1:9" x14ac:dyDescent="0.25">
      <c r="A25" s="36" t="s">
        <v>3</v>
      </c>
      <c r="B25" s="46">
        <f t="shared" si="0"/>
        <v>44496</v>
      </c>
      <c r="C25" s="47"/>
      <c r="D25" s="23"/>
      <c r="E25" s="24"/>
      <c r="F25" s="32">
        <f ca="1">IF(COUNTIF(Données!$F$3:$F$15,B25),0.291666666666667,MOD(E25-D25-$F$7,1))</f>
        <v>0.97916666666666663</v>
      </c>
      <c r="G25" s="16"/>
      <c r="H25" s="16"/>
      <c r="I25" s="5"/>
    </row>
    <row r="26" spans="1:9" x14ac:dyDescent="0.25">
      <c r="A26" s="36" t="s">
        <v>4</v>
      </c>
      <c r="B26" s="46">
        <f t="shared" si="0"/>
        <v>44497</v>
      </c>
      <c r="C26" s="47"/>
      <c r="D26" s="23"/>
      <c r="E26" s="24"/>
      <c r="F26" s="32">
        <f ca="1">IF(COUNTIF(Données!$F$3:$F$15,B26),0.291666666666667,MOD(E26-D26-$F$7,1))</f>
        <v>0.97916666666666663</v>
      </c>
      <c r="G26" s="16"/>
      <c r="H26" s="16"/>
      <c r="I26" s="5"/>
    </row>
    <row r="27" spans="1:9" x14ac:dyDescent="0.25">
      <c r="A27" s="36" t="s">
        <v>5</v>
      </c>
      <c r="B27" s="46">
        <f t="shared" si="0"/>
        <v>44498</v>
      </c>
      <c r="C27" s="47"/>
      <c r="D27" s="23"/>
      <c r="E27" s="23"/>
      <c r="F27" s="32">
        <f ca="1">IF(COUNTIF(Données!$F$3:$F$15,B27),0.291666666666667,MOD(E27-D27-$F$7,1))</f>
        <v>0.97916666666666663</v>
      </c>
      <c r="G27" s="16"/>
      <c r="H27" s="16"/>
      <c r="I27" s="5"/>
    </row>
    <row r="28" spans="1:9" x14ac:dyDescent="0.25">
      <c r="A28" s="36" t="s">
        <v>6</v>
      </c>
      <c r="B28" s="46">
        <f t="shared" si="0"/>
        <v>44499</v>
      </c>
      <c r="C28" s="47"/>
      <c r="D28" s="23"/>
      <c r="E28" s="23"/>
      <c r="F28" s="32">
        <f ca="1">IF(COUNTIF(Données!$F$3:$F$15,B28),0.291666666666667,MOD(E28-D28-$F$7,1))</f>
        <v>0.97916666666666663</v>
      </c>
      <c r="G28" s="16"/>
      <c r="H28" s="16"/>
      <c r="I28" s="5"/>
    </row>
    <row r="29" spans="1:9" x14ac:dyDescent="0.25">
      <c r="A29" s="36" t="s">
        <v>7</v>
      </c>
      <c r="B29" s="46">
        <f t="shared" si="0"/>
        <v>44500</v>
      </c>
      <c r="C29" s="47"/>
      <c r="D29" s="23"/>
      <c r="E29" s="23"/>
      <c r="F29" s="32">
        <f ca="1">IF(COUNTIF(Données!$F$3:$F$15,B29),0.291666666666667,MOD(E29-D29-$F$7,1))</f>
        <v>0.97916666666666663</v>
      </c>
      <c r="G29" s="27">
        <f ca="1">SUM(F23:F29)</f>
        <v>6.854166666666667</v>
      </c>
      <c r="H29" s="27">
        <f ca="1">SUM(G22+G29)</f>
        <v>13.708333333333334</v>
      </c>
      <c r="I29" s="5"/>
    </row>
    <row r="30" spans="1:9" x14ac:dyDescent="0.25">
      <c r="A30" s="36" t="s">
        <v>1</v>
      </c>
      <c r="B30" s="46">
        <f t="shared" si="0"/>
        <v>44501</v>
      </c>
      <c r="C30" s="47"/>
      <c r="D30" s="25"/>
      <c r="E30" s="24"/>
      <c r="F30" s="32">
        <f ca="1">IF(COUNTIF(Données!$F$3:$F$15,B30),0.291666666666667,MOD(E30-D30-$F$7,1))</f>
        <v>0.29166666666666702</v>
      </c>
      <c r="G30" s="17"/>
      <c r="H30" s="16"/>
      <c r="I30" s="5"/>
    </row>
    <row r="31" spans="1:9" x14ac:dyDescent="0.25">
      <c r="A31" s="36" t="s">
        <v>2</v>
      </c>
      <c r="B31" s="46">
        <f t="shared" si="0"/>
        <v>44502</v>
      </c>
      <c r="C31" s="47"/>
      <c r="D31" s="23"/>
      <c r="E31" s="24"/>
      <c r="F31" s="32">
        <f ca="1">IF(COUNTIF(Données!$F$3:$F$15,B31),0.291666666666667,MOD(E31-D31-$F$7,1))</f>
        <v>0.97916666666666663</v>
      </c>
      <c r="G31" s="16"/>
      <c r="H31" s="16"/>
      <c r="I31" s="5"/>
    </row>
    <row r="32" spans="1:9" x14ac:dyDescent="0.25">
      <c r="A32" s="36" t="s">
        <v>3</v>
      </c>
      <c r="B32" s="46">
        <f t="shared" si="0"/>
        <v>44503</v>
      </c>
      <c r="C32" s="47"/>
      <c r="D32" s="23"/>
      <c r="E32" s="24"/>
      <c r="F32" s="32">
        <f ca="1">IF(COUNTIF(Données!$F$3:$F$15,B32),0.291666666666667,MOD(E32-D32-$F$7,1))</f>
        <v>0.97916666666666663</v>
      </c>
      <c r="G32" s="16"/>
      <c r="H32" s="16"/>
      <c r="I32" s="5"/>
    </row>
    <row r="33" spans="1:9" x14ac:dyDescent="0.25">
      <c r="A33" s="36" t="s">
        <v>4</v>
      </c>
      <c r="B33" s="46">
        <f t="shared" si="0"/>
        <v>44504</v>
      </c>
      <c r="C33" s="47"/>
      <c r="D33" s="23"/>
      <c r="E33" s="23"/>
      <c r="F33" s="32">
        <f ca="1">IF(COUNTIF(Données!$F$3:$F$15,B33),0.291666666666667,MOD(E33-D33-$F$7,1))</f>
        <v>0.97916666666666663</v>
      </c>
      <c r="G33" s="16"/>
      <c r="H33" s="16"/>
      <c r="I33" s="5"/>
    </row>
    <row r="34" spans="1:9" x14ac:dyDescent="0.25">
      <c r="A34" s="36" t="s">
        <v>5</v>
      </c>
      <c r="B34" s="46">
        <f t="shared" si="0"/>
        <v>44505</v>
      </c>
      <c r="C34" s="47"/>
      <c r="D34" s="23"/>
      <c r="E34" s="23"/>
      <c r="F34" s="32">
        <f ca="1">IF(COUNTIF(Données!$F$3:$F$15,B34),0.291666666666667,MOD(E34-D34-$F$7,1))</f>
        <v>0.97916666666666663</v>
      </c>
      <c r="G34" s="16"/>
      <c r="H34" s="16"/>
      <c r="I34" s="5"/>
    </row>
    <row r="35" spans="1:9" x14ac:dyDescent="0.25">
      <c r="A35" s="36" t="s">
        <v>6</v>
      </c>
      <c r="B35" s="46">
        <f t="shared" si="0"/>
        <v>44506</v>
      </c>
      <c r="C35" s="47"/>
      <c r="D35" s="23"/>
      <c r="E35" s="23"/>
      <c r="F35" s="32">
        <f ca="1">IF(COUNTIF(Données!$F$3:$F$15,B35),0.291666666666667,MOD(E35-D35-$F$7,1))</f>
        <v>0.97916666666666663</v>
      </c>
      <c r="G35" s="16"/>
      <c r="H35" s="16"/>
      <c r="I35" s="5"/>
    </row>
    <row r="36" spans="1:9" x14ac:dyDescent="0.25">
      <c r="A36" s="36" t="s">
        <v>7</v>
      </c>
      <c r="B36" s="46">
        <f t="shared" si="0"/>
        <v>44507</v>
      </c>
      <c r="C36" s="47"/>
      <c r="D36" s="23"/>
      <c r="E36" s="23"/>
      <c r="F36" s="32">
        <f ca="1">IF(COUNTIF(Données!$F$3:$F$15,B36),0.291666666666667,MOD(E36-D36-$F$7,1))</f>
        <v>0.97916666666666663</v>
      </c>
      <c r="G36" s="27">
        <f ca="1">SUM(F30:F36)</f>
        <v>6.1666666666666679</v>
      </c>
      <c r="H36" s="27">
        <f ca="1">SUM(G29+G36)</f>
        <v>13.020833333333336</v>
      </c>
      <c r="I36" s="6"/>
    </row>
    <row r="37" spans="1:9" x14ac:dyDescent="0.25">
      <c r="A37" s="36" t="s">
        <v>1</v>
      </c>
      <c r="B37" s="46">
        <f t="shared" si="0"/>
        <v>44508</v>
      </c>
      <c r="C37" s="47"/>
      <c r="D37" s="23"/>
      <c r="E37" s="24"/>
      <c r="F37" s="32">
        <f ca="1">IF(COUNTIF(Données!$F$3:$F$15,B37),0.291666666666667,MOD(E37-D37-$F$7,1))</f>
        <v>0.97916666666666663</v>
      </c>
      <c r="G37" s="16"/>
      <c r="H37" s="16"/>
      <c r="I37" s="5"/>
    </row>
    <row r="38" spans="1:9" x14ac:dyDescent="0.25">
      <c r="A38" s="36" t="s">
        <v>2</v>
      </c>
      <c r="B38" s="46">
        <f t="shared" si="0"/>
        <v>44509</v>
      </c>
      <c r="C38" s="47"/>
      <c r="D38" s="23"/>
      <c r="E38" s="23"/>
      <c r="F38" s="32">
        <f ca="1">IF(COUNTIF(Données!$F$3:$F$15,B38),0.291666666666667,MOD(E38-D38-$F$7,1))</f>
        <v>0.97916666666666663</v>
      </c>
      <c r="G38" s="16"/>
      <c r="H38" s="16"/>
      <c r="I38" s="5"/>
    </row>
    <row r="39" spans="1:9" x14ac:dyDescent="0.25">
      <c r="A39" s="36" t="s">
        <v>3</v>
      </c>
      <c r="B39" s="46">
        <f t="shared" si="0"/>
        <v>44510</v>
      </c>
      <c r="C39" s="47"/>
      <c r="D39" s="23"/>
      <c r="E39" s="23"/>
      <c r="F39" s="32">
        <f ca="1">IF(COUNTIF(Données!$F$3:$F$15,B39),0.291666666666667,MOD(E39-D39-$F$7,1))</f>
        <v>0.97916666666666663</v>
      </c>
      <c r="G39" s="16"/>
      <c r="H39" s="16"/>
      <c r="I39" s="5"/>
    </row>
    <row r="40" spans="1:9" x14ac:dyDescent="0.25">
      <c r="A40" s="36" t="s">
        <v>4</v>
      </c>
      <c r="B40" s="46">
        <f t="shared" si="0"/>
        <v>44511</v>
      </c>
      <c r="C40" s="47"/>
      <c r="D40" s="25"/>
      <c r="E40" s="23"/>
      <c r="F40" s="32">
        <f ca="1">IF(COUNTIF(Données!$F$3:$F$15,B40),0.291666666666667,MOD(E40-D40-$F$7,1))</f>
        <v>0.29166666666666702</v>
      </c>
      <c r="G40" s="16"/>
      <c r="H40" s="16"/>
      <c r="I40" s="5"/>
    </row>
    <row r="41" spans="1:9" x14ac:dyDescent="0.25">
      <c r="A41" s="36" t="s">
        <v>5</v>
      </c>
      <c r="B41" s="46">
        <f t="shared" si="0"/>
        <v>44512</v>
      </c>
      <c r="C41" s="47"/>
      <c r="D41" s="23"/>
      <c r="E41" s="24"/>
      <c r="F41" s="32">
        <f ca="1">IF(COUNTIF(Données!$F$3:$F$15,B41),0.291666666666667,MOD(E41-D41-$F$7,1))</f>
        <v>0.97916666666666663</v>
      </c>
      <c r="G41" s="16"/>
      <c r="H41" s="16"/>
      <c r="I41" s="5"/>
    </row>
    <row r="42" spans="1:9" x14ac:dyDescent="0.25">
      <c r="A42" s="36" t="s">
        <v>6</v>
      </c>
      <c r="B42" s="46">
        <f t="shared" si="0"/>
        <v>44513</v>
      </c>
      <c r="C42" s="47"/>
      <c r="D42" s="23"/>
      <c r="E42" s="24"/>
      <c r="F42" s="32">
        <f ca="1">IF(COUNTIF(Données!$F$3:$F$15,B42),0.291666666666667,MOD(E42-D42-$F$7,1))</f>
        <v>0.97916666666666663</v>
      </c>
      <c r="G42" s="16"/>
      <c r="H42" s="16"/>
      <c r="I42" s="5"/>
    </row>
    <row r="43" spans="1:9" x14ac:dyDescent="0.25">
      <c r="A43" s="36" t="s">
        <v>7</v>
      </c>
      <c r="B43" s="46">
        <f t="shared" si="0"/>
        <v>44514</v>
      </c>
      <c r="C43" s="47"/>
      <c r="D43" s="23"/>
      <c r="E43" s="23"/>
      <c r="F43" s="32">
        <f ca="1">IF(COUNTIF(Données!$F$3:$F$15,B43),0.291666666666667,MOD(E43-D43-$F$7,1))</f>
        <v>0.97916666666666663</v>
      </c>
      <c r="G43" s="27">
        <f ca="1">SUM(F37:F43)</f>
        <v>6.1666666666666679</v>
      </c>
      <c r="H43" s="27">
        <f ca="1">SUM(G36+G43)</f>
        <v>12.333333333333336</v>
      </c>
      <c r="I43" s="5"/>
    </row>
    <row r="44" spans="1:9" x14ac:dyDescent="0.25">
      <c r="F44" s="18" t="s">
        <v>15</v>
      </c>
      <c r="G44" s="26">
        <f ca="1">SUM(F9:F43)</f>
        <v>32.89583333333335</v>
      </c>
      <c r="H44" s="16"/>
      <c r="I44" s="5"/>
    </row>
  </sheetData>
  <sheetProtection formatCells="0" formatColumns="0" formatRows="0" insertColumns="0" insertRows="0" insertHyperlinks="0" deleteColumns="0" deleteRows="0" sort="0" autoFilter="0" pivotTables="0"/>
  <mergeCells count="43">
    <mergeCell ref="B19:C19"/>
    <mergeCell ref="B20:C20"/>
    <mergeCell ref="B21:C21"/>
    <mergeCell ref="B39:C39"/>
    <mergeCell ref="B40:C40"/>
    <mergeCell ref="B22:C22"/>
    <mergeCell ref="B23:C23"/>
    <mergeCell ref="B24:C24"/>
    <mergeCell ref="B36:C36"/>
    <mergeCell ref="B37:C37"/>
    <mergeCell ref="B26:C26"/>
    <mergeCell ref="B2:E2"/>
    <mergeCell ref="B12:C12"/>
    <mergeCell ref="B13:C13"/>
    <mergeCell ref="G7:H7"/>
    <mergeCell ref="B25:C25"/>
    <mergeCell ref="B14:C14"/>
    <mergeCell ref="B4:E4"/>
    <mergeCell ref="D7:E7"/>
    <mergeCell ref="A8:C8"/>
    <mergeCell ref="B9:C9"/>
    <mergeCell ref="B10:C10"/>
    <mergeCell ref="B11:C11"/>
    <mergeCell ref="G2:H2"/>
    <mergeCell ref="B3:E3"/>
    <mergeCell ref="B15:C15"/>
    <mergeCell ref="F5:H5"/>
    <mergeCell ref="B16:C16"/>
    <mergeCell ref="B43:C43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41:C41"/>
    <mergeCell ref="B42:C42"/>
    <mergeCell ref="B17:C17"/>
    <mergeCell ref="B18:C18"/>
  </mergeCells>
  <conditionalFormatting sqref="G15">
    <cfRule type="cellIs" dxfId="17" priority="58" operator="greaterThan">
      <formula>44</formula>
    </cfRule>
  </conditionalFormatting>
  <conditionalFormatting sqref="G22">
    <cfRule type="cellIs" dxfId="16" priority="57" operator="greaterThan">
      <formula>1.83333333333333</formula>
    </cfRule>
  </conditionalFormatting>
  <conditionalFormatting sqref="H22">
    <cfRule type="cellIs" dxfId="15" priority="56" operator="greaterThan">
      <formula>2.91666666666667</formula>
    </cfRule>
  </conditionalFormatting>
  <conditionalFormatting sqref="G30">
    <cfRule type="cellIs" dxfId="14" priority="55" operator="greaterThan">
      <formula>1.83333333333333</formula>
    </cfRule>
  </conditionalFormatting>
  <conditionalFormatting sqref="G29">
    <cfRule type="cellIs" dxfId="13" priority="53" operator="greaterThan">
      <formula>1.83333333333333</formula>
    </cfRule>
    <cfRule type="cellIs" dxfId="12" priority="54" operator="greaterThan">
      <formula>1.83333333333333</formula>
    </cfRule>
  </conditionalFormatting>
  <conditionalFormatting sqref="G36">
    <cfRule type="cellIs" dxfId="11" priority="52" operator="greaterThan">
      <formula>1.83333333333333</formula>
    </cfRule>
  </conditionalFormatting>
  <conditionalFormatting sqref="G43">
    <cfRule type="cellIs" dxfId="10" priority="48" operator="greaterThan">
      <formula>1.83333333333333</formula>
    </cfRule>
    <cfRule type="cellIs" dxfId="9" priority="51" operator="greaterThan">
      <formula>1.83333333333333</formula>
    </cfRule>
  </conditionalFormatting>
  <conditionalFormatting sqref="H36">
    <cfRule type="cellIs" dxfId="8" priority="49" operator="greaterThan">
      <formula>2.91666666666667</formula>
    </cfRule>
    <cfRule type="cellIs" dxfId="7" priority="50" operator="greaterThan">
      <formula>2.91666666666667</formula>
    </cfRule>
  </conditionalFormatting>
  <conditionalFormatting sqref="H29">
    <cfRule type="cellIs" dxfId="6" priority="37" operator="greaterThan">
      <formula>2.91666666666667</formula>
    </cfRule>
  </conditionalFormatting>
  <conditionalFormatting sqref="H43">
    <cfRule type="cellIs" dxfId="5" priority="35" operator="greaterThan">
      <formula>2.91666666666667</formula>
    </cfRule>
    <cfRule type="cellIs" dxfId="4" priority="36" operator="greaterThan">
      <formula>2.91666666666667</formula>
    </cfRule>
  </conditionalFormatting>
  <conditionalFormatting sqref="A9:E43">
    <cfRule type="expression" dxfId="3" priority="6">
      <formula>WEEKDAY($B9,2)&gt;5</formula>
    </cfRule>
  </conditionalFormatting>
  <dataValidations disablePrompts="1" count="2">
    <dataValidation type="custom" allowBlank="1" showInputMessage="1" showErrorMessage="1" sqref="G3 I3">
      <formula1>INDIRECT("Données!D3:D6")</formula1>
    </dataValidation>
    <dataValidation type="list" allowBlank="1" showInputMessage="1" showErrorMessage="1" sqref="G2:H2">
      <formula1>REFERENTS</formula1>
    </dataValidation>
  </dataValidations>
  <pageMargins left="0.15931372549019607" right="0.11029411764705882" top="1.4173228346456694" bottom="0.74803149606299213" header="0.31496062992125984" footer="0.31496062992125984"/>
  <pageSetup paperSize="9" orientation="portrait" r:id="rId1"/>
  <headerFooter>
    <oddFooter>&amp;C&amp;"-,Gras"&amp;KFF0000Merci de transmettre avant le vendredi de la 1ère semaine de stage ce fichier excel via le mail de votre formateur référent.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8974CE9-6B3D-4A1F-9AFC-E2469780AFAE}">
            <xm:f>COUNTIF(Données!$F$3:$F$15,$B9)</xm:f>
            <x14:dxf>
              <fill>
                <patternFill>
                  <bgColor theme="0" tint="-0.24994659260841701"/>
                </patternFill>
              </fill>
            </x14:dxf>
          </x14:cfRule>
          <xm:sqref>A9:E43</xm:sqref>
        </x14:conditionalFormatting>
        <x14:conditionalFormatting xmlns:xm="http://schemas.microsoft.com/office/excel/2006/main">
          <x14:cfRule type="expression" priority="1" id="{1028A941-AC85-480B-955B-03A370B8BD30}">
            <xm:f>COUNTIF(Données!$F$3:$F$15,$B9)</xm:f>
            <x14:dxf>
              <fill>
                <patternFill>
                  <bgColor theme="1"/>
                </patternFill>
              </fill>
            </x14:dxf>
          </x14:cfRule>
          <xm:sqref>D9:E43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5"/>
  <sheetViews>
    <sheetView workbookViewId="0">
      <selection activeCell="B3" sqref="B3:C9"/>
    </sheetView>
  </sheetViews>
  <sheetFormatPr baseColWidth="10" defaultRowHeight="15" x14ac:dyDescent="0.25"/>
  <cols>
    <col min="2" max="2" width="18.28515625" bestFit="1" customWidth="1"/>
    <col min="3" max="3" width="34.28515625" customWidth="1"/>
    <col min="4" max="4" width="11.42578125" customWidth="1"/>
  </cols>
  <sheetData>
    <row r="2" spans="2:6" x14ac:dyDescent="0.25">
      <c r="B2" s="40" t="s">
        <v>28</v>
      </c>
      <c r="C2" s="41" t="s">
        <v>24</v>
      </c>
      <c r="E2" s="34" t="s">
        <v>27</v>
      </c>
      <c r="F2">
        <f ca="1">YEAR(TODAY())</f>
        <v>2021</v>
      </c>
    </row>
    <row r="3" spans="2:6" x14ac:dyDescent="0.25">
      <c r="B3" s="42"/>
      <c r="C3" s="38"/>
      <c r="E3" s="33"/>
      <c r="F3" s="33">
        <f ca="1" xml:space="preserve"> DATE($F$2,1,1)</f>
        <v>44197</v>
      </c>
    </row>
    <row r="4" spans="2:6" x14ac:dyDescent="0.25">
      <c r="B4" s="37"/>
      <c r="C4" s="38"/>
      <c r="E4" s="33"/>
      <c r="F4" s="33">
        <f ca="1" xml:space="preserve"> FLOOR(DAY(MINUTE($F$2/38)/2+56)&amp;"/5/"&amp;$F$2,7)-34</f>
        <v>44290</v>
      </c>
    </row>
    <row r="5" spans="2:6" x14ac:dyDescent="0.25">
      <c r="B5" s="37"/>
      <c r="C5" s="38"/>
      <c r="E5" s="33"/>
      <c r="F5" s="33">
        <f ca="1" xml:space="preserve"> F3 + 1</f>
        <v>44198</v>
      </c>
    </row>
    <row r="6" spans="2:6" x14ac:dyDescent="0.25">
      <c r="B6" s="42"/>
      <c r="C6" s="38"/>
      <c r="E6" s="33"/>
      <c r="F6" s="33">
        <f ca="1" xml:space="preserve"> DATE($F$2,5,1)</f>
        <v>44317</v>
      </c>
    </row>
    <row r="7" spans="2:6" x14ac:dyDescent="0.25">
      <c r="B7" s="42"/>
      <c r="C7" s="39"/>
      <c r="E7" s="33"/>
      <c r="F7" s="33">
        <f ca="1" xml:space="preserve"> DATE($F$2,5,8)</f>
        <v>44324</v>
      </c>
    </row>
    <row r="8" spans="2:6" x14ac:dyDescent="0.25">
      <c r="B8" s="42"/>
      <c r="C8" s="39"/>
      <c r="E8" s="33"/>
      <c r="F8" s="33">
        <f ca="1" xml:space="preserve"> F3 + 39</f>
        <v>44236</v>
      </c>
    </row>
    <row r="9" spans="2:6" x14ac:dyDescent="0.25">
      <c r="B9" s="42"/>
      <c r="C9" s="39"/>
      <c r="E9" s="33"/>
      <c r="F9" s="33">
        <f ca="1" xml:space="preserve"> F3 + 49</f>
        <v>44246</v>
      </c>
    </row>
    <row r="10" spans="2:6" x14ac:dyDescent="0.25">
      <c r="E10" s="33"/>
      <c r="F10" s="33">
        <f ca="1" xml:space="preserve"> F3 + 50</f>
        <v>44247</v>
      </c>
    </row>
    <row r="11" spans="2:6" x14ac:dyDescent="0.25">
      <c r="E11" s="33"/>
      <c r="F11" s="33">
        <f ca="1" xml:space="preserve"> DATE($F$2,7,14)</f>
        <v>44391</v>
      </c>
    </row>
    <row r="12" spans="2:6" x14ac:dyDescent="0.25">
      <c r="E12" s="33"/>
      <c r="F12" s="33">
        <f ca="1" xml:space="preserve"> DATE($F$2,8,15)</f>
        <v>44423</v>
      </c>
    </row>
    <row r="13" spans="2:6" x14ac:dyDescent="0.25">
      <c r="E13" s="33"/>
      <c r="F13" s="33">
        <f ca="1" xml:space="preserve"> DATE($F$2,11,1)</f>
        <v>44501</v>
      </c>
    </row>
    <row r="14" spans="2:6" x14ac:dyDescent="0.25">
      <c r="E14" s="33"/>
      <c r="F14" s="33">
        <f ca="1" xml:space="preserve"> DATE($F$2,11,11)</f>
        <v>44511</v>
      </c>
    </row>
    <row r="15" spans="2:6" x14ac:dyDescent="0.25">
      <c r="E15" s="33"/>
      <c r="F15" s="33">
        <f ca="1" xml:space="preserve"> DATE($F$2,12,25)</f>
        <v>44555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PITETTI Bruno</dc:creator>
  <cp:lastModifiedBy>PITETTI Bruno</cp:lastModifiedBy>
  <cp:lastPrinted>2021-10-11T07:29:07Z</cp:lastPrinted>
  <dcterms:created xsi:type="dcterms:W3CDTF">2021-10-06T11:50:10Z</dcterms:created>
  <dcterms:modified xsi:type="dcterms:W3CDTF">2021-10-13T15:24:37Z</dcterms:modified>
</cp:coreProperties>
</file>