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CALEMIT\"/>
    </mc:Choice>
  </mc:AlternateContent>
  <xr:revisionPtr revIDLastSave="0" documentId="13_ncr:1_{26EAD0B2-DFB3-417C-885D-DC55AA956D64}" xr6:coauthVersionLast="38" xr6:coauthVersionMax="38" xr10:uidLastSave="{00000000-0000-0000-0000-000000000000}"/>
  <bookViews>
    <workbookView xWindow="120" yWindow="120" windowWidth="15195" windowHeight="8805" activeTab="3" xr2:uid="{00000000-000D-0000-FFFF-FFFF00000000}"/>
  </bookViews>
  <sheets>
    <sheet name="DONNER1" sheetId="1" r:id="rId1"/>
    <sheet name="DONNER2" sheetId="2" r:id="rId2"/>
    <sheet name="DONNER3" sheetId="6" r:id="rId3"/>
    <sheet name="FICHE DE REGLAGE" sheetId="3" r:id="rId4"/>
    <sheet name="SUIVI PRODUCTION" sheetId="10" r:id="rId5"/>
  </sheets>
  <definedNames>
    <definedName name="_xlnm._FilterDatabase" localSheetId="0" hidden="1">DONNER1!$A$2:$A$299</definedName>
    <definedName name="_xlnm._FilterDatabase" localSheetId="1" hidden="1">DONNER2!$A$1:$A$114</definedName>
    <definedName name="V_\Plans_et_documents\Dessins_3\3528034.PDF">'FICHE DE REGLAGE'!$A$18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3" l="1"/>
  <c r="H5" i="3"/>
  <c r="K19" i="10" l="1"/>
  <c r="E19" i="10"/>
  <c r="K33" i="10"/>
  <c r="E33" i="10"/>
  <c r="F25" i="3" l="1"/>
  <c r="E25" i="3"/>
  <c r="D25" i="3"/>
  <c r="F22" i="3"/>
  <c r="E22" i="3"/>
  <c r="D22" i="3"/>
  <c r="F20" i="3"/>
  <c r="E20" i="3"/>
  <c r="D20" i="3"/>
  <c r="R34" i="3" l="1"/>
  <c r="N34" i="3"/>
  <c r="R33" i="3"/>
  <c r="B30" i="3"/>
  <c r="B29" i="3"/>
  <c r="B28" i="3"/>
  <c r="B26" i="3"/>
  <c r="B25" i="3"/>
  <c r="B24" i="3"/>
  <c r="B22" i="3"/>
  <c r="B21" i="3"/>
  <c r="B19" i="3"/>
  <c r="B18" i="3"/>
  <c r="B17" i="3"/>
  <c r="B16" i="3"/>
  <c r="J5" i="3" s="1"/>
  <c r="B15" i="3"/>
  <c r="B14" i="3"/>
  <c r="B13" i="3"/>
  <c r="B12" i="3"/>
  <c r="B11" i="3"/>
  <c r="B10" i="3"/>
  <c r="B9" i="3"/>
  <c r="B8" i="3"/>
  <c r="B7" i="3"/>
  <c r="B6" i="3"/>
  <c r="B5" i="3"/>
  <c r="B4" i="3"/>
  <c r="M37" i="3"/>
  <c r="L37" i="3"/>
  <c r="M36" i="3"/>
  <c r="L36" i="3"/>
  <c r="R35" i="3"/>
  <c r="Q35" i="3"/>
  <c r="P35" i="3"/>
  <c r="O35" i="3"/>
  <c r="N35" i="3"/>
  <c r="M35" i="3"/>
  <c r="L35" i="3"/>
  <c r="Q34" i="3"/>
  <c r="P34" i="3"/>
  <c r="O34" i="3"/>
  <c r="M34" i="3"/>
  <c r="L34" i="3"/>
  <c r="Q33" i="3"/>
  <c r="P33" i="3"/>
  <c r="O33" i="3"/>
  <c r="N33" i="3"/>
  <c r="M33" i="3"/>
  <c r="L33" i="3"/>
  <c r="I31" i="10"/>
  <c r="H31" i="10"/>
  <c r="G31" i="10"/>
  <c r="D31" i="10"/>
  <c r="Q31" i="10" s="1"/>
  <c r="C31" i="10"/>
  <c r="I30" i="10"/>
  <c r="H30" i="10"/>
  <c r="G30" i="10"/>
  <c r="D30" i="10"/>
  <c r="R30" i="10" s="1"/>
  <c r="C30" i="10"/>
  <c r="I29" i="10"/>
  <c r="H29" i="10"/>
  <c r="G29" i="10"/>
  <c r="D29" i="10"/>
  <c r="R29" i="10" s="1"/>
  <c r="C29" i="10"/>
  <c r="I28" i="10"/>
  <c r="H28" i="10"/>
  <c r="G28" i="10"/>
  <c r="D28" i="10"/>
  <c r="T28" i="10" s="1"/>
  <c r="C28" i="10"/>
  <c r="I27" i="10"/>
  <c r="H27" i="10"/>
  <c r="G27" i="10"/>
  <c r="D27" i="10"/>
  <c r="Q27" i="10" s="1"/>
  <c r="C27" i="10"/>
  <c r="I26" i="10"/>
  <c r="H26" i="10"/>
  <c r="G26" i="10"/>
  <c r="D26" i="10"/>
  <c r="R26" i="10" s="1"/>
  <c r="C26" i="10"/>
  <c r="C17" i="10"/>
  <c r="D11" i="10"/>
  <c r="Q11" i="10" s="1"/>
  <c r="D8" i="10"/>
  <c r="J8" i="10" s="1"/>
  <c r="T29" i="10" l="1"/>
  <c r="F30" i="10"/>
  <c r="F26" i="10"/>
  <c r="S30" i="10"/>
  <c r="L29" i="10"/>
  <c r="F27" i="10"/>
  <c r="F29" i="10"/>
  <c r="S29" i="10"/>
  <c r="J30" i="10"/>
  <c r="J29" i="10"/>
  <c r="F31" i="10"/>
  <c r="F28" i="10"/>
  <c r="Q28" i="10"/>
  <c r="R31" i="10"/>
  <c r="R28" i="10"/>
  <c r="Q29" i="10"/>
  <c r="L30" i="10"/>
  <c r="T30" i="10"/>
  <c r="J31" i="10"/>
  <c r="S31" i="10"/>
  <c r="J26" i="10"/>
  <c r="S26" i="10"/>
  <c r="R27" i="10"/>
  <c r="L26" i="10"/>
  <c r="T26" i="10"/>
  <c r="J27" i="10"/>
  <c r="S27" i="10"/>
  <c r="Q26" i="10"/>
  <c r="L27" i="10"/>
  <c r="T27" i="10"/>
  <c r="J28" i="10"/>
  <c r="S28" i="10"/>
  <c r="Q30" i="10"/>
  <c r="L31" i="10"/>
  <c r="T31" i="10"/>
  <c r="L28" i="10"/>
  <c r="J11" i="10"/>
  <c r="S11" i="10"/>
  <c r="L11" i="10"/>
  <c r="T11" i="10"/>
  <c r="R11" i="10"/>
  <c r="T8" i="10"/>
  <c r="Q8" i="10"/>
  <c r="L8" i="10"/>
  <c r="U31" i="10" l="1"/>
  <c r="U27" i="10"/>
  <c r="U11" i="10"/>
  <c r="U29" i="10"/>
  <c r="U26" i="10"/>
  <c r="U28" i="10"/>
  <c r="U30" i="10"/>
  <c r="U8" i="10"/>
  <c r="F35" i="10" l="1"/>
  <c r="C13" i="10" l="1"/>
  <c r="I32" i="10"/>
  <c r="I25" i="10"/>
  <c r="I24" i="10"/>
  <c r="I23" i="10"/>
  <c r="I22" i="10"/>
  <c r="I21" i="10"/>
  <c r="I20" i="10"/>
  <c r="I18" i="10"/>
  <c r="I17" i="10"/>
  <c r="I16" i="10"/>
  <c r="I15" i="10"/>
  <c r="I14" i="10"/>
  <c r="I13" i="10"/>
  <c r="I12" i="10"/>
  <c r="H32" i="10"/>
  <c r="H25" i="10"/>
  <c r="H24" i="10"/>
  <c r="H23" i="10"/>
  <c r="H22" i="10"/>
  <c r="H21" i="10"/>
  <c r="H20" i="10"/>
  <c r="H18" i="10"/>
  <c r="H17" i="10"/>
  <c r="H16" i="10"/>
  <c r="H15" i="10"/>
  <c r="H14" i="10"/>
  <c r="H13" i="10"/>
  <c r="H12" i="10"/>
  <c r="H11" i="10"/>
  <c r="G32" i="10"/>
  <c r="G25" i="10"/>
  <c r="G24" i="10"/>
  <c r="G23" i="10"/>
  <c r="G22" i="10"/>
  <c r="G21" i="10"/>
  <c r="G20" i="10"/>
  <c r="G18" i="10"/>
  <c r="G17" i="10"/>
  <c r="G16" i="10"/>
  <c r="G15" i="10"/>
  <c r="G14" i="10"/>
  <c r="G13" i="10"/>
  <c r="G12" i="10"/>
  <c r="G11" i="10"/>
  <c r="G8" i="10"/>
  <c r="P121" i="10"/>
  <c r="O121" i="10"/>
  <c r="N121" i="10"/>
  <c r="M121" i="10"/>
  <c r="L121" i="10"/>
  <c r="K121" i="10"/>
  <c r="J121" i="10"/>
  <c r="E121" i="10"/>
  <c r="F120" i="10"/>
  <c r="D120" i="10"/>
  <c r="C120" i="10"/>
  <c r="F119" i="10"/>
  <c r="D119" i="10"/>
  <c r="C119" i="10"/>
  <c r="F118" i="10"/>
  <c r="D118" i="10"/>
  <c r="C118" i="10"/>
  <c r="F117" i="10"/>
  <c r="D117" i="10"/>
  <c r="C117" i="10"/>
  <c r="F116" i="10"/>
  <c r="D116" i="10"/>
  <c r="C116" i="10"/>
  <c r="F115" i="10"/>
  <c r="D115" i="10"/>
  <c r="C115" i="10"/>
  <c r="F114" i="10"/>
  <c r="D114" i="10"/>
  <c r="C114" i="10"/>
  <c r="F113" i="10"/>
  <c r="D113" i="10"/>
  <c r="C113" i="10"/>
  <c r="F112" i="10"/>
  <c r="D112" i="10"/>
  <c r="C112" i="10"/>
  <c r="F111" i="10"/>
  <c r="D111" i="10"/>
  <c r="C111" i="10"/>
  <c r="F110" i="10"/>
  <c r="D110" i="10"/>
  <c r="C110" i="10"/>
  <c r="F109" i="10"/>
  <c r="D109" i="10"/>
  <c r="C109" i="10"/>
  <c r="F108" i="10"/>
  <c r="D108" i="10"/>
  <c r="C108" i="10"/>
  <c r="F107" i="10"/>
  <c r="D107" i="10"/>
  <c r="C107" i="10"/>
  <c r="F106" i="10"/>
  <c r="D106" i="10"/>
  <c r="C106" i="10"/>
  <c r="I105" i="10"/>
  <c r="H105" i="10"/>
  <c r="G105" i="10"/>
  <c r="D105" i="10"/>
  <c r="C105" i="10"/>
  <c r="I104" i="10"/>
  <c r="H104" i="10"/>
  <c r="G104" i="10"/>
  <c r="D104" i="10"/>
  <c r="C104" i="10"/>
  <c r="I103" i="10"/>
  <c r="H103" i="10"/>
  <c r="G103" i="10"/>
  <c r="D103" i="10"/>
  <c r="C103" i="10"/>
  <c r="P99" i="10"/>
  <c r="O99" i="10"/>
  <c r="N99" i="10"/>
  <c r="M99" i="10"/>
  <c r="L99" i="10"/>
  <c r="K99" i="10"/>
  <c r="J99" i="10"/>
  <c r="E99" i="10"/>
  <c r="F98" i="10"/>
  <c r="D98" i="10"/>
  <c r="C98" i="10"/>
  <c r="F97" i="10"/>
  <c r="D97" i="10"/>
  <c r="C97" i="10"/>
  <c r="F96" i="10"/>
  <c r="D96" i="10"/>
  <c r="C96" i="10"/>
  <c r="F95" i="10"/>
  <c r="D95" i="10"/>
  <c r="C95" i="10"/>
  <c r="F94" i="10"/>
  <c r="D94" i="10"/>
  <c r="C94" i="10"/>
  <c r="F93" i="10"/>
  <c r="D93" i="10"/>
  <c r="C93" i="10"/>
  <c r="F92" i="10"/>
  <c r="D92" i="10"/>
  <c r="C92" i="10"/>
  <c r="F91" i="10"/>
  <c r="D91" i="10"/>
  <c r="C91" i="10"/>
  <c r="F90" i="10"/>
  <c r="D90" i="10"/>
  <c r="C90" i="10"/>
  <c r="F89" i="10"/>
  <c r="D89" i="10"/>
  <c r="C89" i="10"/>
  <c r="F88" i="10"/>
  <c r="D88" i="10"/>
  <c r="C88" i="10"/>
  <c r="F87" i="10"/>
  <c r="D87" i="10"/>
  <c r="C87" i="10"/>
  <c r="F86" i="10"/>
  <c r="D86" i="10"/>
  <c r="C86" i="10"/>
  <c r="F85" i="10"/>
  <c r="D85" i="10"/>
  <c r="C85" i="10"/>
  <c r="F84" i="10"/>
  <c r="D84" i="10"/>
  <c r="C84" i="10"/>
  <c r="I83" i="10"/>
  <c r="H83" i="10"/>
  <c r="G83" i="10"/>
  <c r="D83" i="10"/>
  <c r="C83" i="10"/>
  <c r="I82" i="10"/>
  <c r="H82" i="10"/>
  <c r="G82" i="10"/>
  <c r="D82" i="10"/>
  <c r="C82" i="10"/>
  <c r="I81" i="10"/>
  <c r="H81" i="10"/>
  <c r="G81" i="10"/>
  <c r="D81" i="10"/>
  <c r="C81" i="10"/>
  <c r="P77" i="10"/>
  <c r="O77" i="10"/>
  <c r="N77" i="10"/>
  <c r="M77" i="10"/>
  <c r="L77" i="10"/>
  <c r="K77" i="10"/>
  <c r="J77" i="10"/>
  <c r="E77" i="10"/>
  <c r="F76" i="10"/>
  <c r="D76" i="10"/>
  <c r="C76" i="10"/>
  <c r="F75" i="10"/>
  <c r="D75" i="10"/>
  <c r="C75" i="10"/>
  <c r="F74" i="10"/>
  <c r="D74" i="10"/>
  <c r="C74" i="10"/>
  <c r="F73" i="10"/>
  <c r="D73" i="10"/>
  <c r="C73" i="10"/>
  <c r="F72" i="10"/>
  <c r="D72" i="10"/>
  <c r="C72" i="10"/>
  <c r="F71" i="10"/>
  <c r="D71" i="10"/>
  <c r="C71" i="10"/>
  <c r="F70" i="10"/>
  <c r="D70" i="10"/>
  <c r="C70" i="10"/>
  <c r="F69" i="10"/>
  <c r="D69" i="10"/>
  <c r="C69" i="10"/>
  <c r="F68" i="10"/>
  <c r="D68" i="10"/>
  <c r="C68" i="10"/>
  <c r="F67" i="10"/>
  <c r="D67" i="10"/>
  <c r="C67" i="10"/>
  <c r="F66" i="10"/>
  <c r="D66" i="10"/>
  <c r="C66" i="10"/>
  <c r="F65" i="10"/>
  <c r="D65" i="10"/>
  <c r="C65" i="10"/>
  <c r="F64" i="10"/>
  <c r="D64" i="10"/>
  <c r="C64" i="10"/>
  <c r="F63" i="10"/>
  <c r="D63" i="10"/>
  <c r="C63" i="10"/>
  <c r="F62" i="10"/>
  <c r="D62" i="10"/>
  <c r="C62" i="10"/>
  <c r="I61" i="10"/>
  <c r="H61" i="10"/>
  <c r="G61" i="10"/>
  <c r="D61" i="10"/>
  <c r="C61" i="10"/>
  <c r="I60" i="10"/>
  <c r="H60" i="10"/>
  <c r="G60" i="10"/>
  <c r="D60" i="10"/>
  <c r="C60" i="10"/>
  <c r="I59" i="10"/>
  <c r="H59" i="10"/>
  <c r="G59" i="10"/>
  <c r="D59" i="10"/>
  <c r="C59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2" i="10"/>
  <c r="C25" i="10"/>
  <c r="C24" i="10"/>
  <c r="C23" i="10"/>
  <c r="C22" i="10"/>
  <c r="C21" i="10"/>
  <c r="C20" i="10"/>
  <c r="C18" i="10"/>
  <c r="C16" i="10"/>
  <c r="C15" i="10"/>
  <c r="C14" i="10"/>
  <c r="C12" i="10"/>
  <c r="C11" i="10"/>
  <c r="C10" i="10"/>
  <c r="C9" i="10"/>
  <c r="C8" i="10"/>
  <c r="P55" i="10"/>
  <c r="O55" i="10"/>
  <c r="N55" i="10"/>
  <c r="M55" i="10"/>
  <c r="L55" i="10"/>
  <c r="K55" i="10"/>
  <c r="J55" i="10"/>
  <c r="E55" i="10"/>
  <c r="F54" i="10"/>
  <c r="F53" i="10"/>
  <c r="F52" i="10"/>
  <c r="F51" i="10"/>
  <c r="F50" i="10"/>
  <c r="F49" i="10"/>
  <c r="F48" i="10"/>
  <c r="F47" i="10"/>
  <c r="F46" i="10"/>
  <c r="F45" i="10"/>
  <c r="F44" i="10"/>
  <c r="F43" i="10"/>
  <c r="F42" i="10"/>
  <c r="F41" i="10"/>
  <c r="F40" i="10"/>
  <c r="I39" i="10"/>
  <c r="H39" i="10"/>
  <c r="G39" i="10"/>
  <c r="I38" i="10"/>
  <c r="H38" i="10"/>
  <c r="G38" i="10"/>
  <c r="I37" i="10"/>
  <c r="H37" i="10"/>
  <c r="G37" i="10"/>
  <c r="F242" i="10"/>
  <c r="D242" i="10"/>
  <c r="C242" i="10"/>
  <c r="F241" i="10"/>
  <c r="D241" i="10"/>
  <c r="C241" i="10"/>
  <c r="F240" i="10"/>
  <c r="D240" i="10"/>
  <c r="C240" i="10"/>
  <c r="F239" i="10"/>
  <c r="D239" i="10"/>
  <c r="C239" i="10"/>
  <c r="F238" i="10"/>
  <c r="D238" i="10"/>
  <c r="C238" i="10"/>
  <c r="F237" i="10"/>
  <c r="D237" i="10"/>
  <c r="C237" i="10"/>
  <c r="F236" i="10"/>
  <c r="D236" i="10"/>
  <c r="C236" i="10"/>
  <c r="F235" i="10"/>
  <c r="D235" i="10"/>
  <c r="C235" i="10"/>
  <c r="F234" i="10"/>
  <c r="D234" i="10"/>
  <c r="C234" i="10"/>
  <c r="F233" i="10"/>
  <c r="D233" i="10"/>
  <c r="C233" i="10"/>
  <c r="F232" i="10"/>
  <c r="D232" i="10"/>
  <c r="C232" i="10"/>
  <c r="F231" i="10"/>
  <c r="D231" i="10"/>
  <c r="C231" i="10"/>
  <c r="F230" i="10"/>
  <c r="D230" i="10"/>
  <c r="C230" i="10"/>
  <c r="F229" i="10"/>
  <c r="D229" i="10"/>
  <c r="C229" i="10"/>
  <c r="F228" i="10"/>
  <c r="D228" i="10"/>
  <c r="C228" i="10"/>
  <c r="F227" i="10"/>
  <c r="D227" i="10"/>
  <c r="C227" i="10"/>
  <c r="F226" i="10"/>
  <c r="D226" i="10"/>
  <c r="C226" i="10"/>
  <c r="F225" i="10"/>
  <c r="D225" i="10"/>
  <c r="C225" i="10"/>
  <c r="F224" i="10"/>
  <c r="D224" i="10"/>
  <c r="C224" i="10"/>
  <c r="F223" i="10"/>
  <c r="D223" i="10"/>
  <c r="C223" i="10"/>
  <c r="F222" i="10"/>
  <c r="D222" i="10"/>
  <c r="C222" i="10"/>
  <c r="F221" i="10"/>
  <c r="D221" i="10"/>
  <c r="C221" i="10"/>
  <c r="F220" i="10"/>
  <c r="D220" i="10"/>
  <c r="C220" i="10"/>
  <c r="F219" i="10"/>
  <c r="D219" i="10"/>
  <c r="C219" i="10"/>
  <c r="F218" i="10"/>
  <c r="D218" i="10"/>
  <c r="C218" i="10"/>
  <c r="F217" i="10"/>
  <c r="D217" i="10"/>
  <c r="C217" i="10"/>
  <c r="F216" i="10"/>
  <c r="D216" i="10"/>
  <c r="C216" i="10"/>
  <c r="F215" i="10"/>
  <c r="D215" i="10"/>
  <c r="C215" i="10"/>
  <c r="F214" i="10"/>
  <c r="D214" i="10"/>
  <c r="C214" i="10"/>
  <c r="F213" i="10"/>
  <c r="D213" i="10"/>
  <c r="C213" i="10"/>
  <c r="F212" i="10"/>
  <c r="D212" i="10"/>
  <c r="C212" i="10"/>
  <c r="F211" i="10"/>
  <c r="D211" i="10"/>
  <c r="C211" i="10"/>
  <c r="F210" i="10"/>
  <c r="D210" i="10"/>
  <c r="C210" i="10"/>
  <c r="F209" i="10"/>
  <c r="D209" i="10"/>
  <c r="C209" i="10"/>
  <c r="F208" i="10"/>
  <c r="D208" i="10"/>
  <c r="C208" i="10"/>
  <c r="F207" i="10"/>
  <c r="D207" i="10"/>
  <c r="C207" i="10"/>
  <c r="F206" i="10"/>
  <c r="D206" i="10"/>
  <c r="C206" i="10"/>
  <c r="F205" i="10"/>
  <c r="D205" i="10"/>
  <c r="C205" i="10"/>
  <c r="F204" i="10"/>
  <c r="D204" i="10"/>
  <c r="C204" i="10"/>
  <c r="F203" i="10"/>
  <c r="D203" i="10"/>
  <c r="C203" i="10"/>
  <c r="F202" i="10"/>
  <c r="D202" i="10"/>
  <c r="C202" i="10"/>
  <c r="F201" i="10"/>
  <c r="D201" i="10"/>
  <c r="C201" i="10"/>
  <c r="F200" i="10"/>
  <c r="D200" i="10"/>
  <c r="C200" i="10"/>
  <c r="F199" i="10"/>
  <c r="D199" i="10"/>
  <c r="C199" i="10"/>
  <c r="F198" i="10"/>
  <c r="D198" i="10"/>
  <c r="C198" i="10"/>
  <c r="F197" i="10"/>
  <c r="D197" i="10"/>
  <c r="C197" i="10"/>
  <c r="F196" i="10"/>
  <c r="D196" i="10"/>
  <c r="C196" i="10"/>
  <c r="F195" i="10"/>
  <c r="D195" i="10"/>
  <c r="C195" i="10"/>
  <c r="F194" i="10"/>
  <c r="D194" i="10"/>
  <c r="C194" i="10"/>
  <c r="F193" i="10"/>
  <c r="D193" i="10"/>
  <c r="C193" i="10"/>
  <c r="F192" i="10"/>
  <c r="D192" i="10"/>
  <c r="C192" i="10"/>
  <c r="F191" i="10"/>
  <c r="D191" i="10"/>
  <c r="C191" i="10"/>
  <c r="F190" i="10"/>
  <c r="D190" i="10"/>
  <c r="C190" i="10"/>
  <c r="F189" i="10"/>
  <c r="D189" i="10"/>
  <c r="C189" i="10"/>
  <c r="F188" i="10"/>
  <c r="D188" i="10"/>
  <c r="C188" i="10"/>
  <c r="F187" i="10"/>
  <c r="D187" i="10"/>
  <c r="C187" i="10"/>
  <c r="F186" i="10"/>
  <c r="D186" i="10"/>
  <c r="C186" i="10"/>
  <c r="F185" i="10"/>
  <c r="D185" i="10"/>
  <c r="C185" i="10"/>
  <c r="F184" i="10"/>
  <c r="D184" i="10"/>
  <c r="C184" i="10"/>
  <c r="F183" i="10"/>
  <c r="D183" i="10"/>
  <c r="C183" i="10"/>
  <c r="F182" i="10"/>
  <c r="D182" i="10"/>
  <c r="C182" i="10"/>
  <c r="F181" i="10"/>
  <c r="D181" i="10"/>
  <c r="C181" i="10"/>
  <c r="F180" i="10"/>
  <c r="D180" i="10"/>
  <c r="C180" i="10"/>
  <c r="F179" i="10"/>
  <c r="D179" i="10"/>
  <c r="C179" i="10"/>
  <c r="F178" i="10"/>
  <c r="D178" i="10"/>
  <c r="C178" i="10"/>
  <c r="F177" i="10"/>
  <c r="D177" i="10"/>
  <c r="C177" i="10"/>
  <c r="F176" i="10"/>
  <c r="D176" i="10"/>
  <c r="C176" i="10"/>
  <c r="F175" i="10"/>
  <c r="D175" i="10"/>
  <c r="C175" i="10"/>
  <c r="F174" i="10"/>
  <c r="D174" i="10"/>
  <c r="C174" i="10"/>
  <c r="F173" i="10"/>
  <c r="D173" i="10"/>
  <c r="C173" i="10"/>
  <c r="F172" i="10"/>
  <c r="D172" i="10"/>
  <c r="C172" i="10"/>
  <c r="F171" i="10"/>
  <c r="D171" i="10"/>
  <c r="C171" i="10"/>
  <c r="F170" i="10"/>
  <c r="D170" i="10"/>
  <c r="C170" i="10"/>
  <c r="F169" i="10"/>
  <c r="D169" i="10"/>
  <c r="C169" i="10"/>
  <c r="F168" i="10"/>
  <c r="D168" i="10"/>
  <c r="C168" i="10"/>
  <c r="F167" i="10"/>
  <c r="D167" i="10"/>
  <c r="C167" i="10"/>
  <c r="F166" i="10"/>
  <c r="D166" i="10"/>
  <c r="C166" i="10"/>
  <c r="F165" i="10"/>
  <c r="D165" i="10"/>
  <c r="C165" i="10"/>
  <c r="F164" i="10"/>
  <c r="D164" i="10"/>
  <c r="C164" i="10"/>
  <c r="F163" i="10"/>
  <c r="D163" i="10"/>
  <c r="C163" i="10"/>
  <c r="F162" i="10"/>
  <c r="D162" i="10"/>
  <c r="C162" i="10"/>
  <c r="F161" i="10"/>
  <c r="D161" i="10"/>
  <c r="C161" i="10"/>
  <c r="F160" i="10"/>
  <c r="D160" i="10"/>
  <c r="C160" i="10"/>
  <c r="F159" i="10"/>
  <c r="D159" i="10"/>
  <c r="C159" i="10"/>
  <c r="F158" i="10"/>
  <c r="D158" i="10"/>
  <c r="C158" i="10"/>
  <c r="F157" i="10"/>
  <c r="D157" i="10"/>
  <c r="C157" i="10"/>
  <c r="F156" i="10"/>
  <c r="D156" i="10"/>
  <c r="C156" i="10"/>
  <c r="F155" i="10"/>
  <c r="D155" i="10"/>
  <c r="C155" i="10"/>
  <c r="F154" i="10"/>
  <c r="D154" i="10"/>
  <c r="C154" i="10"/>
  <c r="F153" i="10"/>
  <c r="D153" i="10"/>
  <c r="C153" i="10"/>
  <c r="F152" i="10"/>
  <c r="D152" i="10"/>
  <c r="C152" i="10"/>
  <c r="F151" i="10"/>
  <c r="D151" i="10"/>
  <c r="C151" i="10"/>
  <c r="F150" i="10"/>
  <c r="D150" i="10"/>
  <c r="C150" i="10"/>
  <c r="F149" i="10"/>
  <c r="D149" i="10"/>
  <c r="C149" i="10"/>
  <c r="F148" i="10"/>
  <c r="D148" i="10"/>
  <c r="C148" i="10"/>
  <c r="F147" i="10"/>
  <c r="D147" i="10"/>
  <c r="C147" i="10"/>
  <c r="F146" i="10"/>
  <c r="D146" i="10"/>
  <c r="C146" i="10"/>
  <c r="F145" i="10"/>
  <c r="D145" i="10"/>
  <c r="C145" i="10"/>
  <c r="F144" i="10"/>
  <c r="D144" i="10"/>
  <c r="C144" i="10"/>
  <c r="F143" i="10"/>
  <c r="D143" i="10"/>
  <c r="C143" i="10"/>
  <c r="F142" i="10"/>
  <c r="D142" i="10"/>
  <c r="C142" i="10"/>
  <c r="F141" i="10"/>
  <c r="D141" i="10"/>
  <c r="C141" i="10"/>
  <c r="F140" i="10"/>
  <c r="D140" i="10"/>
  <c r="C140" i="10"/>
  <c r="F139" i="10"/>
  <c r="D139" i="10"/>
  <c r="C139" i="10"/>
  <c r="F138" i="10"/>
  <c r="D138" i="10"/>
  <c r="C138" i="10"/>
  <c r="F137" i="10"/>
  <c r="D137" i="10"/>
  <c r="C137" i="10"/>
  <c r="F136" i="10"/>
  <c r="D136" i="10"/>
  <c r="C136" i="10"/>
  <c r="F135" i="10"/>
  <c r="D135" i="10"/>
  <c r="C135" i="10"/>
  <c r="F134" i="10"/>
  <c r="D134" i="10"/>
  <c r="C134" i="10"/>
  <c r="F133" i="10"/>
  <c r="D133" i="10"/>
  <c r="C133" i="10"/>
  <c r="F132" i="10"/>
  <c r="D132" i="10"/>
  <c r="C132" i="10"/>
  <c r="F131" i="10"/>
  <c r="D131" i="10"/>
  <c r="C131" i="10"/>
  <c r="F130" i="10"/>
  <c r="D130" i="10"/>
  <c r="C130" i="10"/>
  <c r="F129" i="10"/>
  <c r="D129" i="10"/>
  <c r="C129" i="10"/>
  <c r="F128" i="10"/>
  <c r="D128" i="10"/>
  <c r="C128" i="10"/>
  <c r="F127" i="10"/>
  <c r="D127" i="10"/>
  <c r="C127" i="10"/>
  <c r="F126" i="10"/>
  <c r="D126" i="10"/>
  <c r="C126" i="10"/>
  <c r="F125" i="10"/>
  <c r="D125" i="10"/>
  <c r="C125" i="10"/>
  <c r="F124" i="10"/>
  <c r="D124" i="10"/>
  <c r="C124" i="10"/>
  <c r="F123" i="10"/>
  <c r="D123" i="10"/>
  <c r="C123" i="10"/>
  <c r="F122" i="10"/>
  <c r="D122" i="10"/>
  <c r="C122" i="10"/>
  <c r="D32" i="10"/>
  <c r="D25" i="10"/>
  <c r="D24" i="10"/>
  <c r="D23" i="10"/>
  <c r="D22" i="10"/>
  <c r="D21" i="10"/>
  <c r="D20" i="10"/>
  <c r="D18" i="10"/>
  <c r="D17" i="10"/>
  <c r="D16" i="10"/>
  <c r="D15" i="10"/>
  <c r="D14" i="10"/>
  <c r="D13" i="10"/>
  <c r="D12" i="10"/>
  <c r="I10" i="10"/>
  <c r="H10" i="10"/>
  <c r="G10" i="10"/>
  <c r="D10" i="10"/>
  <c r="I9" i="10"/>
  <c r="H9" i="10"/>
  <c r="G9" i="10"/>
  <c r="D9" i="10"/>
  <c r="I8" i="10"/>
  <c r="I19" i="10" s="1"/>
  <c r="H8" i="10"/>
  <c r="I33" i="10" l="1"/>
  <c r="G19" i="10"/>
  <c r="H33" i="10"/>
  <c r="H19" i="10"/>
  <c r="G33" i="10"/>
  <c r="Q10" i="10"/>
  <c r="S10" i="10"/>
  <c r="J10" i="10"/>
  <c r="T10" i="10"/>
  <c r="L10" i="10"/>
  <c r="R10" i="10"/>
  <c r="Q32" i="10"/>
  <c r="S32" i="10"/>
  <c r="J32" i="10"/>
  <c r="T32" i="10"/>
  <c r="L32" i="10"/>
  <c r="R32" i="10"/>
  <c r="Q9" i="10"/>
  <c r="J9" i="10"/>
  <c r="S9" i="10"/>
  <c r="T9" i="10"/>
  <c r="R9" i="10"/>
  <c r="L9" i="10"/>
  <c r="Q25" i="10"/>
  <c r="J25" i="10"/>
  <c r="T25" i="10"/>
  <c r="S25" i="10"/>
  <c r="R25" i="10"/>
  <c r="L25" i="10"/>
  <c r="Q24" i="10"/>
  <c r="J24" i="10"/>
  <c r="T24" i="10"/>
  <c r="L24" i="10"/>
  <c r="S24" i="10"/>
  <c r="R24" i="10"/>
  <c r="Q23" i="10"/>
  <c r="T23" i="10"/>
  <c r="S23" i="10"/>
  <c r="R23" i="10"/>
  <c r="L23" i="10"/>
  <c r="J23" i="10"/>
  <c r="T22" i="10"/>
  <c r="L22" i="10"/>
  <c r="S22" i="10"/>
  <c r="J22" i="10"/>
  <c r="R22" i="10"/>
  <c r="Q22" i="10"/>
  <c r="Q21" i="10"/>
  <c r="J21" i="10"/>
  <c r="L21" i="10"/>
  <c r="T21" i="10"/>
  <c r="S21" i="10"/>
  <c r="R21" i="10"/>
  <c r="Q20" i="10"/>
  <c r="L20" i="10"/>
  <c r="S20" i="10"/>
  <c r="J20" i="10"/>
  <c r="R20" i="10"/>
  <c r="T20" i="10"/>
  <c r="T18" i="10"/>
  <c r="R18" i="10"/>
  <c r="L18" i="10"/>
  <c r="Q18" i="10"/>
  <c r="J18" i="10"/>
  <c r="S18" i="10"/>
  <c r="T17" i="10"/>
  <c r="L17" i="10"/>
  <c r="S17" i="10"/>
  <c r="J17" i="10"/>
  <c r="R17" i="10"/>
  <c r="Q17" i="10"/>
  <c r="T16" i="10"/>
  <c r="Q16" i="10"/>
  <c r="S16" i="10"/>
  <c r="R16" i="10"/>
  <c r="L16" i="10"/>
  <c r="J16" i="10"/>
  <c r="T15" i="10"/>
  <c r="L15" i="10"/>
  <c r="J15" i="10"/>
  <c r="R15" i="10"/>
  <c r="S15" i="10"/>
  <c r="Q15" i="10"/>
  <c r="T14" i="10"/>
  <c r="S14" i="10"/>
  <c r="R14" i="10"/>
  <c r="L14" i="10"/>
  <c r="Q14" i="10"/>
  <c r="J14" i="10"/>
  <c r="T13" i="10"/>
  <c r="L13" i="10"/>
  <c r="J13" i="10"/>
  <c r="R13" i="10"/>
  <c r="S13" i="10"/>
  <c r="Q13" i="10"/>
  <c r="Q12" i="10"/>
  <c r="S12" i="10"/>
  <c r="L12" i="10"/>
  <c r="R12" i="10"/>
  <c r="J12" i="10"/>
  <c r="T12" i="10"/>
  <c r="F11" i="10"/>
  <c r="F13" i="10"/>
  <c r="F17" i="10"/>
  <c r="F22" i="10"/>
  <c r="F32" i="10"/>
  <c r="Q77" i="10"/>
  <c r="U77" i="10" s="1"/>
  <c r="Q99" i="10"/>
  <c r="U99" i="10" s="1"/>
  <c r="Q121" i="10"/>
  <c r="U121" i="10" s="1"/>
  <c r="F15" i="10"/>
  <c r="F20" i="10"/>
  <c r="F24" i="10"/>
  <c r="F12" i="10"/>
  <c r="F16" i="10"/>
  <c r="F21" i="10"/>
  <c r="F25" i="10"/>
  <c r="Q55" i="10"/>
  <c r="U55" i="10" s="1"/>
  <c r="F14" i="10"/>
  <c r="F18" i="10"/>
  <c r="F23" i="10"/>
  <c r="I55" i="10"/>
  <c r="F104" i="10"/>
  <c r="F38" i="10"/>
  <c r="F61" i="10"/>
  <c r="F83" i="10"/>
  <c r="F105" i="10"/>
  <c r="F39" i="10"/>
  <c r="H77" i="10"/>
  <c r="F60" i="10"/>
  <c r="H99" i="10"/>
  <c r="F82" i="10"/>
  <c r="G121" i="10"/>
  <c r="H55" i="10"/>
  <c r="I77" i="10"/>
  <c r="I99" i="10"/>
  <c r="F103" i="10"/>
  <c r="H121" i="10"/>
  <c r="I121" i="10"/>
  <c r="F81" i="10"/>
  <c r="G99" i="10"/>
  <c r="F59" i="10"/>
  <c r="G77" i="10"/>
  <c r="F37" i="10"/>
  <c r="G55" i="10"/>
  <c r="F10" i="10"/>
  <c r="F9" i="10"/>
  <c r="F8" i="10"/>
  <c r="J33" i="10" l="1"/>
  <c r="S33" i="10"/>
  <c r="F19" i="10"/>
  <c r="B6" i="10" s="1"/>
  <c r="F33" i="10"/>
  <c r="T33" i="10"/>
  <c r="L33" i="10"/>
  <c r="L19" i="10"/>
  <c r="J19" i="10"/>
  <c r="T19" i="10"/>
  <c r="S19" i="10"/>
  <c r="R33" i="10"/>
  <c r="Q33" i="10"/>
  <c r="R19" i="10"/>
  <c r="Q19" i="10"/>
  <c r="U32" i="10"/>
  <c r="U13" i="10"/>
  <c r="U18" i="10"/>
  <c r="U9" i="10"/>
  <c r="U10" i="10"/>
  <c r="U25" i="10"/>
  <c r="U24" i="10"/>
  <c r="U23" i="10"/>
  <c r="U22" i="10"/>
  <c r="U21" i="10"/>
  <c r="U20" i="10"/>
  <c r="U17" i="10"/>
  <c r="U16" i="10"/>
  <c r="U15" i="10"/>
  <c r="U14" i="10"/>
  <c r="U12" i="10"/>
  <c r="F77" i="10"/>
  <c r="F121" i="10"/>
  <c r="F55" i="10"/>
  <c r="F99" i="10"/>
  <c r="U33" i="10" l="1"/>
  <c r="U19" i="10"/>
</calcChain>
</file>

<file path=xl/sharedStrings.xml><?xml version="1.0" encoding="utf-8"?>
<sst xmlns="http://schemas.openxmlformats.org/spreadsheetml/2006/main" count="2472" uniqueCount="385">
  <si>
    <t>REFERENCE OF</t>
  </si>
  <si>
    <t>N° DE PGM</t>
  </si>
  <si>
    <t>REGLETTE</t>
  </si>
  <si>
    <t>SUPPORT FORME</t>
  </si>
  <si>
    <t>FORME</t>
  </si>
  <si>
    <t>PINCE</t>
  </si>
  <si>
    <t>MANDRIN</t>
  </si>
  <si>
    <t>EFF PLI</t>
  </si>
  <si>
    <t xml:space="preserve">COTE A </t>
  </si>
  <si>
    <t xml:space="preserve">COTE B </t>
  </si>
  <si>
    <t xml:space="preserve">COTE C </t>
  </si>
  <si>
    <t>COTE DE POSITION</t>
  </si>
  <si>
    <t>MORS</t>
  </si>
  <si>
    <t>CALE</t>
  </si>
  <si>
    <t>DIAMETRE*EPAISSEUR</t>
  </si>
  <si>
    <t>RAYON</t>
  </si>
  <si>
    <t>387-074-051-0</t>
  </si>
  <si>
    <t>12.7*0.71</t>
  </si>
  <si>
    <t>3870740510REP01</t>
  </si>
  <si>
    <t>3870740510REP02</t>
  </si>
  <si>
    <t>19.05*0.89</t>
  </si>
  <si>
    <t>B795-00</t>
  </si>
  <si>
    <t>B232-10</t>
  </si>
  <si>
    <t>B232-09</t>
  </si>
  <si>
    <t>SANS</t>
  </si>
  <si>
    <t>B233-02</t>
  </si>
  <si>
    <t>B180-06</t>
  </si>
  <si>
    <t>B615</t>
  </si>
  <si>
    <t>VISUEL A L AXE</t>
  </si>
  <si>
    <t>668M200020</t>
  </si>
  <si>
    <t>B233-03</t>
  </si>
  <si>
    <t>A-175-33-A</t>
  </si>
  <si>
    <t>9.52*0.51</t>
  </si>
  <si>
    <t>854 - A</t>
  </si>
  <si>
    <t>822 - A</t>
  </si>
  <si>
    <t>848 - A</t>
  </si>
  <si>
    <t>O-PIE-069/A</t>
  </si>
  <si>
    <t>F09006</t>
  </si>
  <si>
    <t>V2611007200000</t>
  </si>
  <si>
    <t>V2611007200200</t>
  </si>
  <si>
    <t>855-A</t>
  </si>
  <si>
    <t>822-A</t>
  </si>
  <si>
    <t>849-A</t>
  </si>
  <si>
    <t>O-PIE-070/A</t>
  </si>
  <si>
    <t>F11103</t>
  </si>
  <si>
    <t>12.7*0.61</t>
  </si>
  <si>
    <t>6*1</t>
  </si>
  <si>
    <t>B261-04</t>
  </si>
  <si>
    <t>B415-03</t>
  </si>
  <si>
    <t>B415-09</t>
  </si>
  <si>
    <t>B180-01</t>
  </si>
  <si>
    <t>6.35*0.41</t>
  </si>
  <si>
    <t>B260-01</t>
  </si>
  <si>
    <t>B260-03</t>
  </si>
  <si>
    <t>B180-02</t>
  </si>
  <si>
    <t>F96643</t>
  </si>
  <si>
    <t>V2901012200000</t>
  </si>
  <si>
    <t>12.7*0.66</t>
  </si>
  <si>
    <t>V29010122220</t>
  </si>
  <si>
    <t>A-175-54</t>
  </si>
  <si>
    <t>RECOUPE</t>
  </si>
  <si>
    <t>V2901032500000</t>
  </si>
  <si>
    <t>V2901032520000</t>
  </si>
  <si>
    <t>B261-06</t>
  </si>
  <si>
    <t>B645-00A</t>
  </si>
  <si>
    <t>B415-02</t>
  </si>
  <si>
    <t>B645-00</t>
  </si>
  <si>
    <t>V3611013500000</t>
  </si>
  <si>
    <t>V3611013520000</t>
  </si>
  <si>
    <t>V3611014700000</t>
  </si>
  <si>
    <t>V3611014720000</t>
  </si>
  <si>
    <t>SMSC542450461A5</t>
  </si>
  <si>
    <t>B654-00</t>
  </si>
  <si>
    <t>A-175-157</t>
  </si>
  <si>
    <t>V7171003700000</t>
  </si>
  <si>
    <t>V7171003720000</t>
  </si>
  <si>
    <t>6*0.8</t>
  </si>
  <si>
    <t>SMSC542450471A5</t>
  </si>
  <si>
    <t>6.35*0.71</t>
  </si>
  <si>
    <t>SMSC542450471A4REP01</t>
  </si>
  <si>
    <t>SMSC542450471A4REP02</t>
  </si>
  <si>
    <t>SMSC542450451A5</t>
  </si>
  <si>
    <t>19.05*0.71</t>
  </si>
  <si>
    <t>SMSC542450451A4REP01</t>
  </si>
  <si>
    <t>SMSC542450451A4REP02</t>
  </si>
  <si>
    <t>668M200017</t>
  </si>
  <si>
    <t>N.C</t>
  </si>
  <si>
    <t>A-175-126</t>
  </si>
  <si>
    <t>668M200029</t>
  </si>
  <si>
    <t>15.88*0.71</t>
  </si>
  <si>
    <t>3870547510REP01</t>
  </si>
  <si>
    <t>3870547510REP02</t>
  </si>
  <si>
    <t>B603-01</t>
  </si>
  <si>
    <t>B603-03</t>
  </si>
  <si>
    <t>B603-02</t>
  </si>
  <si>
    <t>B180-10</t>
  </si>
  <si>
    <t>A175-104</t>
  </si>
  <si>
    <t>15.88*071</t>
  </si>
  <si>
    <t>3641217020REP00</t>
  </si>
  <si>
    <t>B668-01</t>
  </si>
  <si>
    <t>A175-156</t>
  </si>
  <si>
    <t>F12032</t>
  </si>
  <si>
    <t>V3611013800000</t>
  </si>
  <si>
    <t>V3611013820000</t>
  </si>
  <si>
    <t>668M100002</t>
  </si>
  <si>
    <t>9.52*0.89</t>
  </si>
  <si>
    <t>B261-01</t>
  </si>
  <si>
    <t>F11075</t>
  </si>
  <si>
    <t>630M100110</t>
  </si>
  <si>
    <t>668M100003</t>
  </si>
  <si>
    <t>V2901013100000</t>
  </si>
  <si>
    <t>V2901013120000</t>
  </si>
  <si>
    <t>V2901016000000</t>
  </si>
  <si>
    <t>V2901016020000</t>
  </si>
  <si>
    <t>V7171003900000</t>
  </si>
  <si>
    <t>V7171003920000</t>
  </si>
  <si>
    <t>V2621006800000</t>
  </si>
  <si>
    <t>V3611005500000</t>
  </si>
  <si>
    <t>V3611005520000</t>
  </si>
  <si>
    <t>A-001</t>
  </si>
  <si>
    <t>A-002</t>
  </si>
  <si>
    <t xml:space="preserve">LEGENDE </t>
  </si>
  <si>
    <t xml:space="preserve">PIECE FINI AVEC MANIVELLE ELECTRONIQUE MANUELLEMENT </t>
  </si>
  <si>
    <r>
      <rPr>
        <sz val="11"/>
        <color theme="0" tint="-0.34998626667073579"/>
        <rFont val="Calibri"/>
        <family val="2"/>
        <scheme val="minor"/>
      </rPr>
      <t>XXXXX………</t>
    </r>
    <r>
      <rPr>
        <sz val="11"/>
        <color rgb="FFFF0000"/>
        <rFont val="Calibri"/>
        <family val="2"/>
        <scheme val="minor"/>
      </rPr>
      <t>*</t>
    </r>
  </si>
  <si>
    <r>
      <rPr>
        <sz val="11"/>
        <rFont val="Calibri"/>
        <family val="2"/>
        <scheme val="minor"/>
      </rPr>
      <t>3509931</t>
    </r>
    <r>
      <rPr>
        <sz val="11"/>
        <color rgb="FFFF0000"/>
        <rFont val="Calibri"/>
        <family val="2"/>
        <scheme val="minor"/>
      </rPr>
      <t>*</t>
    </r>
  </si>
  <si>
    <t>70620-0311</t>
  </si>
  <si>
    <t>B261-03</t>
  </si>
  <si>
    <t>REFERENCE</t>
  </si>
  <si>
    <t>CONTACT</t>
  </si>
  <si>
    <t>PRESSION</t>
  </si>
  <si>
    <t>LIBRE</t>
  </si>
  <si>
    <t>POUSSER</t>
  </si>
  <si>
    <t>CHARIOT</t>
  </si>
  <si>
    <t>AV REGLETTE</t>
  </si>
  <si>
    <t>9.52*051</t>
  </si>
  <si>
    <t>V3611016300000</t>
  </si>
  <si>
    <t>V3611016320000</t>
  </si>
  <si>
    <t>630M100002</t>
  </si>
  <si>
    <t>14*1</t>
  </si>
  <si>
    <t>F02032</t>
  </si>
  <si>
    <t>660EE100001</t>
  </si>
  <si>
    <t>630M100082</t>
  </si>
  <si>
    <t>10/13</t>
  </si>
  <si>
    <t>630M100081</t>
  </si>
  <si>
    <t>6.35*0.89</t>
  </si>
  <si>
    <t>22*0.8</t>
  </si>
  <si>
    <t>C012-00</t>
  </si>
  <si>
    <t>D013-03</t>
  </si>
  <si>
    <t>D013-02</t>
  </si>
  <si>
    <t>NC</t>
  </si>
  <si>
    <t>F11080</t>
  </si>
  <si>
    <t>20*1</t>
  </si>
  <si>
    <t>C011-00</t>
  </si>
  <si>
    <t>D026-03</t>
  </si>
  <si>
    <t>D026-02</t>
  </si>
  <si>
    <t>F11104</t>
  </si>
  <si>
    <t>10*1</t>
  </si>
  <si>
    <t>B392-01</t>
  </si>
  <si>
    <t>B392-03</t>
  </si>
  <si>
    <t>B392-02</t>
  </si>
  <si>
    <t>B565-00</t>
  </si>
  <si>
    <t>15.88*089</t>
  </si>
  <si>
    <t>F96629</t>
  </si>
  <si>
    <t>660162RTV1201</t>
  </si>
  <si>
    <t>12.7*0.89</t>
  </si>
  <si>
    <t>B391-01</t>
  </si>
  <si>
    <t>B391-03</t>
  </si>
  <si>
    <t>B391-02</t>
  </si>
  <si>
    <t>O-PIE-70/A</t>
  </si>
  <si>
    <t>F96558</t>
  </si>
  <si>
    <t>A175-172-1</t>
  </si>
  <si>
    <t>V2901006600000</t>
  </si>
  <si>
    <t>V2901006620000</t>
  </si>
  <si>
    <t>MATIERE</t>
  </si>
  <si>
    <t>V2901013200000</t>
  </si>
  <si>
    <t>V2901013220000</t>
  </si>
  <si>
    <t>8*1</t>
  </si>
  <si>
    <t>B180-04</t>
  </si>
  <si>
    <t>F08033</t>
  </si>
  <si>
    <t>668M200002</t>
  </si>
  <si>
    <t>3621406100REP01</t>
  </si>
  <si>
    <t>18*1</t>
  </si>
  <si>
    <t>D001-01</t>
  </si>
  <si>
    <t>D001-03</t>
  </si>
  <si>
    <t>D001-02</t>
  </si>
  <si>
    <t>B180-11</t>
  </si>
  <si>
    <t>D002-00</t>
  </si>
  <si>
    <t>19.05*0.51</t>
  </si>
  <si>
    <t>6*08</t>
  </si>
  <si>
    <t>660163RTV1204</t>
  </si>
  <si>
    <t>12.7*1</t>
  </si>
  <si>
    <t>ABG 12</t>
  </si>
  <si>
    <t>3509326B</t>
  </si>
  <si>
    <t>12/35</t>
  </si>
  <si>
    <t>15/22</t>
  </si>
  <si>
    <t>FOURNISSEUR</t>
  </si>
  <si>
    <t>REFERENCE TECA</t>
  </si>
  <si>
    <t>MORS U1</t>
  </si>
  <si>
    <t>REGLETTE U2</t>
  </si>
  <si>
    <t>SANDVICK PRECITUBE</t>
  </si>
  <si>
    <t>Z6CNT18-10</t>
  </si>
  <si>
    <t>37.65mm</t>
  </si>
  <si>
    <t>0/5%</t>
  </si>
  <si>
    <t>37.2mm</t>
  </si>
  <si>
    <t>SOTEP</t>
  </si>
  <si>
    <t>15.88*0.89</t>
  </si>
  <si>
    <t>30.11mm</t>
  </si>
  <si>
    <t>668M200018</t>
  </si>
  <si>
    <t>3621302010REP01</t>
  </si>
  <si>
    <t>B796-02</t>
  </si>
  <si>
    <t>B237-00</t>
  </si>
  <si>
    <t>A-175-171</t>
  </si>
  <si>
    <t>SPECITUBES</t>
  </si>
  <si>
    <t>SANDVIK PRECITUBE</t>
  </si>
  <si>
    <t>640M100336</t>
  </si>
  <si>
    <t>9.52*0.71</t>
  </si>
  <si>
    <t>B653-00</t>
  </si>
  <si>
    <t>V3611014400000</t>
  </si>
  <si>
    <t>V361101442000</t>
  </si>
  <si>
    <t>ASNA3288-1158</t>
  </si>
  <si>
    <t>WORKS</t>
  </si>
  <si>
    <t>Z4CMN21-09-06</t>
  </si>
  <si>
    <t>V3611013600000</t>
  </si>
  <si>
    <t>V3611013620000</t>
  </si>
  <si>
    <t>V3611013900000</t>
  </si>
  <si>
    <t>V3611013920000</t>
  </si>
  <si>
    <t>V3611013700000</t>
  </si>
  <si>
    <t>V3611013720000</t>
  </si>
  <si>
    <t>3509328/3509329</t>
  </si>
  <si>
    <t>08.10.411</t>
  </si>
  <si>
    <t>SPECITUBE</t>
  </si>
  <si>
    <t>?</t>
  </si>
  <si>
    <t>6854-0190</t>
  </si>
  <si>
    <t>Z2CN18-10</t>
  </si>
  <si>
    <t>SCHOELLER BLECKMAN</t>
  </si>
  <si>
    <t>6780-0600</t>
  </si>
  <si>
    <t>660163RTV1201</t>
  </si>
  <si>
    <t>ABS5249A12-024</t>
  </si>
  <si>
    <t>Z10CNT18.11</t>
  </si>
  <si>
    <t>662254RTV1600</t>
  </si>
  <si>
    <t>70749-0301</t>
  </si>
  <si>
    <t>B261-02</t>
  </si>
  <si>
    <t>16*1</t>
  </si>
  <si>
    <t>D025-01</t>
  </si>
  <si>
    <t>D025-03</t>
  </si>
  <si>
    <t>D025-02</t>
  </si>
  <si>
    <t>B180-160</t>
  </si>
  <si>
    <t>F11082</t>
  </si>
  <si>
    <t>3621240200REP01</t>
  </si>
  <si>
    <t>3621116200REP01</t>
  </si>
  <si>
    <t>10*0.8</t>
  </si>
  <si>
    <t>B392-09</t>
  </si>
  <si>
    <t>ABG10</t>
  </si>
  <si>
    <t>F08026</t>
  </si>
  <si>
    <t>T40</t>
  </si>
  <si>
    <t>9993147REP01</t>
  </si>
  <si>
    <t>9993147REP02</t>
  </si>
  <si>
    <t>7*0.5</t>
  </si>
  <si>
    <t>B955-01</t>
  </si>
  <si>
    <t>B955-03</t>
  </si>
  <si>
    <t>B955-02</t>
  </si>
  <si>
    <t>B180-03</t>
  </si>
  <si>
    <t>F01004</t>
  </si>
  <si>
    <t>4/5</t>
  </si>
  <si>
    <t>Z4CMN21.9.6</t>
  </si>
  <si>
    <t>92024/A</t>
  </si>
  <si>
    <t>7%</t>
  </si>
  <si>
    <t>0%</t>
  </si>
  <si>
    <t>3%/4%</t>
  </si>
  <si>
    <t>630RTV060068</t>
  </si>
  <si>
    <t>3%</t>
  </si>
  <si>
    <t>18*0.8</t>
  </si>
  <si>
    <t>F11079</t>
  </si>
  <si>
    <t>08-40-023</t>
  </si>
  <si>
    <t>5%</t>
  </si>
  <si>
    <t>6%</t>
  </si>
  <si>
    <t>12*1</t>
  </si>
  <si>
    <t>B527-01</t>
  </si>
  <si>
    <t>B527-02</t>
  </si>
  <si>
    <t>B527-03</t>
  </si>
  <si>
    <t>ABG12</t>
  </si>
  <si>
    <t>B528-00</t>
  </si>
  <si>
    <t>SANVIK PRECITUBE</t>
  </si>
  <si>
    <t>B669-01</t>
  </si>
  <si>
    <t>B260-02</t>
  </si>
  <si>
    <t>0</t>
  </si>
  <si>
    <t>V2611006020600</t>
  </si>
  <si>
    <t>V261100600220</t>
  </si>
  <si>
    <t>F11076</t>
  </si>
  <si>
    <t>ABS5249A08-024</t>
  </si>
  <si>
    <t>5</t>
  </si>
  <si>
    <t>-0.1</t>
  </si>
  <si>
    <t>ABS5004-8-026</t>
  </si>
  <si>
    <t>TA3V2.5</t>
  </si>
  <si>
    <t>7</t>
  </si>
  <si>
    <t>3509572T1</t>
  </si>
  <si>
    <t>3509045petit / 3509045grand</t>
  </si>
  <si>
    <t>B233-01</t>
  </si>
  <si>
    <t>B232-03</t>
  </si>
  <si>
    <t>B232-02</t>
  </si>
  <si>
    <t>SMSC541700031A4</t>
  </si>
  <si>
    <t>SMSC541700031A3REP01/REP05/REP07</t>
  </si>
  <si>
    <t>3621300010REP01</t>
  </si>
  <si>
    <t>NC22DNB</t>
  </si>
  <si>
    <t>3641209030REP01</t>
  </si>
  <si>
    <t>3641209030REP03</t>
  </si>
  <si>
    <t>3641209030REP04</t>
  </si>
  <si>
    <t>3641209030REP02</t>
  </si>
  <si>
    <t>B212-00</t>
  </si>
  <si>
    <t>19.05*0.71R38.1</t>
  </si>
  <si>
    <t>B888-03</t>
  </si>
  <si>
    <t>3621226050REP00</t>
  </si>
  <si>
    <t>L120</t>
  </si>
  <si>
    <t>37.35mm</t>
  </si>
  <si>
    <t>3621112200SILREP01</t>
  </si>
  <si>
    <t>3621112200SILREP02</t>
  </si>
  <si>
    <t>A175-171</t>
  </si>
  <si>
    <t>A220</t>
  </si>
  <si>
    <t>19.05*0.71R50.8</t>
  </si>
  <si>
    <t>3621401210REP01</t>
  </si>
  <si>
    <t xml:space="preserve">TEMPS DE CYCLE </t>
  </si>
  <si>
    <t>B100</t>
  </si>
  <si>
    <t>chariot</t>
  </si>
  <si>
    <t>RELEVER LAZER</t>
  </si>
  <si>
    <t>P320</t>
  </si>
  <si>
    <t>P210</t>
  </si>
  <si>
    <t>668M100001</t>
  </si>
  <si>
    <t>P200</t>
  </si>
  <si>
    <t>P220</t>
  </si>
  <si>
    <t>640RTV100200</t>
  </si>
  <si>
    <t>SANS REGLAGE</t>
  </si>
  <si>
    <t>3641238030REP01</t>
  </si>
  <si>
    <t>3641238030REP02</t>
  </si>
  <si>
    <t>19.05*071</t>
  </si>
  <si>
    <t>3641237030REP01</t>
  </si>
  <si>
    <t>3641237030REP02</t>
  </si>
  <si>
    <t>V2901006400000</t>
  </si>
  <si>
    <t>25.4*2.01</t>
  </si>
  <si>
    <t>C126-09</t>
  </si>
  <si>
    <t>C126-03</t>
  </si>
  <si>
    <t>C126-02</t>
  </si>
  <si>
    <t>B180-05</t>
  </si>
  <si>
    <t>D057-00</t>
  </si>
  <si>
    <t>A-175-204</t>
  </si>
  <si>
    <t>0.93/095</t>
  </si>
  <si>
    <t>15/30</t>
  </si>
  <si>
    <t>5/7</t>
  </si>
  <si>
    <t>PREPA</t>
  </si>
  <si>
    <t>CINTRE</t>
  </si>
  <si>
    <t>NB DE CIN</t>
  </si>
  <si>
    <t>B220</t>
  </si>
  <si>
    <t>D*E</t>
  </si>
  <si>
    <t>DATE</t>
  </si>
  <si>
    <t>DIAMETRE</t>
  </si>
  <si>
    <t>LG GAMME</t>
  </si>
  <si>
    <t>LG FOURNI</t>
  </si>
  <si>
    <t>LG CINTRER</t>
  </si>
  <si>
    <t xml:space="preserve">1ERE PC </t>
  </si>
  <si>
    <t xml:space="preserve">RADART </t>
  </si>
  <si>
    <t>PLIS</t>
  </si>
  <si>
    <t>TOTAL</t>
  </si>
  <si>
    <t>POURCENTAGE</t>
  </si>
  <si>
    <t xml:space="preserve">LG TUBE </t>
  </si>
  <si>
    <t>NBR PIECE</t>
  </si>
  <si>
    <t>TEMPS</t>
  </si>
  <si>
    <t>LG TUBE</t>
  </si>
  <si>
    <t xml:space="preserve">TEMPS PREPA </t>
  </si>
  <si>
    <t xml:space="preserve">TEMPS POUR 1 CINTRES  </t>
  </si>
  <si>
    <t xml:space="preserve">NBR DE CINTRE </t>
  </si>
  <si>
    <t>BL</t>
  </si>
  <si>
    <t>PROTO</t>
  </si>
  <si>
    <t xml:space="preserve">1ER PCES </t>
  </si>
  <si>
    <t>12,7*0,71</t>
  </si>
  <si>
    <t>3641208030REP01</t>
  </si>
  <si>
    <t>3641208030REP02</t>
  </si>
  <si>
    <t>3641208030REP03</t>
  </si>
  <si>
    <t>3641208030REP04</t>
  </si>
  <si>
    <t>REFERENCE TUBE</t>
  </si>
  <si>
    <t>SANDVICK</t>
  </si>
  <si>
    <t>SANVICK</t>
  </si>
  <si>
    <t>HEURES</t>
  </si>
  <si>
    <t>EFFITIENCE</t>
  </si>
  <si>
    <t>SUIVIE MADRIN ET EFFACE PLIS</t>
  </si>
  <si>
    <t>EFFACE PLI</t>
  </si>
  <si>
    <t>VIE MANDRIN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</si>
</sst>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rgb="FF00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58585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theme="0"/>
      </left>
      <right style="thin">
        <color theme="1"/>
      </right>
      <top style="thin">
        <color theme="1"/>
      </top>
      <bottom style="thin">
        <color theme="0"/>
      </bottom>
      <diagonal/>
    </border>
    <border>
      <left style="thin">
        <color theme="1"/>
      </left>
      <right style="thin">
        <color theme="0"/>
      </right>
      <top style="thin">
        <color theme="1"/>
      </top>
      <bottom style="thin">
        <color theme="0"/>
      </bottom>
      <diagonal/>
    </border>
    <border>
      <left style="thin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1"/>
      </right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0"/>
      </right>
      <top style="thin">
        <color theme="0"/>
      </top>
      <bottom style="thin">
        <color theme="1"/>
      </bottom>
      <diagonal/>
    </border>
    <border>
      <left style="thin">
        <color theme="0"/>
      </left>
      <right style="thin">
        <color theme="1"/>
      </right>
      <top style="thin">
        <color theme="0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1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54">
    <xf numFmtId="0" fontId="0" fillId="0" borderId="0" xfId="0"/>
    <xf numFmtId="0" fontId="0" fillId="7" borderId="1" xfId="0" applyFill="1" applyBorder="1"/>
    <xf numFmtId="0" fontId="0" fillId="8" borderId="1" xfId="0" applyFill="1" applyBorder="1"/>
    <xf numFmtId="0" fontId="1" fillId="2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7" borderId="3" xfId="0" applyFill="1" applyBorder="1" applyAlignment="1"/>
    <xf numFmtId="0" fontId="0" fillId="8" borderId="3" xfId="0" applyFill="1" applyBorder="1" applyAlignment="1"/>
    <xf numFmtId="0" fontId="0" fillId="7" borderId="1" xfId="0" applyFill="1" applyBorder="1" applyAlignment="1"/>
    <xf numFmtId="0" fontId="0" fillId="8" borderId="1" xfId="0" applyFill="1" applyBorder="1" applyAlignment="1"/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/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1" xfId="0" applyFont="1" applyFill="1" applyBorder="1"/>
    <xf numFmtId="9" fontId="0" fillId="0" borderId="1" xfId="0" applyNumberFormat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9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9" fontId="0" fillId="0" borderId="11" xfId="0" applyNumberFormat="1" applyBorder="1" applyAlignment="1">
      <alignment horizontal="center"/>
    </xf>
    <xf numFmtId="9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1" fillId="13" borderId="2" xfId="0" applyFont="1" applyFill="1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2" xfId="0" applyBorder="1"/>
    <xf numFmtId="0" fontId="0" fillId="14" borderId="14" xfId="0" applyFill="1" applyBorder="1" applyAlignment="1">
      <alignment horizontal="center"/>
    </xf>
    <xf numFmtId="0" fontId="0" fillId="14" borderId="14" xfId="0" applyFill="1" applyBorder="1"/>
    <xf numFmtId="0" fontId="0" fillId="0" borderId="2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" xfId="0" applyBorder="1"/>
    <xf numFmtId="0" fontId="0" fillId="0" borderId="2" xfId="0" applyBorder="1"/>
    <xf numFmtId="0" fontId="0" fillId="0" borderId="17" xfId="0" applyBorder="1"/>
    <xf numFmtId="0" fontId="1" fillId="0" borderId="6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10" fontId="1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/>
    </xf>
    <xf numFmtId="0" fontId="0" fillId="7" borderId="19" xfId="0" applyFill="1" applyBorder="1" applyAlignment="1"/>
    <xf numFmtId="0" fontId="0" fillId="7" borderId="4" xfId="0" applyFill="1" applyBorder="1" applyAlignment="1"/>
    <xf numFmtId="0" fontId="0" fillId="7" borderId="4" xfId="0" applyFill="1" applyBorder="1" applyAlignment="1">
      <alignment horizontal="center"/>
    </xf>
    <xf numFmtId="0" fontId="0" fillId="7" borderId="4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1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1" xfId="0" applyFill="1" applyBorder="1"/>
    <xf numFmtId="0" fontId="7" fillId="11" borderId="1" xfId="0" applyFont="1" applyFill="1" applyBorder="1"/>
    <xf numFmtId="0" fontId="0" fillId="16" borderId="1" xfId="0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0" fillId="11" borderId="4" xfId="0" applyFill="1" applyBorder="1"/>
    <xf numFmtId="0" fontId="0" fillId="11" borderId="4" xfId="0" applyFill="1" applyBorder="1" applyAlignment="1">
      <alignment horizontal="center"/>
    </xf>
    <xf numFmtId="0" fontId="1" fillId="16" borderId="3" xfId="0" applyFont="1" applyFill="1" applyBorder="1" applyAlignment="1">
      <alignment horizontal="center"/>
    </xf>
    <xf numFmtId="0" fontId="0" fillId="16" borderId="3" xfId="0" applyFill="1" applyBorder="1"/>
    <xf numFmtId="0" fontId="0" fillId="0" borderId="20" xfId="0" applyBorder="1"/>
    <xf numFmtId="0" fontId="0" fillId="15" borderId="21" xfId="0" applyFill="1" applyBorder="1"/>
    <xf numFmtId="0" fontId="0" fillId="15" borderId="22" xfId="0" applyFill="1" applyBorder="1"/>
    <xf numFmtId="0" fontId="0" fillId="15" borderId="23" xfId="0" applyFill="1" applyBorder="1" applyAlignment="1">
      <alignment horizontal="center"/>
    </xf>
    <xf numFmtId="0" fontId="0" fillId="15" borderId="24" xfId="0" applyFill="1" applyBorder="1"/>
    <xf numFmtId="0" fontId="0" fillId="15" borderId="23" xfId="0" applyFill="1" applyBorder="1"/>
    <xf numFmtId="0" fontId="0" fillId="15" borderId="25" xfId="0" applyFill="1" applyBorder="1"/>
    <xf numFmtId="0" fontId="0" fillId="15" borderId="26" xfId="0" applyFill="1" applyBorder="1"/>
    <xf numFmtId="0" fontId="0" fillId="0" borderId="1" xfId="0" applyBorder="1" applyAlignment="1">
      <alignment horizontal="center"/>
    </xf>
    <xf numFmtId="0" fontId="8" fillId="0" borderId="0" xfId="0" applyFont="1"/>
    <xf numFmtId="0" fontId="1" fillId="8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6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1" xfId="0" applyFont="1" applyFill="1" applyBorder="1"/>
    <xf numFmtId="0" fontId="4" fillId="7" borderId="4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/>
    <xf numFmtId="0" fontId="0" fillId="16" borderId="1" xfId="0" applyNumberFormat="1" applyFill="1" applyBorder="1" applyAlignment="1">
      <alignment horizontal="center"/>
    </xf>
    <xf numFmtId="0" fontId="0" fillId="15" borderId="28" xfId="0" applyFill="1" applyBorder="1"/>
    <xf numFmtId="0" fontId="0" fillId="15" borderId="29" xfId="0" applyFill="1" applyBorder="1" applyAlignment="1">
      <alignment horizontal="center"/>
    </xf>
    <xf numFmtId="0" fontId="0" fillId="15" borderId="29" xfId="0" applyFill="1" applyBorder="1"/>
    <xf numFmtId="0" fontId="0" fillId="15" borderId="30" xfId="0" applyFill="1" applyBorder="1"/>
    <xf numFmtId="0" fontId="5" fillId="0" borderId="3" xfId="0" applyFont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" fillId="12" borderId="31" xfId="0" applyFont="1" applyFill="1" applyBorder="1" applyAlignment="1">
      <alignment horizontal="center"/>
    </xf>
    <xf numFmtId="0" fontId="5" fillId="12" borderId="8" xfId="0" applyFont="1" applyFill="1" applyBorder="1" applyAlignment="1">
      <alignment horizontal="center"/>
    </xf>
    <xf numFmtId="0" fontId="0" fillId="12" borderId="32" xfId="0" applyFill="1" applyBorder="1"/>
    <xf numFmtId="0" fontId="1" fillId="12" borderId="8" xfId="0" applyFont="1" applyFill="1" applyBorder="1" applyAlignment="1">
      <alignment horizontal="center"/>
    </xf>
    <xf numFmtId="0" fontId="6" fillId="12" borderId="8" xfId="0" applyFont="1" applyFill="1" applyBorder="1" applyAlignment="1">
      <alignment horizontal="center"/>
    </xf>
    <xf numFmtId="0" fontId="1" fillId="12" borderId="9" xfId="0" applyFont="1" applyFill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1" fillId="12" borderId="33" xfId="0" applyFont="1" applyFill="1" applyBorder="1" applyAlignment="1">
      <alignment horizontal="center"/>
    </xf>
    <xf numFmtId="10" fontId="0" fillId="0" borderId="1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0" fontId="1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10" fontId="0" fillId="0" borderId="0" xfId="0" applyNumberForma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17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7" borderId="4" xfId="0" applyFont="1" applyFill="1" applyBorder="1" applyAlignment="1">
      <alignment horizontal="center"/>
    </xf>
    <xf numFmtId="0" fontId="1" fillId="11" borderId="3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13" borderId="2" xfId="0" applyFont="1" applyFill="1" applyBorder="1" applyAlignment="1">
      <alignment horizontal="center"/>
    </xf>
    <xf numFmtId="0" fontId="1" fillId="13" borderId="4" xfId="0" applyFont="1" applyFill="1" applyBorder="1" applyAlignment="1"/>
    <xf numFmtId="0" fontId="1" fillId="13" borderId="6" xfId="0" applyFont="1" applyFill="1" applyBorder="1" applyAlignment="1"/>
    <xf numFmtId="9" fontId="0" fillId="0" borderId="38" xfId="0" applyNumberFormat="1" applyBorder="1" applyAlignment="1">
      <alignment horizontal="center"/>
    </xf>
    <xf numFmtId="9" fontId="0" fillId="0" borderId="39" xfId="0" applyNumberFormat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0" fontId="1" fillId="13" borderId="18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1" fillId="18" borderId="4" xfId="0" applyFont="1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17" borderId="0" xfId="0" applyFill="1"/>
    <xf numFmtId="0" fontId="1" fillId="17" borderId="0" xfId="0" applyFont="1" applyFill="1" applyBorder="1" applyAlignment="1">
      <alignment horizontal="center"/>
    </xf>
    <xf numFmtId="0" fontId="0" fillId="17" borderId="0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1" fillId="17" borderId="0" xfId="0" applyFont="1" applyFill="1" applyBorder="1"/>
    <xf numFmtId="0" fontId="0" fillId="0" borderId="0" xfId="0" applyFill="1"/>
    <xf numFmtId="0" fontId="1" fillId="11" borderId="1" xfId="0" applyFont="1" applyFill="1" applyBorder="1" applyAlignment="1">
      <alignment horizontal="center"/>
    </xf>
    <xf numFmtId="10" fontId="0" fillId="0" borderId="8" xfId="0" applyNumberFormat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10" fontId="0" fillId="0" borderId="0" xfId="0" applyNumberFormat="1"/>
    <xf numFmtId="0" fontId="1" fillId="19" borderId="35" xfId="0" applyFont="1" applyFill="1" applyBorder="1" applyAlignment="1">
      <alignment horizontal="center"/>
    </xf>
    <xf numFmtId="0" fontId="0" fillId="19" borderId="11" xfId="0" applyFill="1" applyBorder="1" applyAlignment="1">
      <alignment horizontal="center"/>
    </xf>
    <xf numFmtId="0" fontId="1" fillId="19" borderId="11" xfId="0" applyFont="1" applyFill="1" applyBorder="1" applyAlignment="1">
      <alignment horizontal="center"/>
    </xf>
    <xf numFmtId="10" fontId="0" fillId="19" borderId="36" xfId="0" applyNumberFormat="1" applyFill="1" applyBorder="1" applyAlignment="1">
      <alignment horizontal="center"/>
    </xf>
    <xf numFmtId="0" fontId="1" fillId="19" borderId="33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4" xfId="0" applyFont="1" applyFill="1" applyBorder="1" applyAlignment="1">
      <alignment horizontal="center"/>
    </xf>
    <xf numFmtId="0" fontId="1" fillId="20" borderId="33" xfId="0" applyFont="1" applyFill="1" applyBorder="1" applyAlignment="1">
      <alignment horizontal="center"/>
    </xf>
    <xf numFmtId="0" fontId="5" fillId="12" borderId="13" xfId="0" applyFont="1" applyFill="1" applyBorder="1" applyAlignment="1">
      <alignment horizontal="center"/>
    </xf>
    <xf numFmtId="10" fontId="1" fillId="16" borderId="1" xfId="0" applyNumberFormat="1" applyFont="1" applyFill="1" applyBorder="1" applyAlignment="1">
      <alignment horizontal="center"/>
    </xf>
    <xf numFmtId="0" fontId="0" fillId="11" borderId="8" xfId="0" applyFill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13" borderId="40" xfId="0" applyFont="1" applyFill="1" applyBorder="1" applyAlignment="1">
      <alignment horizontal="center"/>
    </xf>
    <xf numFmtId="0" fontId="1" fillId="13" borderId="41" xfId="0" applyFont="1" applyFill="1" applyBorder="1" applyAlignment="1">
      <alignment horizontal="center"/>
    </xf>
    <xf numFmtId="0" fontId="1" fillId="13" borderId="42" xfId="0" applyFont="1" applyFill="1" applyBorder="1" applyAlignment="1">
      <alignment horizontal="center"/>
    </xf>
    <xf numFmtId="0" fontId="1" fillId="13" borderId="19" xfId="0" applyFont="1" applyFill="1" applyBorder="1" applyAlignment="1">
      <alignment horizontal="center"/>
    </xf>
    <xf numFmtId="0" fontId="1" fillId="13" borderId="2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19" xfId="0" applyFont="1" applyFill="1" applyBorder="1" applyAlignment="1">
      <alignment horizontal="center"/>
    </xf>
    <xf numFmtId="0" fontId="1" fillId="11" borderId="27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4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F5050"/>
      <color rgb="FF585858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W299"/>
  <sheetViews>
    <sheetView topLeftCell="H1" workbookViewId="0">
      <selection activeCell="W8" sqref="W8"/>
    </sheetView>
  </sheetViews>
  <sheetFormatPr baseColWidth="10" defaultRowHeight="15" x14ac:dyDescent="0.25"/>
  <cols>
    <col min="1" max="1" width="18.85546875" style="29" bestFit="1" customWidth="1"/>
    <col min="2" max="2" width="21.5703125" customWidth="1"/>
    <col min="3" max="3" width="8" customWidth="1"/>
    <col min="4" max="4" width="35.28515625" bestFit="1" customWidth="1"/>
    <col min="5" max="5" width="15.85546875" bestFit="1" customWidth="1"/>
    <col min="6" max="6" width="7.28515625" bestFit="1" customWidth="1"/>
    <col min="7" max="7" width="9.28515625" bestFit="1" customWidth="1"/>
    <col min="8" max="10" width="9.28515625" customWidth="1"/>
    <col min="11" max="11" width="11.7109375" bestFit="1" customWidth="1"/>
    <col min="12" max="12" width="9.85546875" bestFit="1" customWidth="1"/>
    <col min="13" max="13" width="18" bestFit="1" customWidth="1"/>
    <col min="14" max="14" width="10.7109375" bestFit="1" customWidth="1"/>
    <col min="15" max="15" width="7.7109375" bestFit="1" customWidth="1"/>
    <col min="16" max="17" width="7.5703125" bestFit="1" customWidth="1"/>
    <col min="18" max="18" width="14.140625" bestFit="1" customWidth="1"/>
    <col min="19" max="19" width="9.42578125" customWidth="1"/>
    <col min="20" max="20" width="9" customWidth="1"/>
    <col min="23" max="23" width="13.85546875" bestFit="1" customWidth="1"/>
  </cols>
  <sheetData>
    <row r="2" spans="1:23" x14ac:dyDescent="0.25">
      <c r="A2" s="39" t="s">
        <v>121</v>
      </c>
      <c r="B2" s="38" t="s">
        <v>123</v>
      </c>
      <c r="C2" s="38" t="s">
        <v>122</v>
      </c>
      <c r="D2" s="38"/>
      <c r="E2" s="38"/>
      <c r="F2" s="38"/>
    </row>
    <row r="4" spans="1:23" x14ac:dyDescent="0.25">
      <c r="A4" s="3" t="s">
        <v>0</v>
      </c>
      <c r="B4" s="3" t="s">
        <v>14</v>
      </c>
      <c r="C4" s="3" t="s">
        <v>15</v>
      </c>
      <c r="D4" s="3" t="s">
        <v>1</v>
      </c>
      <c r="E4" s="4" t="s">
        <v>3</v>
      </c>
      <c r="F4" s="4" t="s">
        <v>4</v>
      </c>
      <c r="G4" s="5" t="s">
        <v>2</v>
      </c>
      <c r="H4" s="5" t="s">
        <v>13</v>
      </c>
      <c r="I4" s="6" t="s">
        <v>12</v>
      </c>
      <c r="J4" s="6" t="s">
        <v>13</v>
      </c>
      <c r="K4" s="7" t="s">
        <v>5</v>
      </c>
      <c r="L4" s="8" t="s">
        <v>6</v>
      </c>
      <c r="M4" s="8" t="s">
        <v>11</v>
      </c>
      <c r="N4" s="9" t="s">
        <v>7</v>
      </c>
      <c r="O4" s="9" t="s">
        <v>8</v>
      </c>
      <c r="P4" s="9" t="s">
        <v>9</v>
      </c>
      <c r="Q4" s="9" t="s">
        <v>10</v>
      </c>
      <c r="R4" s="90" t="s">
        <v>60</v>
      </c>
      <c r="S4" s="227" t="s">
        <v>320</v>
      </c>
      <c r="T4" s="227"/>
      <c r="U4" s="227"/>
      <c r="V4" s="134" t="s">
        <v>365</v>
      </c>
      <c r="W4" s="251" t="s">
        <v>384</v>
      </c>
    </row>
    <row r="5" spans="1:23" x14ac:dyDescent="0.25">
      <c r="A5" s="10"/>
      <c r="B5" s="11"/>
      <c r="C5" s="11"/>
      <c r="D5" s="11"/>
      <c r="E5" s="12"/>
      <c r="F5" s="12"/>
      <c r="G5" s="13"/>
      <c r="H5" s="13"/>
      <c r="I5" s="14"/>
      <c r="J5" s="14"/>
      <c r="K5" s="15"/>
      <c r="L5" s="16"/>
      <c r="M5" s="16"/>
      <c r="N5" s="17"/>
      <c r="O5" s="17"/>
      <c r="P5" s="17"/>
      <c r="Q5" s="18"/>
      <c r="R5" s="16"/>
      <c r="S5" s="96" t="s">
        <v>347</v>
      </c>
      <c r="T5" s="96" t="s">
        <v>348</v>
      </c>
      <c r="U5" s="96" t="s">
        <v>349</v>
      </c>
      <c r="V5" s="38"/>
    </row>
    <row r="6" spans="1:23" x14ac:dyDescent="0.25">
      <c r="A6" s="225" t="s">
        <v>16</v>
      </c>
      <c r="B6" s="19" t="s">
        <v>17</v>
      </c>
      <c r="C6" s="19">
        <v>38.1</v>
      </c>
      <c r="D6" s="19" t="s">
        <v>18</v>
      </c>
      <c r="E6" s="21" t="s">
        <v>24</v>
      </c>
      <c r="F6" s="21" t="s">
        <v>40</v>
      </c>
      <c r="G6" s="22" t="s">
        <v>41</v>
      </c>
      <c r="H6" s="22" t="s">
        <v>24</v>
      </c>
      <c r="I6" s="23" t="s">
        <v>42</v>
      </c>
      <c r="J6" s="23" t="s">
        <v>24</v>
      </c>
      <c r="K6" s="24" t="s">
        <v>43</v>
      </c>
      <c r="L6" s="31"/>
      <c r="M6" s="31"/>
      <c r="N6" s="32"/>
      <c r="O6" s="32"/>
      <c r="P6" s="32"/>
      <c r="Q6" s="32"/>
      <c r="R6" s="91"/>
      <c r="S6" s="132">
        <v>0.5</v>
      </c>
      <c r="T6" s="132">
        <v>6.0000000000000001E-3</v>
      </c>
      <c r="U6" s="132">
        <v>3</v>
      </c>
      <c r="V6" s="143">
        <v>0.35</v>
      </c>
    </row>
    <row r="7" spans="1:23" x14ac:dyDescent="0.25">
      <c r="A7" s="226"/>
      <c r="B7" s="20" t="s">
        <v>17</v>
      </c>
      <c r="C7" s="20">
        <v>38.1</v>
      </c>
      <c r="D7" s="20" t="s">
        <v>19</v>
      </c>
      <c r="E7" s="21" t="s">
        <v>24</v>
      </c>
      <c r="F7" s="21" t="s">
        <v>40</v>
      </c>
      <c r="G7" s="22" t="s">
        <v>41</v>
      </c>
      <c r="H7" s="22" t="s">
        <v>24</v>
      </c>
      <c r="I7" s="23" t="s">
        <v>42</v>
      </c>
      <c r="J7" s="23" t="s">
        <v>24</v>
      </c>
      <c r="K7" s="24" t="s">
        <v>43</v>
      </c>
      <c r="L7" s="33"/>
      <c r="M7" s="33"/>
      <c r="N7" s="34"/>
      <c r="O7" s="34"/>
      <c r="P7" s="34"/>
      <c r="Q7" s="34"/>
      <c r="R7" s="92"/>
      <c r="S7" s="132">
        <v>0.5</v>
      </c>
      <c r="T7" s="132">
        <v>6.0000000000000001E-3</v>
      </c>
      <c r="U7" s="143">
        <v>3</v>
      </c>
      <c r="V7" s="143">
        <v>0.35</v>
      </c>
    </row>
    <row r="8" spans="1:23" x14ac:dyDescent="0.25">
      <c r="A8" s="20">
        <v>1952541</v>
      </c>
      <c r="B8" s="20" t="s">
        <v>20</v>
      </c>
      <c r="C8" s="20">
        <v>38.1</v>
      </c>
      <c r="D8" s="20">
        <v>3528033</v>
      </c>
      <c r="E8" s="21" t="s">
        <v>21</v>
      </c>
      <c r="F8" s="21" t="s">
        <v>22</v>
      </c>
      <c r="G8" s="22" t="s">
        <v>23</v>
      </c>
      <c r="H8" s="22" t="s">
        <v>24</v>
      </c>
      <c r="I8" s="23" t="s">
        <v>25</v>
      </c>
      <c r="J8" s="23" t="s">
        <v>24</v>
      </c>
      <c r="K8" s="24" t="s">
        <v>26</v>
      </c>
      <c r="L8" s="25" t="s">
        <v>27</v>
      </c>
      <c r="M8" s="25" t="s">
        <v>28</v>
      </c>
      <c r="N8" s="26" t="s">
        <v>31</v>
      </c>
      <c r="O8" s="26">
        <v>97.13</v>
      </c>
      <c r="P8" s="26">
        <v>25.73</v>
      </c>
      <c r="Q8" s="26">
        <v>112</v>
      </c>
      <c r="R8" s="93" t="s">
        <v>350</v>
      </c>
      <c r="S8" s="132">
        <v>0.24</v>
      </c>
      <c r="T8" s="132">
        <v>8.0000000000000002E-3</v>
      </c>
      <c r="U8" s="143">
        <v>3</v>
      </c>
      <c r="V8" s="143">
        <v>0.35</v>
      </c>
      <c r="W8" s="252">
        <v>0</v>
      </c>
    </row>
    <row r="9" spans="1:23" x14ac:dyDescent="0.25">
      <c r="A9" s="135" t="s">
        <v>29</v>
      </c>
      <c r="B9" s="20" t="s">
        <v>20</v>
      </c>
      <c r="C9" s="20">
        <v>38.1</v>
      </c>
      <c r="D9" s="20">
        <v>3528023</v>
      </c>
      <c r="E9" s="21" t="s">
        <v>21</v>
      </c>
      <c r="F9" s="21" t="s">
        <v>22</v>
      </c>
      <c r="G9" s="22" t="s">
        <v>23</v>
      </c>
      <c r="H9" s="22" t="s">
        <v>24</v>
      </c>
      <c r="I9" s="23" t="s">
        <v>25</v>
      </c>
      <c r="J9" s="23" t="s">
        <v>24</v>
      </c>
      <c r="K9" s="24" t="s">
        <v>26</v>
      </c>
      <c r="L9" s="25" t="s">
        <v>27</v>
      </c>
      <c r="M9" s="25">
        <v>39.25</v>
      </c>
      <c r="N9" s="26" t="s">
        <v>31</v>
      </c>
      <c r="O9" s="26">
        <v>95.67</v>
      </c>
      <c r="P9" s="26">
        <v>30.98</v>
      </c>
      <c r="Q9" s="26">
        <v>112</v>
      </c>
      <c r="R9" s="93" t="s">
        <v>312</v>
      </c>
      <c r="S9" s="132">
        <v>0.24</v>
      </c>
      <c r="T9" s="132">
        <v>8.0000000000000002E-3</v>
      </c>
      <c r="U9" s="143">
        <v>3</v>
      </c>
      <c r="V9" s="143">
        <v>0.35</v>
      </c>
    </row>
    <row r="10" spans="1:23" x14ac:dyDescent="0.25">
      <c r="A10" s="136" t="s">
        <v>29</v>
      </c>
      <c r="B10" s="20" t="s">
        <v>20</v>
      </c>
      <c r="C10" s="20">
        <v>38.1</v>
      </c>
      <c r="D10" s="20">
        <v>3528024</v>
      </c>
      <c r="E10" s="21" t="s">
        <v>21</v>
      </c>
      <c r="F10" s="21" t="s">
        <v>22</v>
      </c>
      <c r="G10" s="22" t="s">
        <v>30</v>
      </c>
      <c r="H10" s="22" t="s">
        <v>24</v>
      </c>
      <c r="I10" s="23" t="s">
        <v>25</v>
      </c>
      <c r="J10" s="23" t="s">
        <v>24</v>
      </c>
      <c r="K10" s="24" t="s">
        <v>26</v>
      </c>
      <c r="L10" s="25" t="s">
        <v>27</v>
      </c>
      <c r="M10" s="25">
        <v>39.25</v>
      </c>
      <c r="N10" s="26" t="s">
        <v>31</v>
      </c>
      <c r="O10" s="26">
        <v>95.67</v>
      </c>
      <c r="P10" s="26">
        <v>30.98</v>
      </c>
      <c r="Q10" s="26">
        <v>112</v>
      </c>
      <c r="R10" s="93" t="s">
        <v>312</v>
      </c>
      <c r="S10" s="132">
        <v>0.24</v>
      </c>
      <c r="T10" s="132">
        <v>8.0000000000000002E-3</v>
      </c>
      <c r="U10" s="143">
        <v>3</v>
      </c>
      <c r="V10" s="143">
        <v>0.35</v>
      </c>
    </row>
    <row r="11" spans="1:23" x14ac:dyDescent="0.25">
      <c r="A11" s="20">
        <v>9996874</v>
      </c>
      <c r="B11" s="20" t="s">
        <v>32</v>
      </c>
      <c r="C11" s="20">
        <v>28.6</v>
      </c>
      <c r="D11" s="20">
        <v>3509974</v>
      </c>
      <c r="E11" s="21" t="s">
        <v>24</v>
      </c>
      <c r="F11" s="21" t="s">
        <v>33</v>
      </c>
      <c r="G11" s="22" t="s">
        <v>34</v>
      </c>
      <c r="H11" s="22" t="s">
        <v>24</v>
      </c>
      <c r="I11" s="23" t="s">
        <v>35</v>
      </c>
      <c r="J11" s="23" t="s">
        <v>24</v>
      </c>
      <c r="K11" s="24" t="s">
        <v>36</v>
      </c>
      <c r="L11" s="25" t="s">
        <v>37</v>
      </c>
      <c r="M11" s="25" t="s">
        <v>28</v>
      </c>
      <c r="N11" s="26" t="s">
        <v>24</v>
      </c>
      <c r="O11" s="2"/>
      <c r="P11" s="2"/>
      <c r="Q11" s="2"/>
      <c r="R11" s="93"/>
      <c r="S11" s="132">
        <v>0.4</v>
      </c>
      <c r="T11" s="132">
        <v>5.0000000000000001E-3</v>
      </c>
      <c r="U11" s="143">
        <v>3</v>
      </c>
      <c r="V11" s="143">
        <v>0.35</v>
      </c>
    </row>
    <row r="12" spans="1:23" x14ac:dyDescent="0.25">
      <c r="A12" s="20" t="s">
        <v>38</v>
      </c>
      <c r="B12" s="20" t="s">
        <v>45</v>
      </c>
      <c r="C12" s="20">
        <v>38.1</v>
      </c>
      <c r="D12" s="20" t="s">
        <v>39</v>
      </c>
      <c r="E12" s="21" t="s">
        <v>24</v>
      </c>
      <c r="F12" s="21" t="s">
        <v>40</v>
      </c>
      <c r="G12" s="22" t="s">
        <v>41</v>
      </c>
      <c r="H12" s="22" t="s">
        <v>24</v>
      </c>
      <c r="I12" s="23" t="s">
        <v>42</v>
      </c>
      <c r="J12" s="23" t="s">
        <v>24</v>
      </c>
      <c r="K12" s="24" t="s">
        <v>43</v>
      </c>
      <c r="L12" s="25" t="s">
        <v>44</v>
      </c>
      <c r="M12" s="25" t="s">
        <v>28</v>
      </c>
      <c r="N12" s="26" t="s">
        <v>24</v>
      </c>
      <c r="O12" s="2"/>
      <c r="P12" s="2"/>
      <c r="Q12" s="2"/>
      <c r="R12" s="93"/>
      <c r="S12" s="132">
        <v>0.5</v>
      </c>
      <c r="T12" s="132">
        <v>6.0000000000000001E-3</v>
      </c>
      <c r="U12" s="143">
        <v>3</v>
      </c>
      <c r="V12" s="143">
        <v>0.35</v>
      </c>
    </row>
    <row r="13" spans="1:23" s="160" customFormat="1" x14ac:dyDescent="0.25">
      <c r="A13" s="150">
        <v>9996792</v>
      </c>
      <c r="B13" s="150" t="s">
        <v>46</v>
      </c>
      <c r="C13" s="150">
        <v>18</v>
      </c>
      <c r="D13" s="150">
        <v>3509524</v>
      </c>
      <c r="E13" s="151" t="s">
        <v>24</v>
      </c>
      <c r="F13" s="151" t="s">
        <v>47</v>
      </c>
      <c r="G13" s="152" t="s">
        <v>48</v>
      </c>
      <c r="H13" s="152" t="s">
        <v>24</v>
      </c>
      <c r="I13" s="153" t="s">
        <v>49</v>
      </c>
      <c r="J13" s="153" t="s">
        <v>24</v>
      </c>
      <c r="K13" s="154" t="s">
        <v>50</v>
      </c>
      <c r="L13" s="155" t="s">
        <v>24</v>
      </c>
      <c r="M13" s="155"/>
      <c r="N13" s="156" t="s">
        <v>24</v>
      </c>
      <c r="O13" s="157"/>
      <c r="P13" s="157"/>
      <c r="Q13" s="157"/>
      <c r="R13" s="158"/>
      <c r="S13" s="159">
        <v>0.35</v>
      </c>
      <c r="T13" s="159">
        <v>5.0000000000000001E-3</v>
      </c>
      <c r="U13" s="143">
        <v>3</v>
      </c>
      <c r="V13" s="143">
        <v>0.35</v>
      </c>
    </row>
    <row r="14" spans="1:23" x14ac:dyDescent="0.25">
      <c r="A14" s="20">
        <v>1952415</v>
      </c>
      <c r="B14" s="20" t="s">
        <v>46</v>
      </c>
      <c r="C14" s="20">
        <v>18</v>
      </c>
      <c r="D14" s="20">
        <v>3501889</v>
      </c>
      <c r="E14" s="21" t="s">
        <v>24</v>
      </c>
      <c r="F14" s="21" t="s">
        <v>47</v>
      </c>
      <c r="G14" s="22" t="s">
        <v>48</v>
      </c>
      <c r="H14" s="22" t="s">
        <v>24</v>
      </c>
      <c r="I14" s="23" t="s">
        <v>49</v>
      </c>
      <c r="J14" s="23" t="s">
        <v>24</v>
      </c>
      <c r="K14" s="24" t="s">
        <v>50</v>
      </c>
      <c r="L14" s="25" t="s">
        <v>24</v>
      </c>
      <c r="M14" s="25"/>
      <c r="N14" s="26" t="s">
        <v>24</v>
      </c>
      <c r="O14" s="2"/>
      <c r="P14" s="2"/>
      <c r="Q14" s="2"/>
      <c r="R14" s="93"/>
      <c r="S14" s="132">
        <v>0.35</v>
      </c>
      <c r="T14" s="132">
        <v>5.0000000000000001E-3</v>
      </c>
      <c r="U14" s="143">
        <v>3</v>
      </c>
      <c r="V14" s="143">
        <v>0.35</v>
      </c>
    </row>
    <row r="15" spans="1:23" x14ac:dyDescent="0.25">
      <c r="A15" s="225">
        <v>1952418</v>
      </c>
      <c r="B15" s="20" t="s">
        <v>46</v>
      </c>
      <c r="C15" s="20">
        <v>18</v>
      </c>
      <c r="D15" s="20">
        <v>3501876</v>
      </c>
      <c r="E15" s="21" t="s">
        <v>24</v>
      </c>
      <c r="F15" s="21" t="s">
        <v>47</v>
      </c>
      <c r="G15" s="22" t="s">
        <v>48</v>
      </c>
      <c r="H15" s="22" t="s">
        <v>24</v>
      </c>
      <c r="I15" s="23" t="s">
        <v>49</v>
      </c>
      <c r="J15" s="23" t="s">
        <v>24</v>
      </c>
      <c r="K15" s="24" t="s">
        <v>50</v>
      </c>
      <c r="L15" s="25" t="s">
        <v>24</v>
      </c>
      <c r="M15" s="25"/>
      <c r="N15" s="26" t="s">
        <v>24</v>
      </c>
      <c r="O15" s="2"/>
      <c r="P15" s="2"/>
      <c r="Q15" s="2"/>
      <c r="R15" s="93"/>
      <c r="S15" s="132">
        <v>0.35</v>
      </c>
      <c r="T15" s="132">
        <v>5.0000000000000001E-3</v>
      </c>
      <c r="U15" s="143">
        <v>3</v>
      </c>
      <c r="V15" s="143">
        <v>0.35</v>
      </c>
    </row>
    <row r="16" spans="1:23" x14ac:dyDescent="0.25">
      <c r="A16" s="226"/>
      <c r="B16" s="20" t="s">
        <v>46</v>
      </c>
      <c r="C16" s="20">
        <v>18</v>
      </c>
      <c r="D16" s="20">
        <v>3501893</v>
      </c>
      <c r="E16" s="21" t="s">
        <v>24</v>
      </c>
      <c r="F16" s="21" t="s">
        <v>47</v>
      </c>
      <c r="G16" s="22" t="s">
        <v>48</v>
      </c>
      <c r="H16" s="22" t="s">
        <v>24</v>
      </c>
      <c r="I16" s="23" t="s">
        <v>49</v>
      </c>
      <c r="J16" s="23" t="s">
        <v>24</v>
      </c>
      <c r="K16" s="24" t="s">
        <v>50</v>
      </c>
      <c r="L16" s="25" t="s">
        <v>24</v>
      </c>
      <c r="M16" s="25"/>
      <c r="N16" s="26" t="s">
        <v>24</v>
      </c>
      <c r="O16" s="2"/>
      <c r="P16" s="2"/>
      <c r="Q16" s="2"/>
      <c r="R16" s="93"/>
      <c r="S16" s="132">
        <v>0.35</v>
      </c>
      <c r="T16" s="132">
        <v>5.0000000000000001E-3</v>
      </c>
      <c r="U16" s="143">
        <v>3</v>
      </c>
      <c r="V16" s="143">
        <v>0.35</v>
      </c>
    </row>
    <row r="17" spans="1:22" x14ac:dyDescent="0.25">
      <c r="A17" s="20">
        <v>9996877</v>
      </c>
      <c r="B17" s="20" t="s">
        <v>51</v>
      </c>
      <c r="C17" s="20">
        <v>19.05</v>
      </c>
      <c r="D17" s="20">
        <v>3509977</v>
      </c>
      <c r="E17" s="21" t="s">
        <v>24</v>
      </c>
      <c r="F17" s="21" t="s">
        <v>52</v>
      </c>
      <c r="G17" s="22" t="s">
        <v>53</v>
      </c>
      <c r="H17" s="22" t="s">
        <v>24</v>
      </c>
      <c r="I17" s="23" t="s">
        <v>53</v>
      </c>
      <c r="J17" s="23" t="s">
        <v>24</v>
      </c>
      <c r="K17" s="24" t="s">
        <v>54</v>
      </c>
      <c r="L17" s="25" t="s">
        <v>55</v>
      </c>
      <c r="M17" s="25" t="s">
        <v>330</v>
      </c>
      <c r="N17" s="26" t="s">
        <v>24</v>
      </c>
      <c r="O17" s="2"/>
      <c r="P17" s="2"/>
      <c r="Q17" s="2"/>
      <c r="R17" s="93"/>
      <c r="S17" s="132">
        <v>0.35</v>
      </c>
      <c r="T17" s="132">
        <v>5.0000000000000001E-3</v>
      </c>
      <c r="U17" s="143">
        <v>3</v>
      </c>
      <c r="V17" s="143">
        <v>0.35</v>
      </c>
    </row>
    <row r="18" spans="1:22" x14ac:dyDescent="0.25">
      <c r="A18" s="20" t="s">
        <v>56</v>
      </c>
      <c r="B18" s="20" t="s">
        <v>57</v>
      </c>
      <c r="C18" s="20">
        <v>38.1</v>
      </c>
      <c r="D18" s="20" t="s">
        <v>58</v>
      </c>
      <c r="E18" s="21" t="s">
        <v>24</v>
      </c>
      <c r="F18" s="21" t="s">
        <v>40</v>
      </c>
      <c r="G18" s="22" t="s">
        <v>41</v>
      </c>
      <c r="H18" s="22" t="s">
        <v>24</v>
      </c>
      <c r="I18" s="23" t="s">
        <v>42</v>
      </c>
      <c r="J18" s="23" t="s">
        <v>24</v>
      </c>
      <c r="K18" s="24" t="s">
        <v>43</v>
      </c>
      <c r="L18" s="25" t="s">
        <v>44</v>
      </c>
      <c r="M18" s="25" t="s">
        <v>28</v>
      </c>
      <c r="N18" s="26" t="s">
        <v>59</v>
      </c>
      <c r="O18" s="26">
        <v>95.1</v>
      </c>
      <c r="P18" s="26">
        <v>31.6</v>
      </c>
      <c r="Q18" s="26">
        <v>111.9</v>
      </c>
      <c r="R18" s="93"/>
      <c r="S18" s="132">
        <v>0.5</v>
      </c>
      <c r="T18" s="132">
        <v>6.0000000000000001E-3</v>
      </c>
      <c r="U18" s="143">
        <v>3</v>
      </c>
      <c r="V18" s="143">
        <v>0.35</v>
      </c>
    </row>
    <row r="19" spans="1:22" x14ac:dyDescent="0.25">
      <c r="A19" s="20" t="s">
        <v>61</v>
      </c>
      <c r="B19" s="20" t="s">
        <v>57</v>
      </c>
      <c r="C19" s="20">
        <v>38.1</v>
      </c>
      <c r="D19" s="20" t="s">
        <v>62</v>
      </c>
      <c r="E19" s="21" t="s">
        <v>24</v>
      </c>
      <c r="F19" s="21" t="s">
        <v>40</v>
      </c>
      <c r="G19" s="22" t="s">
        <v>41</v>
      </c>
      <c r="H19" s="22" t="s">
        <v>24</v>
      </c>
      <c r="I19" s="23" t="s">
        <v>42</v>
      </c>
      <c r="J19" s="23" t="s">
        <v>24</v>
      </c>
      <c r="K19" s="24" t="s">
        <v>43</v>
      </c>
      <c r="L19" s="25" t="s">
        <v>44</v>
      </c>
      <c r="M19" s="25" t="s">
        <v>28</v>
      </c>
      <c r="N19" s="26" t="s">
        <v>59</v>
      </c>
      <c r="O19" s="26">
        <v>95.1</v>
      </c>
      <c r="P19" s="26">
        <v>31.6</v>
      </c>
      <c r="Q19" s="26">
        <v>111.9</v>
      </c>
      <c r="R19" s="93"/>
      <c r="S19" s="132">
        <v>0.5</v>
      </c>
      <c r="T19" s="132">
        <v>6.0000000000000001E-3</v>
      </c>
      <c r="U19" s="143">
        <v>3</v>
      </c>
      <c r="V19" s="143">
        <v>0.35</v>
      </c>
    </row>
    <row r="20" spans="1:22" x14ac:dyDescent="0.25">
      <c r="A20" s="20">
        <v>9996065</v>
      </c>
      <c r="B20" s="20" t="s">
        <v>46</v>
      </c>
      <c r="C20" s="20">
        <v>18</v>
      </c>
      <c r="D20" s="20">
        <v>3509242</v>
      </c>
      <c r="E20" s="21" t="s">
        <v>24</v>
      </c>
      <c r="F20" s="21" t="s">
        <v>47</v>
      </c>
      <c r="G20" s="22" t="s">
        <v>48</v>
      </c>
      <c r="H20" s="22" t="s">
        <v>24</v>
      </c>
      <c r="I20" s="23" t="s">
        <v>49</v>
      </c>
      <c r="J20" s="23" t="s">
        <v>24</v>
      </c>
      <c r="K20" s="24" t="s">
        <v>50</v>
      </c>
      <c r="L20" s="25" t="s">
        <v>24</v>
      </c>
      <c r="M20" s="1"/>
      <c r="N20" s="2"/>
      <c r="O20" s="2"/>
      <c r="P20" s="2"/>
      <c r="Q20" s="2"/>
      <c r="R20" s="94"/>
      <c r="S20" s="132">
        <v>0.35</v>
      </c>
      <c r="T20" s="132">
        <v>5.0000000000000001E-3</v>
      </c>
      <c r="U20" s="143">
        <v>3</v>
      </c>
      <c r="V20" s="143">
        <v>0.35</v>
      </c>
    </row>
    <row r="21" spans="1:22" x14ac:dyDescent="0.25">
      <c r="A21" s="20">
        <v>9996043</v>
      </c>
      <c r="B21" s="20" t="s">
        <v>46</v>
      </c>
      <c r="C21" s="20">
        <v>12</v>
      </c>
      <c r="D21" s="20">
        <v>3509227</v>
      </c>
      <c r="E21" s="21" t="s">
        <v>24</v>
      </c>
      <c r="F21" s="21" t="s">
        <v>63</v>
      </c>
      <c r="G21" s="22" t="s">
        <v>48</v>
      </c>
      <c r="H21" s="22" t="s">
        <v>64</v>
      </c>
      <c r="I21" s="23" t="s">
        <v>65</v>
      </c>
      <c r="J21" s="23" t="s">
        <v>66</v>
      </c>
      <c r="K21" s="24" t="s">
        <v>50</v>
      </c>
      <c r="L21" s="25" t="s">
        <v>24</v>
      </c>
      <c r="M21" s="1"/>
      <c r="N21" s="2"/>
      <c r="O21" s="2"/>
      <c r="P21" s="2"/>
      <c r="Q21" s="2"/>
      <c r="R21" s="94"/>
      <c r="S21" s="132">
        <v>0.35</v>
      </c>
      <c r="T21" s="132">
        <v>0.05</v>
      </c>
      <c r="U21" s="143">
        <v>3</v>
      </c>
      <c r="V21" s="143">
        <v>0.35</v>
      </c>
    </row>
    <row r="22" spans="1:22" x14ac:dyDescent="0.25">
      <c r="A22" s="20" t="s">
        <v>67</v>
      </c>
      <c r="B22" s="20" t="s">
        <v>32</v>
      </c>
      <c r="C22" s="20">
        <v>28.6</v>
      </c>
      <c r="D22" s="20" t="s">
        <v>68</v>
      </c>
      <c r="E22" s="21" t="s">
        <v>24</v>
      </c>
      <c r="F22" s="21" t="s">
        <v>33</v>
      </c>
      <c r="G22" s="22" t="s">
        <v>34</v>
      </c>
      <c r="H22" s="22" t="s">
        <v>24</v>
      </c>
      <c r="I22" s="23" t="s">
        <v>35</v>
      </c>
      <c r="J22" s="23" t="s">
        <v>24</v>
      </c>
      <c r="K22" s="24" t="s">
        <v>36</v>
      </c>
      <c r="L22" s="25" t="s">
        <v>37</v>
      </c>
      <c r="M22" s="25" t="s">
        <v>28</v>
      </c>
      <c r="N22" s="26" t="s">
        <v>24</v>
      </c>
      <c r="O22" s="2"/>
      <c r="P22" s="2"/>
      <c r="Q22" s="2"/>
      <c r="R22" s="94"/>
      <c r="S22" s="132">
        <v>0.4</v>
      </c>
      <c r="T22" s="143">
        <v>5.0000000000000001E-3</v>
      </c>
      <c r="U22" s="143">
        <v>3</v>
      </c>
      <c r="V22" s="143">
        <v>0.35</v>
      </c>
    </row>
    <row r="23" spans="1:22" x14ac:dyDescent="0.25">
      <c r="A23" s="20" t="s">
        <v>69</v>
      </c>
      <c r="B23" s="20" t="s">
        <v>32</v>
      </c>
      <c r="C23" s="20">
        <v>28.6</v>
      </c>
      <c r="D23" s="20" t="s">
        <v>70</v>
      </c>
      <c r="E23" s="21" t="s">
        <v>24</v>
      </c>
      <c r="F23" s="21" t="s">
        <v>33</v>
      </c>
      <c r="G23" s="22" t="s">
        <v>34</v>
      </c>
      <c r="H23" s="22" t="s">
        <v>24</v>
      </c>
      <c r="I23" s="23" t="s">
        <v>35</v>
      </c>
      <c r="J23" s="23" t="s">
        <v>24</v>
      </c>
      <c r="K23" s="24" t="s">
        <v>36</v>
      </c>
      <c r="L23" s="25" t="s">
        <v>37</v>
      </c>
      <c r="M23" s="25" t="s">
        <v>28</v>
      </c>
      <c r="N23" s="26" t="s">
        <v>24</v>
      </c>
      <c r="O23" s="2"/>
      <c r="P23" s="2"/>
      <c r="Q23" s="2"/>
      <c r="R23" s="94"/>
      <c r="S23" s="132">
        <v>0.4</v>
      </c>
      <c r="T23" s="143">
        <v>5.0000000000000001E-3</v>
      </c>
      <c r="U23" s="143">
        <v>3</v>
      </c>
      <c r="V23" s="143">
        <v>0.35</v>
      </c>
    </row>
    <row r="24" spans="1:22" x14ac:dyDescent="0.25">
      <c r="A24" s="20" t="s">
        <v>74</v>
      </c>
      <c r="B24" s="20" t="s">
        <v>57</v>
      </c>
      <c r="C24" s="20">
        <v>38.1</v>
      </c>
      <c r="D24" s="20" t="s">
        <v>75</v>
      </c>
      <c r="E24" s="21" t="s">
        <v>24</v>
      </c>
      <c r="F24" s="21" t="s">
        <v>40</v>
      </c>
      <c r="G24" s="22" t="s">
        <v>41</v>
      </c>
      <c r="H24" s="22" t="s">
        <v>24</v>
      </c>
      <c r="I24" s="23" t="s">
        <v>42</v>
      </c>
      <c r="J24" s="23" t="s">
        <v>24</v>
      </c>
      <c r="K24" s="24" t="s">
        <v>43</v>
      </c>
      <c r="L24" s="25" t="s">
        <v>44</v>
      </c>
      <c r="M24" s="25" t="s">
        <v>28</v>
      </c>
      <c r="N24" s="26" t="s">
        <v>59</v>
      </c>
      <c r="O24" s="26">
        <v>95.1</v>
      </c>
      <c r="P24" s="26">
        <v>31.6</v>
      </c>
      <c r="Q24" s="26">
        <v>111.9</v>
      </c>
      <c r="R24" s="94"/>
      <c r="S24" s="132">
        <v>0.5</v>
      </c>
      <c r="T24" s="132">
        <v>6.0000000000000001E-3</v>
      </c>
      <c r="U24" s="143">
        <v>3</v>
      </c>
      <c r="V24" s="143">
        <v>0.35</v>
      </c>
    </row>
    <row r="25" spans="1:22" x14ac:dyDescent="0.25">
      <c r="A25" s="20">
        <v>9997649</v>
      </c>
      <c r="B25" s="20" t="s">
        <v>76</v>
      </c>
      <c r="C25" s="20">
        <v>18</v>
      </c>
      <c r="D25" s="20">
        <v>3500149</v>
      </c>
      <c r="E25" s="21" t="s">
        <v>24</v>
      </c>
      <c r="F25" s="21" t="s">
        <v>47</v>
      </c>
      <c r="G25" s="22" t="s">
        <v>48</v>
      </c>
      <c r="H25" s="22" t="s">
        <v>24</v>
      </c>
      <c r="I25" s="23" t="s">
        <v>49</v>
      </c>
      <c r="J25" s="23" t="s">
        <v>24</v>
      </c>
      <c r="K25" s="24" t="s">
        <v>50</v>
      </c>
      <c r="L25" s="25" t="s">
        <v>24</v>
      </c>
      <c r="M25" s="1"/>
      <c r="N25" s="2"/>
      <c r="O25" s="2"/>
      <c r="P25" s="2"/>
      <c r="Q25" s="2"/>
      <c r="R25" s="94"/>
      <c r="S25" s="132">
        <v>0.35</v>
      </c>
      <c r="T25" s="132">
        <v>5.0000000000000001E-3</v>
      </c>
      <c r="U25" s="143">
        <v>3</v>
      </c>
      <c r="V25" s="143">
        <v>0.35</v>
      </c>
    </row>
    <row r="26" spans="1:22" x14ac:dyDescent="0.25">
      <c r="A26" s="20">
        <v>9997623</v>
      </c>
      <c r="B26" s="20" t="s">
        <v>76</v>
      </c>
      <c r="C26" s="20">
        <v>18</v>
      </c>
      <c r="D26" s="20">
        <v>3500123</v>
      </c>
      <c r="E26" s="21" t="s">
        <v>24</v>
      </c>
      <c r="F26" s="21" t="s">
        <v>47</v>
      </c>
      <c r="G26" s="22" t="s">
        <v>48</v>
      </c>
      <c r="H26" s="22" t="s">
        <v>24</v>
      </c>
      <c r="I26" s="23" t="s">
        <v>49</v>
      </c>
      <c r="J26" s="23" t="s">
        <v>24</v>
      </c>
      <c r="K26" s="24" t="s">
        <v>50</v>
      </c>
      <c r="L26" s="25" t="s">
        <v>24</v>
      </c>
      <c r="M26" s="1"/>
      <c r="N26" s="2"/>
      <c r="O26" s="2"/>
      <c r="P26" s="2"/>
      <c r="Q26" s="2"/>
      <c r="R26" s="94"/>
      <c r="S26" s="132">
        <v>0.35</v>
      </c>
      <c r="T26" s="132">
        <v>5.0000000000000001E-3</v>
      </c>
      <c r="U26" s="143">
        <v>3</v>
      </c>
      <c r="V26" s="143">
        <v>0.35</v>
      </c>
    </row>
    <row r="27" spans="1:22" x14ac:dyDescent="0.25">
      <c r="A27" s="20">
        <v>1952480</v>
      </c>
      <c r="B27" s="20" t="s">
        <v>76</v>
      </c>
      <c r="C27" s="20">
        <v>18</v>
      </c>
      <c r="D27" s="20">
        <v>3501899</v>
      </c>
      <c r="E27" s="21" t="s">
        <v>24</v>
      </c>
      <c r="F27" s="21" t="s">
        <v>47</v>
      </c>
      <c r="G27" s="22" t="s">
        <v>48</v>
      </c>
      <c r="H27" s="22" t="s">
        <v>24</v>
      </c>
      <c r="I27" s="23" t="s">
        <v>49</v>
      </c>
      <c r="J27" s="23" t="s">
        <v>24</v>
      </c>
      <c r="K27" s="24" t="s">
        <v>50</v>
      </c>
      <c r="L27" s="25" t="s">
        <v>24</v>
      </c>
      <c r="M27" s="25"/>
      <c r="N27" s="26"/>
      <c r="O27" s="26"/>
      <c r="P27" s="26"/>
      <c r="Q27" s="26"/>
      <c r="R27" s="94"/>
      <c r="S27" s="132">
        <v>0.35</v>
      </c>
      <c r="T27" s="132">
        <v>5.0000000000000001E-3</v>
      </c>
      <c r="U27" s="143">
        <v>3</v>
      </c>
      <c r="V27" s="143">
        <v>0.35</v>
      </c>
    </row>
    <row r="28" spans="1:22" x14ac:dyDescent="0.25">
      <c r="A28" s="20">
        <v>1952458</v>
      </c>
      <c r="B28" s="20" t="s">
        <v>76</v>
      </c>
      <c r="C28" s="20">
        <v>18</v>
      </c>
      <c r="D28" s="20">
        <v>3501894</v>
      </c>
      <c r="E28" s="21" t="s">
        <v>24</v>
      </c>
      <c r="F28" s="21" t="s">
        <v>47</v>
      </c>
      <c r="G28" s="22" t="s">
        <v>48</v>
      </c>
      <c r="H28" s="22" t="s">
        <v>24</v>
      </c>
      <c r="I28" s="23" t="s">
        <v>65</v>
      </c>
      <c r="J28" s="23" t="s">
        <v>24</v>
      </c>
      <c r="K28" s="24" t="s">
        <v>50</v>
      </c>
      <c r="L28" s="25" t="s">
        <v>24</v>
      </c>
      <c r="M28" s="25"/>
      <c r="N28" s="26"/>
      <c r="O28" s="26"/>
      <c r="P28" s="26"/>
      <c r="Q28" s="26"/>
      <c r="R28" s="94"/>
      <c r="S28" s="132">
        <v>0.35</v>
      </c>
      <c r="T28" s="132">
        <v>5.0000000000000001E-3</v>
      </c>
      <c r="U28" s="143">
        <v>3</v>
      </c>
      <c r="V28" s="143">
        <v>0.35</v>
      </c>
    </row>
    <row r="29" spans="1:22" x14ac:dyDescent="0.25">
      <c r="A29" s="20">
        <v>9996705</v>
      </c>
      <c r="B29" s="20" t="s">
        <v>46</v>
      </c>
      <c r="C29" s="20">
        <v>18</v>
      </c>
      <c r="D29" s="20">
        <v>3509343</v>
      </c>
      <c r="E29" s="21" t="s">
        <v>24</v>
      </c>
      <c r="F29" s="21" t="s">
        <v>47</v>
      </c>
      <c r="G29" s="22" t="s">
        <v>48</v>
      </c>
      <c r="H29" s="22" t="s">
        <v>24</v>
      </c>
      <c r="I29" s="23" t="s">
        <v>49</v>
      </c>
      <c r="J29" s="23" t="s">
        <v>24</v>
      </c>
      <c r="K29" s="24" t="s">
        <v>50</v>
      </c>
      <c r="L29" s="25" t="s">
        <v>24</v>
      </c>
      <c r="M29" s="25"/>
      <c r="N29" s="26"/>
      <c r="O29" s="26"/>
      <c r="P29" s="26"/>
      <c r="Q29" s="26"/>
      <c r="R29" s="94"/>
      <c r="S29" s="132">
        <v>0.35</v>
      </c>
      <c r="T29" s="132">
        <v>5.0000000000000001E-3</v>
      </c>
      <c r="U29" s="143">
        <v>3</v>
      </c>
      <c r="V29" s="143">
        <v>0.35</v>
      </c>
    </row>
    <row r="30" spans="1:22" x14ac:dyDescent="0.25">
      <c r="A30" s="225" t="s">
        <v>77</v>
      </c>
      <c r="B30" s="20" t="s">
        <v>78</v>
      </c>
      <c r="C30" s="20">
        <v>19.05</v>
      </c>
      <c r="D30" s="20" t="s">
        <v>79</v>
      </c>
      <c r="E30" s="21" t="s">
        <v>24</v>
      </c>
      <c r="F30" s="21" t="s">
        <v>52</v>
      </c>
      <c r="G30" s="22" t="s">
        <v>53</v>
      </c>
      <c r="H30" s="22" t="s">
        <v>24</v>
      </c>
      <c r="I30" s="23" t="s">
        <v>53</v>
      </c>
      <c r="J30" s="23" t="s">
        <v>24</v>
      </c>
      <c r="K30" s="24" t="s">
        <v>54</v>
      </c>
      <c r="L30" s="25" t="s">
        <v>24</v>
      </c>
      <c r="M30" s="25"/>
      <c r="N30" s="26"/>
      <c r="O30" s="26"/>
      <c r="P30" s="26"/>
      <c r="Q30" s="26"/>
      <c r="R30" s="94"/>
      <c r="S30" s="132">
        <v>0.35</v>
      </c>
      <c r="T30" s="132">
        <v>5.0000000000000001E-3</v>
      </c>
      <c r="U30" s="143">
        <v>3</v>
      </c>
      <c r="V30" s="143">
        <v>0.35</v>
      </c>
    </row>
    <row r="31" spans="1:22" x14ac:dyDescent="0.25">
      <c r="A31" s="226"/>
      <c r="B31" s="20" t="s">
        <v>78</v>
      </c>
      <c r="C31" s="20">
        <v>19.05</v>
      </c>
      <c r="D31" s="20" t="s">
        <v>80</v>
      </c>
      <c r="E31" s="21" t="s">
        <v>24</v>
      </c>
      <c r="F31" s="21" t="s">
        <v>52</v>
      </c>
      <c r="G31" s="22" t="s">
        <v>53</v>
      </c>
      <c r="H31" s="22" t="s">
        <v>24</v>
      </c>
      <c r="I31" s="23" t="s">
        <v>53</v>
      </c>
      <c r="J31" s="23" t="s">
        <v>24</v>
      </c>
      <c r="K31" s="24" t="s">
        <v>54</v>
      </c>
      <c r="L31" s="25" t="s">
        <v>24</v>
      </c>
      <c r="M31" s="25"/>
      <c r="N31" s="26"/>
      <c r="O31" s="26"/>
      <c r="P31" s="26"/>
      <c r="Q31" s="26"/>
      <c r="R31" s="94"/>
      <c r="S31" s="132">
        <v>0.35</v>
      </c>
      <c r="T31" s="132">
        <v>5.0000000000000001E-3</v>
      </c>
      <c r="U31" s="143">
        <v>3</v>
      </c>
      <c r="V31" s="143">
        <v>0.35</v>
      </c>
    </row>
    <row r="32" spans="1:22" x14ac:dyDescent="0.25">
      <c r="A32" s="20">
        <v>9997660</v>
      </c>
      <c r="B32" s="20" t="s">
        <v>51</v>
      </c>
      <c r="C32" s="20">
        <v>19.05</v>
      </c>
      <c r="D32" s="20">
        <v>9997660</v>
      </c>
      <c r="E32" s="21" t="s">
        <v>24</v>
      </c>
      <c r="F32" s="21" t="s">
        <v>52</v>
      </c>
      <c r="G32" s="22" t="s">
        <v>53</v>
      </c>
      <c r="H32" s="22" t="s">
        <v>24</v>
      </c>
      <c r="I32" s="23" t="s">
        <v>53</v>
      </c>
      <c r="J32" s="23" t="s">
        <v>24</v>
      </c>
      <c r="K32" s="24" t="s">
        <v>54</v>
      </c>
      <c r="L32" s="25" t="s">
        <v>55</v>
      </c>
      <c r="M32" s="25" t="s">
        <v>28</v>
      </c>
      <c r="N32" s="26" t="s">
        <v>24</v>
      </c>
      <c r="O32" s="26"/>
      <c r="P32" s="26"/>
      <c r="Q32" s="26"/>
      <c r="R32" s="94"/>
      <c r="S32" s="132">
        <v>0.35</v>
      </c>
      <c r="T32" s="132">
        <v>5.0000000000000001E-3</v>
      </c>
      <c r="U32" s="143">
        <v>3</v>
      </c>
      <c r="V32" s="143">
        <v>0.35</v>
      </c>
    </row>
    <row r="33" spans="1:22" x14ac:dyDescent="0.25">
      <c r="A33" s="225" t="s">
        <v>81</v>
      </c>
      <c r="B33" s="20" t="s">
        <v>82</v>
      </c>
      <c r="C33" s="20">
        <v>38.1</v>
      </c>
      <c r="D33" s="20" t="s">
        <v>83</v>
      </c>
      <c r="E33" s="21" t="s">
        <v>21</v>
      </c>
      <c r="F33" s="21" t="s">
        <v>22</v>
      </c>
      <c r="G33" s="22" t="s">
        <v>23</v>
      </c>
      <c r="H33" s="22" t="s">
        <v>24</v>
      </c>
      <c r="I33" s="23" t="s">
        <v>25</v>
      </c>
      <c r="J33" s="23" t="s">
        <v>24</v>
      </c>
      <c r="K33" s="24" t="s">
        <v>26</v>
      </c>
      <c r="L33" s="25" t="s">
        <v>27</v>
      </c>
      <c r="M33" s="25" t="s">
        <v>28</v>
      </c>
      <c r="N33" s="26" t="s">
        <v>31</v>
      </c>
      <c r="O33" s="26">
        <v>97.13</v>
      </c>
      <c r="P33" s="26">
        <v>25.73</v>
      </c>
      <c r="Q33" s="26">
        <v>112</v>
      </c>
      <c r="R33" s="94"/>
      <c r="S33" s="132">
        <v>0.24</v>
      </c>
      <c r="T33" s="132">
        <v>8.0000000000000002E-3</v>
      </c>
      <c r="U33" s="143">
        <v>3</v>
      </c>
      <c r="V33" s="143">
        <v>0.35</v>
      </c>
    </row>
    <row r="34" spans="1:22" x14ac:dyDescent="0.25">
      <c r="A34" s="226"/>
      <c r="B34" s="20" t="s">
        <v>82</v>
      </c>
      <c r="C34" s="20">
        <v>38.1</v>
      </c>
      <c r="D34" s="20" t="s">
        <v>84</v>
      </c>
      <c r="E34" s="21" t="s">
        <v>21</v>
      </c>
      <c r="F34" s="21" t="s">
        <v>22</v>
      </c>
      <c r="G34" s="22" t="s">
        <v>23</v>
      </c>
      <c r="H34" s="22" t="s">
        <v>24</v>
      </c>
      <c r="I34" s="23" t="s">
        <v>25</v>
      </c>
      <c r="J34" s="23" t="s">
        <v>24</v>
      </c>
      <c r="K34" s="24" t="s">
        <v>26</v>
      </c>
      <c r="L34" s="25" t="s">
        <v>27</v>
      </c>
      <c r="M34" s="25" t="s">
        <v>28</v>
      </c>
      <c r="N34" s="26" t="s">
        <v>31</v>
      </c>
      <c r="O34" s="26">
        <v>97.13</v>
      </c>
      <c r="P34" s="26">
        <v>25.73</v>
      </c>
      <c r="Q34" s="26">
        <v>112</v>
      </c>
      <c r="R34" s="94"/>
      <c r="S34" s="132">
        <v>0.24</v>
      </c>
      <c r="T34" s="132">
        <v>8.0000000000000002E-3</v>
      </c>
      <c r="U34" s="143">
        <v>3</v>
      </c>
      <c r="V34" s="143">
        <v>0.35</v>
      </c>
    </row>
    <row r="35" spans="1:22" x14ac:dyDescent="0.25">
      <c r="A35" s="20" t="s">
        <v>85</v>
      </c>
      <c r="B35" s="20" t="s">
        <v>20</v>
      </c>
      <c r="C35" s="20">
        <v>30</v>
      </c>
      <c r="D35" s="20">
        <v>3523305</v>
      </c>
      <c r="E35" s="21" t="s">
        <v>24</v>
      </c>
      <c r="F35" s="35" t="s">
        <v>86</v>
      </c>
      <c r="G35" s="22" t="s">
        <v>30</v>
      </c>
      <c r="H35" s="22" t="s">
        <v>24</v>
      </c>
      <c r="I35" s="23" t="s">
        <v>25</v>
      </c>
      <c r="J35" s="23" t="s">
        <v>24</v>
      </c>
      <c r="K35" s="24" t="s">
        <v>26</v>
      </c>
      <c r="L35" s="25" t="s">
        <v>27</v>
      </c>
      <c r="M35" s="25" t="s">
        <v>28</v>
      </c>
      <c r="N35" s="26" t="s">
        <v>87</v>
      </c>
      <c r="O35" s="26">
        <v>90.8</v>
      </c>
      <c r="P35" s="26">
        <v>32.5</v>
      </c>
      <c r="Q35" s="26">
        <v>103.9</v>
      </c>
      <c r="R35" s="94"/>
      <c r="S35" s="132">
        <v>0.24</v>
      </c>
      <c r="T35" s="132">
        <v>8.0000000000000002E-3</v>
      </c>
      <c r="U35" s="143">
        <v>3</v>
      </c>
      <c r="V35" s="143">
        <v>0.35</v>
      </c>
    </row>
    <row r="36" spans="1:22" x14ac:dyDescent="0.25">
      <c r="A36" s="20" t="s">
        <v>88</v>
      </c>
      <c r="B36" s="20" t="s">
        <v>20</v>
      </c>
      <c r="C36" s="20">
        <v>38.1</v>
      </c>
      <c r="D36" s="20">
        <v>3527604</v>
      </c>
      <c r="E36" s="21" t="s">
        <v>21</v>
      </c>
      <c r="F36" s="21" t="s">
        <v>22</v>
      </c>
      <c r="G36" s="22" t="s">
        <v>23</v>
      </c>
      <c r="H36" s="22" t="s">
        <v>24</v>
      </c>
      <c r="I36" s="23" t="s">
        <v>25</v>
      </c>
      <c r="J36" s="23" t="s">
        <v>24</v>
      </c>
      <c r="K36" s="24" t="s">
        <v>26</v>
      </c>
      <c r="L36" s="25" t="s">
        <v>27</v>
      </c>
      <c r="M36" s="25" t="s">
        <v>28</v>
      </c>
      <c r="N36" s="26" t="s">
        <v>31</v>
      </c>
      <c r="O36" s="26">
        <v>97.13</v>
      </c>
      <c r="P36" s="26">
        <v>25.73</v>
      </c>
      <c r="Q36" s="26">
        <v>112</v>
      </c>
      <c r="R36" s="94"/>
      <c r="S36" s="132">
        <v>0.24</v>
      </c>
      <c r="T36" s="132">
        <v>8.0000000000000002E-3</v>
      </c>
      <c r="U36" s="143">
        <v>3</v>
      </c>
      <c r="V36" s="143">
        <v>0.35</v>
      </c>
    </row>
    <row r="37" spans="1:22" x14ac:dyDescent="0.25">
      <c r="A37" s="225">
        <v>3870547510</v>
      </c>
      <c r="B37" s="20" t="s">
        <v>89</v>
      </c>
      <c r="C37" s="20">
        <v>38.1</v>
      </c>
      <c r="D37" s="20" t="s">
        <v>90</v>
      </c>
      <c r="E37" s="21" t="s">
        <v>24</v>
      </c>
      <c r="F37" s="21" t="s">
        <v>92</v>
      </c>
      <c r="G37" s="22" t="s">
        <v>93</v>
      </c>
      <c r="H37" s="22" t="s">
        <v>24</v>
      </c>
      <c r="I37" s="23" t="s">
        <v>94</v>
      </c>
      <c r="J37" s="23" t="s">
        <v>24</v>
      </c>
      <c r="K37" s="24" t="s">
        <v>95</v>
      </c>
      <c r="L37" s="25" t="s">
        <v>101</v>
      </c>
      <c r="M37" s="25" t="s">
        <v>28</v>
      </c>
      <c r="N37" s="26" t="s">
        <v>96</v>
      </c>
      <c r="O37" s="26"/>
      <c r="P37" s="26"/>
      <c r="Q37" s="26"/>
      <c r="R37" s="94"/>
      <c r="S37" s="132">
        <v>0.5</v>
      </c>
      <c r="T37" s="132">
        <v>6.0000000000000001E-3</v>
      </c>
      <c r="U37" s="143">
        <v>3</v>
      </c>
      <c r="V37" s="143">
        <v>0.35</v>
      </c>
    </row>
    <row r="38" spans="1:22" x14ac:dyDescent="0.25">
      <c r="A38" s="226"/>
      <c r="B38" s="20" t="s">
        <v>89</v>
      </c>
      <c r="C38" s="20">
        <v>38.1</v>
      </c>
      <c r="D38" s="20" t="s">
        <v>91</v>
      </c>
      <c r="E38" s="21" t="s">
        <v>24</v>
      </c>
      <c r="F38" s="21" t="s">
        <v>92</v>
      </c>
      <c r="G38" s="22" t="s">
        <v>93</v>
      </c>
      <c r="H38" s="22" t="s">
        <v>24</v>
      </c>
      <c r="I38" s="23" t="s">
        <v>94</v>
      </c>
      <c r="J38" s="23" t="s">
        <v>24</v>
      </c>
      <c r="K38" s="24" t="s">
        <v>95</v>
      </c>
      <c r="L38" s="25" t="s">
        <v>101</v>
      </c>
      <c r="M38" s="25" t="s">
        <v>28</v>
      </c>
      <c r="N38" s="26" t="s">
        <v>96</v>
      </c>
      <c r="O38" s="26"/>
      <c r="P38" s="26"/>
      <c r="Q38" s="26"/>
      <c r="R38" s="94"/>
      <c r="S38" s="132">
        <v>0.5</v>
      </c>
      <c r="T38" s="132">
        <v>6.0000000000000001E-3</v>
      </c>
      <c r="U38" s="143">
        <v>3</v>
      </c>
      <c r="V38" s="143">
        <v>0.35</v>
      </c>
    </row>
    <row r="39" spans="1:22" x14ac:dyDescent="0.25">
      <c r="A39" s="30">
        <v>3641217020</v>
      </c>
      <c r="B39" s="20" t="s">
        <v>97</v>
      </c>
      <c r="C39" s="20">
        <v>31.8</v>
      </c>
      <c r="D39" s="20" t="s">
        <v>98</v>
      </c>
      <c r="E39" s="21" t="s">
        <v>24</v>
      </c>
      <c r="F39" s="21" t="s">
        <v>99</v>
      </c>
      <c r="G39" s="22" t="s">
        <v>93</v>
      </c>
      <c r="H39" s="22" t="s">
        <v>64</v>
      </c>
      <c r="I39" s="23" t="s">
        <v>94</v>
      </c>
      <c r="J39" s="23" t="s">
        <v>66</v>
      </c>
      <c r="K39" s="24" t="s">
        <v>95</v>
      </c>
      <c r="L39" s="25" t="s">
        <v>101</v>
      </c>
      <c r="M39" s="25" t="s">
        <v>28</v>
      </c>
      <c r="N39" s="26" t="s">
        <v>100</v>
      </c>
      <c r="O39" s="26"/>
      <c r="P39" s="26"/>
      <c r="Q39" s="26"/>
      <c r="R39" s="94"/>
      <c r="S39" s="132">
        <v>0.5</v>
      </c>
      <c r="T39" s="132">
        <v>6.0000000000000001E-3</v>
      </c>
      <c r="U39" s="143">
        <v>3</v>
      </c>
      <c r="V39" s="143">
        <v>0.35</v>
      </c>
    </row>
    <row r="40" spans="1:22" x14ac:dyDescent="0.25">
      <c r="A40" s="36" t="s">
        <v>102</v>
      </c>
      <c r="B40" s="20" t="s">
        <v>32</v>
      </c>
      <c r="C40" s="20">
        <v>28.6</v>
      </c>
      <c r="D40" s="20" t="s">
        <v>103</v>
      </c>
      <c r="E40" s="21" t="s">
        <v>24</v>
      </c>
      <c r="F40" s="21" t="s">
        <v>33</v>
      </c>
      <c r="G40" s="22" t="s">
        <v>34</v>
      </c>
      <c r="H40" s="22" t="s">
        <v>24</v>
      </c>
      <c r="I40" s="23" t="s">
        <v>35</v>
      </c>
      <c r="J40" s="23" t="s">
        <v>24</v>
      </c>
      <c r="K40" s="24" t="s">
        <v>36</v>
      </c>
      <c r="L40" s="25" t="s">
        <v>37</v>
      </c>
      <c r="M40" s="25" t="s">
        <v>28</v>
      </c>
      <c r="N40" s="26" t="s">
        <v>24</v>
      </c>
      <c r="O40" s="26"/>
      <c r="P40" s="26"/>
      <c r="Q40" s="26"/>
      <c r="R40" s="94"/>
      <c r="S40" s="143">
        <v>0.4</v>
      </c>
      <c r="T40" s="143">
        <v>5.0000000000000001E-3</v>
      </c>
      <c r="U40" s="143">
        <v>3</v>
      </c>
      <c r="V40" s="143">
        <v>0.35</v>
      </c>
    </row>
    <row r="41" spans="1:22" x14ac:dyDescent="0.25">
      <c r="A41" s="20" t="s">
        <v>104</v>
      </c>
      <c r="B41" s="20" t="s">
        <v>105</v>
      </c>
      <c r="C41" s="20">
        <v>19.05</v>
      </c>
      <c r="D41" s="20">
        <v>3501914</v>
      </c>
      <c r="E41" s="21" t="s">
        <v>24</v>
      </c>
      <c r="F41" s="21" t="s">
        <v>106</v>
      </c>
      <c r="G41" s="22" t="s">
        <v>34</v>
      </c>
      <c r="H41" s="22" t="s">
        <v>24</v>
      </c>
      <c r="I41" s="23" t="s">
        <v>35</v>
      </c>
      <c r="J41" s="23" t="s">
        <v>24</v>
      </c>
      <c r="K41" s="24" t="s">
        <v>36</v>
      </c>
      <c r="L41" s="25" t="s">
        <v>107</v>
      </c>
      <c r="M41" s="25">
        <v>19.399999999999999</v>
      </c>
      <c r="N41" s="26" t="s">
        <v>24</v>
      </c>
      <c r="O41" s="26"/>
      <c r="P41" s="26"/>
      <c r="Q41" s="26"/>
      <c r="R41" s="93" t="s">
        <v>325</v>
      </c>
      <c r="S41" s="143">
        <v>0.4</v>
      </c>
      <c r="T41" s="143">
        <v>5.0000000000000001E-3</v>
      </c>
      <c r="U41" s="143">
        <v>3</v>
      </c>
      <c r="V41" s="143">
        <v>0.35</v>
      </c>
    </row>
    <row r="42" spans="1:22" x14ac:dyDescent="0.25">
      <c r="A42" s="20" t="s">
        <v>108</v>
      </c>
      <c r="B42" s="20" t="s">
        <v>105</v>
      </c>
      <c r="C42" s="20">
        <v>19.05</v>
      </c>
      <c r="D42" s="20">
        <v>3501924</v>
      </c>
      <c r="E42" s="21" t="s">
        <v>24</v>
      </c>
      <c r="F42" s="21" t="s">
        <v>106</v>
      </c>
      <c r="G42" s="22" t="s">
        <v>34</v>
      </c>
      <c r="H42" s="22" t="s">
        <v>24</v>
      </c>
      <c r="I42" s="23" t="s">
        <v>35</v>
      </c>
      <c r="J42" s="23" t="s">
        <v>24</v>
      </c>
      <c r="K42" s="24" t="s">
        <v>36</v>
      </c>
      <c r="L42" s="25" t="s">
        <v>107</v>
      </c>
      <c r="M42" s="25">
        <v>19.399999999999999</v>
      </c>
      <c r="N42" s="26" t="s">
        <v>24</v>
      </c>
      <c r="O42" s="26"/>
      <c r="P42" s="26"/>
      <c r="Q42" s="26"/>
      <c r="R42" s="93" t="s">
        <v>323</v>
      </c>
      <c r="S42" s="143">
        <v>0.4</v>
      </c>
      <c r="T42" s="143">
        <v>5.0000000000000001E-3</v>
      </c>
      <c r="U42" s="143">
        <v>3</v>
      </c>
      <c r="V42" s="143">
        <v>0.35</v>
      </c>
    </row>
    <row r="43" spans="1:22" x14ac:dyDescent="0.25">
      <c r="A43" s="20" t="s">
        <v>109</v>
      </c>
      <c r="B43" s="20" t="s">
        <v>105</v>
      </c>
      <c r="C43" s="20">
        <v>19.05</v>
      </c>
      <c r="D43" s="20">
        <v>3501912</v>
      </c>
      <c r="E43" s="21" t="s">
        <v>24</v>
      </c>
      <c r="F43" s="21" t="s">
        <v>106</v>
      </c>
      <c r="G43" s="22" t="s">
        <v>34</v>
      </c>
      <c r="H43" s="22" t="s">
        <v>24</v>
      </c>
      <c r="I43" s="23" t="s">
        <v>35</v>
      </c>
      <c r="J43" s="23" t="s">
        <v>24</v>
      </c>
      <c r="K43" s="24" t="s">
        <v>36</v>
      </c>
      <c r="L43" s="25" t="s">
        <v>107</v>
      </c>
      <c r="M43" s="25">
        <v>19.399999999999999</v>
      </c>
      <c r="N43" s="26" t="s">
        <v>24</v>
      </c>
      <c r="O43" s="26"/>
      <c r="P43" s="26"/>
      <c r="Q43" s="26"/>
      <c r="R43" s="93" t="s">
        <v>328</v>
      </c>
      <c r="S43" s="143">
        <v>0.4</v>
      </c>
      <c r="T43" s="143">
        <v>5.0000000000000001E-3</v>
      </c>
      <c r="U43" s="143">
        <v>3</v>
      </c>
      <c r="V43" s="143">
        <v>0.35</v>
      </c>
    </row>
    <row r="44" spans="1:22" x14ac:dyDescent="0.25">
      <c r="A44" s="20" t="s">
        <v>110</v>
      </c>
      <c r="B44" s="20" t="s">
        <v>57</v>
      </c>
      <c r="C44" s="20">
        <v>38.1</v>
      </c>
      <c r="D44" s="20" t="s">
        <v>111</v>
      </c>
      <c r="E44" s="21" t="s">
        <v>24</v>
      </c>
      <c r="F44" s="21" t="s">
        <v>40</v>
      </c>
      <c r="G44" s="22" t="s">
        <v>41</v>
      </c>
      <c r="H44" s="22" t="s">
        <v>24</v>
      </c>
      <c r="I44" s="23" t="s">
        <v>42</v>
      </c>
      <c r="J44" s="23" t="s">
        <v>24</v>
      </c>
      <c r="K44" s="24" t="s">
        <v>43</v>
      </c>
      <c r="L44" s="25" t="s">
        <v>44</v>
      </c>
      <c r="M44" s="25" t="s">
        <v>28</v>
      </c>
      <c r="N44" s="26" t="s">
        <v>59</v>
      </c>
      <c r="O44" s="26">
        <v>95.1</v>
      </c>
      <c r="P44" s="26">
        <v>31.6</v>
      </c>
      <c r="Q44" s="26">
        <v>111.9</v>
      </c>
      <c r="R44" s="94"/>
      <c r="S44" s="132">
        <v>0.5</v>
      </c>
      <c r="T44" s="132">
        <v>6.0000000000000001E-3</v>
      </c>
      <c r="U44" s="143">
        <v>3</v>
      </c>
      <c r="V44" s="143">
        <v>0.35</v>
      </c>
    </row>
    <row r="45" spans="1:22" x14ac:dyDescent="0.25">
      <c r="A45" s="20" t="s">
        <v>112</v>
      </c>
      <c r="B45" s="20" t="s">
        <v>57</v>
      </c>
      <c r="C45" s="20">
        <v>38.1</v>
      </c>
      <c r="D45" s="20" t="s">
        <v>113</v>
      </c>
      <c r="E45" s="21" t="s">
        <v>24</v>
      </c>
      <c r="F45" s="21" t="s">
        <v>40</v>
      </c>
      <c r="G45" s="22" t="s">
        <v>41</v>
      </c>
      <c r="H45" s="22" t="s">
        <v>24</v>
      </c>
      <c r="I45" s="23" t="s">
        <v>42</v>
      </c>
      <c r="J45" s="23" t="s">
        <v>24</v>
      </c>
      <c r="K45" s="24" t="s">
        <v>43</v>
      </c>
      <c r="L45" s="25" t="s">
        <v>44</v>
      </c>
      <c r="M45" s="25" t="s">
        <v>28</v>
      </c>
      <c r="N45" s="26" t="s">
        <v>59</v>
      </c>
      <c r="O45" s="26">
        <v>95.1</v>
      </c>
      <c r="P45" s="26">
        <v>31.6</v>
      </c>
      <c r="Q45" s="26">
        <v>111.9</v>
      </c>
      <c r="R45" s="94"/>
      <c r="S45" s="132">
        <v>0.5</v>
      </c>
      <c r="T45" s="132">
        <v>6.0000000000000001E-3</v>
      </c>
      <c r="U45" s="143">
        <v>3</v>
      </c>
      <c r="V45" s="143">
        <v>0.35</v>
      </c>
    </row>
    <row r="46" spans="1:22" x14ac:dyDescent="0.25">
      <c r="A46" s="20" t="s">
        <v>114</v>
      </c>
      <c r="B46" s="20" t="s">
        <v>57</v>
      </c>
      <c r="C46" s="20">
        <v>38.1</v>
      </c>
      <c r="D46" s="20" t="s">
        <v>115</v>
      </c>
      <c r="E46" s="21" t="s">
        <v>24</v>
      </c>
      <c r="F46" s="21" t="s">
        <v>40</v>
      </c>
      <c r="G46" s="22" t="s">
        <v>41</v>
      </c>
      <c r="H46" s="22" t="s">
        <v>24</v>
      </c>
      <c r="I46" s="23" t="s">
        <v>42</v>
      </c>
      <c r="J46" s="23" t="s">
        <v>24</v>
      </c>
      <c r="K46" s="24" t="s">
        <v>43</v>
      </c>
      <c r="L46" s="25" t="s">
        <v>44</v>
      </c>
      <c r="M46" s="25" t="s">
        <v>28</v>
      </c>
      <c r="N46" s="26" t="s">
        <v>59</v>
      </c>
      <c r="O46" s="26">
        <v>95.1</v>
      </c>
      <c r="P46" s="26">
        <v>31.6</v>
      </c>
      <c r="Q46" s="26">
        <v>111.9</v>
      </c>
      <c r="R46" s="94"/>
      <c r="S46" s="132">
        <v>0.5</v>
      </c>
      <c r="T46" s="132">
        <v>6.0000000000000001E-3</v>
      </c>
      <c r="U46" s="143">
        <v>3</v>
      </c>
      <c r="V46" s="143">
        <v>0.35</v>
      </c>
    </row>
    <row r="47" spans="1:22" x14ac:dyDescent="0.25">
      <c r="A47" s="20" t="s">
        <v>116</v>
      </c>
      <c r="B47" s="20" t="s">
        <v>45</v>
      </c>
      <c r="C47" s="20">
        <v>38.1</v>
      </c>
      <c r="D47" s="20" t="s">
        <v>116</v>
      </c>
      <c r="E47" s="21" t="s">
        <v>24</v>
      </c>
      <c r="F47" s="21" t="s">
        <v>40</v>
      </c>
      <c r="G47" s="22" t="s">
        <v>41</v>
      </c>
      <c r="H47" s="22" t="s">
        <v>24</v>
      </c>
      <c r="I47" s="23" t="s">
        <v>42</v>
      </c>
      <c r="J47" s="23" t="s">
        <v>24</v>
      </c>
      <c r="K47" s="24" t="s">
        <v>43</v>
      </c>
      <c r="L47" s="25" t="s">
        <v>44</v>
      </c>
      <c r="M47" s="25" t="s">
        <v>28</v>
      </c>
      <c r="N47" s="26" t="s">
        <v>59</v>
      </c>
      <c r="O47" s="26">
        <v>95.1</v>
      </c>
      <c r="P47" s="26">
        <v>31.6</v>
      </c>
      <c r="Q47" s="26">
        <v>111.9</v>
      </c>
      <c r="R47" s="94"/>
      <c r="S47" s="132">
        <v>0.5</v>
      </c>
      <c r="T47" s="132">
        <v>6.0000000000000001E-3</v>
      </c>
      <c r="U47" s="143">
        <v>3</v>
      </c>
      <c r="V47" s="143">
        <v>0.35</v>
      </c>
    </row>
    <row r="48" spans="1:22" x14ac:dyDescent="0.25">
      <c r="A48" s="20" t="s">
        <v>117</v>
      </c>
      <c r="B48" s="20" t="s">
        <v>45</v>
      </c>
      <c r="C48" s="20">
        <v>38.1</v>
      </c>
      <c r="D48" s="20" t="s">
        <v>118</v>
      </c>
      <c r="E48" s="21" t="s">
        <v>24</v>
      </c>
      <c r="F48" s="21" t="s">
        <v>40</v>
      </c>
      <c r="G48" s="22" t="s">
        <v>41</v>
      </c>
      <c r="H48" s="22" t="s">
        <v>24</v>
      </c>
      <c r="I48" s="23" t="s">
        <v>42</v>
      </c>
      <c r="J48" s="23" t="s">
        <v>24</v>
      </c>
      <c r="K48" s="24" t="s">
        <v>43</v>
      </c>
      <c r="L48" s="25" t="s">
        <v>44</v>
      </c>
      <c r="M48" s="25" t="s">
        <v>28</v>
      </c>
      <c r="N48" s="26" t="s">
        <v>59</v>
      </c>
      <c r="O48" s="26">
        <v>95.1</v>
      </c>
      <c r="P48" s="26">
        <v>31.6</v>
      </c>
      <c r="Q48" s="26">
        <v>111.9</v>
      </c>
      <c r="R48" s="94"/>
      <c r="S48" s="132">
        <v>0.5</v>
      </c>
      <c r="T48" s="132">
        <v>6.0000000000000001E-3</v>
      </c>
      <c r="U48" s="143">
        <v>3</v>
      </c>
      <c r="V48" s="143">
        <v>0.35</v>
      </c>
    </row>
    <row r="49" spans="1:22" x14ac:dyDescent="0.25">
      <c r="A49" s="20">
        <v>9996800</v>
      </c>
      <c r="B49" s="20" t="s">
        <v>46</v>
      </c>
      <c r="C49" s="20">
        <v>16</v>
      </c>
      <c r="D49" s="20">
        <v>3509412</v>
      </c>
      <c r="E49" s="35" t="s">
        <v>86</v>
      </c>
      <c r="F49" s="21">
        <v>96266</v>
      </c>
      <c r="G49" s="22" t="s">
        <v>119</v>
      </c>
      <c r="H49" s="22" t="s">
        <v>24</v>
      </c>
      <c r="I49" s="23" t="s">
        <v>120</v>
      </c>
      <c r="J49" s="23" t="s">
        <v>24</v>
      </c>
      <c r="K49" s="24" t="s">
        <v>50</v>
      </c>
      <c r="L49" s="25" t="s">
        <v>24</v>
      </c>
      <c r="M49" s="25"/>
      <c r="N49" s="26"/>
      <c r="O49" s="26"/>
      <c r="P49" s="26"/>
      <c r="Q49" s="26"/>
      <c r="R49" s="94"/>
      <c r="S49" s="143">
        <v>0.35</v>
      </c>
      <c r="T49" s="143">
        <v>5.0000000000000001E-3</v>
      </c>
      <c r="U49" s="143">
        <v>3</v>
      </c>
      <c r="V49" s="143">
        <v>0.35</v>
      </c>
    </row>
    <row r="50" spans="1:22" x14ac:dyDescent="0.25">
      <c r="A50" s="20">
        <v>9996626</v>
      </c>
      <c r="B50" s="20" t="s">
        <v>51</v>
      </c>
      <c r="C50" s="20">
        <v>19.05</v>
      </c>
      <c r="D50" s="20">
        <v>3509926</v>
      </c>
      <c r="E50" s="21" t="s">
        <v>24</v>
      </c>
      <c r="F50" s="21" t="s">
        <v>52</v>
      </c>
      <c r="G50" s="22" t="s">
        <v>53</v>
      </c>
      <c r="H50" s="22" t="s">
        <v>24</v>
      </c>
      <c r="I50" s="23" t="s">
        <v>53</v>
      </c>
      <c r="J50" s="23" t="s">
        <v>24</v>
      </c>
      <c r="K50" s="24" t="s">
        <v>54</v>
      </c>
      <c r="L50" s="25" t="s">
        <v>55</v>
      </c>
      <c r="M50" s="25" t="s">
        <v>28</v>
      </c>
      <c r="N50" s="26" t="s">
        <v>24</v>
      </c>
      <c r="O50" s="26"/>
      <c r="P50" s="26"/>
      <c r="Q50" s="26"/>
      <c r="R50" s="94"/>
      <c r="S50" s="143">
        <v>0.35</v>
      </c>
      <c r="T50" s="143">
        <v>5.0000000000000001E-3</v>
      </c>
      <c r="U50" s="143">
        <v>3</v>
      </c>
      <c r="V50" s="143">
        <v>0.35</v>
      </c>
    </row>
    <row r="51" spans="1:22" x14ac:dyDescent="0.25">
      <c r="A51" s="20">
        <v>9996627</v>
      </c>
      <c r="B51" s="20" t="s">
        <v>51</v>
      </c>
      <c r="C51" s="20">
        <v>19.05</v>
      </c>
      <c r="D51" s="20">
        <v>3509927</v>
      </c>
      <c r="E51" s="21" t="s">
        <v>24</v>
      </c>
      <c r="F51" s="21" t="s">
        <v>52</v>
      </c>
      <c r="G51" s="22" t="s">
        <v>53</v>
      </c>
      <c r="H51" s="22" t="s">
        <v>24</v>
      </c>
      <c r="I51" s="23" t="s">
        <v>53</v>
      </c>
      <c r="J51" s="23" t="s">
        <v>24</v>
      </c>
      <c r="K51" s="24" t="s">
        <v>54</v>
      </c>
      <c r="L51" s="25" t="s">
        <v>55</v>
      </c>
      <c r="M51" s="25" t="s">
        <v>330</v>
      </c>
      <c r="N51" s="26" t="s">
        <v>24</v>
      </c>
      <c r="O51" s="26"/>
      <c r="P51" s="26"/>
      <c r="Q51" s="26"/>
      <c r="R51" s="94"/>
      <c r="S51" s="143">
        <v>0.35</v>
      </c>
      <c r="T51" s="143">
        <v>5.0000000000000001E-3</v>
      </c>
      <c r="U51" s="143">
        <v>3</v>
      </c>
      <c r="V51" s="143">
        <v>0.35</v>
      </c>
    </row>
    <row r="52" spans="1:22" x14ac:dyDescent="0.25">
      <c r="A52" s="20">
        <v>9996642</v>
      </c>
      <c r="B52" s="20" t="s">
        <v>51</v>
      </c>
      <c r="C52" s="20">
        <v>19.05</v>
      </c>
      <c r="D52" s="20">
        <v>3509942</v>
      </c>
      <c r="E52" s="21" t="s">
        <v>24</v>
      </c>
      <c r="F52" s="21" t="s">
        <v>52</v>
      </c>
      <c r="G52" s="22" t="s">
        <v>53</v>
      </c>
      <c r="H52" s="22" t="s">
        <v>24</v>
      </c>
      <c r="I52" s="23" t="s">
        <v>53</v>
      </c>
      <c r="J52" s="23" t="s">
        <v>24</v>
      </c>
      <c r="K52" s="24" t="s">
        <v>54</v>
      </c>
      <c r="L52" s="25" t="s">
        <v>55</v>
      </c>
      <c r="M52" s="25" t="s">
        <v>28</v>
      </c>
      <c r="N52" s="26" t="s">
        <v>24</v>
      </c>
      <c r="O52" s="26"/>
      <c r="P52" s="26"/>
      <c r="Q52" s="26"/>
      <c r="R52" s="94"/>
      <c r="S52" s="143">
        <v>0.35</v>
      </c>
      <c r="T52" s="143">
        <v>5.0000000000000001E-3</v>
      </c>
      <c r="U52" s="143">
        <v>3</v>
      </c>
      <c r="V52" s="143">
        <v>0.35</v>
      </c>
    </row>
    <row r="53" spans="1:22" x14ac:dyDescent="0.25">
      <c r="A53" s="20">
        <v>9996631</v>
      </c>
      <c r="B53" s="20" t="s">
        <v>51</v>
      </c>
      <c r="C53" s="20">
        <v>19.05</v>
      </c>
      <c r="D53" s="20" t="s">
        <v>124</v>
      </c>
      <c r="E53" s="21" t="s">
        <v>24</v>
      </c>
      <c r="F53" s="21" t="s">
        <v>52</v>
      </c>
      <c r="G53" s="22" t="s">
        <v>53</v>
      </c>
      <c r="H53" s="22" t="s">
        <v>24</v>
      </c>
      <c r="I53" s="23" t="s">
        <v>53</v>
      </c>
      <c r="J53" s="23" t="s">
        <v>24</v>
      </c>
      <c r="K53" s="24" t="s">
        <v>54</v>
      </c>
      <c r="L53" s="25" t="s">
        <v>55</v>
      </c>
      <c r="M53" s="25" t="s">
        <v>330</v>
      </c>
      <c r="N53" s="26" t="s">
        <v>24</v>
      </c>
      <c r="O53" s="26"/>
      <c r="P53" s="26"/>
      <c r="Q53" s="26"/>
      <c r="R53" s="94"/>
      <c r="S53" s="143">
        <v>0.35</v>
      </c>
      <c r="T53" s="143">
        <v>5.0000000000000001E-3</v>
      </c>
      <c r="U53" s="143">
        <v>3</v>
      </c>
      <c r="V53" s="143">
        <v>0.35</v>
      </c>
    </row>
    <row r="54" spans="1:22" x14ac:dyDescent="0.25">
      <c r="A54" s="20">
        <v>9996641</v>
      </c>
      <c r="B54" s="20" t="s">
        <v>51</v>
      </c>
      <c r="C54" s="20">
        <v>19.05</v>
      </c>
      <c r="D54" s="20">
        <v>3509941</v>
      </c>
      <c r="E54" s="21" t="s">
        <v>24</v>
      </c>
      <c r="F54" s="21" t="s">
        <v>52</v>
      </c>
      <c r="G54" s="22" t="s">
        <v>53</v>
      </c>
      <c r="H54" s="22" t="s">
        <v>24</v>
      </c>
      <c r="I54" s="23" t="s">
        <v>53</v>
      </c>
      <c r="J54" s="23" t="s">
        <v>24</v>
      </c>
      <c r="K54" s="24" t="s">
        <v>54</v>
      </c>
      <c r="L54" s="25" t="s">
        <v>55</v>
      </c>
      <c r="M54" s="25" t="s">
        <v>28</v>
      </c>
      <c r="N54" s="26" t="s">
        <v>24</v>
      </c>
      <c r="O54" s="26"/>
      <c r="P54" s="26"/>
      <c r="Q54" s="26"/>
      <c r="R54" s="94"/>
      <c r="S54" s="143">
        <v>0.35</v>
      </c>
      <c r="T54" s="143">
        <v>5.0000000000000001E-3</v>
      </c>
      <c r="U54" s="143">
        <v>3</v>
      </c>
      <c r="V54" s="143">
        <v>0.35</v>
      </c>
    </row>
    <row r="55" spans="1:22" x14ac:dyDescent="0.25">
      <c r="A55" s="20" t="s">
        <v>125</v>
      </c>
      <c r="B55" s="20" t="s">
        <v>46</v>
      </c>
      <c r="C55" s="20">
        <v>15</v>
      </c>
      <c r="D55" s="20">
        <v>706200311</v>
      </c>
      <c r="E55" s="21" t="s">
        <v>24</v>
      </c>
      <c r="F55" s="21" t="s">
        <v>126</v>
      </c>
      <c r="G55" s="22" t="s">
        <v>48</v>
      </c>
      <c r="H55" s="22" t="s">
        <v>24</v>
      </c>
      <c r="I55" s="23" t="s">
        <v>65</v>
      </c>
      <c r="J55" s="23" t="s">
        <v>24</v>
      </c>
      <c r="K55" s="24" t="s">
        <v>50</v>
      </c>
      <c r="L55" s="25" t="s">
        <v>24</v>
      </c>
      <c r="M55" s="25"/>
      <c r="N55" s="26"/>
      <c r="O55" s="26"/>
      <c r="P55" s="26"/>
      <c r="Q55" s="26"/>
      <c r="R55" s="94"/>
      <c r="S55" s="143">
        <v>0.35</v>
      </c>
      <c r="T55" s="143">
        <v>5.0000000000000001E-3</v>
      </c>
      <c r="U55" s="143">
        <v>3</v>
      </c>
      <c r="V55" s="143">
        <v>0.35</v>
      </c>
    </row>
    <row r="56" spans="1:22" x14ac:dyDescent="0.25">
      <c r="A56" s="20">
        <v>9996630</v>
      </c>
      <c r="B56" s="20" t="s">
        <v>32</v>
      </c>
      <c r="C56" s="20">
        <v>28.6</v>
      </c>
      <c r="D56" s="20">
        <v>3509930</v>
      </c>
      <c r="E56" s="21" t="s">
        <v>24</v>
      </c>
      <c r="F56" s="21" t="s">
        <v>33</v>
      </c>
      <c r="G56" s="22" t="s">
        <v>34</v>
      </c>
      <c r="H56" s="22" t="s">
        <v>24</v>
      </c>
      <c r="I56" s="23" t="s">
        <v>35</v>
      </c>
      <c r="J56" s="23" t="s">
        <v>24</v>
      </c>
      <c r="K56" s="24" t="s">
        <v>36</v>
      </c>
      <c r="L56" s="25" t="s">
        <v>37</v>
      </c>
      <c r="M56" s="25" t="s">
        <v>28</v>
      </c>
      <c r="N56" s="26" t="s">
        <v>24</v>
      </c>
      <c r="O56" s="26"/>
      <c r="P56" s="26"/>
      <c r="Q56" s="26"/>
      <c r="R56" s="94"/>
      <c r="S56" s="143">
        <v>0.4</v>
      </c>
      <c r="T56" s="143">
        <v>5.0000000000000001E-3</v>
      </c>
      <c r="U56" s="143">
        <v>3</v>
      </c>
      <c r="V56" s="143">
        <v>0.35</v>
      </c>
    </row>
    <row r="57" spans="1:22" x14ac:dyDescent="0.25">
      <c r="A57" s="20">
        <v>9996629</v>
      </c>
      <c r="B57" s="20" t="s">
        <v>134</v>
      </c>
      <c r="C57" s="20">
        <v>28.6</v>
      </c>
      <c r="D57" s="20">
        <v>3509929</v>
      </c>
      <c r="E57" s="21" t="s">
        <v>24</v>
      </c>
      <c r="F57" s="21" t="s">
        <v>33</v>
      </c>
      <c r="G57" s="22" t="s">
        <v>34</v>
      </c>
      <c r="H57" s="22" t="s">
        <v>24</v>
      </c>
      <c r="I57" s="23" t="s">
        <v>35</v>
      </c>
      <c r="J57" s="23" t="s">
        <v>24</v>
      </c>
      <c r="K57" s="24" t="s">
        <v>36</v>
      </c>
      <c r="L57" s="25" t="s">
        <v>37</v>
      </c>
      <c r="M57" s="25" t="s">
        <v>28</v>
      </c>
      <c r="N57" s="26" t="s">
        <v>24</v>
      </c>
      <c r="O57" s="26"/>
      <c r="P57" s="26"/>
      <c r="Q57" s="26"/>
      <c r="R57" s="94"/>
      <c r="S57" s="143">
        <v>0.4</v>
      </c>
      <c r="T57" s="143">
        <v>5.0000000000000001E-3</v>
      </c>
      <c r="U57" s="143">
        <v>3</v>
      </c>
      <c r="V57" s="143">
        <v>0.35</v>
      </c>
    </row>
    <row r="58" spans="1:22" x14ac:dyDescent="0.25">
      <c r="A58" s="20" t="s">
        <v>135</v>
      </c>
      <c r="B58" s="20" t="s">
        <v>32</v>
      </c>
      <c r="C58" s="20">
        <v>28.6</v>
      </c>
      <c r="D58" s="20" t="s">
        <v>136</v>
      </c>
      <c r="E58" s="21" t="s">
        <v>24</v>
      </c>
      <c r="F58" s="21" t="s">
        <v>33</v>
      </c>
      <c r="G58" s="22" t="s">
        <v>34</v>
      </c>
      <c r="H58" s="22" t="s">
        <v>24</v>
      </c>
      <c r="I58" s="23" t="s">
        <v>35</v>
      </c>
      <c r="J58" s="23" t="s">
        <v>24</v>
      </c>
      <c r="K58" s="24" t="s">
        <v>36</v>
      </c>
      <c r="L58" s="25" t="s">
        <v>37</v>
      </c>
      <c r="M58" s="25" t="s">
        <v>28</v>
      </c>
      <c r="N58" s="26" t="s">
        <v>24</v>
      </c>
      <c r="O58" s="26"/>
      <c r="P58" s="26"/>
      <c r="Q58" s="26"/>
      <c r="R58" s="94"/>
      <c r="S58" s="143">
        <v>0.4</v>
      </c>
      <c r="T58" s="143">
        <v>5.0000000000000001E-3</v>
      </c>
      <c r="U58" s="143">
        <v>3</v>
      </c>
      <c r="V58" s="143">
        <v>0.35</v>
      </c>
    </row>
    <row r="59" spans="1:22" x14ac:dyDescent="0.25">
      <c r="A59" s="88" t="s">
        <v>137</v>
      </c>
      <c r="B59" s="20" t="s">
        <v>105</v>
      </c>
      <c r="C59" s="20">
        <v>19.05</v>
      </c>
      <c r="D59" s="20">
        <v>3508018</v>
      </c>
      <c r="E59" s="21" t="s">
        <v>24</v>
      </c>
      <c r="F59" s="21" t="s">
        <v>106</v>
      </c>
      <c r="G59" s="22" t="s">
        <v>34</v>
      </c>
      <c r="H59" s="22" t="s">
        <v>24</v>
      </c>
      <c r="I59" s="23" t="s">
        <v>35</v>
      </c>
      <c r="J59" s="23" t="s">
        <v>24</v>
      </c>
      <c r="K59" s="24" t="s">
        <v>36</v>
      </c>
      <c r="L59" s="25" t="s">
        <v>107</v>
      </c>
      <c r="M59" s="25">
        <v>19.399999999999999</v>
      </c>
      <c r="N59" s="26" t="s">
        <v>24</v>
      </c>
      <c r="O59" s="26"/>
      <c r="P59" s="26"/>
      <c r="Q59" s="26"/>
      <c r="R59" s="93"/>
      <c r="S59" s="143">
        <v>0.4</v>
      </c>
      <c r="T59" s="143">
        <v>5.0000000000000001E-3</v>
      </c>
      <c r="U59" s="143">
        <v>3</v>
      </c>
      <c r="V59" s="143">
        <v>0.35</v>
      </c>
    </row>
    <row r="60" spans="1:22" x14ac:dyDescent="0.25">
      <c r="A60" s="89" t="s">
        <v>137</v>
      </c>
      <c r="B60" s="20" t="s">
        <v>105</v>
      </c>
      <c r="C60" s="20">
        <v>19.05</v>
      </c>
      <c r="D60" s="20">
        <v>3508019</v>
      </c>
      <c r="E60" s="21" t="s">
        <v>24</v>
      </c>
      <c r="F60" s="21" t="s">
        <v>106</v>
      </c>
      <c r="G60" s="22" t="s">
        <v>34</v>
      </c>
      <c r="H60" s="22" t="s">
        <v>24</v>
      </c>
      <c r="I60" s="23" t="s">
        <v>35</v>
      </c>
      <c r="J60" s="23" t="s">
        <v>24</v>
      </c>
      <c r="K60" s="24" t="s">
        <v>36</v>
      </c>
      <c r="L60" s="25" t="s">
        <v>107</v>
      </c>
      <c r="M60" s="25">
        <v>19.399999999999999</v>
      </c>
      <c r="N60" s="26" t="s">
        <v>24</v>
      </c>
      <c r="O60" s="26"/>
      <c r="P60" s="26"/>
      <c r="Q60" s="26"/>
      <c r="R60" s="93"/>
      <c r="S60" s="143">
        <v>0.4</v>
      </c>
      <c r="T60" s="143">
        <v>5.0000000000000001E-3</v>
      </c>
      <c r="U60" s="143">
        <v>3</v>
      </c>
      <c r="V60" s="143">
        <v>0.35</v>
      </c>
    </row>
    <row r="61" spans="1:22" x14ac:dyDescent="0.25">
      <c r="A61" s="20">
        <v>9996749</v>
      </c>
      <c r="B61" s="20" t="s">
        <v>138</v>
      </c>
      <c r="C61" s="20">
        <v>42</v>
      </c>
      <c r="D61" s="20">
        <v>3509365</v>
      </c>
      <c r="E61" s="35" t="s">
        <v>86</v>
      </c>
      <c r="F61" s="35" t="s">
        <v>86</v>
      </c>
      <c r="G61" s="22" t="s">
        <v>119</v>
      </c>
      <c r="H61" s="22" t="s">
        <v>24</v>
      </c>
      <c r="I61" s="23" t="s">
        <v>120</v>
      </c>
      <c r="J61" s="23" t="s">
        <v>24</v>
      </c>
      <c r="K61" s="24" t="s">
        <v>95</v>
      </c>
      <c r="L61" s="25" t="s">
        <v>139</v>
      </c>
      <c r="M61" s="25" t="s">
        <v>28</v>
      </c>
      <c r="N61" s="26" t="s">
        <v>24</v>
      </c>
      <c r="O61" s="26"/>
      <c r="P61" s="26"/>
      <c r="Q61" s="26"/>
      <c r="R61" s="94"/>
      <c r="S61" s="132">
        <v>0.5</v>
      </c>
      <c r="T61" s="132">
        <v>6.0000000000000001E-3</v>
      </c>
      <c r="U61" s="143">
        <v>3</v>
      </c>
      <c r="V61" s="143">
        <v>0.35</v>
      </c>
    </row>
    <row r="62" spans="1:22" x14ac:dyDescent="0.25">
      <c r="A62" s="225" t="s">
        <v>140</v>
      </c>
      <c r="B62" s="20" t="s">
        <v>105</v>
      </c>
      <c r="C62" s="20">
        <v>28.6</v>
      </c>
      <c r="D62" s="20">
        <v>3505608</v>
      </c>
      <c r="E62" s="21" t="s">
        <v>24</v>
      </c>
      <c r="F62" s="21" t="s">
        <v>106</v>
      </c>
      <c r="G62" s="22" t="s">
        <v>34</v>
      </c>
      <c r="H62" s="22" t="s">
        <v>24</v>
      </c>
      <c r="I62" s="23" t="s">
        <v>35</v>
      </c>
      <c r="J62" s="23" t="s">
        <v>24</v>
      </c>
      <c r="K62" s="24" t="s">
        <v>36</v>
      </c>
      <c r="L62" s="25" t="s">
        <v>107</v>
      </c>
      <c r="M62" s="25" t="s">
        <v>28</v>
      </c>
      <c r="N62" s="26" t="s">
        <v>24</v>
      </c>
      <c r="O62" s="26"/>
      <c r="P62" s="26"/>
      <c r="Q62" s="26"/>
      <c r="R62" s="94"/>
      <c r="S62" s="143">
        <v>0.4</v>
      </c>
      <c r="T62" s="143">
        <v>5.0000000000000001E-3</v>
      </c>
      <c r="U62" s="143">
        <v>3</v>
      </c>
      <c r="V62" s="143">
        <v>0.35</v>
      </c>
    </row>
    <row r="63" spans="1:22" x14ac:dyDescent="0.25">
      <c r="A63" s="226"/>
      <c r="B63" s="20" t="s">
        <v>105</v>
      </c>
      <c r="C63" s="20">
        <v>28.6</v>
      </c>
      <c r="D63" s="20">
        <v>3509067</v>
      </c>
      <c r="E63" s="21" t="s">
        <v>24</v>
      </c>
      <c r="F63" s="21" t="s">
        <v>106</v>
      </c>
      <c r="G63" s="22" t="s">
        <v>34</v>
      </c>
      <c r="H63" s="22" t="s">
        <v>24</v>
      </c>
      <c r="I63" s="23" t="s">
        <v>35</v>
      </c>
      <c r="J63" s="23" t="s">
        <v>24</v>
      </c>
      <c r="K63" s="24" t="s">
        <v>36</v>
      </c>
      <c r="L63" s="25" t="s">
        <v>107</v>
      </c>
      <c r="M63" s="25" t="s">
        <v>28</v>
      </c>
      <c r="N63" s="26" t="s">
        <v>24</v>
      </c>
      <c r="O63" s="26"/>
      <c r="P63" s="26"/>
      <c r="Q63" s="26"/>
      <c r="R63" s="94"/>
      <c r="S63" s="143">
        <v>0.4</v>
      </c>
      <c r="T63" s="143">
        <v>5.0000000000000001E-3</v>
      </c>
      <c r="U63" s="143">
        <v>3</v>
      </c>
      <c r="V63" s="143">
        <v>0.35</v>
      </c>
    </row>
    <row r="64" spans="1:22" x14ac:dyDescent="0.25">
      <c r="A64" s="20" t="s">
        <v>141</v>
      </c>
      <c r="B64" s="20" t="s">
        <v>105</v>
      </c>
      <c r="C64" s="20">
        <v>19.05</v>
      </c>
      <c r="D64" s="20">
        <v>3501915</v>
      </c>
      <c r="E64" s="21" t="s">
        <v>24</v>
      </c>
      <c r="F64" s="21" t="s">
        <v>106</v>
      </c>
      <c r="G64" s="22" t="s">
        <v>34</v>
      </c>
      <c r="H64" s="22" t="s">
        <v>24</v>
      </c>
      <c r="I64" s="23" t="s">
        <v>35</v>
      </c>
      <c r="J64" s="23" t="s">
        <v>24</v>
      </c>
      <c r="K64" s="24" t="s">
        <v>36</v>
      </c>
      <c r="L64" s="25" t="s">
        <v>107</v>
      </c>
      <c r="M64" s="25" t="s">
        <v>28</v>
      </c>
      <c r="N64" s="26" t="s">
        <v>24</v>
      </c>
      <c r="O64" s="26"/>
      <c r="P64" s="26"/>
      <c r="Q64" s="26"/>
      <c r="R64" s="94"/>
      <c r="S64" s="143">
        <v>0.4</v>
      </c>
      <c r="T64" s="143">
        <v>5.0000000000000001E-3</v>
      </c>
      <c r="U64" s="143">
        <v>3</v>
      </c>
      <c r="V64" s="143">
        <v>0.35</v>
      </c>
    </row>
    <row r="65" spans="1:22" x14ac:dyDescent="0.25">
      <c r="A65" s="20">
        <v>9998558</v>
      </c>
      <c r="B65" s="20" t="s">
        <v>46</v>
      </c>
      <c r="C65" s="20">
        <v>18</v>
      </c>
      <c r="D65" s="20">
        <v>3501892</v>
      </c>
      <c r="E65" s="21" t="s">
        <v>24</v>
      </c>
      <c r="F65" s="21" t="s">
        <v>47</v>
      </c>
      <c r="G65" s="22" t="s">
        <v>48</v>
      </c>
      <c r="H65" s="22" t="s">
        <v>24</v>
      </c>
      <c r="I65" s="23" t="s">
        <v>49</v>
      </c>
      <c r="J65" s="23" t="s">
        <v>24</v>
      </c>
      <c r="K65" s="24" t="s">
        <v>50</v>
      </c>
      <c r="L65" s="25" t="s">
        <v>24</v>
      </c>
      <c r="M65" s="25"/>
      <c r="N65" s="26"/>
      <c r="O65" s="26"/>
      <c r="P65" s="26"/>
      <c r="Q65" s="26"/>
      <c r="R65" s="94"/>
      <c r="S65" s="143">
        <v>0.35</v>
      </c>
      <c r="T65" s="143">
        <v>5.0000000000000001E-3</v>
      </c>
      <c r="U65" s="143">
        <v>3</v>
      </c>
      <c r="V65" s="143">
        <v>0.35</v>
      </c>
    </row>
    <row r="66" spans="1:22" x14ac:dyDescent="0.25">
      <c r="A66" s="20">
        <v>9998557</v>
      </c>
      <c r="B66" s="20" t="s">
        <v>46</v>
      </c>
      <c r="C66" s="20">
        <v>18</v>
      </c>
      <c r="D66" s="20">
        <v>3501891</v>
      </c>
      <c r="E66" s="21" t="s">
        <v>24</v>
      </c>
      <c r="F66" s="21" t="s">
        <v>47</v>
      </c>
      <c r="G66" s="22" t="s">
        <v>48</v>
      </c>
      <c r="H66" s="22" t="s">
        <v>24</v>
      </c>
      <c r="I66" s="23" t="s">
        <v>49</v>
      </c>
      <c r="J66" s="23" t="s">
        <v>24</v>
      </c>
      <c r="K66" s="24" t="s">
        <v>50</v>
      </c>
      <c r="L66" s="25" t="s">
        <v>24</v>
      </c>
      <c r="M66" s="25"/>
      <c r="N66" s="26"/>
      <c r="O66" s="26"/>
      <c r="P66" s="26"/>
      <c r="Q66" s="26"/>
      <c r="R66" s="94"/>
      <c r="S66" s="143">
        <v>0.35</v>
      </c>
      <c r="T66" s="143">
        <v>5.0000000000000001E-3</v>
      </c>
      <c r="U66" s="143">
        <v>3</v>
      </c>
      <c r="V66" s="143">
        <v>0.35</v>
      </c>
    </row>
    <row r="67" spans="1:22" x14ac:dyDescent="0.25">
      <c r="A67" s="20">
        <v>9997706</v>
      </c>
      <c r="B67" s="20" t="s">
        <v>46</v>
      </c>
      <c r="C67" s="20">
        <v>18</v>
      </c>
      <c r="D67" s="20">
        <v>3510105</v>
      </c>
      <c r="E67" s="21" t="s">
        <v>24</v>
      </c>
      <c r="F67" s="21" t="s">
        <v>47</v>
      </c>
      <c r="G67" s="22" t="s">
        <v>48</v>
      </c>
      <c r="H67" s="22" t="s">
        <v>24</v>
      </c>
      <c r="I67" s="23" t="s">
        <v>49</v>
      </c>
      <c r="J67" s="23" t="s">
        <v>24</v>
      </c>
      <c r="K67" s="24" t="s">
        <v>50</v>
      </c>
      <c r="L67" s="25" t="s">
        <v>24</v>
      </c>
      <c r="M67" s="25"/>
      <c r="N67" s="26"/>
      <c r="O67" s="26"/>
      <c r="P67" s="26"/>
      <c r="Q67" s="26"/>
      <c r="R67" s="94"/>
      <c r="S67" s="143">
        <v>0.35</v>
      </c>
      <c r="T67" s="143">
        <v>5.0000000000000001E-3</v>
      </c>
      <c r="U67" s="143">
        <v>3</v>
      </c>
      <c r="V67" s="143">
        <v>0.35</v>
      </c>
    </row>
    <row r="68" spans="1:22" x14ac:dyDescent="0.25">
      <c r="A68" s="20">
        <v>9996759</v>
      </c>
      <c r="B68" s="20" t="s">
        <v>46</v>
      </c>
      <c r="C68" s="20">
        <v>25.4</v>
      </c>
      <c r="D68" s="20">
        <v>3509523</v>
      </c>
      <c r="E68" s="35" t="s">
        <v>86</v>
      </c>
      <c r="F68" s="21">
        <v>96266</v>
      </c>
      <c r="G68" s="22" t="s">
        <v>119</v>
      </c>
      <c r="H68" s="22" t="s">
        <v>24</v>
      </c>
      <c r="I68" s="23" t="s">
        <v>120</v>
      </c>
      <c r="J68" s="23" t="s">
        <v>24</v>
      </c>
      <c r="K68" s="24" t="s">
        <v>50</v>
      </c>
      <c r="L68" s="25" t="s">
        <v>24</v>
      </c>
      <c r="M68" s="25"/>
      <c r="N68" s="26"/>
      <c r="O68" s="26"/>
      <c r="P68" s="26"/>
      <c r="Q68" s="26"/>
      <c r="R68" s="94"/>
      <c r="S68" s="143">
        <v>0.35</v>
      </c>
      <c r="T68" s="143">
        <v>5.0000000000000001E-3</v>
      </c>
      <c r="U68" s="143">
        <v>3</v>
      </c>
      <c r="V68" s="143">
        <v>0.35</v>
      </c>
    </row>
    <row r="69" spans="1:22" x14ac:dyDescent="0.25">
      <c r="A69" s="20" t="s">
        <v>143</v>
      </c>
      <c r="B69" s="20" t="s">
        <v>105</v>
      </c>
      <c r="C69" s="20">
        <v>19.05</v>
      </c>
      <c r="D69" s="20">
        <v>3501916</v>
      </c>
      <c r="E69" s="21" t="s">
        <v>24</v>
      </c>
      <c r="F69" s="21" t="s">
        <v>106</v>
      </c>
      <c r="G69" s="22" t="s">
        <v>34</v>
      </c>
      <c r="H69" s="22" t="s">
        <v>24</v>
      </c>
      <c r="I69" s="23" t="s">
        <v>35</v>
      </c>
      <c r="J69" s="23" t="s">
        <v>24</v>
      </c>
      <c r="K69" s="24" t="s">
        <v>36</v>
      </c>
      <c r="L69" s="25" t="s">
        <v>107</v>
      </c>
      <c r="M69" s="25">
        <v>19.399999999999999</v>
      </c>
      <c r="N69" s="26" t="s">
        <v>24</v>
      </c>
      <c r="O69" s="26"/>
      <c r="P69" s="26"/>
      <c r="Q69" s="26"/>
      <c r="R69" s="93" t="s">
        <v>324</v>
      </c>
      <c r="S69" s="143">
        <v>0.4</v>
      </c>
      <c r="T69" s="143">
        <v>5.0000000000000001E-3</v>
      </c>
      <c r="U69" s="143">
        <v>3</v>
      </c>
      <c r="V69" s="143">
        <v>0.35</v>
      </c>
    </row>
    <row r="70" spans="1:22" x14ac:dyDescent="0.25">
      <c r="A70" s="20">
        <v>9997153</v>
      </c>
      <c r="B70" s="20" t="s">
        <v>144</v>
      </c>
      <c r="C70" s="20">
        <v>19.05</v>
      </c>
      <c r="D70" s="20">
        <v>3509408</v>
      </c>
      <c r="E70" s="21" t="s">
        <v>24</v>
      </c>
      <c r="F70" s="21" t="s">
        <v>52</v>
      </c>
      <c r="G70" s="22" t="s">
        <v>53</v>
      </c>
      <c r="H70" s="22" t="s">
        <v>24</v>
      </c>
      <c r="I70" s="23" t="s">
        <v>53</v>
      </c>
      <c r="J70" s="23" t="s">
        <v>24</v>
      </c>
      <c r="K70" s="24" t="s">
        <v>54</v>
      </c>
      <c r="L70" s="25" t="s">
        <v>24</v>
      </c>
      <c r="M70" s="25"/>
      <c r="N70" s="26"/>
      <c r="O70" s="26"/>
      <c r="P70" s="26"/>
      <c r="Q70" s="26"/>
      <c r="R70" s="94"/>
      <c r="S70" s="143">
        <v>0.35</v>
      </c>
      <c r="T70" s="143">
        <v>5.0000000000000001E-3</v>
      </c>
      <c r="U70" s="143">
        <v>3</v>
      </c>
      <c r="V70" s="143">
        <v>0.35</v>
      </c>
    </row>
    <row r="71" spans="1:22" x14ac:dyDescent="0.25">
      <c r="A71" s="20">
        <v>9997636</v>
      </c>
      <c r="B71" s="20" t="s">
        <v>76</v>
      </c>
      <c r="C71" s="20">
        <v>18</v>
      </c>
      <c r="D71" s="20">
        <v>3500136</v>
      </c>
      <c r="E71" s="21" t="s">
        <v>24</v>
      </c>
      <c r="F71" s="21" t="s">
        <v>47</v>
      </c>
      <c r="G71" s="22" t="s">
        <v>48</v>
      </c>
      <c r="H71" s="22" t="s">
        <v>24</v>
      </c>
      <c r="I71" s="23" t="s">
        <v>49</v>
      </c>
      <c r="J71" s="23" t="s">
        <v>24</v>
      </c>
      <c r="K71" s="24" t="s">
        <v>50</v>
      </c>
      <c r="L71" s="25" t="s">
        <v>24</v>
      </c>
      <c r="M71" s="25"/>
      <c r="N71" s="26"/>
      <c r="O71" s="26"/>
      <c r="P71" s="26"/>
      <c r="Q71" s="26"/>
      <c r="R71" s="94"/>
      <c r="S71" s="143">
        <v>0.35</v>
      </c>
      <c r="T71" s="143">
        <v>5.0000000000000001E-3</v>
      </c>
      <c r="U71" s="143">
        <v>3</v>
      </c>
      <c r="V71" s="143">
        <v>0.35</v>
      </c>
    </row>
    <row r="72" spans="1:22" x14ac:dyDescent="0.25">
      <c r="A72" s="20">
        <v>1952454</v>
      </c>
      <c r="B72" s="20" t="s">
        <v>145</v>
      </c>
      <c r="C72" s="20">
        <v>66</v>
      </c>
      <c r="D72" s="20">
        <v>3521016</v>
      </c>
      <c r="E72" s="21" t="s">
        <v>21</v>
      </c>
      <c r="F72" s="21" t="s">
        <v>146</v>
      </c>
      <c r="G72" s="22" t="s">
        <v>147</v>
      </c>
      <c r="H72" s="22" t="s">
        <v>24</v>
      </c>
      <c r="I72" s="23" t="s">
        <v>148</v>
      </c>
      <c r="J72" s="23" t="s">
        <v>24</v>
      </c>
      <c r="K72" s="35" t="s">
        <v>149</v>
      </c>
      <c r="L72" s="25" t="s">
        <v>150</v>
      </c>
      <c r="M72" s="25" t="s">
        <v>28</v>
      </c>
      <c r="N72" s="26" t="s">
        <v>24</v>
      </c>
      <c r="O72" s="26"/>
      <c r="P72" s="26"/>
      <c r="Q72" s="26"/>
      <c r="R72" s="94"/>
      <c r="S72" s="132">
        <v>0.6</v>
      </c>
      <c r="T72" s="132">
        <v>1.4999999999999999E-2</v>
      </c>
      <c r="U72" s="143">
        <v>3</v>
      </c>
      <c r="V72" s="143">
        <v>0.35</v>
      </c>
    </row>
    <row r="73" spans="1:22" x14ac:dyDescent="0.25">
      <c r="A73" s="225">
        <v>9996684</v>
      </c>
      <c r="B73" s="20" t="s">
        <v>151</v>
      </c>
      <c r="C73" s="20">
        <v>50</v>
      </c>
      <c r="D73" s="20" t="s">
        <v>228</v>
      </c>
      <c r="E73" s="21" t="s">
        <v>21</v>
      </c>
      <c r="F73" s="21" t="s">
        <v>152</v>
      </c>
      <c r="G73" s="22" t="s">
        <v>153</v>
      </c>
      <c r="H73" s="22" t="s">
        <v>24</v>
      </c>
      <c r="I73" s="23" t="s">
        <v>154</v>
      </c>
      <c r="J73" s="23" t="s">
        <v>24</v>
      </c>
      <c r="K73" s="35" t="s">
        <v>149</v>
      </c>
      <c r="L73" s="25" t="s">
        <v>155</v>
      </c>
      <c r="M73" s="25" t="s">
        <v>28</v>
      </c>
      <c r="N73" s="26" t="s">
        <v>24</v>
      </c>
      <c r="O73" s="26"/>
      <c r="P73" s="26"/>
      <c r="Q73" s="26"/>
      <c r="R73" s="94"/>
      <c r="S73" s="143">
        <v>0.5</v>
      </c>
      <c r="T73" s="143">
        <v>0.01</v>
      </c>
      <c r="U73" s="143">
        <v>3</v>
      </c>
      <c r="V73" s="143">
        <v>0.35</v>
      </c>
    </row>
    <row r="74" spans="1:22" x14ac:dyDescent="0.25">
      <c r="A74" s="226"/>
      <c r="B74" s="20" t="s">
        <v>151</v>
      </c>
      <c r="C74" s="20">
        <v>50</v>
      </c>
      <c r="D74" s="20">
        <v>3509329</v>
      </c>
      <c r="E74" s="21" t="s">
        <v>21</v>
      </c>
      <c r="F74" s="21" t="s">
        <v>152</v>
      </c>
      <c r="G74" s="22" t="s">
        <v>153</v>
      </c>
      <c r="H74" s="22" t="s">
        <v>24</v>
      </c>
      <c r="I74" s="23" t="s">
        <v>154</v>
      </c>
      <c r="J74" s="23" t="s">
        <v>24</v>
      </c>
      <c r="K74" s="35" t="s">
        <v>149</v>
      </c>
      <c r="L74" s="25" t="s">
        <v>155</v>
      </c>
      <c r="M74" s="25" t="s">
        <v>28</v>
      </c>
      <c r="N74" s="26" t="s">
        <v>24</v>
      </c>
      <c r="O74" s="26"/>
      <c r="P74" s="26"/>
      <c r="Q74" s="26"/>
      <c r="R74" s="94"/>
      <c r="S74" s="143">
        <v>0.5</v>
      </c>
      <c r="T74" s="143">
        <v>0.01</v>
      </c>
      <c r="U74" s="143">
        <v>3</v>
      </c>
      <c r="V74" s="143">
        <v>0.35</v>
      </c>
    </row>
    <row r="75" spans="1:22" x14ac:dyDescent="0.25">
      <c r="A75" s="20">
        <v>9993096</v>
      </c>
      <c r="B75" s="20" t="s">
        <v>156</v>
      </c>
      <c r="C75" s="20">
        <v>20</v>
      </c>
      <c r="D75" s="20">
        <v>9993096</v>
      </c>
      <c r="E75" s="21" t="s">
        <v>24</v>
      </c>
      <c r="F75" s="21" t="s">
        <v>157</v>
      </c>
      <c r="G75" s="22" t="s">
        <v>158</v>
      </c>
      <c r="H75" s="22" t="s">
        <v>24</v>
      </c>
      <c r="I75" s="23" t="s">
        <v>159</v>
      </c>
      <c r="J75" s="23" t="s">
        <v>24</v>
      </c>
      <c r="K75" s="24" t="s">
        <v>149</v>
      </c>
      <c r="L75" s="25" t="s">
        <v>160</v>
      </c>
      <c r="M75" s="25" t="s">
        <v>28</v>
      </c>
      <c r="N75" s="26" t="s">
        <v>24</v>
      </c>
      <c r="O75" s="26"/>
      <c r="P75" s="26"/>
      <c r="Q75" s="26"/>
      <c r="R75" s="94"/>
      <c r="S75" s="132">
        <v>0.5</v>
      </c>
      <c r="T75" s="132">
        <v>5.0000000000000001E-3</v>
      </c>
      <c r="U75" s="143">
        <v>3</v>
      </c>
      <c r="V75" s="143">
        <v>0.35</v>
      </c>
    </row>
    <row r="76" spans="1:22" x14ac:dyDescent="0.25">
      <c r="A76" s="225">
        <v>9997385</v>
      </c>
      <c r="B76" s="20" t="s">
        <v>161</v>
      </c>
      <c r="C76" s="20">
        <v>31.75</v>
      </c>
      <c r="D76" s="20">
        <v>3509575</v>
      </c>
      <c r="E76" s="21" t="s">
        <v>24</v>
      </c>
      <c r="F76" s="21" t="s">
        <v>99</v>
      </c>
      <c r="G76" s="22" t="s">
        <v>93</v>
      </c>
      <c r="H76" s="22" t="s">
        <v>64</v>
      </c>
      <c r="I76" s="23" t="s">
        <v>94</v>
      </c>
      <c r="J76" s="23" t="s">
        <v>66</v>
      </c>
      <c r="K76" s="24" t="s">
        <v>95</v>
      </c>
      <c r="L76" s="25" t="s">
        <v>162</v>
      </c>
      <c r="M76" s="25" t="s">
        <v>28</v>
      </c>
      <c r="N76" s="26" t="s">
        <v>24</v>
      </c>
      <c r="O76" s="26"/>
      <c r="P76" s="26"/>
      <c r="Q76" s="26"/>
      <c r="R76" s="94"/>
      <c r="S76" s="132">
        <v>0.5</v>
      </c>
      <c r="T76" s="132">
        <v>6.0000000000000001E-3</v>
      </c>
      <c r="U76" s="143">
        <v>3</v>
      </c>
      <c r="V76" s="143">
        <v>0.35</v>
      </c>
    </row>
    <row r="77" spans="1:22" x14ac:dyDescent="0.25">
      <c r="A77" s="226"/>
      <c r="B77" s="20" t="s">
        <v>156</v>
      </c>
      <c r="C77" s="20">
        <v>25</v>
      </c>
      <c r="D77" s="20">
        <v>3509576</v>
      </c>
      <c r="E77" s="21" t="s">
        <v>149</v>
      </c>
      <c r="F77" s="21">
        <v>96318</v>
      </c>
      <c r="G77" s="22" t="s">
        <v>119</v>
      </c>
      <c r="H77" s="22" t="s">
        <v>24</v>
      </c>
      <c r="I77" s="23" t="s">
        <v>120</v>
      </c>
      <c r="J77" s="23" t="s">
        <v>24</v>
      </c>
      <c r="K77" s="24" t="s">
        <v>149</v>
      </c>
      <c r="L77" s="25" t="s">
        <v>160</v>
      </c>
      <c r="M77" s="25" t="s">
        <v>28</v>
      </c>
      <c r="N77" s="26" t="s">
        <v>24</v>
      </c>
      <c r="O77" s="26"/>
      <c r="P77" s="26"/>
      <c r="Q77" s="26"/>
      <c r="R77" s="94"/>
      <c r="S77" s="132">
        <v>0.5</v>
      </c>
      <c r="T77" s="132">
        <v>5.0000000000000001E-3</v>
      </c>
      <c r="U77" s="143">
        <v>3</v>
      </c>
      <c r="V77" s="143">
        <v>0.35</v>
      </c>
    </row>
    <row r="78" spans="1:22" x14ac:dyDescent="0.25">
      <c r="A78" s="20" t="s">
        <v>163</v>
      </c>
      <c r="B78" s="20" t="s">
        <v>164</v>
      </c>
      <c r="C78" s="20">
        <v>19.05</v>
      </c>
      <c r="D78" s="20">
        <v>3517420</v>
      </c>
      <c r="E78" s="21" t="s">
        <v>24</v>
      </c>
      <c r="F78" s="21" t="s">
        <v>165</v>
      </c>
      <c r="G78" s="22" t="s">
        <v>166</v>
      </c>
      <c r="H78" s="22" t="s">
        <v>24</v>
      </c>
      <c r="I78" s="23" t="s">
        <v>167</v>
      </c>
      <c r="J78" s="23" t="s">
        <v>24</v>
      </c>
      <c r="K78" s="24" t="s">
        <v>168</v>
      </c>
      <c r="L78" s="25" t="s">
        <v>169</v>
      </c>
      <c r="M78" s="25" t="s">
        <v>28</v>
      </c>
      <c r="N78" s="26" t="s">
        <v>170</v>
      </c>
      <c r="O78" s="26">
        <v>76.25</v>
      </c>
      <c r="P78" s="26">
        <v>31.28</v>
      </c>
      <c r="Q78" s="26">
        <v>101.7</v>
      </c>
      <c r="R78" s="94"/>
      <c r="S78" s="132">
        <v>0.5</v>
      </c>
      <c r="T78" s="132">
        <v>6.0000000000000001E-3</v>
      </c>
      <c r="U78" s="143">
        <v>3</v>
      </c>
      <c r="V78" s="143">
        <v>0.35</v>
      </c>
    </row>
    <row r="79" spans="1:22" x14ac:dyDescent="0.25">
      <c r="A79" s="20" t="s">
        <v>171</v>
      </c>
      <c r="B79" s="20" t="s">
        <v>57</v>
      </c>
      <c r="C79" s="20">
        <v>38.1</v>
      </c>
      <c r="D79" s="20" t="s">
        <v>172</v>
      </c>
      <c r="E79" s="21" t="s">
        <v>24</v>
      </c>
      <c r="F79" s="21" t="s">
        <v>40</v>
      </c>
      <c r="G79" s="22" t="s">
        <v>41</v>
      </c>
      <c r="H79" s="22" t="s">
        <v>24</v>
      </c>
      <c r="I79" s="23" t="s">
        <v>42</v>
      </c>
      <c r="J79" s="23" t="s">
        <v>24</v>
      </c>
      <c r="K79" s="24" t="s">
        <v>43</v>
      </c>
      <c r="L79" s="25" t="s">
        <v>44</v>
      </c>
      <c r="M79" s="25" t="s">
        <v>28</v>
      </c>
      <c r="N79" s="26" t="s">
        <v>59</v>
      </c>
      <c r="O79" s="26">
        <v>95.1</v>
      </c>
      <c r="P79" s="26">
        <v>31.6</v>
      </c>
      <c r="Q79" s="26">
        <v>111.9</v>
      </c>
      <c r="R79" s="94"/>
      <c r="S79" s="132">
        <v>0.5</v>
      </c>
      <c r="T79" s="132">
        <v>6.0000000000000001E-3</v>
      </c>
      <c r="U79" s="143">
        <v>3</v>
      </c>
      <c r="V79" s="143">
        <v>0.35</v>
      </c>
    </row>
    <row r="80" spans="1:22" x14ac:dyDescent="0.25">
      <c r="A80" s="20" t="s">
        <v>174</v>
      </c>
      <c r="B80" s="20" t="s">
        <v>57</v>
      </c>
      <c r="C80" s="20">
        <v>38.1</v>
      </c>
      <c r="D80" s="20" t="s">
        <v>175</v>
      </c>
      <c r="E80" s="21" t="s">
        <v>24</v>
      </c>
      <c r="F80" s="21" t="s">
        <v>40</v>
      </c>
      <c r="G80" s="22" t="s">
        <v>41</v>
      </c>
      <c r="H80" s="22" t="s">
        <v>24</v>
      </c>
      <c r="I80" s="23" t="s">
        <v>42</v>
      </c>
      <c r="J80" s="23" t="s">
        <v>24</v>
      </c>
      <c r="K80" s="24" t="s">
        <v>43</v>
      </c>
      <c r="L80" s="25" t="s">
        <v>44</v>
      </c>
      <c r="M80" s="25" t="s">
        <v>28</v>
      </c>
      <c r="N80" s="26" t="s">
        <v>59</v>
      </c>
      <c r="O80" s="26">
        <v>95.1</v>
      </c>
      <c r="P80" s="26">
        <v>31.6</v>
      </c>
      <c r="Q80" s="26">
        <v>111.9</v>
      </c>
      <c r="R80" s="94"/>
      <c r="S80" s="132">
        <v>0.5</v>
      </c>
      <c r="T80" s="132">
        <v>6.0000000000000001E-3</v>
      </c>
      <c r="U80" s="143">
        <v>3</v>
      </c>
      <c r="V80" s="143">
        <v>0.35</v>
      </c>
    </row>
    <row r="81" spans="1:22" x14ac:dyDescent="0.25">
      <c r="A81" s="20">
        <v>6691250801</v>
      </c>
      <c r="B81" s="20" t="s">
        <v>176</v>
      </c>
      <c r="C81" s="20">
        <v>30</v>
      </c>
      <c r="D81" s="20">
        <v>3503103</v>
      </c>
      <c r="E81" s="21" t="s">
        <v>149</v>
      </c>
      <c r="F81" s="21">
        <v>96300</v>
      </c>
      <c r="G81" s="22" t="s">
        <v>119</v>
      </c>
      <c r="H81" s="22" t="s">
        <v>24</v>
      </c>
      <c r="I81" s="23" t="s">
        <v>120</v>
      </c>
      <c r="J81" s="23" t="s">
        <v>24</v>
      </c>
      <c r="K81" s="24" t="s">
        <v>177</v>
      </c>
      <c r="L81" s="25" t="s">
        <v>178</v>
      </c>
      <c r="M81" s="25" t="s">
        <v>28</v>
      </c>
      <c r="N81" s="26" t="s">
        <v>24</v>
      </c>
      <c r="O81" s="26"/>
      <c r="P81" s="26"/>
      <c r="Q81" s="26"/>
      <c r="R81" s="94"/>
      <c r="S81" s="143">
        <v>0.4</v>
      </c>
      <c r="T81" s="143">
        <v>5.0000000000000001E-3</v>
      </c>
      <c r="U81" s="143">
        <v>3</v>
      </c>
      <c r="V81" s="143">
        <v>0.35</v>
      </c>
    </row>
    <row r="82" spans="1:22" x14ac:dyDescent="0.25">
      <c r="A82" s="20">
        <v>9996687</v>
      </c>
      <c r="B82" s="20" t="s">
        <v>51</v>
      </c>
      <c r="C82" s="20">
        <v>19.05</v>
      </c>
      <c r="D82" s="20">
        <v>3509987</v>
      </c>
      <c r="E82" s="21" t="s">
        <v>24</v>
      </c>
      <c r="F82" s="21" t="s">
        <v>52</v>
      </c>
      <c r="G82" s="22" t="s">
        <v>53</v>
      </c>
      <c r="H82" s="22" t="s">
        <v>24</v>
      </c>
      <c r="I82" s="23" t="s">
        <v>53</v>
      </c>
      <c r="J82" s="23" t="s">
        <v>24</v>
      </c>
      <c r="K82" s="24" t="s">
        <v>54</v>
      </c>
      <c r="L82" s="25" t="s">
        <v>55</v>
      </c>
      <c r="M82" s="25" t="s">
        <v>28</v>
      </c>
      <c r="N82" s="26" t="s">
        <v>24</v>
      </c>
      <c r="O82" s="26"/>
      <c r="P82" s="26"/>
      <c r="Q82" s="26"/>
      <c r="R82" s="94"/>
      <c r="S82" s="143">
        <v>0.35</v>
      </c>
      <c r="T82" s="143">
        <v>5.0000000000000001E-3</v>
      </c>
      <c r="U82" s="143">
        <v>3</v>
      </c>
      <c r="V82" s="143">
        <v>0.35</v>
      </c>
    </row>
    <row r="83" spans="1:22" x14ac:dyDescent="0.25">
      <c r="A83" s="20" t="s">
        <v>179</v>
      </c>
      <c r="B83" s="20" t="s">
        <v>20</v>
      </c>
      <c r="C83" s="20">
        <v>30</v>
      </c>
      <c r="D83" s="20">
        <v>3523304</v>
      </c>
      <c r="E83" s="21" t="s">
        <v>24</v>
      </c>
      <c r="F83" s="21" t="s">
        <v>149</v>
      </c>
      <c r="G83" s="22" t="s">
        <v>30</v>
      </c>
      <c r="H83" s="22" t="s">
        <v>24</v>
      </c>
      <c r="I83" s="23" t="s">
        <v>25</v>
      </c>
      <c r="J83" s="23" t="s">
        <v>24</v>
      </c>
      <c r="K83" s="24" t="s">
        <v>26</v>
      </c>
      <c r="L83" s="25" t="s">
        <v>27</v>
      </c>
      <c r="M83" s="25" t="s">
        <v>28</v>
      </c>
      <c r="N83" s="26" t="s">
        <v>87</v>
      </c>
      <c r="O83" s="26">
        <v>90.8</v>
      </c>
      <c r="P83" s="26">
        <v>32.5</v>
      </c>
      <c r="Q83" s="26">
        <v>103.9</v>
      </c>
      <c r="R83" s="94"/>
      <c r="S83" s="132">
        <v>0.24</v>
      </c>
      <c r="T83" s="132">
        <v>8.0000000000000002E-3</v>
      </c>
      <c r="U83" s="143">
        <v>3</v>
      </c>
      <c r="V83" s="143">
        <v>0.35</v>
      </c>
    </row>
    <row r="84" spans="1:22" x14ac:dyDescent="0.25">
      <c r="A84" s="20">
        <v>9996080</v>
      </c>
      <c r="B84" s="20" t="s">
        <v>46</v>
      </c>
      <c r="C84" s="20">
        <v>18</v>
      </c>
      <c r="D84" s="20">
        <v>3509257</v>
      </c>
      <c r="E84" s="21" t="s">
        <v>24</v>
      </c>
      <c r="F84" s="21" t="s">
        <v>47</v>
      </c>
      <c r="G84" s="22" t="s">
        <v>48</v>
      </c>
      <c r="H84" s="22" t="s">
        <v>24</v>
      </c>
      <c r="I84" s="23" t="s">
        <v>49</v>
      </c>
      <c r="J84" s="23" t="s">
        <v>24</v>
      </c>
      <c r="K84" s="24" t="s">
        <v>50</v>
      </c>
      <c r="L84" s="25" t="s">
        <v>24</v>
      </c>
      <c r="M84" s="25"/>
      <c r="N84" s="26"/>
      <c r="O84" s="26"/>
      <c r="P84" s="26"/>
      <c r="Q84" s="26"/>
      <c r="R84" s="94"/>
      <c r="S84" s="143">
        <v>0.35</v>
      </c>
      <c r="T84" s="143">
        <v>5.0000000000000001E-3</v>
      </c>
      <c r="U84" s="143">
        <v>3</v>
      </c>
      <c r="V84" s="143">
        <v>0.35</v>
      </c>
    </row>
    <row r="85" spans="1:22" x14ac:dyDescent="0.25">
      <c r="A85" s="20">
        <v>9996068</v>
      </c>
      <c r="B85" s="20" t="s">
        <v>46</v>
      </c>
      <c r="C85" s="20">
        <v>12</v>
      </c>
      <c r="D85" s="20">
        <v>3509245</v>
      </c>
      <c r="E85" s="21" t="s">
        <v>24</v>
      </c>
      <c r="F85" s="21" t="s">
        <v>63</v>
      </c>
      <c r="G85" s="22" t="s">
        <v>48</v>
      </c>
      <c r="H85" s="22" t="s">
        <v>64</v>
      </c>
      <c r="I85" s="23" t="s">
        <v>65</v>
      </c>
      <c r="J85" s="23" t="s">
        <v>66</v>
      </c>
      <c r="K85" s="24" t="s">
        <v>50</v>
      </c>
      <c r="L85" s="25" t="s">
        <v>24</v>
      </c>
      <c r="M85" s="25"/>
      <c r="N85" s="26"/>
      <c r="O85" s="26"/>
      <c r="P85" s="26"/>
      <c r="Q85" s="26"/>
      <c r="R85" s="94"/>
      <c r="S85" s="143">
        <v>0.35</v>
      </c>
      <c r="T85" s="143">
        <v>5.0000000000000001E-3</v>
      </c>
      <c r="U85" s="143">
        <v>3</v>
      </c>
      <c r="V85" s="143">
        <v>0.35</v>
      </c>
    </row>
    <row r="86" spans="1:22" x14ac:dyDescent="0.25">
      <c r="A86" s="20">
        <v>9996069</v>
      </c>
      <c r="B86" s="20" t="s">
        <v>46</v>
      </c>
      <c r="C86" s="20">
        <v>12</v>
      </c>
      <c r="D86" s="20">
        <v>3509246</v>
      </c>
      <c r="E86" s="21" t="s">
        <v>24</v>
      </c>
      <c r="F86" s="21" t="s">
        <v>63</v>
      </c>
      <c r="G86" s="22" t="s">
        <v>48</v>
      </c>
      <c r="H86" s="22" t="s">
        <v>64</v>
      </c>
      <c r="I86" s="23" t="s">
        <v>65</v>
      </c>
      <c r="J86" s="23" t="s">
        <v>66</v>
      </c>
      <c r="K86" s="24" t="s">
        <v>50</v>
      </c>
      <c r="L86" s="25" t="s">
        <v>24</v>
      </c>
      <c r="M86" s="25"/>
      <c r="N86" s="26"/>
      <c r="O86" s="26"/>
      <c r="P86" s="26"/>
      <c r="Q86" s="26"/>
      <c r="R86" s="94"/>
      <c r="S86" s="143">
        <v>0.35</v>
      </c>
      <c r="T86" s="143">
        <v>5.0000000000000001E-3</v>
      </c>
      <c r="U86" s="143">
        <v>3</v>
      </c>
      <c r="V86" s="143">
        <v>0.35</v>
      </c>
    </row>
    <row r="87" spans="1:22" x14ac:dyDescent="0.25">
      <c r="A87" s="20">
        <v>362140610</v>
      </c>
      <c r="B87" s="20" t="s">
        <v>78</v>
      </c>
      <c r="C87" s="20">
        <v>19.05</v>
      </c>
      <c r="D87" s="20" t="s">
        <v>180</v>
      </c>
      <c r="E87" s="21" t="s">
        <v>24</v>
      </c>
      <c r="F87" s="21" t="s">
        <v>52</v>
      </c>
      <c r="G87" s="22" t="s">
        <v>53</v>
      </c>
      <c r="H87" s="22" t="s">
        <v>24</v>
      </c>
      <c r="I87" s="23" t="s">
        <v>53</v>
      </c>
      <c r="J87" s="23" t="s">
        <v>24</v>
      </c>
      <c r="K87" s="24" t="s">
        <v>54</v>
      </c>
      <c r="L87" s="25" t="s">
        <v>24</v>
      </c>
      <c r="M87" s="25"/>
      <c r="N87" s="26"/>
      <c r="O87" s="26"/>
      <c r="P87" s="26"/>
      <c r="Q87" s="26"/>
      <c r="R87" s="94"/>
      <c r="S87" s="143">
        <v>0.35</v>
      </c>
      <c r="T87" s="143">
        <v>5.0000000000000001E-3</v>
      </c>
      <c r="U87" s="143">
        <v>3</v>
      </c>
      <c r="V87" s="143">
        <v>0.35</v>
      </c>
    </row>
    <row r="88" spans="1:22" x14ac:dyDescent="0.25">
      <c r="A88" s="20">
        <v>9996900</v>
      </c>
      <c r="B88" s="20" t="s">
        <v>164</v>
      </c>
      <c r="C88" s="20">
        <v>25.4</v>
      </c>
      <c r="D88" s="20">
        <v>3528034</v>
      </c>
      <c r="E88" s="21" t="s">
        <v>24</v>
      </c>
      <c r="F88" s="21" t="s">
        <v>40</v>
      </c>
      <c r="G88" s="22" t="s">
        <v>41</v>
      </c>
      <c r="H88" s="22" t="s">
        <v>24</v>
      </c>
      <c r="I88" s="23" t="s">
        <v>42</v>
      </c>
      <c r="J88" s="23" t="s">
        <v>24</v>
      </c>
      <c r="K88" s="24" t="s">
        <v>43</v>
      </c>
      <c r="L88" s="27" t="s">
        <v>72</v>
      </c>
      <c r="M88" s="27" t="s">
        <v>28</v>
      </c>
      <c r="N88" s="28" t="s">
        <v>73</v>
      </c>
      <c r="O88" s="26">
        <v>82.4</v>
      </c>
      <c r="P88" s="26">
        <v>35.5</v>
      </c>
      <c r="Q88" s="26">
        <v>102.8</v>
      </c>
      <c r="R88" s="94"/>
      <c r="S88" s="132">
        <v>0.5</v>
      </c>
      <c r="T88" s="132">
        <v>6.0000000000000001E-3</v>
      </c>
      <c r="U88" s="143">
        <v>3</v>
      </c>
      <c r="V88" s="143">
        <v>0.35</v>
      </c>
    </row>
    <row r="89" spans="1:22" x14ac:dyDescent="0.25">
      <c r="A89" s="20">
        <v>9996720</v>
      </c>
      <c r="B89" s="20" t="s">
        <v>181</v>
      </c>
      <c r="C89" s="20">
        <v>36</v>
      </c>
      <c r="D89" s="20">
        <v>3517443</v>
      </c>
      <c r="E89" s="21" t="s">
        <v>24</v>
      </c>
      <c r="F89" s="21" t="s">
        <v>182</v>
      </c>
      <c r="G89" s="22" t="s">
        <v>183</v>
      </c>
      <c r="H89" s="22" t="s">
        <v>24</v>
      </c>
      <c r="I89" s="23" t="s">
        <v>184</v>
      </c>
      <c r="J89" s="23" t="s">
        <v>24</v>
      </c>
      <c r="K89" s="24" t="s">
        <v>185</v>
      </c>
      <c r="L89" s="25" t="s">
        <v>186</v>
      </c>
      <c r="M89" s="25" t="s">
        <v>28</v>
      </c>
      <c r="N89" s="26" t="s">
        <v>24</v>
      </c>
      <c r="O89" s="26"/>
      <c r="P89" s="26"/>
      <c r="Q89" s="26"/>
      <c r="R89" s="94"/>
      <c r="S89" s="132">
        <v>0.24</v>
      </c>
      <c r="T89" s="132">
        <v>8.0000000000000002E-3</v>
      </c>
      <c r="U89" s="143">
        <v>3</v>
      </c>
      <c r="V89" s="143">
        <v>0.35</v>
      </c>
    </row>
    <row r="90" spans="1:22" x14ac:dyDescent="0.25">
      <c r="A90" s="20">
        <v>9997383</v>
      </c>
      <c r="B90" s="20" t="s">
        <v>187</v>
      </c>
      <c r="C90" s="20">
        <v>38.1</v>
      </c>
      <c r="D90" s="20">
        <v>3509583</v>
      </c>
      <c r="E90" s="21" t="s">
        <v>21</v>
      </c>
      <c r="F90" s="21" t="s">
        <v>22</v>
      </c>
      <c r="G90" s="22" t="s">
        <v>23</v>
      </c>
      <c r="H90" s="22" t="s">
        <v>24</v>
      </c>
      <c r="I90" s="23" t="s">
        <v>25</v>
      </c>
      <c r="J90" s="23" t="s">
        <v>24</v>
      </c>
      <c r="K90" s="24" t="s">
        <v>26</v>
      </c>
      <c r="L90" s="25" t="s">
        <v>27</v>
      </c>
      <c r="M90" s="25" t="s">
        <v>28</v>
      </c>
      <c r="N90" s="26" t="s">
        <v>31</v>
      </c>
      <c r="O90" s="26">
        <v>97.13</v>
      </c>
      <c r="P90" s="26">
        <v>25.73</v>
      </c>
      <c r="Q90" s="26">
        <v>112</v>
      </c>
      <c r="R90" s="94"/>
      <c r="S90" s="132">
        <v>0.24</v>
      </c>
      <c r="T90" s="132">
        <v>8.0000000000000002E-3</v>
      </c>
      <c r="U90" s="143">
        <v>3</v>
      </c>
      <c r="V90" s="143">
        <v>0.35</v>
      </c>
    </row>
    <row r="91" spans="1:22" x14ac:dyDescent="0.25">
      <c r="A91" s="20">
        <v>9997333</v>
      </c>
      <c r="B91" s="20" t="s">
        <v>187</v>
      </c>
      <c r="C91" s="20">
        <v>38.1</v>
      </c>
      <c r="D91" s="20">
        <v>3509033</v>
      </c>
      <c r="E91" s="21" t="s">
        <v>21</v>
      </c>
      <c r="F91" s="21" t="s">
        <v>22</v>
      </c>
      <c r="G91" s="22" t="s">
        <v>23</v>
      </c>
      <c r="H91" s="22" t="s">
        <v>24</v>
      </c>
      <c r="I91" s="23" t="s">
        <v>25</v>
      </c>
      <c r="J91" s="23" t="s">
        <v>24</v>
      </c>
      <c r="K91" s="24" t="s">
        <v>26</v>
      </c>
      <c r="L91" s="25" t="s">
        <v>27</v>
      </c>
      <c r="M91" s="25" t="s">
        <v>28</v>
      </c>
      <c r="N91" s="26" t="s">
        <v>31</v>
      </c>
      <c r="O91" s="26">
        <v>97.13</v>
      </c>
      <c r="P91" s="26">
        <v>25.73</v>
      </c>
      <c r="Q91" s="26">
        <v>112</v>
      </c>
      <c r="R91" s="94"/>
      <c r="S91" s="132">
        <v>0.24</v>
      </c>
      <c r="T91" s="132">
        <v>8.0000000000000002E-3</v>
      </c>
      <c r="U91" s="143">
        <v>3</v>
      </c>
      <c r="V91" s="143">
        <v>0.35</v>
      </c>
    </row>
    <row r="92" spans="1:22" x14ac:dyDescent="0.25">
      <c r="A92" s="20">
        <v>9996677</v>
      </c>
      <c r="B92" s="20" t="s">
        <v>156</v>
      </c>
      <c r="C92" s="20">
        <v>20</v>
      </c>
      <c r="D92" s="20">
        <v>3509325</v>
      </c>
      <c r="E92" s="21" t="s">
        <v>24</v>
      </c>
      <c r="F92" s="21" t="s">
        <v>157</v>
      </c>
      <c r="G92" s="22" t="s">
        <v>158</v>
      </c>
      <c r="H92" s="22" t="s">
        <v>24</v>
      </c>
      <c r="I92" s="23" t="s">
        <v>159</v>
      </c>
      <c r="J92" s="23" t="s">
        <v>24</v>
      </c>
      <c r="K92" s="24" t="s">
        <v>149</v>
      </c>
      <c r="L92" s="25" t="s">
        <v>160</v>
      </c>
      <c r="M92" s="25" t="s">
        <v>28</v>
      </c>
      <c r="N92" s="26" t="s">
        <v>24</v>
      </c>
      <c r="O92" s="26"/>
      <c r="P92" s="26"/>
      <c r="Q92" s="26"/>
      <c r="R92" s="94"/>
      <c r="S92" s="132">
        <v>0.5</v>
      </c>
      <c r="T92" s="132">
        <v>5.0000000000000001E-3</v>
      </c>
      <c r="U92" s="143">
        <v>3</v>
      </c>
      <c r="V92" s="143">
        <v>0.35</v>
      </c>
    </row>
    <row r="93" spans="1:22" x14ac:dyDescent="0.25">
      <c r="A93" s="20">
        <v>9997631</v>
      </c>
      <c r="B93" s="20" t="s">
        <v>188</v>
      </c>
      <c r="C93" s="20">
        <v>18</v>
      </c>
      <c r="D93" s="20">
        <v>3500131</v>
      </c>
      <c r="E93" s="21" t="s">
        <v>24</v>
      </c>
      <c r="F93" s="21" t="s">
        <v>47</v>
      </c>
      <c r="G93" s="22" t="s">
        <v>48</v>
      </c>
      <c r="H93" s="22" t="s">
        <v>24</v>
      </c>
      <c r="I93" s="23" t="s">
        <v>49</v>
      </c>
      <c r="J93" s="23" t="s">
        <v>24</v>
      </c>
      <c r="K93" s="24" t="s">
        <v>50</v>
      </c>
      <c r="L93" s="25" t="s">
        <v>24</v>
      </c>
      <c r="M93" s="25"/>
      <c r="N93" s="26"/>
      <c r="O93" s="26"/>
      <c r="P93" s="26"/>
      <c r="Q93" s="26"/>
      <c r="R93" s="94"/>
      <c r="S93" s="143">
        <v>0.35</v>
      </c>
      <c r="T93" s="143">
        <v>5.0000000000000001E-3</v>
      </c>
      <c r="U93" s="143">
        <v>3</v>
      </c>
      <c r="V93" s="143">
        <v>0.35</v>
      </c>
    </row>
    <row r="94" spans="1:22" x14ac:dyDescent="0.25">
      <c r="A94" s="20">
        <v>9997621</v>
      </c>
      <c r="B94" s="20" t="s">
        <v>188</v>
      </c>
      <c r="C94" s="20">
        <v>18</v>
      </c>
      <c r="D94" s="20">
        <v>3500121</v>
      </c>
      <c r="E94" s="21" t="s">
        <v>24</v>
      </c>
      <c r="F94" s="21" t="s">
        <v>47</v>
      </c>
      <c r="G94" s="22" t="s">
        <v>48</v>
      </c>
      <c r="H94" s="22" t="s">
        <v>24</v>
      </c>
      <c r="I94" s="23" t="s">
        <v>49</v>
      </c>
      <c r="J94" s="23" t="s">
        <v>24</v>
      </c>
      <c r="K94" s="24" t="s">
        <v>50</v>
      </c>
      <c r="L94" s="25" t="s">
        <v>24</v>
      </c>
      <c r="M94" s="25"/>
      <c r="N94" s="26"/>
      <c r="O94" s="26"/>
      <c r="P94" s="26"/>
      <c r="Q94" s="26"/>
      <c r="R94" s="94"/>
      <c r="S94" s="143">
        <v>0.35</v>
      </c>
      <c r="T94" s="143">
        <v>5.0000000000000001E-3</v>
      </c>
      <c r="U94" s="143">
        <v>3</v>
      </c>
      <c r="V94" s="143">
        <v>0.35</v>
      </c>
    </row>
    <row r="95" spans="1:22" x14ac:dyDescent="0.25">
      <c r="A95" s="20">
        <v>9996683</v>
      </c>
      <c r="B95" s="20" t="s">
        <v>46</v>
      </c>
      <c r="C95" s="20">
        <v>12</v>
      </c>
      <c r="D95" s="20">
        <v>3509333</v>
      </c>
      <c r="E95" s="35" t="s">
        <v>86</v>
      </c>
      <c r="F95" s="21">
        <v>96260</v>
      </c>
      <c r="G95" s="22" t="s">
        <v>119</v>
      </c>
      <c r="H95" s="22" t="s">
        <v>24</v>
      </c>
      <c r="I95" s="23" t="s">
        <v>120</v>
      </c>
      <c r="J95" s="23" t="s">
        <v>24</v>
      </c>
      <c r="K95" s="24" t="s">
        <v>50</v>
      </c>
      <c r="L95" s="25" t="s">
        <v>24</v>
      </c>
      <c r="M95" s="25"/>
      <c r="N95" s="26"/>
      <c r="O95" s="26"/>
      <c r="P95" s="26"/>
      <c r="Q95" s="26"/>
      <c r="R95" s="94"/>
      <c r="S95" s="143">
        <v>0.35</v>
      </c>
      <c r="T95" s="143">
        <v>5.0000000000000001E-3</v>
      </c>
      <c r="U95" s="143">
        <v>3</v>
      </c>
      <c r="V95" s="143">
        <v>0.35</v>
      </c>
    </row>
    <row r="96" spans="1:22" x14ac:dyDescent="0.25">
      <c r="A96" s="20">
        <v>9996798</v>
      </c>
      <c r="B96" s="20" t="s">
        <v>46</v>
      </c>
      <c r="C96" s="20">
        <v>12</v>
      </c>
      <c r="D96" s="20">
        <v>3509530</v>
      </c>
      <c r="E96" s="35" t="s">
        <v>86</v>
      </c>
      <c r="F96" s="21">
        <v>96260</v>
      </c>
      <c r="G96" s="22" t="s">
        <v>119</v>
      </c>
      <c r="H96" s="22" t="s">
        <v>24</v>
      </c>
      <c r="I96" s="23" t="s">
        <v>120</v>
      </c>
      <c r="J96" s="23" t="s">
        <v>24</v>
      </c>
      <c r="K96" s="24" t="s">
        <v>50</v>
      </c>
      <c r="L96" s="25" t="s">
        <v>24</v>
      </c>
      <c r="M96" s="25"/>
      <c r="N96" s="26"/>
      <c r="O96" s="26"/>
      <c r="P96" s="26"/>
      <c r="Q96" s="26"/>
      <c r="R96" s="94"/>
      <c r="S96" s="143">
        <v>0.35</v>
      </c>
      <c r="T96" s="143">
        <v>5.0000000000000001E-3</v>
      </c>
      <c r="U96" s="143">
        <v>3</v>
      </c>
      <c r="V96" s="143">
        <v>0.35</v>
      </c>
    </row>
    <row r="97" spans="1:22" x14ac:dyDescent="0.25">
      <c r="A97" s="20">
        <v>9996871</v>
      </c>
      <c r="B97" s="20" t="s">
        <v>51</v>
      </c>
      <c r="C97" s="20">
        <v>19.05</v>
      </c>
      <c r="D97" s="20">
        <v>3509971</v>
      </c>
      <c r="E97" s="21" t="s">
        <v>24</v>
      </c>
      <c r="F97" s="21" t="s">
        <v>52</v>
      </c>
      <c r="G97" s="22" t="s">
        <v>53</v>
      </c>
      <c r="H97" s="22" t="s">
        <v>24</v>
      </c>
      <c r="I97" s="23" t="s">
        <v>53</v>
      </c>
      <c r="J97" s="23" t="s">
        <v>24</v>
      </c>
      <c r="K97" s="24" t="s">
        <v>54</v>
      </c>
      <c r="L97" s="25" t="s">
        <v>55</v>
      </c>
      <c r="M97" s="25" t="s">
        <v>28</v>
      </c>
      <c r="N97" s="26" t="s">
        <v>24</v>
      </c>
      <c r="O97" s="26"/>
      <c r="P97" s="26"/>
      <c r="Q97" s="26"/>
      <c r="R97" s="94"/>
      <c r="S97" s="143">
        <v>0.35</v>
      </c>
      <c r="T97" s="143">
        <v>5.0000000000000001E-3</v>
      </c>
      <c r="U97" s="143">
        <v>3</v>
      </c>
      <c r="V97" s="143">
        <v>0.35</v>
      </c>
    </row>
    <row r="98" spans="1:22" x14ac:dyDescent="0.25">
      <c r="A98" s="20">
        <v>9996879</v>
      </c>
      <c r="B98" s="20" t="s">
        <v>51</v>
      </c>
      <c r="C98" s="20">
        <v>19.05</v>
      </c>
      <c r="D98" s="20">
        <v>3509979</v>
      </c>
      <c r="E98" s="21" t="s">
        <v>24</v>
      </c>
      <c r="F98" s="21" t="s">
        <v>52</v>
      </c>
      <c r="G98" s="22" t="s">
        <v>53</v>
      </c>
      <c r="H98" s="22" t="s">
        <v>24</v>
      </c>
      <c r="I98" s="23" t="s">
        <v>53</v>
      </c>
      <c r="J98" s="23" t="s">
        <v>24</v>
      </c>
      <c r="K98" s="24" t="s">
        <v>54</v>
      </c>
      <c r="L98" s="25" t="s">
        <v>55</v>
      </c>
      <c r="M98" s="25" t="s">
        <v>28</v>
      </c>
      <c r="N98" s="26" t="s">
        <v>24</v>
      </c>
      <c r="O98" s="26"/>
      <c r="P98" s="26"/>
      <c r="Q98" s="26"/>
      <c r="R98" s="94"/>
      <c r="S98" s="143">
        <v>0.35</v>
      </c>
      <c r="T98" s="143">
        <v>5.0000000000000001E-3</v>
      </c>
      <c r="U98" s="143">
        <v>3</v>
      </c>
      <c r="V98" s="143">
        <v>0.35</v>
      </c>
    </row>
    <row r="99" spans="1:22" x14ac:dyDescent="0.25">
      <c r="A99" s="20">
        <v>9996870</v>
      </c>
      <c r="B99" s="20" t="s">
        <v>51</v>
      </c>
      <c r="C99" s="20">
        <v>19.05</v>
      </c>
      <c r="D99" s="20">
        <v>3509970</v>
      </c>
      <c r="E99" s="21" t="s">
        <v>24</v>
      </c>
      <c r="F99" s="21" t="s">
        <v>52</v>
      </c>
      <c r="G99" s="22" t="s">
        <v>53</v>
      </c>
      <c r="H99" s="22" t="s">
        <v>24</v>
      </c>
      <c r="I99" s="23" t="s">
        <v>53</v>
      </c>
      <c r="J99" s="23" t="s">
        <v>24</v>
      </c>
      <c r="K99" s="24" t="s">
        <v>54</v>
      </c>
      <c r="L99" s="25" t="s">
        <v>55</v>
      </c>
      <c r="M99" s="25" t="s">
        <v>28</v>
      </c>
      <c r="N99" s="26" t="s">
        <v>24</v>
      </c>
      <c r="O99" s="26"/>
      <c r="P99" s="26"/>
      <c r="Q99" s="26"/>
      <c r="R99" s="94"/>
      <c r="S99" s="143">
        <v>0.35</v>
      </c>
      <c r="T99" s="143">
        <v>5.0000000000000001E-3</v>
      </c>
      <c r="U99" s="143">
        <v>3</v>
      </c>
      <c r="V99" s="143">
        <v>0.35</v>
      </c>
    </row>
    <row r="100" spans="1:22" x14ac:dyDescent="0.25">
      <c r="A100" s="20">
        <v>9996883</v>
      </c>
      <c r="B100" s="20" t="s">
        <v>51</v>
      </c>
      <c r="C100" s="20">
        <v>19.05</v>
      </c>
      <c r="D100" s="20">
        <v>3509983</v>
      </c>
      <c r="E100" s="21" t="s">
        <v>24</v>
      </c>
      <c r="F100" s="21" t="s">
        <v>52</v>
      </c>
      <c r="G100" s="22" t="s">
        <v>53</v>
      </c>
      <c r="H100" s="22" t="s">
        <v>24</v>
      </c>
      <c r="I100" s="23" t="s">
        <v>53</v>
      </c>
      <c r="J100" s="23" t="s">
        <v>24</v>
      </c>
      <c r="K100" s="24" t="s">
        <v>54</v>
      </c>
      <c r="L100" s="25" t="s">
        <v>55</v>
      </c>
      <c r="M100" s="25" t="s">
        <v>28</v>
      </c>
      <c r="N100" s="26" t="s">
        <v>24</v>
      </c>
      <c r="O100" s="26"/>
      <c r="P100" s="26"/>
      <c r="Q100" s="26"/>
      <c r="R100" s="94"/>
      <c r="S100" s="143">
        <v>0.35</v>
      </c>
      <c r="T100" s="143">
        <v>5.0000000000000001E-3</v>
      </c>
      <c r="U100" s="143">
        <v>3</v>
      </c>
      <c r="V100" s="143">
        <v>0.35</v>
      </c>
    </row>
    <row r="101" spans="1:22" x14ac:dyDescent="0.25">
      <c r="A101" s="20" t="s">
        <v>189</v>
      </c>
      <c r="B101" s="20" t="s">
        <v>164</v>
      </c>
      <c r="C101" s="20">
        <v>19.05</v>
      </c>
      <c r="D101" s="20">
        <v>3517447</v>
      </c>
      <c r="E101" s="21" t="s">
        <v>24</v>
      </c>
      <c r="F101" s="21" t="s">
        <v>165</v>
      </c>
      <c r="G101" s="22" t="s">
        <v>166</v>
      </c>
      <c r="H101" s="22" t="s">
        <v>24</v>
      </c>
      <c r="I101" s="23" t="s">
        <v>167</v>
      </c>
      <c r="J101" s="23" t="s">
        <v>24</v>
      </c>
      <c r="K101" s="24" t="s">
        <v>168</v>
      </c>
      <c r="L101" s="25" t="s">
        <v>169</v>
      </c>
      <c r="M101" s="25" t="s">
        <v>28</v>
      </c>
      <c r="N101" s="26" t="s">
        <v>170</v>
      </c>
      <c r="O101" s="26">
        <v>76.25</v>
      </c>
      <c r="P101" s="26">
        <v>31.28</v>
      </c>
      <c r="Q101" s="26">
        <v>101.7</v>
      </c>
      <c r="R101" s="94"/>
      <c r="S101" s="132">
        <v>0.5</v>
      </c>
      <c r="T101" s="132">
        <v>6.0000000000000001E-3</v>
      </c>
      <c r="U101" s="143">
        <v>3</v>
      </c>
      <c r="V101" s="143">
        <v>0.35</v>
      </c>
    </row>
    <row r="102" spans="1:22" x14ac:dyDescent="0.25">
      <c r="A102" s="20">
        <v>9996676</v>
      </c>
      <c r="B102" s="20" t="s">
        <v>190</v>
      </c>
      <c r="C102" s="20">
        <v>24</v>
      </c>
      <c r="D102" s="20" t="s">
        <v>192</v>
      </c>
      <c r="E102" s="35" t="s">
        <v>86</v>
      </c>
      <c r="F102" s="21">
        <v>96260</v>
      </c>
      <c r="G102" s="22" t="s">
        <v>119</v>
      </c>
      <c r="H102" s="22" t="s">
        <v>24</v>
      </c>
      <c r="I102" s="23" t="s">
        <v>120</v>
      </c>
      <c r="J102" s="23" t="s">
        <v>24</v>
      </c>
      <c r="K102" s="24" t="s">
        <v>191</v>
      </c>
      <c r="L102" s="25" t="s">
        <v>24</v>
      </c>
      <c r="M102" s="25" t="s">
        <v>28</v>
      </c>
      <c r="N102" s="26" t="s">
        <v>24</v>
      </c>
      <c r="O102" s="26"/>
      <c r="P102" s="26"/>
      <c r="Q102" s="26"/>
      <c r="R102" s="94"/>
      <c r="S102" s="132">
        <v>0.5</v>
      </c>
      <c r="T102" s="132">
        <v>6.0000000000000001E-3</v>
      </c>
      <c r="U102" s="143">
        <v>3</v>
      </c>
      <c r="V102" s="143">
        <v>0.35</v>
      </c>
    </row>
    <row r="103" spans="1:22" x14ac:dyDescent="0.25">
      <c r="A103" s="20">
        <v>9996736</v>
      </c>
      <c r="B103" s="20" t="s">
        <v>46</v>
      </c>
      <c r="C103" s="20">
        <v>18</v>
      </c>
      <c r="D103" s="20">
        <v>3509353</v>
      </c>
      <c r="E103" s="21" t="s">
        <v>24</v>
      </c>
      <c r="F103" s="21" t="s">
        <v>47</v>
      </c>
      <c r="G103" s="22" t="s">
        <v>48</v>
      </c>
      <c r="H103" s="22" t="s">
        <v>24</v>
      </c>
      <c r="I103" s="23" t="s">
        <v>49</v>
      </c>
      <c r="J103" s="23" t="s">
        <v>24</v>
      </c>
      <c r="K103" s="24" t="s">
        <v>50</v>
      </c>
      <c r="L103" s="25" t="s">
        <v>24</v>
      </c>
      <c r="M103" s="25"/>
      <c r="N103" s="26"/>
      <c r="O103" s="26"/>
      <c r="P103" s="26"/>
      <c r="Q103" s="26"/>
      <c r="R103" s="94"/>
      <c r="S103" s="143">
        <v>0.35</v>
      </c>
      <c r="T103" s="143">
        <v>5.0000000000000001E-3</v>
      </c>
      <c r="U103" s="143">
        <v>3</v>
      </c>
      <c r="V103" s="143">
        <v>0.35</v>
      </c>
    </row>
    <row r="104" spans="1:22" x14ac:dyDescent="0.25">
      <c r="A104" s="20">
        <v>9997622</v>
      </c>
      <c r="B104" s="20" t="s">
        <v>188</v>
      </c>
      <c r="C104" s="20">
        <v>18</v>
      </c>
      <c r="D104" s="20">
        <v>3500122</v>
      </c>
      <c r="E104" s="21" t="s">
        <v>24</v>
      </c>
      <c r="F104" s="21" t="s">
        <v>47</v>
      </c>
      <c r="G104" s="22" t="s">
        <v>48</v>
      </c>
      <c r="H104" s="22" t="s">
        <v>24</v>
      </c>
      <c r="I104" s="23" t="s">
        <v>49</v>
      </c>
      <c r="J104" s="23" t="s">
        <v>24</v>
      </c>
      <c r="K104" s="24" t="s">
        <v>50</v>
      </c>
      <c r="L104" s="25" t="s">
        <v>24</v>
      </c>
      <c r="M104" s="25"/>
      <c r="N104" s="26"/>
      <c r="O104" s="26"/>
      <c r="P104" s="26"/>
      <c r="Q104" s="26"/>
      <c r="R104" s="94"/>
      <c r="S104" s="143">
        <v>0.35</v>
      </c>
      <c r="T104" s="143">
        <v>5.0000000000000001E-3</v>
      </c>
      <c r="U104" s="143">
        <v>3</v>
      </c>
      <c r="V104" s="143">
        <v>0.35</v>
      </c>
    </row>
    <row r="105" spans="1:22" x14ac:dyDescent="0.25">
      <c r="A105" s="20">
        <v>9996875</v>
      </c>
      <c r="B105" s="20" t="s">
        <v>51</v>
      </c>
      <c r="C105" s="20">
        <v>19.05</v>
      </c>
      <c r="D105" s="20">
        <v>3509975</v>
      </c>
      <c r="E105" s="21" t="s">
        <v>24</v>
      </c>
      <c r="F105" s="21" t="s">
        <v>52</v>
      </c>
      <c r="G105" s="22" t="s">
        <v>53</v>
      </c>
      <c r="H105" s="22" t="s">
        <v>24</v>
      </c>
      <c r="I105" s="23" t="s">
        <v>53</v>
      </c>
      <c r="J105" s="23" t="s">
        <v>24</v>
      </c>
      <c r="K105" s="24" t="s">
        <v>54</v>
      </c>
      <c r="L105" s="25" t="s">
        <v>55</v>
      </c>
      <c r="M105" s="25" t="s">
        <v>28</v>
      </c>
      <c r="N105" s="26" t="s">
        <v>24</v>
      </c>
      <c r="O105" s="26"/>
      <c r="P105" s="26"/>
      <c r="Q105" s="26"/>
      <c r="R105" s="94"/>
      <c r="S105" s="143">
        <v>0.35</v>
      </c>
      <c r="T105" s="143">
        <v>5.0000000000000001E-3</v>
      </c>
      <c r="U105" s="143">
        <v>3</v>
      </c>
      <c r="V105" s="143">
        <v>0.35</v>
      </c>
    </row>
    <row r="106" spans="1:22" x14ac:dyDescent="0.25">
      <c r="A106" s="20">
        <v>9996884</v>
      </c>
      <c r="B106" s="20" t="s">
        <v>51</v>
      </c>
      <c r="C106" s="20">
        <v>19.05</v>
      </c>
      <c r="D106" s="20">
        <v>3509984</v>
      </c>
      <c r="E106" s="21" t="s">
        <v>24</v>
      </c>
      <c r="F106" s="21" t="s">
        <v>52</v>
      </c>
      <c r="G106" s="22" t="s">
        <v>53</v>
      </c>
      <c r="H106" s="22" t="s">
        <v>24</v>
      </c>
      <c r="I106" s="23" t="s">
        <v>53</v>
      </c>
      <c r="J106" s="23" t="s">
        <v>24</v>
      </c>
      <c r="K106" s="24" t="s">
        <v>54</v>
      </c>
      <c r="L106" s="25" t="s">
        <v>55</v>
      </c>
      <c r="M106" s="25" t="s">
        <v>28</v>
      </c>
      <c r="N106" s="26" t="s">
        <v>24</v>
      </c>
      <c r="O106" s="26"/>
      <c r="P106" s="26"/>
      <c r="Q106" s="26"/>
      <c r="R106" s="94"/>
      <c r="S106" s="143">
        <v>0.35</v>
      </c>
      <c r="T106" s="143">
        <v>5.0000000000000001E-3</v>
      </c>
      <c r="U106" s="143">
        <v>3</v>
      </c>
      <c r="V106" s="143">
        <v>0.35</v>
      </c>
    </row>
    <row r="107" spans="1:22" x14ac:dyDescent="0.25">
      <c r="A107" s="20">
        <v>9996882</v>
      </c>
      <c r="B107" s="20" t="s">
        <v>51</v>
      </c>
      <c r="C107" s="20">
        <v>19.05</v>
      </c>
      <c r="D107" s="20">
        <v>3509982</v>
      </c>
      <c r="E107" s="21" t="s">
        <v>24</v>
      </c>
      <c r="F107" s="21" t="s">
        <v>52</v>
      </c>
      <c r="G107" s="22" t="s">
        <v>53</v>
      </c>
      <c r="H107" s="22" t="s">
        <v>24</v>
      </c>
      <c r="I107" s="23" t="s">
        <v>53</v>
      </c>
      <c r="J107" s="23" t="s">
        <v>24</v>
      </c>
      <c r="K107" s="24" t="s">
        <v>54</v>
      </c>
      <c r="L107" s="25" t="s">
        <v>55</v>
      </c>
      <c r="M107" s="25" t="s">
        <v>28</v>
      </c>
      <c r="N107" s="26" t="s">
        <v>24</v>
      </c>
      <c r="O107" s="26"/>
      <c r="P107" s="26"/>
      <c r="Q107" s="26"/>
      <c r="R107" s="94"/>
      <c r="S107" s="143">
        <v>0.35</v>
      </c>
      <c r="T107" s="143">
        <v>5.0000000000000001E-3</v>
      </c>
      <c r="U107" s="143">
        <v>3</v>
      </c>
      <c r="V107" s="143">
        <v>0.35</v>
      </c>
    </row>
    <row r="108" spans="1:22" x14ac:dyDescent="0.25">
      <c r="A108" s="20">
        <v>9996876</v>
      </c>
      <c r="B108" s="20" t="s">
        <v>51</v>
      </c>
      <c r="C108" s="20">
        <v>19.05</v>
      </c>
      <c r="D108" s="20">
        <v>3509976</v>
      </c>
      <c r="E108" s="21" t="s">
        <v>24</v>
      </c>
      <c r="F108" s="21" t="s">
        <v>52</v>
      </c>
      <c r="G108" s="22" t="s">
        <v>53</v>
      </c>
      <c r="H108" s="22" t="s">
        <v>24</v>
      </c>
      <c r="I108" s="23" t="s">
        <v>53</v>
      </c>
      <c r="J108" s="23" t="s">
        <v>24</v>
      </c>
      <c r="K108" s="24" t="s">
        <v>54</v>
      </c>
      <c r="L108" s="25" t="s">
        <v>55</v>
      </c>
      <c r="M108" s="25" t="s">
        <v>28</v>
      </c>
      <c r="N108" s="26" t="s">
        <v>24</v>
      </c>
      <c r="O108" s="26"/>
      <c r="P108" s="26"/>
      <c r="Q108" s="26"/>
      <c r="R108" s="94"/>
      <c r="S108" s="143">
        <v>0.35</v>
      </c>
      <c r="T108" s="143">
        <v>5.0000000000000001E-3</v>
      </c>
      <c r="U108" s="143">
        <v>3</v>
      </c>
      <c r="V108" s="143">
        <v>0.35</v>
      </c>
    </row>
    <row r="109" spans="1:22" x14ac:dyDescent="0.25">
      <c r="A109" s="20">
        <v>9996885</v>
      </c>
      <c r="B109" s="20" t="s">
        <v>51</v>
      </c>
      <c r="C109" s="20">
        <v>19.05</v>
      </c>
      <c r="D109" s="20">
        <v>3509985</v>
      </c>
      <c r="E109" s="21" t="s">
        <v>24</v>
      </c>
      <c r="F109" s="21" t="s">
        <v>52</v>
      </c>
      <c r="G109" s="22" t="s">
        <v>53</v>
      </c>
      <c r="H109" s="22" t="s">
        <v>24</v>
      </c>
      <c r="I109" s="23" t="s">
        <v>53</v>
      </c>
      <c r="J109" s="23" t="s">
        <v>24</v>
      </c>
      <c r="K109" s="24" t="s">
        <v>54</v>
      </c>
      <c r="L109" s="25" t="s">
        <v>55</v>
      </c>
      <c r="M109" s="25" t="s">
        <v>28</v>
      </c>
      <c r="N109" s="26" t="s">
        <v>24</v>
      </c>
      <c r="O109" s="26"/>
      <c r="P109" s="26"/>
      <c r="Q109" s="26"/>
      <c r="R109" s="94"/>
      <c r="S109" s="143">
        <v>0.35</v>
      </c>
      <c r="T109" s="143">
        <v>5.0000000000000001E-3</v>
      </c>
      <c r="U109" s="143">
        <v>3</v>
      </c>
      <c r="V109" s="143">
        <v>0.35</v>
      </c>
    </row>
    <row r="110" spans="1:22" x14ac:dyDescent="0.25">
      <c r="A110" s="20" t="s">
        <v>207</v>
      </c>
      <c r="B110" s="20" t="s">
        <v>20</v>
      </c>
      <c r="C110" s="20">
        <v>38.1</v>
      </c>
      <c r="D110" s="20">
        <v>3528004</v>
      </c>
      <c r="E110" s="21" t="s">
        <v>21</v>
      </c>
      <c r="F110" s="21" t="s">
        <v>22</v>
      </c>
      <c r="G110" s="22" t="s">
        <v>23</v>
      </c>
      <c r="H110" s="22" t="s">
        <v>24</v>
      </c>
      <c r="I110" s="23" t="s">
        <v>25</v>
      </c>
      <c r="J110" s="23" t="s">
        <v>24</v>
      </c>
      <c r="K110" s="24" t="s">
        <v>26</v>
      </c>
      <c r="L110" s="25" t="s">
        <v>27</v>
      </c>
      <c r="M110" s="25">
        <v>38</v>
      </c>
      <c r="N110" s="26" t="s">
        <v>31</v>
      </c>
      <c r="O110" s="26">
        <v>97.13</v>
      </c>
      <c r="P110" s="26">
        <v>25.73</v>
      </c>
      <c r="Q110" s="26">
        <v>112</v>
      </c>
      <c r="R110" s="94"/>
      <c r="S110" s="132">
        <v>0.24</v>
      </c>
      <c r="T110" s="132">
        <v>8.0000000000000002E-3</v>
      </c>
      <c r="U110" s="143">
        <v>3</v>
      </c>
      <c r="V110" s="143">
        <v>0.35</v>
      </c>
    </row>
    <row r="111" spans="1:22" x14ac:dyDescent="0.25">
      <c r="A111" s="20">
        <v>3621302010</v>
      </c>
      <c r="B111" s="20" t="s">
        <v>82</v>
      </c>
      <c r="C111" s="20">
        <v>50.8</v>
      </c>
      <c r="D111" s="20" t="s">
        <v>208</v>
      </c>
      <c r="E111" s="21" t="s">
        <v>21</v>
      </c>
      <c r="F111" s="21" t="s">
        <v>209</v>
      </c>
      <c r="G111" s="22" t="s">
        <v>23</v>
      </c>
      <c r="H111" s="22" t="s">
        <v>24</v>
      </c>
      <c r="I111" s="23" t="s">
        <v>25</v>
      </c>
      <c r="J111" s="23" t="s">
        <v>24</v>
      </c>
      <c r="K111" s="24" t="s">
        <v>26</v>
      </c>
      <c r="L111" s="25" t="s">
        <v>210</v>
      </c>
      <c r="M111" s="25" t="s">
        <v>28</v>
      </c>
      <c r="N111" s="26" t="s">
        <v>211</v>
      </c>
      <c r="O111" s="26">
        <v>107.66</v>
      </c>
      <c r="P111" s="26">
        <v>37.75</v>
      </c>
      <c r="Q111" s="26">
        <v>108</v>
      </c>
      <c r="R111" s="94"/>
      <c r="S111" s="132">
        <v>0.24</v>
      </c>
      <c r="T111" s="132">
        <v>8.0000000000000002E-3</v>
      </c>
      <c r="U111" s="143">
        <v>3</v>
      </c>
      <c r="V111" s="143">
        <v>0.35</v>
      </c>
    </row>
    <row r="112" spans="1:22" x14ac:dyDescent="0.25">
      <c r="A112" s="20">
        <v>9997407</v>
      </c>
      <c r="B112" s="20" t="s">
        <v>105</v>
      </c>
      <c r="C112" s="20">
        <v>19.05</v>
      </c>
      <c r="D112" s="20">
        <v>3501918</v>
      </c>
      <c r="E112" s="21" t="s">
        <v>24</v>
      </c>
      <c r="F112" s="21" t="s">
        <v>106</v>
      </c>
      <c r="G112" s="22" t="s">
        <v>34</v>
      </c>
      <c r="H112" s="22" t="s">
        <v>24</v>
      </c>
      <c r="I112" s="23" t="s">
        <v>35</v>
      </c>
      <c r="J112" s="23" t="s">
        <v>24</v>
      </c>
      <c r="K112" s="24" t="s">
        <v>36</v>
      </c>
      <c r="L112" s="25" t="s">
        <v>107</v>
      </c>
      <c r="M112" s="25" t="s">
        <v>28</v>
      </c>
      <c r="N112" s="26" t="s">
        <v>24</v>
      </c>
      <c r="O112" s="26"/>
      <c r="P112" s="26"/>
      <c r="Q112" s="26"/>
      <c r="R112" s="94"/>
      <c r="S112" s="143">
        <v>0.4</v>
      </c>
      <c r="T112" s="143">
        <v>5.0000000000000001E-3</v>
      </c>
      <c r="U112" s="143">
        <v>3</v>
      </c>
      <c r="V112" s="143">
        <v>0.35</v>
      </c>
    </row>
    <row r="113" spans="1:22" x14ac:dyDescent="0.25">
      <c r="A113" s="20" t="s">
        <v>214</v>
      </c>
      <c r="B113" s="20" t="s">
        <v>215</v>
      </c>
      <c r="C113" s="20">
        <v>19.05</v>
      </c>
      <c r="D113" s="20">
        <v>1952694</v>
      </c>
      <c r="E113" s="21" t="s">
        <v>24</v>
      </c>
      <c r="F113" s="21" t="s">
        <v>106</v>
      </c>
      <c r="G113" s="22" t="s">
        <v>34</v>
      </c>
      <c r="H113" s="22" t="s">
        <v>24</v>
      </c>
      <c r="I113" s="23" t="s">
        <v>35</v>
      </c>
      <c r="J113" s="23" t="s">
        <v>24</v>
      </c>
      <c r="K113" s="24" t="s">
        <v>36</v>
      </c>
      <c r="L113" s="25" t="s">
        <v>216</v>
      </c>
      <c r="M113" s="25" t="s">
        <v>28</v>
      </c>
      <c r="N113" s="26" t="s">
        <v>24</v>
      </c>
      <c r="O113" s="26"/>
      <c r="P113" s="26"/>
      <c r="Q113" s="26"/>
      <c r="R113" s="94"/>
      <c r="S113" s="143">
        <v>0.4</v>
      </c>
      <c r="T113" s="143">
        <v>5.0000000000000001E-3</v>
      </c>
      <c r="U113" s="143">
        <v>3</v>
      </c>
      <c r="V113" s="143">
        <v>0.35</v>
      </c>
    </row>
    <row r="114" spans="1:22" x14ac:dyDescent="0.25">
      <c r="A114" s="20" t="s">
        <v>217</v>
      </c>
      <c r="B114" s="20" t="s">
        <v>32</v>
      </c>
      <c r="C114" s="20">
        <v>28.6</v>
      </c>
      <c r="D114" s="20" t="s">
        <v>218</v>
      </c>
      <c r="E114" s="21" t="s">
        <v>24</v>
      </c>
      <c r="F114" s="21" t="s">
        <v>33</v>
      </c>
      <c r="G114" s="22" t="s">
        <v>34</v>
      </c>
      <c r="H114" s="22" t="s">
        <v>24</v>
      </c>
      <c r="I114" s="23" t="s">
        <v>35</v>
      </c>
      <c r="J114" s="23" t="s">
        <v>24</v>
      </c>
      <c r="K114" s="24" t="s">
        <v>36</v>
      </c>
      <c r="L114" s="25" t="s">
        <v>37</v>
      </c>
      <c r="M114" s="25" t="s">
        <v>28</v>
      </c>
      <c r="N114" s="26" t="s">
        <v>24</v>
      </c>
      <c r="O114" s="26"/>
      <c r="P114" s="26"/>
      <c r="Q114" s="26"/>
      <c r="R114" s="94"/>
      <c r="S114" s="143">
        <v>0.4</v>
      </c>
      <c r="T114" s="143">
        <v>5.0000000000000001E-3</v>
      </c>
      <c r="U114" s="143">
        <v>3</v>
      </c>
      <c r="V114" s="143">
        <v>0.35</v>
      </c>
    </row>
    <row r="115" spans="1:22" x14ac:dyDescent="0.25">
      <c r="A115" s="20">
        <v>9996872</v>
      </c>
      <c r="B115" s="20" t="s">
        <v>32</v>
      </c>
      <c r="C115" s="20">
        <v>28.6</v>
      </c>
      <c r="D115" s="20">
        <v>3509972</v>
      </c>
      <c r="E115" s="21" t="s">
        <v>24</v>
      </c>
      <c r="F115" s="21" t="s">
        <v>33</v>
      </c>
      <c r="G115" s="22" t="s">
        <v>34</v>
      </c>
      <c r="H115" s="22" t="s">
        <v>24</v>
      </c>
      <c r="I115" s="23" t="s">
        <v>35</v>
      </c>
      <c r="J115" s="23" t="s">
        <v>24</v>
      </c>
      <c r="K115" s="24" t="s">
        <v>36</v>
      </c>
      <c r="L115" s="25" t="s">
        <v>37</v>
      </c>
      <c r="M115" s="25" t="s">
        <v>28</v>
      </c>
      <c r="N115" s="26" t="s">
        <v>24</v>
      </c>
      <c r="O115" s="26"/>
      <c r="P115" s="26"/>
      <c r="Q115" s="26"/>
      <c r="R115" s="94"/>
      <c r="S115" s="143">
        <v>0.4</v>
      </c>
      <c r="T115" s="143">
        <v>5.0000000000000001E-3</v>
      </c>
      <c r="U115" s="143">
        <v>3</v>
      </c>
      <c r="V115" s="143">
        <v>0.35</v>
      </c>
    </row>
    <row r="116" spans="1:22" x14ac:dyDescent="0.25">
      <c r="A116" s="20">
        <v>9996873</v>
      </c>
      <c r="B116" s="20" t="s">
        <v>32</v>
      </c>
      <c r="C116" s="20">
        <v>28.6</v>
      </c>
      <c r="D116" s="20">
        <v>3509973</v>
      </c>
      <c r="E116" s="21" t="s">
        <v>24</v>
      </c>
      <c r="F116" s="21" t="s">
        <v>33</v>
      </c>
      <c r="G116" s="22" t="s">
        <v>34</v>
      </c>
      <c r="H116" s="22" t="s">
        <v>24</v>
      </c>
      <c r="I116" s="23" t="s">
        <v>35</v>
      </c>
      <c r="J116" s="23" t="s">
        <v>24</v>
      </c>
      <c r="K116" s="24" t="s">
        <v>36</v>
      </c>
      <c r="L116" s="25" t="s">
        <v>37</v>
      </c>
      <c r="M116" s="25" t="s">
        <v>28</v>
      </c>
      <c r="N116" s="26" t="s">
        <v>24</v>
      </c>
      <c r="O116" s="26"/>
      <c r="P116" s="26"/>
      <c r="Q116" s="26"/>
      <c r="R116" s="94"/>
      <c r="S116" s="143">
        <v>0.4</v>
      </c>
      <c r="T116" s="143">
        <v>5.0000000000000001E-3</v>
      </c>
      <c r="U116" s="143">
        <v>3</v>
      </c>
      <c r="V116" s="143">
        <v>0.35</v>
      </c>
    </row>
    <row r="117" spans="1:22" x14ac:dyDescent="0.25">
      <c r="A117" s="20" t="s">
        <v>222</v>
      </c>
      <c r="B117" s="20" t="s">
        <v>32</v>
      </c>
      <c r="C117" s="20">
        <v>28.6</v>
      </c>
      <c r="D117" s="20" t="s">
        <v>223</v>
      </c>
      <c r="E117" s="21" t="s">
        <v>24</v>
      </c>
      <c r="F117" s="21" t="s">
        <v>33</v>
      </c>
      <c r="G117" s="22" t="s">
        <v>34</v>
      </c>
      <c r="H117" s="22" t="s">
        <v>24</v>
      </c>
      <c r="I117" s="23" t="s">
        <v>35</v>
      </c>
      <c r="J117" s="23" t="s">
        <v>24</v>
      </c>
      <c r="K117" s="24" t="s">
        <v>36</v>
      </c>
      <c r="L117" s="25" t="s">
        <v>37</v>
      </c>
      <c r="M117" s="25" t="s">
        <v>28</v>
      </c>
      <c r="N117" s="26" t="s">
        <v>24</v>
      </c>
      <c r="O117" s="26"/>
      <c r="P117" s="26"/>
      <c r="Q117" s="26"/>
      <c r="R117" s="94"/>
      <c r="S117" s="143">
        <v>0.4</v>
      </c>
      <c r="T117" s="143">
        <v>5.0000000000000001E-3</v>
      </c>
      <c r="U117" s="143">
        <v>3</v>
      </c>
      <c r="V117" s="143">
        <v>0.35</v>
      </c>
    </row>
    <row r="118" spans="1:22" x14ac:dyDescent="0.25">
      <c r="A118" s="20" t="s">
        <v>224</v>
      </c>
      <c r="B118" s="20" t="s">
        <v>32</v>
      </c>
      <c r="C118" s="20">
        <v>28.6</v>
      </c>
      <c r="D118" s="20" t="s">
        <v>225</v>
      </c>
      <c r="E118" s="21" t="s">
        <v>24</v>
      </c>
      <c r="F118" s="21" t="s">
        <v>33</v>
      </c>
      <c r="G118" s="22" t="s">
        <v>34</v>
      </c>
      <c r="H118" s="22" t="s">
        <v>24</v>
      </c>
      <c r="I118" s="23" t="s">
        <v>35</v>
      </c>
      <c r="J118" s="23" t="s">
        <v>24</v>
      </c>
      <c r="K118" s="24" t="s">
        <v>36</v>
      </c>
      <c r="L118" s="25" t="s">
        <v>37</v>
      </c>
      <c r="M118" s="25" t="s">
        <v>28</v>
      </c>
      <c r="N118" s="26" t="s">
        <v>24</v>
      </c>
      <c r="O118" s="26"/>
      <c r="P118" s="26"/>
      <c r="Q118" s="26"/>
      <c r="R118" s="94"/>
      <c r="S118" s="143">
        <v>0.4</v>
      </c>
      <c r="T118" s="143">
        <v>5.0000000000000001E-3</v>
      </c>
      <c r="U118" s="143">
        <v>3</v>
      </c>
      <c r="V118" s="143">
        <v>0.35</v>
      </c>
    </row>
    <row r="119" spans="1:22" x14ac:dyDescent="0.25">
      <c r="A119" s="20" t="s">
        <v>226</v>
      </c>
      <c r="B119" s="20" t="s">
        <v>32</v>
      </c>
      <c r="C119" s="20">
        <v>28.6</v>
      </c>
      <c r="D119" s="20" t="s">
        <v>227</v>
      </c>
      <c r="E119" s="21" t="s">
        <v>24</v>
      </c>
      <c r="F119" s="21" t="s">
        <v>33</v>
      </c>
      <c r="G119" s="22" t="s">
        <v>34</v>
      </c>
      <c r="H119" s="22" t="s">
        <v>24</v>
      </c>
      <c r="I119" s="23" t="s">
        <v>35</v>
      </c>
      <c r="J119" s="23" t="s">
        <v>24</v>
      </c>
      <c r="K119" s="24" t="s">
        <v>36</v>
      </c>
      <c r="L119" s="25" t="s">
        <v>37</v>
      </c>
      <c r="M119" s="25" t="s">
        <v>28</v>
      </c>
      <c r="N119" s="26" t="s">
        <v>24</v>
      </c>
      <c r="O119" s="26"/>
      <c r="P119" s="26"/>
      <c r="Q119" s="26"/>
      <c r="R119" s="94"/>
      <c r="S119" s="143">
        <v>0.4</v>
      </c>
      <c r="T119" s="143">
        <v>5.0000000000000001E-3</v>
      </c>
      <c r="U119" s="143">
        <v>3</v>
      </c>
      <c r="V119" s="143">
        <v>0.35</v>
      </c>
    </row>
    <row r="120" spans="1:22" x14ac:dyDescent="0.25">
      <c r="A120" s="20">
        <v>9997646</v>
      </c>
      <c r="B120" s="20" t="s">
        <v>76</v>
      </c>
      <c r="C120" s="20">
        <v>18</v>
      </c>
      <c r="D120" s="20">
        <v>3500146</v>
      </c>
      <c r="E120" s="21" t="s">
        <v>24</v>
      </c>
      <c r="F120" s="21" t="s">
        <v>47</v>
      </c>
      <c r="G120" s="22" t="s">
        <v>48</v>
      </c>
      <c r="H120" s="22" t="s">
        <v>24</v>
      </c>
      <c r="I120" s="23" t="s">
        <v>49</v>
      </c>
      <c r="J120" s="23" t="s">
        <v>24</v>
      </c>
      <c r="K120" s="24" t="s">
        <v>50</v>
      </c>
      <c r="L120" s="25" t="s">
        <v>24</v>
      </c>
      <c r="M120" s="25"/>
      <c r="N120" s="26"/>
      <c r="O120" s="26"/>
      <c r="P120" s="26"/>
      <c r="Q120" s="26"/>
      <c r="R120" s="94"/>
      <c r="S120" s="143">
        <v>0.35</v>
      </c>
      <c r="T120" s="143">
        <v>5.0000000000000001E-3</v>
      </c>
      <c r="U120" s="143">
        <v>3</v>
      </c>
      <c r="V120" s="143">
        <v>0.35</v>
      </c>
    </row>
    <row r="121" spans="1:22" x14ac:dyDescent="0.25">
      <c r="A121" s="20">
        <v>9997641</v>
      </c>
      <c r="B121" s="20" t="s">
        <v>76</v>
      </c>
      <c r="C121" s="20">
        <v>18</v>
      </c>
      <c r="D121" s="20">
        <v>3500141</v>
      </c>
      <c r="E121" s="21" t="s">
        <v>24</v>
      </c>
      <c r="F121" s="21" t="s">
        <v>47</v>
      </c>
      <c r="G121" s="22" t="s">
        <v>48</v>
      </c>
      <c r="H121" s="22" t="s">
        <v>24</v>
      </c>
      <c r="I121" s="23" t="s">
        <v>49</v>
      </c>
      <c r="J121" s="23" t="s">
        <v>24</v>
      </c>
      <c r="K121" s="24" t="s">
        <v>50</v>
      </c>
      <c r="L121" s="25" t="s">
        <v>24</v>
      </c>
      <c r="M121" s="25"/>
      <c r="N121" s="26"/>
      <c r="O121" s="26"/>
      <c r="P121" s="26"/>
      <c r="Q121" s="26"/>
      <c r="R121" s="94"/>
      <c r="S121" s="143">
        <v>0.35</v>
      </c>
      <c r="T121" s="143">
        <v>5.0000000000000001E-3</v>
      </c>
      <c r="U121" s="143">
        <v>3</v>
      </c>
      <c r="V121" s="143">
        <v>0.35</v>
      </c>
    </row>
    <row r="122" spans="1:22" x14ac:dyDescent="0.25">
      <c r="A122" s="20">
        <v>9997629</v>
      </c>
      <c r="B122" s="20" t="s">
        <v>76</v>
      </c>
      <c r="C122" s="20">
        <v>18</v>
      </c>
      <c r="D122" s="20">
        <v>3500129</v>
      </c>
      <c r="E122" s="21" t="s">
        <v>24</v>
      </c>
      <c r="F122" s="21" t="s">
        <v>47</v>
      </c>
      <c r="G122" s="22" t="s">
        <v>48</v>
      </c>
      <c r="H122" s="22" t="s">
        <v>24</v>
      </c>
      <c r="I122" s="23" t="s">
        <v>49</v>
      </c>
      <c r="J122" s="23" t="s">
        <v>24</v>
      </c>
      <c r="K122" s="24" t="s">
        <v>50</v>
      </c>
      <c r="L122" s="25" t="s">
        <v>24</v>
      </c>
      <c r="M122" s="25"/>
      <c r="N122" s="26"/>
      <c r="O122" s="26"/>
      <c r="P122" s="26"/>
      <c r="Q122" s="26"/>
      <c r="R122" s="94"/>
      <c r="S122" s="143">
        <v>0.35</v>
      </c>
      <c r="T122" s="143">
        <v>5.0000000000000001E-3</v>
      </c>
      <c r="U122" s="143">
        <v>3</v>
      </c>
      <c r="V122" s="143">
        <v>0.35</v>
      </c>
    </row>
    <row r="123" spans="1:22" x14ac:dyDescent="0.25">
      <c r="A123" s="20" t="s">
        <v>232</v>
      </c>
      <c r="B123" s="20" t="s">
        <v>46</v>
      </c>
      <c r="C123" s="20">
        <v>18</v>
      </c>
      <c r="D123" s="20">
        <v>68540190</v>
      </c>
      <c r="E123" s="21" t="s">
        <v>24</v>
      </c>
      <c r="F123" s="21" t="s">
        <v>47</v>
      </c>
      <c r="G123" s="22" t="s">
        <v>48</v>
      </c>
      <c r="H123" s="22" t="s">
        <v>24</v>
      </c>
      <c r="I123" s="23" t="s">
        <v>49</v>
      </c>
      <c r="J123" s="23" t="s">
        <v>24</v>
      </c>
      <c r="K123" s="24" t="s">
        <v>50</v>
      </c>
      <c r="L123" s="25" t="s">
        <v>24</v>
      </c>
      <c r="M123" s="25"/>
      <c r="N123" s="26"/>
      <c r="O123" s="26"/>
      <c r="P123" s="26"/>
      <c r="Q123" s="26"/>
      <c r="R123" s="94"/>
      <c r="S123" s="143">
        <v>0.35</v>
      </c>
      <c r="T123" s="143">
        <v>5.0000000000000001E-3</v>
      </c>
      <c r="U123" s="143">
        <v>3</v>
      </c>
      <c r="V123" s="143">
        <v>0.35</v>
      </c>
    </row>
    <row r="124" spans="1:22" x14ac:dyDescent="0.25">
      <c r="A124" s="20" t="s">
        <v>236</v>
      </c>
      <c r="B124" s="20" t="s">
        <v>164</v>
      </c>
      <c r="C124" s="20">
        <v>19.05</v>
      </c>
      <c r="D124" s="20">
        <v>3517420</v>
      </c>
      <c r="E124" s="21" t="s">
        <v>24</v>
      </c>
      <c r="F124" s="21" t="s">
        <v>165</v>
      </c>
      <c r="G124" s="22" t="s">
        <v>166</v>
      </c>
      <c r="H124" s="22" t="s">
        <v>24</v>
      </c>
      <c r="I124" s="23" t="s">
        <v>167</v>
      </c>
      <c r="J124" s="23" t="s">
        <v>24</v>
      </c>
      <c r="K124" s="24" t="s">
        <v>168</v>
      </c>
      <c r="L124" s="25" t="s">
        <v>169</v>
      </c>
      <c r="M124" s="25" t="s">
        <v>28</v>
      </c>
      <c r="N124" s="26" t="s">
        <v>170</v>
      </c>
      <c r="O124" s="26">
        <v>76.25</v>
      </c>
      <c r="P124" s="26">
        <v>31.28</v>
      </c>
      <c r="Q124" s="26">
        <v>101.7</v>
      </c>
      <c r="R124" s="94"/>
      <c r="S124" s="132">
        <v>0.5</v>
      </c>
      <c r="T124" s="132">
        <v>6.0000000000000001E-3</v>
      </c>
      <c r="U124" s="143">
        <v>3</v>
      </c>
      <c r="V124" s="143">
        <v>0.35</v>
      </c>
    </row>
    <row r="125" spans="1:22" x14ac:dyDescent="0.25">
      <c r="A125" s="20" t="s">
        <v>239</v>
      </c>
      <c r="B125" s="20" t="s">
        <v>205</v>
      </c>
      <c r="C125" s="20">
        <v>24</v>
      </c>
      <c r="D125" s="20">
        <v>3517442</v>
      </c>
      <c r="E125" s="21" t="s">
        <v>24</v>
      </c>
      <c r="F125" s="21" t="s">
        <v>99</v>
      </c>
      <c r="G125" s="22" t="s">
        <v>93</v>
      </c>
      <c r="H125" s="22" t="s">
        <v>64</v>
      </c>
      <c r="I125" s="23" t="s">
        <v>94</v>
      </c>
      <c r="J125" s="23" t="s">
        <v>66</v>
      </c>
      <c r="K125" s="24" t="s">
        <v>95</v>
      </c>
      <c r="L125" s="25" t="s">
        <v>162</v>
      </c>
      <c r="M125" s="25" t="s">
        <v>28</v>
      </c>
      <c r="N125" s="26" t="s">
        <v>231</v>
      </c>
      <c r="O125" s="26"/>
      <c r="P125" s="26"/>
      <c r="Q125" s="26"/>
      <c r="R125" s="94"/>
      <c r="S125" s="132">
        <v>0.5</v>
      </c>
      <c r="T125" s="132">
        <v>6.0000000000000001E-3</v>
      </c>
      <c r="U125" s="143">
        <v>3</v>
      </c>
      <c r="V125" s="143">
        <v>0.35</v>
      </c>
    </row>
    <row r="126" spans="1:22" x14ac:dyDescent="0.25">
      <c r="A126" s="20" t="s">
        <v>235</v>
      </c>
      <c r="B126" s="20" t="s">
        <v>46</v>
      </c>
      <c r="C126" s="20">
        <v>16</v>
      </c>
      <c r="D126" s="20">
        <v>67800600</v>
      </c>
      <c r="E126" s="21" t="s">
        <v>24</v>
      </c>
      <c r="F126" s="21">
        <v>562556</v>
      </c>
      <c r="G126" s="22" t="s">
        <v>119</v>
      </c>
      <c r="H126" s="22" t="s">
        <v>24</v>
      </c>
      <c r="I126" s="23" t="s">
        <v>120</v>
      </c>
      <c r="J126" s="23" t="s">
        <v>24</v>
      </c>
      <c r="K126" s="24" t="s">
        <v>50</v>
      </c>
      <c r="L126" s="25" t="s">
        <v>24</v>
      </c>
      <c r="M126" s="25"/>
      <c r="N126" s="26"/>
      <c r="O126" s="26"/>
      <c r="P126" s="26"/>
      <c r="Q126" s="26"/>
      <c r="R126" s="94"/>
      <c r="S126" s="143">
        <v>0.35</v>
      </c>
      <c r="T126" s="143">
        <v>5.0000000000000001E-3</v>
      </c>
      <c r="U126" s="143">
        <v>3</v>
      </c>
      <c r="V126" s="143">
        <v>0.35</v>
      </c>
    </row>
    <row r="127" spans="1:22" x14ac:dyDescent="0.25">
      <c r="A127" s="20">
        <v>9996830</v>
      </c>
      <c r="B127" s="20" t="s">
        <v>164</v>
      </c>
      <c r="C127" s="20">
        <v>19.05</v>
      </c>
      <c r="D127" s="20">
        <v>3517420</v>
      </c>
      <c r="E127" s="21" t="s">
        <v>24</v>
      </c>
      <c r="F127" s="21" t="s">
        <v>165</v>
      </c>
      <c r="G127" s="22" t="s">
        <v>166</v>
      </c>
      <c r="H127" s="22" t="s">
        <v>24</v>
      </c>
      <c r="I127" s="23" t="s">
        <v>167</v>
      </c>
      <c r="J127" s="23" t="s">
        <v>24</v>
      </c>
      <c r="K127" s="24" t="s">
        <v>168</v>
      </c>
      <c r="L127" s="25" t="s">
        <v>169</v>
      </c>
      <c r="M127" s="25" t="s">
        <v>28</v>
      </c>
      <c r="N127" s="26" t="s">
        <v>170</v>
      </c>
      <c r="O127" s="26">
        <v>76.25</v>
      </c>
      <c r="P127" s="26">
        <v>31.28</v>
      </c>
      <c r="Q127" s="26">
        <v>101.7</v>
      </c>
      <c r="R127" s="94"/>
      <c r="S127" s="132">
        <v>0.5</v>
      </c>
      <c r="T127" s="132">
        <v>6.0000000000000001E-3</v>
      </c>
      <c r="U127" s="143">
        <v>3</v>
      </c>
      <c r="V127" s="143">
        <v>0.35</v>
      </c>
    </row>
    <row r="128" spans="1:22" x14ac:dyDescent="0.25">
      <c r="A128" s="20">
        <v>9996840</v>
      </c>
      <c r="B128" s="20" t="s">
        <v>144</v>
      </c>
      <c r="C128" s="20">
        <v>19.05</v>
      </c>
      <c r="D128" s="20">
        <v>3509362</v>
      </c>
      <c r="E128" s="21" t="s">
        <v>24</v>
      </c>
      <c r="F128" s="21" t="s">
        <v>52</v>
      </c>
      <c r="G128" s="22" t="s">
        <v>53</v>
      </c>
      <c r="H128" s="22" t="s">
        <v>24</v>
      </c>
      <c r="I128" s="23" t="s">
        <v>53</v>
      </c>
      <c r="J128" s="23" t="s">
        <v>24</v>
      </c>
      <c r="K128" s="24" t="s">
        <v>54</v>
      </c>
      <c r="L128" s="25" t="s">
        <v>24</v>
      </c>
      <c r="M128" s="25"/>
      <c r="N128" s="26" t="s">
        <v>24</v>
      </c>
      <c r="O128" s="26"/>
      <c r="P128" s="26"/>
      <c r="Q128" s="26"/>
      <c r="R128" s="94"/>
      <c r="S128" s="143">
        <v>0.35</v>
      </c>
      <c r="T128" s="143">
        <v>5.0000000000000001E-3</v>
      </c>
      <c r="U128" s="143">
        <v>3</v>
      </c>
      <c r="V128" s="143">
        <v>0.35</v>
      </c>
    </row>
    <row r="129" spans="1:22" x14ac:dyDescent="0.25">
      <c r="A129" s="20">
        <v>9997704</v>
      </c>
      <c r="B129" s="20" t="s">
        <v>46</v>
      </c>
      <c r="C129" s="20">
        <v>18</v>
      </c>
      <c r="D129" s="20">
        <v>3500002</v>
      </c>
      <c r="E129" s="21" t="s">
        <v>24</v>
      </c>
      <c r="F129" s="21" t="s">
        <v>47</v>
      </c>
      <c r="G129" s="22" t="s">
        <v>48</v>
      </c>
      <c r="H129" s="22" t="s">
        <v>24</v>
      </c>
      <c r="I129" s="23" t="s">
        <v>49</v>
      </c>
      <c r="J129" s="23" t="s">
        <v>24</v>
      </c>
      <c r="K129" s="24" t="s">
        <v>50</v>
      </c>
      <c r="L129" s="25" t="s">
        <v>24</v>
      </c>
      <c r="M129" s="25"/>
      <c r="N129" s="26"/>
      <c r="O129" s="26"/>
      <c r="P129" s="26"/>
      <c r="Q129" s="26"/>
      <c r="R129" s="94"/>
      <c r="S129" s="143">
        <v>0.35</v>
      </c>
      <c r="T129" s="143">
        <v>5.0000000000000001E-3</v>
      </c>
      <c r="U129" s="143">
        <v>3</v>
      </c>
      <c r="V129" s="143">
        <v>0.35</v>
      </c>
    </row>
    <row r="130" spans="1:22" x14ac:dyDescent="0.25">
      <c r="A130" s="20" t="s">
        <v>240</v>
      </c>
      <c r="B130" s="20" t="s">
        <v>46</v>
      </c>
      <c r="C130" s="20">
        <v>15</v>
      </c>
      <c r="D130" s="20">
        <v>707490301</v>
      </c>
      <c r="E130" s="21" t="s">
        <v>24</v>
      </c>
      <c r="F130" s="21" t="s">
        <v>126</v>
      </c>
      <c r="G130" s="22" t="s">
        <v>48</v>
      </c>
      <c r="H130" s="22" t="s">
        <v>24</v>
      </c>
      <c r="I130" s="23" t="s">
        <v>49</v>
      </c>
      <c r="J130" s="23" t="s">
        <v>24</v>
      </c>
      <c r="K130" s="24" t="s">
        <v>50</v>
      </c>
      <c r="L130" s="25" t="s">
        <v>24</v>
      </c>
      <c r="M130" s="25"/>
      <c r="N130" s="26"/>
      <c r="O130" s="26"/>
      <c r="P130" s="26"/>
      <c r="Q130" s="26"/>
      <c r="R130" s="94"/>
      <c r="S130" s="143">
        <v>0.35</v>
      </c>
      <c r="T130" s="143">
        <v>5.0000000000000001E-3</v>
      </c>
      <c r="U130" s="143">
        <v>3</v>
      </c>
      <c r="V130" s="143">
        <v>0.35</v>
      </c>
    </row>
    <row r="131" spans="1:22" x14ac:dyDescent="0.25">
      <c r="A131" s="20">
        <v>9997643</v>
      </c>
      <c r="B131" s="20" t="s">
        <v>76</v>
      </c>
      <c r="C131" s="20">
        <v>14</v>
      </c>
      <c r="D131" s="20">
        <v>3500143</v>
      </c>
      <c r="E131" s="21" t="s">
        <v>24</v>
      </c>
      <c r="F131" s="21" t="s">
        <v>241</v>
      </c>
      <c r="G131" s="22" t="s">
        <v>48</v>
      </c>
      <c r="H131" s="22" t="s">
        <v>24</v>
      </c>
      <c r="I131" s="23" t="s">
        <v>49</v>
      </c>
      <c r="J131" s="23" t="s">
        <v>24</v>
      </c>
      <c r="K131" s="24" t="s">
        <v>50</v>
      </c>
      <c r="L131" s="25" t="s">
        <v>24</v>
      </c>
      <c r="M131" s="25"/>
      <c r="N131" s="26"/>
      <c r="O131" s="26"/>
      <c r="P131" s="26"/>
      <c r="Q131" s="26"/>
      <c r="R131" s="94"/>
      <c r="S131" s="143">
        <v>0.35</v>
      </c>
      <c r="T131" s="143">
        <v>5.0000000000000001E-3</v>
      </c>
      <c r="U131" s="143">
        <v>3</v>
      </c>
      <c r="V131" s="143">
        <v>0.35</v>
      </c>
    </row>
    <row r="132" spans="1:22" x14ac:dyDescent="0.25">
      <c r="A132" s="20">
        <v>6780160015</v>
      </c>
      <c r="B132" s="20" t="s">
        <v>242</v>
      </c>
      <c r="C132" s="20">
        <v>24</v>
      </c>
      <c r="D132" s="20">
        <v>3500029</v>
      </c>
      <c r="E132" s="21" t="s">
        <v>24</v>
      </c>
      <c r="F132" s="21" t="s">
        <v>243</v>
      </c>
      <c r="G132" s="22" t="s">
        <v>244</v>
      </c>
      <c r="H132" s="22" t="s">
        <v>24</v>
      </c>
      <c r="I132" s="23" t="s">
        <v>245</v>
      </c>
      <c r="J132" s="23" t="s">
        <v>24</v>
      </c>
      <c r="K132" s="24" t="s">
        <v>246</v>
      </c>
      <c r="L132" s="25" t="s">
        <v>247</v>
      </c>
      <c r="M132" s="25" t="s">
        <v>28</v>
      </c>
      <c r="N132" s="26" t="s">
        <v>24</v>
      </c>
      <c r="O132" s="26"/>
      <c r="P132" s="26"/>
      <c r="Q132" s="26"/>
      <c r="R132" s="94"/>
      <c r="S132" s="132">
        <v>0.24</v>
      </c>
      <c r="T132" s="132">
        <v>8.0000000000000002E-3</v>
      </c>
      <c r="U132" s="143">
        <v>3</v>
      </c>
      <c r="V132" s="143">
        <v>0.35</v>
      </c>
    </row>
    <row r="133" spans="1:22" x14ac:dyDescent="0.25">
      <c r="A133" s="20">
        <v>3621240200</v>
      </c>
      <c r="B133" s="20" t="s">
        <v>215</v>
      </c>
      <c r="C133" s="20">
        <v>28.6</v>
      </c>
      <c r="D133" s="20" t="s">
        <v>248</v>
      </c>
      <c r="E133" s="21" t="s">
        <v>24</v>
      </c>
      <c r="F133" s="21" t="s">
        <v>33</v>
      </c>
      <c r="G133" s="22" t="s">
        <v>34</v>
      </c>
      <c r="H133" s="22" t="s">
        <v>24</v>
      </c>
      <c r="I133" s="23" t="s">
        <v>35</v>
      </c>
      <c r="J133" s="23" t="s">
        <v>24</v>
      </c>
      <c r="K133" s="24" t="s">
        <v>36</v>
      </c>
      <c r="L133" s="25" t="s">
        <v>216</v>
      </c>
      <c r="M133" s="25">
        <v>26</v>
      </c>
      <c r="N133" s="26" t="s">
        <v>24</v>
      </c>
      <c r="O133" s="26"/>
      <c r="P133" s="26"/>
      <c r="Q133" s="26"/>
      <c r="R133" s="93" t="s">
        <v>322</v>
      </c>
      <c r="S133" s="143">
        <v>0.4</v>
      </c>
      <c r="T133" s="143">
        <v>5.0000000000000001E-3</v>
      </c>
      <c r="U133" s="143">
        <v>3</v>
      </c>
      <c r="V133" s="143">
        <v>0.35</v>
      </c>
    </row>
    <row r="134" spans="1:22" x14ac:dyDescent="0.25">
      <c r="A134" s="20">
        <v>3621116200</v>
      </c>
      <c r="B134" s="20" t="s">
        <v>215</v>
      </c>
      <c r="C134" s="20">
        <v>28.6</v>
      </c>
      <c r="D134" s="20" t="s">
        <v>249</v>
      </c>
      <c r="E134" s="21" t="s">
        <v>24</v>
      </c>
      <c r="F134" s="21" t="s">
        <v>33</v>
      </c>
      <c r="G134" s="22" t="s">
        <v>34</v>
      </c>
      <c r="H134" s="22" t="s">
        <v>24</v>
      </c>
      <c r="I134" s="23" t="s">
        <v>35</v>
      </c>
      <c r="J134" s="23" t="s">
        <v>24</v>
      </c>
      <c r="K134" s="24" t="s">
        <v>36</v>
      </c>
      <c r="L134" s="25" t="s">
        <v>216</v>
      </c>
      <c r="M134" s="25" t="s">
        <v>28</v>
      </c>
      <c r="N134" s="26" t="s">
        <v>24</v>
      </c>
      <c r="O134" s="26"/>
      <c r="P134" s="26"/>
      <c r="Q134" s="26"/>
      <c r="R134" s="94"/>
      <c r="S134" s="143">
        <v>0.4</v>
      </c>
      <c r="T134" s="143">
        <v>5.0000000000000001E-3</v>
      </c>
      <c r="U134" s="143">
        <v>3</v>
      </c>
      <c r="V134" s="143">
        <v>0.35</v>
      </c>
    </row>
    <row r="135" spans="1:22" x14ac:dyDescent="0.25">
      <c r="A135" s="20">
        <v>9996929</v>
      </c>
      <c r="B135" s="20" t="s">
        <v>82</v>
      </c>
      <c r="C135" s="20">
        <v>38.1</v>
      </c>
      <c r="D135" s="20">
        <v>3527610</v>
      </c>
      <c r="E135" s="21" t="s">
        <v>21</v>
      </c>
      <c r="F135" s="21" t="s">
        <v>22</v>
      </c>
      <c r="G135" s="22" t="s">
        <v>23</v>
      </c>
      <c r="H135" s="22" t="s">
        <v>24</v>
      </c>
      <c r="I135" s="23" t="s">
        <v>25</v>
      </c>
      <c r="J135" s="23" t="s">
        <v>24</v>
      </c>
      <c r="K135" s="24" t="s">
        <v>26</v>
      </c>
      <c r="L135" s="25" t="s">
        <v>27</v>
      </c>
      <c r="M135" s="25" t="s">
        <v>28</v>
      </c>
      <c r="N135" s="26" t="s">
        <v>31</v>
      </c>
      <c r="O135" s="26">
        <v>97.13</v>
      </c>
      <c r="P135" s="26">
        <v>25.73</v>
      </c>
      <c r="Q135" s="26">
        <v>112</v>
      </c>
      <c r="R135" s="94"/>
      <c r="S135" s="132">
        <v>0.24</v>
      </c>
      <c r="T135" s="132">
        <v>8.0000000000000002E-3</v>
      </c>
      <c r="U135" s="143">
        <v>3</v>
      </c>
      <c r="V135" s="143">
        <v>0.35</v>
      </c>
    </row>
    <row r="136" spans="1:22" x14ac:dyDescent="0.25">
      <c r="A136" s="225">
        <v>9996856</v>
      </c>
      <c r="B136" s="20" t="s">
        <v>144</v>
      </c>
      <c r="C136" s="20">
        <v>19.05</v>
      </c>
      <c r="D136" s="20">
        <v>3509518</v>
      </c>
      <c r="E136" s="21" t="s">
        <v>24</v>
      </c>
      <c r="F136" s="21" t="s">
        <v>52</v>
      </c>
      <c r="G136" s="22" t="s">
        <v>53</v>
      </c>
      <c r="H136" s="22" t="s">
        <v>24</v>
      </c>
      <c r="I136" s="23" t="s">
        <v>53</v>
      </c>
      <c r="J136" s="23" t="s">
        <v>24</v>
      </c>
      <c r="K136" s="24" t="s">
        <v>54</v>
      </c>
      <c r="L136" s="25" t="s">
        <v>24</v>
      </c>
      <c r="M136" s="25"/>
      <c r="N136" s="26"/>
      <c r="O136" s="26"/>
      <c r="P136" s="26"/>
      <c r="Q136" s="26"/>
      <c r="R136" s="94"/>
      <c r="S136" s="143">
        <v>0.35</v>
      </c>
      <c r="T136" s="143">
        <v>5.0000000000000001E-3</v>
      </c>
      <c r="U136" s="143">
        <v>3</v>
      </c>
      <c r="V136" s="143">
        <v>0.35</v>
      </c>
    </row>
    <row r="137" spans="1:22" x14ac:dyDescent="0.25">
      <c r="A137" s="226"/>
      <c r="B137" s="20" t="s">
        <v>51</v>
      </c>
      <c r="C137" s="20">
        <v>19.05</v>
      </c>
      <c r="D137" s="20">
        <v>3509517</v>
      </c>
      <c r="E137" s="21" t="s">
        <v>24</v>
      </c>
      <c r="F137" s="21" t="s">
        <v>52</v>
      </c>
      <c r="G137" s="22" t="s">
        <v>53</v>
      </c>
      <c r="H137" s="22" t="s">
        <v>24</v>
      </c>
      <c r="I137" s="23" t="s">
        <v>53</v>
      </c>
      <c r="J137" s="23" t="s">
        <v>24</v>
      </c>
      <c r="K137" s="24" t="s">
        <v>54</v>
      </c>
      <c r="L137" s="25" t="s">
        <v>55</v>
      </c>
      <c r="M137" s="25" t="s">
        <v>28</v>
      </c>
      <c r="N137" s="26" t="s">
        <v>24</v>
      </c>
      <c r="O137" s="26"/>
      <c r="P137" s="26"/>
      <c r="Q137" s="26"/>
      <c r="R137" s="94"/>
      <c r="S137" s="143">
        <v>0.35</v>
      </c>
      <c r="T137" s="143">
        <v>5.0000000000000001E-3</v>
      </c>
      <c r="U137" s="143">
        <v>3</v>
      </c>
      <c r="V137" s="143">
        <v>0.35</v>
      </c>
    </row>
    <row r="138" spans="1:22" x14ac:dyDescent="0.25">
      <c r="A138" s="20">
        <v>1952466</v>
      </c>
      <c r="B138" s="20" t="s">
        <v>250</v>
      </c>
      <c r="C138" s="20">
        <v>30</v>
      </c>
      <c r="D138" s="20">
        <v>3505604</v>
      </c>
      <c r="E138" s="21" t="s">
        <v>24</v>
      </c>
      <c r="F138" s="21" t="s">
        <v>251</v>
      </c>
      <c r="G138" s="22" t="s">
        <v>158</v>
      </c>
      <c r="H138" s="22" t="s">
        <v>24</v>
      </c>
      <c r="I138" s="23" t="s">
        <v>159</v>
      </c>
      <c r="J138" s="23" t="s">
        <v>24</v>
      </c>
      <c r="K138" s="24" t="s">
        <v>252</v>
      </c>
      <c r="L138" s="25" t="s">
        <v>253</v>
      </c>
      <c r="M138" s="25">
        <v>21.2</v>
      </c>
      <c r="N138" s="26" t="s">
        <v>24</v>
      </c>
      <c r="O138" s="26"/>
      <c r="P138" s="26"/>
      <c r="Q138" s="26"/>
      <c r="R138" s="94"/>
      <c r="S138" s="132">
        <v>0.5</v>
      </c>
      <c r="T138" s="132">
        <v>6.0000000000000001E-3</v>
      </c>
      <c r="U138" s="143">
        <v>3</v>
      </c>
      <c r="V138" s="143">
        <v>0.35</v>
      </c>
    </row>
    <row r="139" spans="1:22" x14ac:dyDescent="0.25">
      <c r="A139" s="225">
        <v>9993149</v>
      </c>
      <c r="B139" s="20" t="s">
        <v>156</v>
      </c>
      <c r="C139" s="20">
        <v>20</v>
      </c>
      <c r="D139" s="20" t="s">
        <v>255</v>
      </c>
      <c r="E139" s="21" t="s">
        <v>24</v>
      </c>
      <c r="F139" s="21" t="s">
        <v>157</v>
      </c>
      <c r="G139" s="22" t="s">
        <v>158</v>
      </c>
      <c r="H139" s="22" t="s">
        <v>24</v>
      </c>
      <c r="I139" s="23" t="s">
        <v>159</v>
      </c>
      <c r="J139" s="23" t="s">
        <v>24</v>
      </c>
      <c r="K139" s="24" t="s">
        <v>252</v>
      </c>
      <c r="L139" s="25" t="s">
        <v>253</v>
      </c>
      <c r="M139" s="25" t="s">
        <v>28</v>
      </c>
      <c r="N139" s="26" t="s">
        <v>24</v>
      </c>
      <c r="O139" s="26"/>
      <c r="P139" s="26"/>
      <c r="Q139" s="26"/>
      <c r="R139" s="94"/>
      <c r="S139" s="132">
        <v>0.5</v>
      </c>
      <c r="T139" s="132">
        <v>5.0000000000000001E-3</v>
      </c>
      <c r="U139" s="143">
        <v>3</v>
      </c>
      <c r="V139" s="143">
        <v>0.35</v>
      </c>
    </row>
    <row r="140" spans="1:22" x14ac:dyDescent="0.25">
      <c r="A140" s="226"/>
      <c r="B140" s="20" t="s">
        <v>156</v>
      </c>
      <c r="C140" s="20">
        <v>20</v>
      </c>
      <c r="D140" s="20" t="s">
        <v>256</v>
      </c>
      <c r="E140" s="21" t="s">
        <v>24</v>
      </c>
      <c r="F140" s="21" t="s">
        <v>157</v>
      </c>
      <c r="G140" s="22" t="s">
        <v>158</v>
      </c>
      <c r="H140" s="22" t="s">
        <v>24</v>
      </c>
      <c r="I140" s="23" t="s">
        <v>159</v>
      </c>
      <c r="J140" s="23" t="s">
        <v>24</v>
      </c>
      <c r="K140" s="24" t="s">
        <v>252</v>
      </c>
      <c r="L140" s="25" t="s">
        <v>253</v>
      </c>
      <c r="M140" s="25" t="s">
        <v>28</v>
      </c>
      <c r="N140" s="26" t="s">
        <v>24</v>
      </c>
      <c r="O140" s="26"/>
      <c r="P140" s="26"/>
      <c r="Q140" s="26"/>
      <c r="R140" s="94"/>
      <c r="S140" s="132">
        <v>0.5</v>
      </c>
      <c r="T140" s="132">
        <v>5.0000000000000001E-3</v>
      </c>
      <c r="U140" s="143">
        <v>3</v>
      </c>
      <c r="V140" s="143">
        <v>0.35</v>
      </c>
    </row>
    <row r="141" spans="1:22" x14ac:dyDescent="0.25">
      <c r="A141" s="20">
        <v>9996061</v>
      </c>
      <c r="B141" s="20" t="s">
        <v>257</v>
      </c>
      <c r="C141" s="20">
        <v>14</v>
      </c>
      <c r="D141" s="20">
        <v>3509236</v>
      </c>
      <c r="E141" s="21" t="s">
        <v>24</v>
      </c>
      <c r="F141" s="21" t="s">
        <v>258</v>
      </c>
      <c r="G141" s="22" t="s">
        <v>259</v>
      </c>
      <c r="H141" s="22" t="s">
        <v>24</v>
      </c>
      <c r="I141" s="23" t="s">
        <v>260</v>
      </c>
      <c r="J141" s="23" t="s">
        <v>24</v>
      </c>
      <c r="K141" s="24" t="s">
        <v>261</v>
      </c>
      <c r="L141" s="25" t="s">
        <v>262</v>
      </c>
      <c r="M141" s="25" t="s">
        <v>28</v>
      </c>
      <c r="N141" s="26" t="s">
        <v>24</v>
      </c>
      <c r="O141" s="26"/>
      <c r="P141" s="26"/>
      <c r="Q141" s="26"/>
      <c r="R141" s="94"/>
      <c r="S141" s="143">
        <v>0.35</v>
      </c>
      <c r="T141" s="143">
        <v>5.0000000000000001E-3</v>
      </c>
      <c r="U141" s="143">
        <v>3</v>
      </c>
      <c r="V141" s="143">
        <v>0.35</v>
      </c>
    </row>
    <row r="142" spans="1:22" x14ac:dyDescent="0.25">
      <c r="A142" s="20">
        <v>9996656</v>
      </c>
      <c r="B142" s="20" t="s">
        <v>57</v>
      </c>
      <c r="C142" s="20">
        <v>38.1</v>
      </c>
      <c r="D142" s="20">
        <v>3509956</v>
      </c>
      <c r="E142" s="21" t="s">
        <v>24</v>
      </c>
      <c r="F142" s="21" t="s">
        <v>40</v>
      </c>
      <c r="G142" s="22" t="s">
        <v>41</v>
      </c>
      <c r="H142" s="22" t="s">
        <v>24</v>
      </c>
      <c r="I142" s="23" t="s">
        <v>42</v>
      </c>
      <c r="J142" s="23" t="s">
        <v>24</v>
      </c>
      <c r="K142" s="24" t="s">
        <v>43</v>
      </c>
      <c r="L142" s="25" t="s">
        <v>44</v>
      </c>
      <c r="M142" s="25" t="s">
        <v>28</v>
      </c>
      <c r="N142" s="26"/>
      <c r="O142" s="26"/>
      <c r="P142" s="26"/>
      <c r="Q142" s="26"/>
      <c r="R142" s="94"/>
      <c r="S142" s="132">
        <v>0.5</v>
      </c>
      <c r="T142" s="132">
        <v>6.0000000000000001E-3</v>
      </c>
      <c r="U142" s="143">
        <v>3</v>
      </c>
      <c r="V142" s="143">
        <v>0.35</v>
      </c>
    </row>
    <row r="143" spans="1:22" x14ac:dyDescent="0.25">
      <c r="A143" s="20">
        <v>1952417</v>
      </c>
      <c r="B143" s="20" t="s">
        <v>76</v>
      </c>
      <c r="C143" s="20">
        <v>18</v>
      </c>
      <c r="D143" s="20">
        <v>3501890</v>
      </c>
      <c r="E143" s="21" t="s">
        <v>24</v>
      </c>
      <c r="F143" s="21" t="s">
        <v>47</v>
      </c>
      <c r="G143" s="22" t="s">
        <v>48</v>
      </c>
      <c r="H143" s="22" t="s">
        <v>24</v>
      </c>
      <c r="I143" s="23" t="s">
        <v>49</v>
      </c>
      <c r="J143" s="23" t="s">
        <v>24</v>
      </c>
      <c r="K143" s="24" t="s">
        <v>50</v>
      </c>
      <c r="L143" s="25" t="s">
        <v>24</v>
      </c>
      <c r="M143" s="25"/>
      <c r="N143" s="26"/>
      <c r="O143" s="26"/>
      <c r="P143" s="26"/>
      <c r="Q143" s="26"/>
      <c r="R143" s="94"/>
      <c r="S143" s="143">
        <v>0.35</v>
      </c>
      <c r="T143" s="143">
        <v>5.0000000000000001E-3</v>
      </c>
      <c r="U143" s="143">
        <v>3</v>
      </c>
      <c r="V143" s="143">
        <v>0.35</v>
      </c>
    </row>
    <row r="144" spans="1:22" x14ac:dyDescent="0.25">
      <c r="A144" s="20">
        <v>1952413</v>
      </c>
      <c r="B144" s="20" t="s">
        <v>76</v>
      </c>
      <c r="C144" s="20">
        <v>18</v>
      </c>
      <c r="D144" s="20">
        <v>3501888</v>
      </c>
      <c r="E144" s="21" t="s">
        <v>24</v>
      </c>
      <c r="F144" s="21" t="s">
        <v>47</v>
      </c>
      <c r="G144" s="22" t="s">
        <v>48</v>
      </c>
      <c r="H144" s="22" t="s">
        <v>24</v>
      </c>
      <c r="I144" s="23" t="s">
        <v>49</v>
      </c>
      <c r="J144" s="23" t="s">
        <v>24</v>
      </c>
      <c r="K144" s="24" t="s">
        <v>50</v>
      </c>
      <c r="L144" s="25" t="s">
        <v>24</v>
      </c>
      <c r="M144" s="25"/>
      <c r="N144" s="26"/>
      <c r="O144" s="26"/>
      <c r="P144" s="26"/>
      <c r="Q144" s="26"/>
      <c r="R144" s="94"/>
      <c r="S144" s="143">
        <v>0.35</v>
      </c>
      <c r="T144" s="143">
        <v>5.0000000000000001E-3</v>
      </c>
      <c r="U144" s="143">
        <v>3</v>
      </c>
      <c r="V144" s="143">
        <v>0.35</v>
      </c>
    </row>
    <row r="145" spans="1:22" x14ac:dyDescent="0.25">
      <c r="A145" s="20" t="s">
        <v>269</v>
      </c>
      <c r="B145" s="20" t="s">
        <v>144</v>
      </c>
      <c r="C145" s="20">
        <v>19.05</v>
      </c>
      <c r="D145" s="20">
        <v>3501904</v>
      </c>
      <c r="E145" s="21" t="s">
        <v>24</v>
      </c>
      <c r="F145" s="21" t="s">
        <v>52</v>
      </c>
      <c r="G145" s="22" t="s">
        <v>53</v>
      </c>
      <c r="H145" s="22" t="s">
        <v>24</v>
      </c>
      <c r="I145" s="23" t="s">
        <v>53</v>
      </c>
      <c r="J145" s="23" t="s">
        <v>24</v>
      </c>
      <c r="K145" s="24" t="s">
        <v>54</v>
      </c>
      <c r="L145" s="25" t="s">
        <v>24</v>
      </c>
      <c r="M145" s="25"/>
      <c r="N145" s="26"/>
      <c r="O145" s="26"/>
      <c r="P145" s="26"/>
      <c r="Q145" s="26"/>
      <c r="R145" s="94"/>
      <c r="S145" s="143">
        <v>0.35</v>
      </c>
      <c r="T145" s="143">
        <v>5.0000000000000001E-3</v>
      </c>
      <c r="U145" s="143">
        <v>3</v>
      </c>
      <c r="V145" s="143">
        <v>0.35</v>
      </c>
    </row>
    <row r="146" spans="1:22" x14ac:dyDescent="0.25">
      <c r="A146" s="20">
        <v>9996651</v>
      </c>
      <c r="B146" s="20" t="s">
        <v>51</v>
      </c>
      <c r="C146" s="20">
        <v>19.05</v>
      </c>
      <c r="D146" s="20">
        <v>3509951</v>
      </c>
      <c r="E146" s="21" t="s">
        <v>24</v>
      </c>
      <c r="F146" s="21" t="s">
        <v>52</v>
      </c>
      <c r="G146" s="22" t="s">
        <v>53</v>
      </c>
      <c r="H146" s="22" t="s">
        <v>24</v>
      </c>
      <c r="I146" s="23" t="s">
        <v>53</v>
      </c>
      <c r="J146" s="23" t="s">
        <v>24</v>
      </c>
      <c r="K146" s="24" t="s">
        <v>54</v>
      </c>
      <c r="L146" s="25" t="s">
        <v>55</v>
      </c>
      <c r="M146" s="25" t="s">
        <v>28</v>
      </c>
      <c r="N146" s="26" t="s">
        <v>24</v>
      </c>
      <c r="O146" s="26"/>
      <c r="P146" s="26"/>
      <c r="Q146" s="26"/>
      <c r="R146" s="94"/>
      <c r="S146" s="143">
        <v>0.35</v>
      </c>
      <c r="T146" s="143">
        <v>5.0000000000000001E-3</v>
      </c>
      <c r="U146" s="143">
        <v>3</v>
      </c>
      <c r="V146" s="143">
        <v>0.35</v>
      </c>
    </row>
    <row r="147" spans="1:22" x14ac:dyDescent="0.25">
      <c r="A147" s="20">
        <v>1952468</v>
      </c>
      <c r="B147" s="20" t="s">
        <v>271</v>
      </c>
      <c r="C147" s="20">
        <v>55</v>
      </c>
      <c r="D147" s="20">
        <v>3524517</v>
      </c>
      <c r="E147" s="35" t="s">
        <v>86</v>
      </c>
      <c r="F147" s="21">
        <v>96260</v>
      </c>
      <c r="G147" s="22" t="s">
        <v>119</v>
      </c>
      <c r="H147" s="22" t="s">
        <v>24</v>
      </c>
      <c r="I147" s="23" t="s">
        <v>120</v>
      </c>
      <c r="J147" s="23" t="s">
        <v>24</v>
      </c>
      <c r="K147" s="24" t="s">
        <v>185</v>
      </c>
      <c r="L147" s="25" t="s">
        <v>272</v>
      </c>
      <c r="M147" s="25" t="s">
        <v>28</v>
      </c>
      <c r="N147" s="26"/>
      <c r="O147" s="26"/>
      <c r="P147" s="26"/>
      <c r="Q147" s="26"/>
      <c r="R147" s="94"/>
      <c r="S147" s="132">
        <v>0.24</v>
      </c>
      <c r="T147" s="132">
        <v>8.0000000000000002E-3</v>
      </c>
      <c r="U147" s="143">
        <v>3</v>
      </c>
      <c r="V147" s="143">
        <v>0.35</v>
      </c>
    </row>
    <row r="148" spans="1:22" x14ac:dyDescent="0.25">
      <c r="A148" s="225">
        <v>9996729</v>
      </c>
      <c r="B148" s="20" t="s">
        <v>57</v>
      </c>
      <c r="C148" s="20">
        <v>38.1</v>
      </c>
      <c r="D148" s="20">
        <v>3509052</v>
      </c>
      <c r="E148" s="21" t="s">
        <v>24</v>
      </c>
      <c r="F148" s="21" t="s">
        <v>40</v>
      </c>
      <c r="G148" s="22" t="s">
        <v>41</v>
      </c>
      <c r="H148" s="22" t="s">
        <v>24</v>
      </c>
      <c r="I148" s="23" t="s">
        <v>42</v>
      </c>
      <c r="J148" s="23" t="s">
        <v>24</v>
      </c>
      <c r="K148" s="24" t="s">
        <v>43</v>
      </c>
      <c r="L148" s="25" t="s">
        <v>44</v>
      </c>
      <c r="M148" s="25" t="s">
        <v>28</v>
      </c>
      <c r="N148" s="26"/>
      <c r="O148" s="26"/>
      <c r="P148" s="26"/>
      <c r="Q148" s="26"/>
      <c r="R148" s="94"/>
      <c r="S148" s="132">
        <v>0.5</v>
      </c>
      <c r="T148" s="132">
        <v>6.0000000000000001E-3</v>
      </c>
      <c r="U148" s="143">
        <v>3</v>
      </c>
      <c r="V148" s="143">
        <v>0.35</v>
      </c>
    </row>
    <row r="149" spans="1:22" x14ac:dyDescent="0.25">
      <c r="A149" s="226"/>
      <c r="B149" s="20" t="s">
        <v>57</v>
      </c>
      <c r="C149" s="20">
        <v>38.1</v>
      </c>
      <c r="D149" s="20">
        <v>3517444</v>
      </c>
      <c r="E149" s="21" t="s">
        <v>24</v>
      </c>
      <c r="F149" s="21" t="s">
        <v>40</v>
      </c>
      <c r="G149" s="22" t="s">
        <v>41</v>
      </c>
      <c r="H149" s="22" t="s">
        <v>24</v>
      </c>
      <c r="I149" s="23" t="s">
        <v>42</v>
      </c>
      <c r="J149" s="23" t="s">
        <v>24</v>
      </c>
      <c r="K149" s="24" t="s">
        <v>43</v>
      </c>
      <c r="L149" s="25" t="s">
        <v>44</v>
      </c>
      <c r="M149" s="25" t="s">
        <v>28</v>
      </c>
      <c r="N149" s="26"/>
      <c r="O149" s="26"/>
      <c r="P149" s="26"/>
      <c r="Q149" s="26"/>
      <c r="R149" s="94"/>
      <c r="S149" s="132">
        <v>0.5</v>
      </c>
      <c r="T149" s="132">
        <v>6.0000000000000001E-3</v>
      </c>
      <c r="U149" s="143">
        <v>3</v>
      </c>
      <c r="V149" s="143">
        <v>0.35</v>
      </c>
    </row>
    <row r="150" spans="1:22" x14ac:dyDescent="0.25">
      <c r="A150" s="20">
        <v>9993043</v>
      </c>
      <c r="B150" s="20" t="s">
        <v>276</v>
      </c>
      <c r="C150" s="20">
        <v>18</v>
      </c>
      <c r="D150" s="20">
        <v>3500028</v>
      </c>
      <c r="E150" s="21" t="s">
        <v>24</v>
      </c>
      <c r="F150" s="21" t="s">
        <v>277</v>
      </c>
      <c r="G150" s="22" t="s">
        <v>279</v>
      </c>
      <c r="H150" s="22" t="s">
        <v>24</v>
      </c>
      <c r="I150" s="23" t="s">
        <v>278</v>
      </c>
      <c r="J150" s="23" t="s">
        <v>24</v>
      </c>
      <c r="K150" s="24" t="s">
        <v>280</v>
      </c>
      <c r="L150" s="25" t="s">
        <v>281</v>
      </c>
      <c r="M150" s="25" t="s">
        <v>28</v>
      </c>
      <c r="N150" s="26" t="s">
        <v>24</v>
      </c>
      <c r="O150" s="26"/>
      <c r="P150" s="26"/>
      <c r="Q150" s="26"/>
      <c r="R150" s="94"/>
      <c r="S150" s="132">
        <v>0.5</v>
      </c>
      <c r="T150" s="132">
        <v>6.0000000000000001E-3</v>
      </c>
      <c r="U150" s="143">
        <v>3</v>
      </c>
      <c r="V150" s="143">
        <v>0.35</v>
      </c>
    </row>
    <row r="151" spans="1:22" x14ac:dyDescent="0.25">
      <c r="A151" s="20">
        <v>9997633</v>
      </c>
      <c r="B151" s="20" t="s">
        <v>188</v>
      </c>
      <c r="C151" s="20">
        <v>18</v>
      </c>
      <c r="D151" s="20">
        <v>3500133</v>
      </c>
      <c r="E151" s="21" t="s">
        <v>24</v>
      </c>
      <c r="F151" s="21" t="s">
        <v>47</v>
      </c>
      <c r="G151" s="22" t="s">
        <v>48</v>
      </c>
      <c r="H151" s="22" t="s">
        <v>24</v>
      </c>
      <c r="I151" s="23" t="s">
        <v>49</v>
      </c>
      <c r="J151" s="23" t="s">
        <v>24</v>
      </c>
      <c r="K151" s="24" t="s">
        <v>50</v>
      </c>
      <c r="L151" s="25" t="s">
        <v>24</v>
      </c>
      <c r="M151" s="25"/>
      <c r="N151" s="26"/>
      <c r="O151" s="26"/>
      <c r="P151" s="26"/>
      <c r="Q151" s="26"/>
      <c r="R151" s="94"/>
      <c r="S151" s="143">
        <v>0.35</v>
      </c>
      <c r="T151" s="143">
        <v>5.0000000000000001E-3</v>
      </c>
      <c r="U151" s="143">
        <v>3</v>
      </c>
      <c r="V151" s="143">
        <v>0.35</v>
      </c>
    </row>
    <row r="152" spans="1:22" x14ac:dyDescent="0.25">
      <c r="A152" s="20">
        <v>9997626</v>
      </c>
      <c r="B152" s="20" t="s">
        <v>76</v>
      </c>
      <c r="C152" s="20">
        <v>18</v>
      </c>
      <c r="D152" s="20">
        <v>3500126</v>
      </c>
      <c r="E152" s="35" t="s">
        <v>86</v>
      </c>
      <c r="F152" s="21">
        <v>96268</v>
      </c>
      <c r="G152" s="22" t="s">
        <v>119</v>
      </c>
      <c r="H152" s="22" t="s">
        <v>24</v>
      </c>
      <c r="I152" s="23" t="s">
        <v>120</v>
      </c>
      <c r="J152" s="23" t="s">
        <v>24</v>
      </c>
      <c r="K152" s="24" t="s">
        <v>50</v>
      </c>
      <c r="L152" s="25" t="s">
        <v>24</v>
      </c>
      <c r="M152" s="25"/>
      <c r="N152" s="26"/>
      <c r="O152" s="26"/>
      <c r="P152" s="26"/>
      <c r="Q152" s="26"/>
      <c r="R152" s="94"/>
      <c r="S152" s="143">
        <v>0.35</v>
      </c>
      <c r="T152" s="143">
        <v>5.0000000000000001E-3</v>
      </c>
      <c r="U152" s="143">
        <v>3</v>
      </c>
      <c r="V152" s="143">
        <v>0.35</v>
      </c>
    </row>
    <row r="153" spans="1:22" x14ac:dyDescent="0.25">
      <c r="A153" s="20">
        <v>9997635</v>
      </c>
      <c r="B153" s="20" t="s">
        <v>76</v>
      </c>
      <c r="C153" s="20">
        <v>14</v>
      </c>
      <c r="D153" s="20">
        <v>3500135</v>
      </c>
      <c r="E153" s="21" t="s">
        <v>24</v>
      </c>
      <c r="F153" s="21" t="s">
        <v>241</v>
      </c>
      <c r="G153" s="22" t="s">
        <v>48</v>
      </c>
      <c r="H153" s="22" t="s">
        <v>24</v>
      </c>
      <c r="I153" s="23" t="s">
        <v>49</v>
      </c>
      <c r="J153" s="23" t="s">
        <v>24</v>
      </c>
      <c r="K153" s="24" t="s">
        <v>50</v>
      </c>
      <c r="L153" s="25" t="s">
        <v>24</v>
      </c>
      <c r="M153" s="25"/>
      <c r="N153" s="26"/>
      <c r="O153" s="26"/>
      <c r="P153" s="26"/>
      <c r="Q153" s="26"/>
      <c r="R153" s="94"/>
      <c r="S153" s="143">
        <v>0.35</v>
      </c>
      <c r="T153" s="143">
        <v>5.0000000000000001E-3</v>
      </c>
      <c r="U153" s="143">
        <v>3</v>
      </c>
      <c r="V153" s="143">
        <v>0.35</v>
      </c>
    </row>
    <row r="154" spans="1:22" x14ac:dyDescent="0.25">
      <c r="A154" s="20">
        <v>9996755</v>
      </c>
      <c r="B154" s="20" t="s">
        <v>46</v>
      </c>
      <c r="C154" s="20">
        <v>12</v>
      </c>
      <c r="D154" s="20">
        <v>3509356</v>
      </c>
      <c r="E154" s="21" t="s">
        <v>24</v>
      </c>
      <c r="F154" s="21" t="s">
        <v>63</v>
      </c>
      <c r="G154" s="22" t="s">
        <v>48</v>
      </c>
      <c r="H154" s="22" t="s">
        <v>64</v>
      </c>
      <c r="I154" s="23" t="s">
        <v>65</v>
      </c>
      <c r="J154" s="23" t="s">
        <v>66</v>
      </c>
      <c r="K154" s="24" t="s">
        <v>50</v>
      </c>
      <c r="L154" s="25" t="s">
        <v>24</v>
      </c>
      <c r="M154" s="25"/>
      <c r="N154" s="26"/>
      <c r="O154" s="26"/>
      <c r="P154" s="26"/>
      <c r="Q154" s="26"/>
      <c r="R154" s="94"/>
      <c r="S154" s="143">
        <v>0.35</v>
      </c>
      <c r="T154" s="143">
        <v>5.0000000000000001E-3</v>
      </c>
      <c r="U154" s="143">
        <v>3</v>
      </c>
      <c r="V154" s="143">
        <v>0.35</v>
      </c>
    </row>
    <row r="155" spans="1:22" x14ac:dyDescent="0.25">
      <c r="A155" s="20">
        <v>9996744</v>
      </c>
      <c r="B155" s="20" t="s">
        <v>46</v>
      </c>
      <c r="C155" s="20">
        <v>12</v>
      </c>
      <c r="D155" s="20">
        <v>3509363</v>
      </c>
      <c r="E155" s="21" t="s">
        <v>24</v>
      </c>
      <c r="F155" s="21">
        <v>96260</v>
      </c>
      <c r="G155" s="22" t="s">
        <v>119</v>
      </c>
      <c r="H155" s="22" t="s">
        <v>24</v>
      </c>
      <c r="I155" s="23" t="s">
        <v>120</v>
      </c>
      <c r="J155" s="23" t="s">
        <v>24</v>
      </c>
      <c r="K155" s="24" t="s">
        <v>50</v>
      </c>
      <c r="L155" s="25" t="s">
        <v>24</v>
      </c>
      <c r="M155" s="25"/>
      <c r="N155" s="26"/>
      <c r="O155" s="26"/>
      <c r="P155" s="26"/>
      <c r="Q155" s="26"/>
      <c r="R155" s="94"/>
      <c r="S155" s="143">
        <v>0.35</v>
      </c>
      <c r="T155" s="143">
        <v>5.0000000000000001E-3</v>
      </c>
      <c r="U155" s="143">
        <v>3</v>
      </c>
      <c r="V155" s="143">
        <v>0.35</v>
      </c>
    </row>
    <row r="156" spans="1:22" x14ac:dyDescent="0.25">
      <c r="A156" s="20">
        <v>3500200</v>
      </c>
      <c r="B156" s="20" t="s">
        <v>78</v>
      </c>
      <c r="C156" s="20">
        <v>15.88</v>
      </c>
      <c r="D156" s="20">
        <v>3500200</v>
      </c>
      <c r="E156" s="21" t="s">
        <v>24</v>
      </c>
      <c r="F156" s="21" t="s">
        <v>283</v>
      </c>
      <c r="G156" s="22" t="s">
        <v>53</v>
      </c>
      <c r="H156" s="22" t="s">
        <v>24</v>
      </c>
      <c r="I156" s="23" t="s">
        <v>284</v>
      </c>
      <c r="J156" s="23" t="s">
        <v>24</v>
      </c>
      <c r="K156" s="24" t="s">
        <v>261</v>
      </c>
      <c r="L156" s="25" t="s">
        <v>24</v>
      </c>
      <c r="M156" s="25"/>
      <c r="N156" s="26"/>
      <c r="O156" s="26"/>
      <c r="P156" s="26"/>
      <c r="Q156" s="26"/>
      <c r="R156" s="94"/>
      <c r="S156" s="143">
        <v>0.35</v>
      </c>
      <c r="T156" s="143">
        <v>5.0000000000000001E-3</v>
      </c>
      <c r="U156" s="143">
        <v>3</v>
      </c>
      <c r="V156" s="143">
        <v>0.35</v>
      </c>
    </row>
    <row r="157" spans="1:22" x14ac:dyDescent="0.25">
      <c r="A157" s="20" t="s">
        <v>286</v>
      </c>
      <c r="B157" s="20" t="s">
        <v>45</v>
      </c>
      <c r="C157" s="20">
        <v>38.1</v>
      </c>
      <c r="D157" s="20" t="s">
        <v>287</v>
      </c>
      <c r="E157" s="21" t="s">
        <v>24</v>
      </c>
      <c r="F157" s="21" t="s">
        <v>40</v>
      </c>
      <c r="G157" s="22" t="s">
        <v>41</v>
      </c>
      <c r="H157" s="22" t="s">
        <v>24</v>
      </c>
      <c r="I157" s="23" t="s">
        <v>42</v>
      </c>
      <c r="J157" s="23" t="s">
        <v>24</v>
      </c>
      <c r="K157" s="24" t="s">
        <v>43</v>
      </c>
      <c r="L157" s="25" t="s">
        <v>288</v>
      </c>
      <c r="M157" s="25" t="s">
        <v>28</v>
      </c>
      <c r="N157" s="26"/>
      <c r="O157" s="26"/>
      <c r="P157" s="26"/>
      <c r="Q157" s="26"/>
      <c r="R157" s="94"/>
      <c r="S157" s="132">
        <v>0.5</v>
      </c>
      <c r="T157" s="132">
        <v>6.0000000000000001E-3</v>
      </c>
      <c r="U157" s="143">
        <v>3</v>
      </c>
      <c r="V157" s="143">
        <v>0.35</v>
      </c>
    </row>
    <row r="158" spans="1:22" x14ac:dyDescent="0.25">
      <c r="A158" s="20">
        <v>9997379</v>
      </c>
      <c r="B158" s="20" t="s">
        <v>187</v>
      </c>
      <c r="C158" s="20">
        <v>38.1</v>
      </c>
      <c r="D158" s="20">
        <v>3509579</v>
      </c>
      <c r="E158" s="21" t="s">
        <v>21</v>
      </c>
      <c r="F158" s="21" t="s">
        <v>22</v>
      </c>
      <c r="G158" s="22" t="s">
        <v>23</v>
      </c>
      <c r="H158" s="22" t="s">
        <v>24</v>
      </c>
      <c r="I158" s="23" t="s">
        <v>25</v>
      </c>
      <c r="J158" s="23" t="s">
        <v>24</v>
      </c>
      <c r="K158" s="24" t="s">
        <v>26</v>
      </c>
      <c r="L158" s="25" t="s">
        <v>27</v>
      </c>
      <c r="M158" s="25" t="s">
        <v>28</v>
      </c>
      <c r="N158" s="26" t="s">
        <v>31</v>
      </c>
      <c r="O158" s="26">
        <v>97.13</v>
      </c>
      <c r="P158" s="26">
        <v>25.73</v>
      </c>
      <c r="Q158" s="26">
        <v>112</v>
      </c>
      <c r="R158" s="94"/>
      <c r="S158" s="132">
        <v>0.24</v>
      </c>
      <c r="T158" s="132">
        <v>8.0000000000000002E-3</v>
      </c>
      <c r="U158" s="143">
        <v>3</v>
      </c>
      <c r="V158" s="143">
        <v>0.35</v>
      </c>
    </row>
    <row r="159" spans="1:22" x14ac:dyDescent="0.25">
      <c r="A159" s="20">
        <v>9997372</v>
      </c>
      <c r="B159" s="20" t="s">
        <v>187</v>
      </c>
      <c r="C159" s="20">
        <v>38.1</v>
      </c>
      <c r="D159" s="20" t="s">
        <v>295</v>
      </c>
      <c r="E159" s="21" t="s">
        <v>21</v>
      </c>
      <c r="F159" s="21" t="s">
        <v>22</v>
      </c>
      <c r="G159" s="22" t="s">
        <v>23</v>
      </c>
      <c r="H159" s="22" t="s">
        <v>24</v>
      </c>
      <c r="I159" s="23" t="s">
        <v>25</v>
      </c>
      <c r="J159" s="23" t="s">
        <v>24</v>
      </c>
      <c r="K159" s="24" t="s">
        <v>26</v>
      </c>
      <c r="L159" s="25" t="s">
        <v>27</v>
      </c>
      <c r="M159" s="25" t="s">
        <v>28</v>
      </c>
      <c r="N159" s="26" t="s">
        <v>31</v>
      </c>
      <c r="O159" s="26">
        <v>97.13</v>
      </c>
      <c r="P159" s="26">
        <v>25.73</v>
      </c>
      <c r="Q159" s="26">
        <v>112</v>
      </c>
      <c r="R159" s="94"/>
      <c r="S159" s="132">
        <v>0.24</v>
      </c>
      <c r="T159" s="132">
        <v>8.0000000000000002E-3</v>
      </c>
      <c r="U159" s="143">
        <v>3</v>
      </c>
      <c r="V159" s="143">
        <v>0.35</v>
      </c>
    </row>
    <row r="160" spans="1:22" x14ac:dyDescent="0.25">
      <c r="A160" s="20">
        <v>3509574</v>
      </c>
      <c r="B160" s="20" t="s">
        <v>187</v>
      </c>
      <c r="C160" s="20">
        <v>38.1</v>
      </c>
      <c r="D160" s="20">
        <v>3509574</v>
      </c>
      <c r="E160" s="21" t="s">
        <v>21</v>
      </c>
      <c r="F160" s="21" t="s">
        <v>22</v>
      </c>
      <c r="G160" s="22" t="s">
        <v>23</v>
      </c>
      <c r="H160" s="22" t="s">
        <v>24</v>
      </c>
      <c r="I160" s="23" t="s">
        <v>25</v>
      </c>
      <c r="J160" s="23" t="s">
        <v>24</v>
      </c>
      <c r="K160" s="24" t="s">
        <v>26</v>
      </c>
      <c r="L160" s="25" t="s">
        <v>27</v>
      </c>
      <c r="M160" s="25" t="s">
        <v>28</v>
      </c>
      <c r="N160" s="26" t="s">
        <v>31</v>
      </c>
      <c r="O160" s="26">
        <v>97.13</v>
      </c>
      <c r="P160" s="26">
        <v>25.73</v>
      </c>
      <c r="Q160" s="26">
        <v>112</v>
      </c>
      <c r="R160" s="94"/>
      <c r="S160" s="132">
        <v>0.24</v>
      </c>
      <c r="T160" s="132">
        <v>8.0000000000000002E-3</v>
      </c>
      <c r="U160" s="143">
        <v>3</v>
      </c>
      <c r="V160" s="143">
        <v>0.35</v>
      </c>
    </row>
    <row r="161" spans="1:22" x14ac:dyDescent="0.25">
      <c r="A161" s="20">
        <v>6790120013</v>
      </c>
      <c r="B161" s="20" t="s">
        <v>17</v>
      </c>
      <c r="C161" s="20">
        <v>25.4</v>
      </c>
      <c r="D161" s="20" t="s">
        <v>296</v>
      </c>
      <c r="E161" s="21" t="s">
        <v>24</v>
      </c>
      <c r="F161" s="21" t="s">
        <v>297</v>
      </c>
      <c r="G161" s="22" t="s">
        <v>298</v>
      </c>
      <c r="H161" s="22" t="s">
        <v>24</v>
      </c>
      <c r="I161" s="23" t="s">
        <v>299</v>
      </c>
      <c r="J161" s="23" t="s">
        <v>24</v>
      </c>
      <c r="K161" s="24" t="s">
        <v>43</v>
      </c>
      <c r="L161" s="27" t="s">
        <v>72</v>
      </c>
      <c r="M161" s="27" t="s">
        <v>28</v>
      </c>
      <c r="N161" s="26"/>
      <c r="O161" s="26"/>
      <c r="P161" s="26"/>
      <c r="Q161" s="26"/>
      <c r="R161" s="94"/>
      <c r="S161" s="132">
        <v>0.5</v>
      </c>
      <c r="T161" s="132">
        <v>6.0000000000000001E-3</v>
      </c>
      <c r="U161" s="143">
        <v>3</v>
      </c>
      <c r="V161" s="143">
        <v>0.35</v>
      </c>
    </row>
    <row r="162" spans="1:22" x14ac:dyDescent="0.25">
      <c r="A162" s="20" t="s">
        <v>300</v>
      </c>
      <c r="B162" s="20" t="s">
        <v>17</v>
      </c>
      <c r="C162" s="20">
        <v>38.1</v>
      </c>
      <c r="D162" s="20" t="s">
        <v>301</v>
      </c>
      <c r="E162" s="21" t="s">
        <v>24</v>
      </c>
      <c r="F162" s="21" t="s">
        <v>40</v>
      </c>
      <c r="G162" s="22" t="s">
        <v>41</v>
      </c>
      <c r="H162" s="22" t="s">
        <v>24</v>
      </c>
      <c r="I162" s="23" t="s">
        <v>42</v>
      </c>
      <c r="J162" s="23" t="s">
        <v>24</v>
      </c>
      <c r="K162" s="24" t="s">
        <v>43</v>
      </c>
      <c r="L162" s="27" t="s">
        <v>72</v>
      </c>
      <c r="M162" s="25" t="s">
        <v>28</v>
      </c>
      <c r="N162" s="26"/>
      <c r="O162" s="26"/>
      <c r="P162" s="26"/>
      <c r="Q162" s="26"/>
      <c r="R162" s="94"/>
      <c r="S162" s="132">
        <v>0.5</v>
      </c>
      <c r="T162" s="132">
        <v>6.0000000000000001E-3</v>
      </c>
      <c r="U162" s="143">
        <v>3</v>
      </c>
      <c r="V162" s="143">
        <v>0.35</v>
      </c>
    </row>
    <row r="163" spans="1:22" x14ac:dyDescent="0.25">
      <c r="A163" s="20">
        <v>9996646</v>
      </c>
      <c r="B163" s="20" t="s">
        <v>57</v>
      </c>
      <c r="C163" s="20">
        <v>38.1</v>
      </c>
      <c r="D163" s="20">
        <v>3509946</v>
      </c>
      <c r="E163" s="21" t="s">
        <v>24</v>
      </c>
      <c r="F163" s="21" t="s">
        <v>40</v>
      </c>
      <c r="G163" s="22" t="s">
        <v>41</v>
      </c>
      <c r="H163" s="22" t="s">
        <v>24</v>
      </c>
      <c r="I163" s="23" t="s">
        <v>42</v>
      </c>
      <c r="J163" s="23" t="s">
        <v>24</v>
      </c>
      <c r="K163" s="24" t="s">
        <v>43</v>
      </c>
      <c r="L163" s="25" t="s">
        <v>44</v>
      </c>
      <c r="M163" s="25" t="s">
        <v>28</v>
      </c>
      <c r="N163" s="26"/>
      <c r="O163" s="26"/>
      <c r="P163" s="26"/>
      <c r="Q163" s="26"/>
      <c r="R163" s="94"/>
      <c r="S163" s="132">
        <v>0.5</v>
      </c>
      <c r="T163" s="132">
        <v>6.0000000000000001E-3</v>
      </c>
      <c r="U163" s="143">
        <v>3</v>
      </c>
      <c r="V163" s="143">
        <v>0.35</v>
      </c>
    </row>
    <row r="164" spans="1:22" x14ac:dyDescent="0.25">
      <c r="A164" s="20">
        <v>9996648</v>
      </c>
      <c r="B164" s="20" t="s">
        <v>57</v>
      </c>
      <c r="C164" s="20">
        <v>38.1</v>
      </c>
      <c r="D164" s="20">
        <v>3509948</v>
      </c>
      <c r="E164" s="21" t="s">
        <v>24</v>
      </c>
      <c r="F164" s="21" t="s">
        <v>40</v>
      </c>
      <c r="G164" s="22" t="s">
        <v>41</v>
      </c>
      <c r="H164" s="22" t="s">
        <v>24</v>
      </c>
      <c r="I164" s="23" t="s">
        <v>42</v>
      </c>
      <c r="J164" s="23" t="s">
        <v>24</v>
      </c>
      <c r="K164" s="24" t="s">
        <v>43</v>
      </c>
      <c r="L164" s="25" t="s">
        <v>44</v>
      </c>
      <c r="M164" s="25" t="s">
        <v>28</v>
      </c>
      <c r="N164" s="26"/>
      <c r="O164" s="26"/>
      <c r="P164" s="26"/>
      <c r="Q164" s="26"/>
      <c r="R164" s="94"/>
      <c r="S164" s="132">
        <v>0.5</v>
      </c>
      <c r="T164" s="132">
        <v>6.0000000000000001E-3</v>
      </c>
      <c r="U164" s="143">
        <v>3</v>
      </c>
      <c r="V164" s="143">
        <v>0.35</v>
      </c>
    </row>
    <row r="165" spans="1:22" x14ac:dyDescent="0.25">
      <c r="A165" s="20">
        <v>3621300020</v>
      </c>
      <c r="B165" s="20" t="s">
        <v>215</v>
      </c>
      <c r="C165" s="20">
        <v>28.6</v>
      </c>
      <c r="D165" s="20" t="s">
        <v>302</v>
      </c>
      <c r="E165" s="21" t="s">
        <v>24</v>
      </c>
      <c r="F165" s="21" t="s">
        <v>33</v>
      </c>
      <c r="G165" s="22" t="s">
        <v>34</v>
      </c>
      <c r="H165" s="22" t="s">
        <v>24</v>
      </c>
      <c r="I165" s="23" t="s">
        <v>35</v>
      </c>
      <c r="J165" s="23" t="s">
        <v>24</v>
      </c>
      <c r="K165" s="24" t="s">
        <v>36</v>
      </c>
      <c r="L165" s="25" t="s">
        <v>216</v>
      </c>
      <c r="M165" s="25" t="s">
        <v>28</v>
      </c>
      <c r="N165" s="26" t="s">
        <v>24</v>
      </c>
      <c r="O165" s="26"/>
      <c r="P165" s="26"/>
      <c r="Q165" s="26"/>
      <c r="R165" s="94"/>
      <c r="S165" s="143">
        <v>0.4</v>
      </c>
      <c r="T165" s="143">
        <v>5.0000000000000001E-3</v>
      </c>
      <c r="U165" s="143">
        <v>3</v>
      </c>
      <c r="V165" s="143">
        <v>0.35</v>
      </c>
    </row>
    <row r="166" spans="1:22" x14ac:dyDescent="0.25">
      <c r="A166" s="20">
        <v>1951632</v>
      </c>
      <c r="B166" s="20" t="s">
        <v>215</v>
      </c>
      <c r="C166" s="20">
        <v>28.6</v>
      </c>
      <c r="D166" s="20">
        <v>1951632</v>
      </c>
      <c r="E166" s="21" t="s">
        <v>24</v>
      </c>
      <c r="F166" s="21" t="s">
        <v>33</v>
      </c>
      <c r="G166" s="22" t="s">
        <v>34</v>
      </c>
      <c r="H166" s="22" t="s">
        <v>24</v>
      </c>
      <c r="I166" s="23" t="s">
        <v>35</v>
      </c>
      <c r="J166" s="23" t="s">
        <v>24</v>
      </c>
      <c r="K166" s="24" t="s">
        <v>36</v>
      </c>
      <c r="L166" s="25" t="s">
        <v>216</v>
      </c>
      <c r="M166" s="25" t="s">
        <v>28</v>
      </c>
      <c r="N166" s="26" t="s">
        <v>24</v>
      </c>
      <c r="O166" s="26"/>
      <c r="P166" s="26"/>
      <c r="Q166" s="26"/>
      <c r="R166" s="94"/>
      <c r="S166" s="143">
        <v>0.4</v>
      </c>
      <c r="T166" s="143">
        <v>5.0000000000000001E-3</v>
      </c>
      <c r="U166" s="143">
        <v>3</v>
      </c>
      <c r="V166" s="143">
        <v>0.35</v>
      </c>
    </row>
    <row r="167" spans="1:22" x14ac:dyDescent="0.25">
      <c r="A167" s="20">
        <v>1951631</v>
      </c>
      <c r="B167" s="20" t="s">
        <v>215</v>
      </c>
      <c r="C167" s="20">
        <v>28.6</v>
      </c>
      <c r="D167" s="20">
        <v>1951631</v>
      </c>
      <c r="E167" s="21" t="s">
        <v>24</v>
      </c>
      <c r="F167" s="21" t="s">
        <v>33</v>
      </c>
      <c r="G167" s="22" t="s">
        <v>34</v>
      </c>
      <c r="H167" s="22" t="s">
        <v>24</v>
      </c>
      <c r="I167" s="23" t="s">
        <v>35</v>
      </c>
      <c r="J167" s="23" t="s">
        <v>24</v>
      </c>
      <c r="K167" s="24" t="s">
        <v>36</v>
      </c>
      <c r="L167" s="25" t="s">
        <v>216</v>
      </c>
      <c r="M167" s="25" t="s">
        <v>28</v>
      </c>
      <c r="N167" s="26" t="s">
        <v>24</v>
      </c>
      <c r="O167" s="26"/>
      <c r="P167" s="26"/>
      <c r="Q167" s="26"/>
      <c r="R167" s="94"/>
      <c r="S167" s="143">
        <v>0.4</v>
      </c>
      <c r="T167" s="143">
        <v>5.0000000000000001E-3</v>
      </c>
      <c r="U167" s="143">
        <v>3</v>
      </c>
      <c r="V167" s="143">
        <v>0.35</v>
      </c>
    </row>
    <row r="168" spans="1:22" x14ac:dyDescent="0.25">
      <c r="A168" s="135">
        <v>3641209030</v>
      </c>
      <c r="B168" s="135" t="s">
        <v>82</v>
      </c>
      <c r="C168" s="135">
        <v>38.1</v>
      </c>
      <c r="D168" s="20" t="s">
        <v>304</v>
      </c>
      <c r="E168" s="137" t="s">
        <v>21</v>
      </c>
      <c r="F168" s="137" t="s">
        <v>22</v>
      </c>
      <c r="G168" s="138" t="s">
        <v>30</v>
      </c>
      <c r="H168" s="138" t="s">
        <v>24</v>
      </c>
      <c r="I168" s="139" t="s">
        <v>25</v>
      </c>
      <c r="J168" s="139" t="s">
        <v>24</v>
      </c>
      <c r="K168" s="141" t="s">
        <v>26</v>
      </c>
      <c r="L168" s="142" t="s">
        <v>308</v>
      </c>
      <c r="M168" s="142">
        <v>38.85</v>
      </c>
      <c r="N168" s="140" t="s">
        <v>31</v>
      </c>
      <c r="O168" s="140">
        <v>95.98</v>
      </c>
      <c r="P168" s="140">
        <v>31.05</v>
      </c>
      <c r="Q168" s="140">
        <v>112.35</v>
      </c>
      <c r="R168" s="94"/>
      <c r="S168" s="132">
        <v>0.24</v>
      </c>
      <c r="T168" s="132">
        <v>8.0000000000000002E-3</v>
      </c>
      <c r="U168" s="143">
        <v>3</v>
      </c>
      <c r="V168" s="143">
        <v>0.35</v>
      </c>
    </row>
    <row r="169" spans="1:22" x14ac:dyDescent="0.25">
      <c r="A169" s="135">
        <v>3641209030</v>
      </c>
      <c r="B169" s="135" t="s">
        <v>82</v>
      </c>
      <c r="C169" s="135">
        <v>38.1</v>
      </c>
      <c r="D169" s="20" t="s">
        <v>305</v>
      </c>
      <c r="E169" s="137" t="s">
        <v>21</v>
      </c>
      <c r="F169" s="137" t="s">
        <v>22</v>
      </c>
      <c r="G169" s="138" t="s">
        <v>30</v>
      </c>
      <c r="H169" s="138" t="s">
        <v>24</v>
      </c>
      <c r="I169" s="139" t="s">
        <v>25</v>
      </c>
      <c r="J169" s="139" t="s">
        <v>24</v>
      </c>
      <c r="K169" s="141" t="s">
        <v>26</v>
      </c>
      <c r="L169" s="142" t="s">
        <v>308</v>
      </c>
      <c r="M169" s="142">
        <v>38.85</v>
      </c>
      <c r="N169" s="140" t="s">
        <v>31</v>
      </c>
      <c r="O169" s="140">
        <v>95.98</v>
      </c>
      <c r="P169" s="140">
        <v>31.05</v>
      </c>
      <c r="Q169" s="140">
        <v>112.35</v>
      </c>
      <c r="R169" s="94"/>
      <c r="S169" s="143">
        <v>0.24</v>
      </c>
      <c r="T169" s="143">
        <v>8.0000000000000002E-3</v>
      </c>
      <c r="U169" s="143">
        <v>3</v>
      </c>
      <c r="V169" s="143">
        <v>0.35</v>
      </c>
    </row>
    <row r="170" spans="1:22" x14ac:dyDescent="0.25">
      <c r="A170" s="135">
        <v>3641209030</v>
      </c>
      <c r="B170" s="135" t="s">
        <v>82</v>
      </c>
      <c r="C170" s="135">
        <v>38.1</v>
      </c>
      <c r="D170" s="20" t="s">
        <v>306</v>
      </c>
      <c r="E170" s="137" t="s">
        <v>21</v>
      </c>
      <c r="F170" s="137" t="s">
        <v>22</v>
      </c>
      <c r="G170" s="138" t="s">
        <v>30</v>
      </c>
      <c r="H170" s="138" t="s">
        <v>24</v>
      </c>
      <c r="I170" s="139" t="s">
        <v>25</v>
      </c>
      <c r="J170" s="139" t="s">
        <v>24</v>
      </c>
      <c r="K170" s="141" t="s">
        <v>26</v>
      </c>
      <c r="L170" s="142" t="s">
        <v>308</v>
      </c>
      <c r="M170" s="142">
        <v>38.85</v>
      </c>
      <c r="N170" s="140" t="s">
        <v>31</v>
      </c>
      <c r="O170" s="140">
        <v>95.98</v>
      </c>
      <c r="P170" s="140">
        <v>31.05</v>
      </c>
      <c r="Q170" s="140">
        <v>112.35</v>
      </c>
      <c r="R170" s="94"/>
      <c r="S170" s="143">
        <v>0.24</v>
      </c>
      <c r="T170" s="143">
        <v>8.0000000000000002E-3</v>
      </c>
      <c r="U170" s="143">
        <v>3</v>
      </c>
      <c r="V170" s="143">
        <v>0.35</v>
      </c>
    </row>
    <row r="171" spans="1:22" x14ac:dyDescent="0.25">
      <c r="A171" s="135">
        <v>3641209030</v>
      </c>
      <c r="B171" s="20" t="s">
        <v>17</v>
      </c>
      <c r="C171" s="20">
        <v>135</v>
      </c>
      <c r="D171" s="20" t="s">
        <v>307</v>
      </c>
      <c r="E171" s="21" t="s">
        <v>21</v>
      </c>
      <c r="F171" s="21" t="s">
        <v>231</v>
      </c>
      <c r="G171" s="22" t="s">
        <v>231</v>
      </c>
      <c r="H171" s="22" t="s">
        <v>24</v>
      </c>
      <c r="I171" s="23" t="s">
        <v>310</v>
      </c>
      <c r="J171" s="23" t="s">
        <v>24</v>
      </c>
      <c r="K171" s="24" t="s">
        <v>43</v>
      </c>
      <c r="L171" s="25" t="s">
        <v>24</v>
      </c>
      <c r="M171" s="25"/>
      <c r="N171" s="26" t="s">
        <v>24</v>
      </c>
      <c r="O171" s="26"/>
      <c r="P171" s="26"/>
      <c r="Q171" s="26"/>
      <c r="R171" s="94"/>
      <c r="S171" s="132">
        <v>0.5</v>
      </c>
      <c r="T171" s="132">
        <v>6.0000000000000001E-3</v>
      </c>
      <c r="U171" s="143">
        <v>3</v>
      </c>
      <c r="V171" s="143">
        <v>0.35</v>
      </c>
    </row>
    <row r="172" spans="1:22" x14ac:dyDescent="0.25">
      <c r="A172" s="20">
        <v>3621226050</v>
      </c>
      <c r="B172" s="20" t="s">
        <v>82</v>
      </c>
      <c r="C172" s="20">
        <v>38.1</v>
      </c>
      <c r="D172" s="20" t="s">
        <v>311</v>
      </c>
      <c r="E172" s="21" t="s">
        <v>21</v>
      </c>
      <c r="F172" s="21" t="s">
        <v>22</v>
      </c>
      <c r="G172" s="22" t="s">
        <v>30</v>
      </c>
      <c r="H172" s="22" t="s">
        <v>24</v>
      </c>
      <c r="I172" s="23" t="s">
        <v>25</v>
      </c>
      <c r="J172" s="23" t="s">
        <v>24</v>
      </c>
      <c r="K172" s="24" t="s">
        <v>26</v>
      </c>
      <c r="L172" s="25" t="s">
        <v>308</v>
      </c>
      <c r="M172" s="25">
        <v>38.85</v>
      </c>
      <c r="N172" s="26" t="s">
        <v>31</v>
      </c>
      <c r="O172" s="26">
        <v>95.98</v>
      </c>
      <c r="P172" s="26">
        <v>31.05</v>
      </c>
      <c r="Q172" s="26">
        <v>112.35</v>
      </c>
      <c r="R172" s="94"/>
      <c r="S172" s="132">
        <v>0.24</v>
      </c>
      <c r="T172" s="132">
        <v>8.0000000000000002E-3</v>
      </c>
      <c r="U172" s="143">
        <v>3</v>
      </c>
      <c r="V172" s="143">
        <v>0.35</v>
      </c>
    </row>
    <row r="173" spans="1:22" x14ac:dyDescent="0.25">
      <c r="A173" s="20">
        <v>9997438</v>
      </c>
      <c r="B173" s="20" t="s">
        <v>205</v>
      </c>
      <c r="C173" s="20">
        <v>38.1</v>
      </c>
      <c r="D173" s="20">
        <v>3517450</v>
      </c>
      <c r="E173" s="21" t="s">
        <v>24</v>
      </c>
      <c r="F173" s="21" t="s">
        <v>92</v>
      </c>
      <c r="G173" s="22" t="s">
        <v>93</v>
      </c>
      <c r="H173" s="22" t="s">
        <v>24</v>
      </c>
      <c r="I173" s="23" t="s">
        <v>94</v>
      </c>
      <c r="J173" s="23" t="s">
        <v>24</v>
      </c>
      <c r="K173" s="24" t="s">
        <v>95</v>
      </c>
      <c r="L173" s="25" t="s">
        <v>162</v>
      </c>
      <c r="M173" s="25">
        <v>38.9</v>
      </c>
      <c r="N173" s="26" t="s">
        <v>24</v>
      </c>
      <c r="O173" s="26"/>
      <c r="P173" s="26"/>
      <c r="Q173" s="26"/>
      <c r="R173" s="94"/>
      <c r="S173" s="132">
        <v>0.5</v>
      </c>
      <c r="T173" s="132">
        <v>6.0000000000000001E-3</v>
      </c>
      <c r="U173" s="143">
        <v>3</v>
      </c>
      <c r="V173" s="143">
        <v>0.35</v>
      </c>
    </row>
    <row r="174" spans="1:22" x14ac:dyDescent="0.25">
      <c r="A174" s="20">
        <v>362111220</v>
      </c>
      <c r="B174" s="20" t="s">
        <v>82</v>
      </c>
      <c r="C174" s="20">
        <v>50.8</v>
      </c>
      <c r="D174" s="20" t="s">
        <v>314</v>
      </c>
      <c r="E174" s="21" t="s">
        <v>21</v>
      </c>
      <c r="F174" s="21" t="s">
        <v>209</v>
      </c>
      <c r="G174" s="22" t="s">
        <v>23</v>
      </c>
      <c r="H174" s="22" t="s">
        <v>24</v>
      </c>
      <c r="I174" s="23" t="s">
        <v>25</v>
      </c>
      <c r="J174" s="23" t="s">
        <v>24</v>
      </c>
      <c r="K174" s="24" t="s">
        <v>26</v>
      </c>
      <c r="L174" s="25" t="s">
        <v>308</v>
      </c>
      <c r="M174" s="25">
        <v>40.200000000000003</v>
      </c>
      <c r="N174" s="26" t="s">
        <v>316</v>
      </c>
      <c r="O174" s="26">
        <v>107.68</v>
      </c>
      <c r="P174" s="26">
        <v>36.869999999999997</v>
      </c>
      <c r="Q174" s="26">
        <v>107</v>
      </c>
      <c r="R174" s="93" t="s">
        <v>317</v>
      </c>
      <c r="S174" s="132">
        <v>0.24</v>
      </c>
      <c r="T174" s="132">
        <v>8.0000000000000002E-3</v>
      </c>
      <c r="U174" s="143">
        <v>3</v>
      </c>
      <c r="V174" s="143">
        <v>0.35</v>
      </c>
    </row>
    <row r="175" spans="1:22" x14ac:dyDescent="0.25">
      <c r="A175" s="20">
        <v>362111220</v>
      </c>
      <c r="B175" s="20" t="s">
        <v>82</v>
      </c>
      <c r="C175" s="20">
        <v>50.8</v>
      </c>
      <c r="D175" s="20" t="s">
        <v>315</v>
      </c>
      <c r="E175" s="21" t="s">
        <v>21</v>
      </c>
      <c r="F175" s="21" t="s">
        <v>209</v>
      </c>
      <c r="G175" s="22" t="s">
        <v>23</v>
      </c>
      <c r="H175" s="22" t="s">
        <v>24</v>
      </c>
      <c r="I175" s="23" t="s">
        <v>25</v>
      </c>
      <c r="J175" s="23" t="s">
        <v>24</v>
      </c>
      <c r="K175" s="24" t="s">
        <v>26</v>
      </c>
      <c r="L175" s="25" t="s">
        <v>308</v>
      </c>
      <c r="M175" s="25">
        <v>40.200000000000003</v>
      </c>
      <c r="N175" s="26" t="s">
        <v>316</v>
      </c>
      <c r="O175" s="26">
        <v>107.68</v>
      </c>
      <c r="P175" s="26">
        <v>36.869999999999997</v>
      </c>
      <c r="Q175" s="26">
        <v>107</v>
      </c>
      <c r="R175" s="93" t="s">
        <v>317</v>
      </c>
      <c r="S175" s="132">
        <v>0.24</v>
      </c>
      <c r="T175" s="132">
        <v>8.0000000000000002E-3</v>
      </c>
      <c r="U175" s="143">
        <v>3</v>
      </c>
      <c r="V175" s="143">
        <v>0.35</v>
      </c>
    </row>
    <row r="176" spans="1:22" x14ac:dyDescent="0.25">
      <c r="A176" s="20">
        <v>3621401210</v>
      </c>
      <c r="B176" s="20" t="s">
        <v>215</v>
      </c>
      <c r="C176" s="20">
        <v>28.6</v>
      </c>
      <c r="D176" s="20" t="s">
        <v>319</v>
      </c>
      <c r="E176" s="21" t="s">
        <v>24</v>
      </c>
      <c r="F176" s="21" t="s">
        <v>33</v>
      </c>
      <c r="G176" s="22" t="s">
        <v>34</v>
      </c>
      <c r="H176" s="22" t="s">
        <v>24</v>
      </c>
      <c r="I176" s="23" t="s">
        <v>35</v>
      </c>
      <c r="J176" s="23" t="s">
        <v>24</v>
      </c>
      <c r="K176" s="24" t="s">
        <v>36</v>
      </c>
      <c r="L176" s="25" t="s">
        <v>216</v>
      </c>
      <c r="M176" s="25">
        <v>25.7</v>
      </c>
      <c r="N176" s="26" t="s">
        <v>24</v>
      </c>
      <c r="O176" s="26"/>
      <c r="P176" s="26"/>
      <c r="Q176" s="26"/>
      <c r="R176" s="93" t="s">
        <v>132</v>
      </c>
      <c r="S176" s="143">
        <v>0.4</v>
      </c>
      <c r="T176" s="143">
        <v>5.0000000000000001E-3</v>
      </c>
      <c r="U176" s="143">
        <v>3</v>
      </c>
      <c r="V176" s="143">
        <v>0.35</v>
      </c>
    </row>
    <row r="177" spans="1:22" x14ac:dyDescent="0.25">
      <c r="A177" s="20">
        <v>3621116200</v>
      </c>
      <c r="B177" s="20" t="s">
        <v>215</v>
      </c>
      <c r="C177" s="20">
        <v>28.6</v>
      </c>
      <c r="D177" s="20" t="s">
        <v>249</v>
      </c>
      <c r="E177" s="21" t="s">
        <v>24</v>
      </c>
      <c r="F177" s="21" t="s">
        <v>33</v>
      </c>
      <c r="G177" s="22" t="s">
        <v>34</v>
      </c>
      <c r="H177" s="22" t="s">
        <v>24</v>
      </c>
      <c r="I177" s="23" t="s">
        <v>35</v>
      </c>
      <c r="J177" s="23" t="s">
        <v>24</v>
      </c>
      <c r="K177" s="24" t="s">
        <v>36</v>
      </c>
      <c r="L177" s="25" t="s">
        <v>216</v>
      </c>
      <c r="M177" s="25">
        <v>25.7</v>
      </c>
      <c r="N177" s="26" t="s">
        <v>24</v>
      </c>
      <c r="O177" s="26"/>
      <c r="P177" s="26"/>
      <c r="Q177" s="26"/>
      <c r="R177" s="93" t="s">
        <v>321</v>
      </c>
      <c r="S177" s="143">
        <v>0.4</v>
      </c>
      <c r="T177" s="143">
        <v>5.0000000000000001E-3</v>
      </c>
      <c r="U177" s="143">
        <v>3</v>
      </c>
      <c r="V177" s="143">
        <v>0.35</v>
      </c>
    </row>
    <row r="178" spans="1:22" x14ac:dyDescent="0.25">
      <c r="A178" s="20" t="s">
        <v>326</v>
      </c>
      <c r="B178" s="20" t="s">
        <v>105</v>
      </c>
      <c r="C178" s="20">
        <v>19.05</v>
      </c>
      <c r="D178" s="20">
        <v>3501913</v>
      </c>
      <c r="E178" s="21" t="s">
        <v>24</v>
      </c>
      <c r="F178" s="21" t="s">
        <v>106</v>
      </c>
      <c r="G178" s="22" t="s">
        <v>34</v>
      </c>
      <c r="H178" s="22" t="s">
        <v>24</v>
      </c>
      <c r="I178" s="23" t="s">
        <v>35</v>
      </c>
      <c r="J178" s="23" t="s">
        <v>24</v>
      </c>
      <c r="K178" s="24" t="s">
        <v>36</v>
      </c>
      <c r="L178" s="25" t="s">
        <v>107</v>
      </c>
      <c r="M178" s="25">
        <v>19.399999999999999</v>
      </c>
      <c r="N178" s="26" t="s">
        <v>24</v>
      </c>
      <c r="O178" s="26"/>
      <c r="P178" s="26"/>
      <c r="Q178" s="26"/>
      <c r="R178" s="93" t="s">
        <v>327</v>
      </c>
      <c r="S178" s="143">
        <v>0.4</v>
      </c>
      <c r="T178" s="143">
        <v>5.0000000000000001E-3</v>
      </c>
      <c r="U178" s="143">
        <v>3</v>
      </c>
      <c r="V178" s="143">
        <v>0.35</v>
      </c>
    </row>
    <row r="179" spans="1:22" x14ac:dyDescent="0.25">
      <c r="A179" s="20" t="s">
        <v>329</v>
      </c>
      <c r="B179" s="20" t="s">
        <v>105</v>
      </c>
      <c r="C179" s="20">
        <v>28.6</v>
      </c>
      <c r="D179" s="20">
        <v>3501928</v>
      </c>
      <c r="E179" s="21" t="s">
        <v>24</v>
      </c>
      <c r="F179" s="21" t="s">
        <v>33</v>
      </c>
      <c r="G179" s="22" t="s">
        <v>34</v>
      </c>
      <c r="H179" s="22" t="s">
        <v>24</v>
      </c>
      <c r="I179" s="23" t="s">
        <v>35</v>
      </c>
      <c r="J179" s="23" t="s">
        <v>24</v>
      </c>
      <c r="K179" s="24" t="s">
        <v>36</v>
      </c>
      <c r="L179" s="25" t="s">
        <v>216</v>
      </c>
      <c r="M179" s="25">
        <v>25.7</v>
      </c>
      <c r="N179" s="26" t="s">
        <v>24</v>
      </c>
      <c r="O179" s="26"/>
      <c r="P179" s="26"/>
      <c r="Q179" s="26"/>
      <c r="R179" s="93"/>
      <c r="S179" s="143">
        <v>0.4</v>
      </c>
      <c r="T179" s="143">
        <v>5.0000000000000001E-3</v>
      </c>
      <c r="U179" s="143">
        <v>3</v>
      </c>
      <c r="V179" s="143">
        <v>0.35</v>
      </c>
    </row>
    <row r="180" spans="1:22" x14ac:dyDescent="0.25">
      <c r="A180" s="20">
        <v>9996623</v>
      </c>
      <c r="B180" s="20" t="s">
        <v>51</v>
      </c>
      <c r="C180" s="20">
        <v>19.05</v>
      </c>
      <c r="D180" s="20">
        <v>3509923</v>
      </c>
      <c r="E180" s="21" t="s">
        <v>24</v>
      </c>
      <c r="F180" s="21" t="s">
        <v>52</v>
      </c>
      <c r="G180" s="22" t="s">
        <v>53</v>
      </c>
      <c r="H180" s="22" t="s">
        <v>24</v>
      </c>
      <c r="I180" s="23" t="s">
        <v>53</v>
      </c>
      <c r="J180" s="23" t="s">
        <v>24</v>
      </c>
      <c r="K180" s="24" t="s">
        <v>54</v>
      </c>
      <c r="L180" s="25" t="s">
        <v>55</v>
      </c>
      <c r="M180" s="25" t="s">
        <v>330</v>
      </c>
      <c r="N180" s="26" t="s">
        <v>24</v>
      </c>
      <c r="O180" s="26"/>
      <c r="P180" s="26"/>
      <c r="Q180" s="26"/>
      <c r="R180" s="93"/>
      <c r="S180" s="143">
        <v>0.35</v>
      </c>
      <c r="T180" s="143">
        <v>5.0000000000000001E-3</v>
      </c>
      <c r="U180" s="143">
        <v>3</v>
      </c>
      <c r="V180" s="143">
        <v>0.35</v>
      </c>
    </row>
    <row r="181" spans="1:22" x14ac:dyDescent="0.25">
      <c r="A181" s="20">
        <v>9996632</v>
      </c>
      <c r="B181" s="20" t="s">
        <v>51</v>
      </c>
      <c r="C181" s="20">
        <v>19.05</v>
      </c>
      <c r="D181" s="20">
        <v>3509932</v>
      </c>
      <c r="E181" s="21" t="s">
        <v>24</v>
      </c>
      <c r="F181" s="21" t="s">
        <v>52</v>
      </c>
      <c r="G181" s="22" t="s">
        <v>53</v>
      </c>
      <c r="H181" s="22" t="s">
        <v>24</v>
      </c>
      <c r="I181" s="23" t="s">
        <v>53</v>
      </c>
      <c r="J181" s="23" t="s">
        <v>24</v>
      </c>
      <c r="K181" s="24" t="s">
        <v>54</v>
      </c>
      <c r="L181" s="25" t="s">
        <v>55</v>
      </c>
      <c r="M181" s="25" t="s">
        <v>330</v>
      </c>
      <c r="N181" s="26" t="s">
        <v>24</v>
      </c>
      <c r="O181" s="26"/>
      <c r="P181" s="26"/>
      <c r="Q181" s="26"/>
      <c r="R181" s="93"/>
      <c r="S181" s="143">
        <v>0.35</v>
      </c>
      <c r="T181" s="143">
        <v>5.0000000000000001E-3</v>
      </c>
      <c r="U181" s="143">
        <v>3</v>
      </c>
      <c r="V181" s="143">
        <v>0.35</v>
      </c>
    </row>
    <row r="182" spans="1:22" x14ac:dyDescent="0.25">
      <c r="A182" s="20">
        <v>9996886</v>
      </c>
      <c r="B182" s="20" t="s">
        <v>51</v>
      </c>
      <c r="C182" s="20">
        <v>19.05</v>
      </c>
      <c r="D182" s="20">
        <v>3509986</v>
      </c>
      <c r="E182" s="21" t="s">
        <v>24</v>
      </c>
      <c r="F182" s="21" t="s">
        <v>52</v>
      </c>
      <c r="G182" s="22" t="s">
        <v>53</v>
      </c>
      <c r="H182" s="22" t="s">
        <v>24</v>
      </c>
      <c r="I182" s="23" t="s">
        <v>53</v>
      </c>
      <c r="J182" s="23" t="s">
        <v>24</v>
      </c>
      <c r="K182" s="24" t="s">
        <v>54</v>
      </c>
      <c r="L182" s="25" t="s">
        <v>55</v>
      </c>
      <c r="M182" s="25" t="s">
        <v>330</v>
      </c>
      <c r="N182" s="26" t="s">
        <v>24</v>
      </c>
      <c r="O182" s="26"/>
      <c r="P182" s="26"/>
      <c r="Q182" s="26"/>
      <c r="R182" s="93"/>
      <c r="S182" s="143">
        <v>0.35</v>
      </c>
      <c r="T182" s="143">
        <v>5.0000000000000001E-3</v>
      </c>
      <c r="U182" s="143">
        <v>3</v>
      </c>
      <c r="V182" s="143">
        <v>0.35</v>
      </c>
    </row>
    <row r="183" spans="1:22" x14ac:dyDescent="0.25">
      <c r="A183" s="20">
        <v>9997639</v>
      </c>
      <c r="B183" s="20" t="s">
        <v>76</v>
      </c>
      <c r="C183" s="20">
        <v>18</v>
      </c>
      <c r="D183" s="20">
        <v>3500139</v>
      </c>
      <c r="E183" s="21" t="s">
        <v>24</v>
      </c>
      <c r="F183" s="21" t="s">
        <v>47</v>
      </c>
      <c r="G183" s="22" t="s">
        <v>48</v>
      </c>
      <c r="H183" s="22" t="s">
        <v>24</v>
      </c>
      <c r="I183" s="23" t="s">
        <v>49</v>
      </c>
      <c r="J183" s="23" t="s">
        <v>24</v>
      </c>
      <c r="K183" s="24" t="s">
        <v>50</v>
      </c>
      <c r="L183" s="25" t="s">
        <v>24</v>
      </c>
      <c r="M183" s="25"/>
      <c r="N183" s="26"/>
      <c r="O183" s="26"/>
      <c r="P183" s="26"/>
      <c r="Q183" s="26"/>
      <c r="R183" s="93"/>
      <c r="S183" s="143">
        <v>0.35</v>
      </c>
      <c r="T183" s="143">
        <v>5.0000000000000001E-3</v>
      </c>
      <c r="U183" s="143">
        <v>3</v>
      </c>
      <c r="V183" s="143">
        <v>0.35</v>
      </c>
    </row>
    <row r="184" spans="1:22" x14ac:dyDescent="0.25">
      <c r="A184" s="20">
        <v>9997637</v>
      </c>
      <c r="B184" s="20" t="s">
        <v>76</v>
      </c>
      <c r="C184" s="20">
        <v>18</v>
      </c>
      <c r="D184" s="20">
        <v>3500137</v>
      </c>
      <c r="E184" s="21" t="s">
        <v>24</v>
      </c>
      <c r="F184" s="21" t="s">
        <v>47</v>
      </c>
      <c r="G184" s="22" t="s">
        <v>48</v>
      </c>
      <c r="H184" s="22" t="s">
        <v>24</v>
      </c>
      <c r="I184" s="23" t="s">
        <v>49</v>
      </c>
      <c r="J184" s="23" t="s">
        <v>24</v>
      </c>
      <c r="K184" s="24" t="s">
        <v>50</v>
      </c>
      <c r="L184" s="25" t="s">
        <v>24</v>
      </c>
      <c r="M184" s="25"/>
      <c r="N184" s="26"/>
      <c r="O184" s="26"/>
      <c r="P184" s="26"/>
      <c r="Q184" s="26"/>
      <c r="R184" s="93"/>
      <c r="S184" s="143">
        <v>0.35</v>
      </c>
      <c r="T184" s="143">
        <v>5.0000000000000001E-3</v>
      </c>
      <c r="U184" s="143">
        <v>3</v>
      </c>
      <c r="V184" s="143">
        <v>0.35</v>
      </c>
    </row>
    <row r="185" spans="1:22" x14ac:dyDescent="0.25">
      <c r="A185" s="20">
        <v>9997624</v>
      </c>
      <c r="B185" s="20" t="s">
        <v>76</v>
      </c>
      <c r="C185" s="20">
        <v>18</v>
      </c>
      <c r="D185" s="20">
        <v>3500124</v>
      </c>
      <c r="E185" s="21" t="s">
        <v>24</v>
      </c>
      <c r="F185" s="21" t="s">
        <v>47</v>
      </c>
      <c r="G185" s="22" t="s">
        <v>48</v>
      </c>
      <c r="H185" s="22" t="s">
        <v>24</v>
      </c>
      <c r="I185" s="23" t="s">
        <v>49</v>
      </c>
      <c r="J185" s="23" t="s">
        <v>24</v>
      </c>
      <c r="K185" s="24" t="s">
        <v>50</v>
      </c>
      <c r="L185" s="25" t="s">
        <v>24</v>
      </c>
      <c r="M185" s="25"/>
      <c r="N185" s="26"/>
      <c r="O185" s="26"/>
      <c r="P185" s="26"/>
      <c r="Q185" s="26"/>
      <c r="R185" s="93"/>
      <c r="S185" s="143">
        <v>0.35</v>
      </c>
      <c r="T185" s="143">
        <v>5.0000000000000001E-3</v>
      </c>
      <c r="U185" s="143">
        <v>3</v>
      </c>
      <c r="V185" s="143">
        <v>0.35</v>
      </c>
    </row>
    <row r="186" spans="1:22" x14ac:dyDescent="0.25">
      <c r="A186" s="20">
        <v>1952412</v>
      </c>
      <c r="B186" s="20" t="s">
        <v>76</v>
      </c>
      <c r="C186" s="20">
        <v>18</v>
      </c>
      <c r="D186" s="20">
        <v>3501887</v>
      </c>
      <c r="E186" s="21" t="s">
        <v>24</v>
      </c>
      <c r="F186" s="21" t="s">
        <v>47</v>
      </c>
      <c r="G186" s="22" t="s">
        <v>48</v>
      </c>
      <c r="H186" s="22" t="s">
        <v>24</v>
      </c>
      <c r="I186" s="23" t="s">
        <v>49</v>
      </c>
      <c r="J186" s="23" t="s">
        <v>24</v>
      </c>
      <c r="K186" s="24" t="s">
        <v>50</v>
      </c>
      <c r="L186" s="25" t="s">
        <v>24</v>
      </c>
      <c r="M186" s="25"/>
      <c r="N186" s="26"/>
      <c r="O186" s="26"/>
      <c r="P186" s="26"/>
      <c r="Q186" s="26"/>
      <c r="R186" s="93"/>
      <c r="S186" s="143">
        <v>0.35</v>
      </c>
      <c r="T186" s="143">
        <v>5.0000000000000001E-3</v>
      </c>
      <c r="U186" s="143">
        <v>3</v>
      </c>
      <c r="V186" s="143">
        <v>0.35</v>
      </c>
    </row>
    <row r="187" spans="1:22" x14ac:dyDescent="0.25">
      <c r="A187" s="20">
        <v>3641238030</v>
      </c>
      <c r="B187" s="20" t="s">
        <v>82</v>
      </c>
      <c r="C187" s="20">
        <v>38.1</v>
      </c>
      <c r="D187" s="20" t="s">
        <v>331</v>
      </c>
      <c r="E187" s="21" t="s">
        <v>21</v>
      </c>
      <c r="F187" s="21" t="s">
        <v>22</v>
      </c>
      <c r="G187" s="22" t="s">
        <v>30</v>
      </c>
      <c r="H187" s="22" t="s">
        <v>24</v>
      </c>
      <c r="I187" s="23" t="s">
        <v>25</v>
      </c>
      <c r="J187" s="23" t="s">
        <v>24</v>
      </c>
      <c r="K187" s="24" t="s">
        <v>26</v>
      </c>
      <c r="L187" s="25" t="s">
        <v>308</v>
      </c>
      <c r="M187" s="25">
        <v>38.85</v>
      </c>
      <c r="N187" s="26" t="s">
        <v>31</v>
      </c>
      <c r="O187" s="26">
        <v>95.98</v>
      </c>
      <c r="P187" s="26">
        <v>31.05</v>
      </c>
      <c r="Q187" s="26">
        <v>112.35</v>
      </c>
      <c r="R187" s="93"/>
      <c r="S187" s="132">
        <v>0.24</v>
      </c>
      <c r="T187" s="132">
        <v>8.0000000000000002E-3</v>
      </c>
      <c r="U187" s="143">
        <v>3</v>
      </c>
      <c r="V187" s="143">
        <v>0.35</v>
      </c>
    </row>
    <row r="188" spans="1:22" x14ac:dyDescent="0.25">
      <c r="A188" s="20">
        <v>3641238030</v>
      </c>
      <c r="B188" s="20" t="s">
        <v>82</v>
      </c>
      <c r="C188" s="20">
        <v>38.1</v>
      </c>
      <c r="D188" s="20" t="s">
        <v>332</v>
      </c>
      <c r="E188" s="21" t="s">
        <v>21</v>
      </c>
      <c r="F188" s="21" t="s">
        <v>22</v>
      </c>
      <c r="G188" s="22" t="s">
        <v>30</v>
      </c>
      <c r="H188" s="22" t="s">
        <v>24</v>
      </c>
      <c r="I188" s="23" t="s">
        <v>25</v>
      </c>
      <c r="J188" s="23" t="s">
        <v>24</v>
      </c>
      <c r="K188" s="24" t="s">
        <v>26</v>
      </c>
      <c r="L188" s="25" t="s">
        <v>308</v>
      </c>
      <c r="M188" s="25">
        <v>38.85</v>
      </c>
      <c r="N188" s="26" t="s">
        <v>31</v>
      </c>
      <c r="O188" s="26">
        <v>95.98</v>
      </c>
      <c r="P188" s="26">
        <v>31.05</v>
      </c>
      <c r="Q188" s="26">
        <v>112.35</v>
      </c>
      <c r="R188" s="93"/>
      <c r="S188" s="132">
        <v>0.24</v>
      </c>
      <c r="T188" s="132">
        <v>8.0000000000000002E-3</v>
      </c>
      <c r="U188" s="143">
        <v>3</v>
      </c>
      <c r="V188" s="143">
        <v>0.35</v>
      </c>
    </row>
    <row r="189" spans="1:22" x14ac:dyDescent="0.25">
      <c r="A189" s="20">
        <v>3641237030</v>
      </c>
      <c r="B189" s="20" t="s">
        <v>82</v>
      </c>
      <c r="C189" s="20">
        <v>38.1</v>
      </c>
      <c r="D189" s="20" t="s">
        <v>334</v>
      </c>
      <c r="E189" s="21" t="s">
        <v>21</v>
      </c>
      <c r="F189" s="21" t="s">
        <v>22</v>
      </c>
      <c r="G189" s="22" t="s">
        <v>30</v>
      </c>
      <c r="H189" s="22" t="s">
        <v>24</v>
      </c>
      <c r="I189" s="23" t="s">
        <v>25</v>
      </c>
      <c r="J189" s="23" t="s">
        <v>24</v>
      </c>
      <c r="K189" s="24" t="s">
        <v>26</v>
      </c>
      <c r="L189" s="25" t="s">
        <v>308</v>
      </c>
      <c r="M189" s="25">
        <v>38.85</v>
      </c>
      <c r="N189" s="26" t="s">
        <v>31</v>
      </c>
      <c r="O189" s="26">
        <v>95.98</v>
      </c>
      <c r="P189" s="26">
        <v>31.05</v>
      </c>
      <c r="Q189" s="26">
        <v>112.35</v>
      </c>
      <c r="R189" s="94"/>
      <c r="S189" s="132">
        <v>0.24</v>
      </c>
      <c r="T189" s="132">
        <v>8.0000000000000002E-3</v>
      </c>
      <c r="U189" s="143">
        <v>3</v>
      </c>
      <c r="V189" s="143">
        <v>0.35</v>
      </c>
    </row>
    <row r="190" spans="1:22" x14ac:dyDescent="0.25">
      <c r="A190" s="20">
        <v>3641237030</v>
      </c>
      <c r="B190" s="20" t="s">
        <v>333</v>
      </c>
      <c r="C190" s="20">
        <v>38.1</v>
      </c>
      <c r="D190" s="20" t="s">
        <v>335</v>
      </c>
      <c r="E190" s="21" t="s">
        <v>21</v>
      </c>
      <c r="F190" s="21" t="s">
        <v>22</v>
      </c>
      <c r="G190" s="22" t="s">
        <v>30</v>
      </c>
      <c r="H190" s="22" t="s">
        <v>24</v>
      </c>
      <c r="I190" s="23" t="s">
        <v>25</v>
      </c>
      <c r="J190" s="23" t="s">
        <v>24</v>
      </c>
      <c r="K190" s="24" t="s">
        <v>26</v>
      </c>
      <c r="L190" s="25" t="s">
        <v>308</v>
      </c>
      <c r="M190" s="25">
        <v>38.85</v>
      </c>
      <c r="N190" s="26" t="s">
        <v>31</v>
      </c>
      <c r="O190" s="26">
        <v>95.98</v>
      </c>
      <c r="P190" s="26">
        <v>31.05</v>
      </c>
      <c r="Q190" s="26">
        <v>112.35</v>
      </c>
      <c r="R190" s="94"/>
      <c r="S190" s="132">
        <v>0.24</v>
      </c>
      <c r="T190" s="132">
        <v>8.0000000000000002E-3</v>
      </c>
      <c r="U190" s="143">
        <v>3</v>
      </c>
      <c r="V190" s="143">
        <v>0.35</v>
      </c>
    </row>
    <row r="191" spans="1:22" x14ac:dyDescent="0.25">
      <c r="A191" s="20" t="s">
        <v>336</v>
      </c>
      <c r="B191" s="20" t="s">
        <v>337</v>
      </c>
      <c r="C191" s="20">
        <v>76.2</v>
      </c>
      <c r="D191" s="20">
        <v>5004</v>
      </c>
      <c r="E191" s="21" t="s">
        <v>21</v>
      </c>
      <c r="F191" s="21" t="s">
        <v>338</v>
      </c>
      <c r="G191" s="22" t="s">
        <v>339</v>
      </c>
      <c r="H191" s="22" t="s">
        <v>64</v>
      </c>
      <c r="I191" s="23" t="s">
        <v>340</v>
      </c>
      <c r="J191" s="23" t="s">
        <v>24</v>
      </c>
      <c r="K191" s="24" t="s">
        <v>341</v>
      </c>
      <c r="L191" s="25" t="s">
        <v>342</v>
      </c>
      <c r="M191" s="25"/>
      <c r="N191" s="26" t="s">
        <v>343</v>
      </c>
      <c r="O191" s="26">
        <v>129.69999999999999</v>
      </c>
      <c r="P191" s="26">
        <v>41.8</v>
      </c>
      <c r="Q191" s="26">
        <v>111</v>
      </c>
      <c r="R191" s="94" t="s">
        <v>132</v>
      </c>
      <c r="S191" s="132">
        <v>0.6</v>
      </c>
      <c r="T191" s="132">
        <v>1.4999999999999999E-2</v>
      </c>
      <c r="U191" s="143">
        <v>3</v>
      </c>
      <c r="V191" s="143">
        <v>0.35</v>
      </c>
    </row>
    <row r="192" spans="1:22" x14ac:dyDescent="0.25">
      <c r="A192" s="20">
        <v>3545075</v>
      </c>
      <c r="B192" s="20" t="s">
        <v>333</v>
      </c>
      <c r="C192" s="20">
        <v>38.1</v>
      </c>
      <c r="D192" s="20">
        <v>3545075</v>
      </c>
      <c r="E192" s="21" t="s">
        <v>21</v>
      </c>
      <c r="F192" s="21" t="s">
        <v>22</v>
      </c>
      <c r="G192" s="22" t="s">
        <v>30</v>
      </c>
      <c r="H192" s="22" t="s">
        <v>24</v>
      </c>
      <c r="I192" s="23" t="s">
        <v>25</v>
      </c>
      <c r="J192" s="23" t="s">
        <v>24</v>
      </c>
      <c r="K192" s="24" t="s">
        <v>26</v>
      </c>
      <c r="L192" s="25" t="s">
        <v>308</v>
      </c>
      <c r="M192" s="25">
        <v>38.85</v>
      </c>
      <c r="N192" s="26" t="s">
        <v>31</v>
      </c>
      <c r="O192" s="26">
        <v>95.98</v>
      </c>
      <c r="P192" s="26">
        <v>31.05</v>
      </c>
      <c r="Q192" s="26">
        <v>112.35</v>
      </c>
      <c r="R192" s="94"/>
      <c r="S192" s="132">
        <v>0.24</v>
      </c>
      <c r="T192" s="132">
        <v>8.0000000000000002E-3</v>
      </c>
      <c r="U192" s="143">
        <v>3</v>
      </c>
      <c r="V192" s="143">
        <v>0.35</v>
      </c>
    </row>
    <row r="193" spans="1:22" x14ac:dyDescent="0.25">
      <c r="A193" s="20">
        <v>362120803</v>
      </c>
      <c r="B193" s="20" t="s">
        <v>333</v>
      </c>
      <c r="C193" s="20">
        <v>38.1</v>
      </c>
      <c r="D193" s="20" t="s">
        <v>373</v>
      </c>
      <c r="E193" s="21" t="s">
        <v>21</v>
      </c>
      <c r="F193" s="21" t="s">
        <v>22</v>
      </c>
      <c r="G193" s="22" t="s">
        <v>30</v>
      </c>
      <c r="H193" s="22" t="s">
        <v>24</v>
      </c>
      <c r="I193" s="23" t="s">
        <v>25</v>
      </c>
      <c r="J193" s="23" t="s">
        <v>24</v>
      </c>
      <c r="K193" s="24" t="s">
        <v>26</v>
      </c>
      <c r="L193" s="25" t="s">
        <v>308</v>
      </c>
      <c r="M193" s="25">
        <v>38.85</v>
      </c>
      <c r="N193" s="26" t="s">
        <v>31</v>
      </c>
      <c r="O193" s="26">
        <v>95.98</v>
      </c>
      <c r="P193" s="26">
        <v>31.05</v>
      </c>
      <c r="Q193" s="26">
        <v>112.35</v>
      </c>
      <c r="R193" s="93"/>
      <c r="S193" s="143">
        <v>0.24</v>
      </c>
      <c r="T193" s="143">
        <v>8.0000000000000002E-3</v>
      </c>
      <c r="U193" s="143">
        <v>3</v>
      </c>
      <c r="V193" s="143">
        <v>0.35</v>
      </c>
    </row>
    <row r="194" spans="1:22" x14ac:dyDescent="0.25">
      <c r="A194" s="20">
        <v>362120803</v>
      </c>
      <c r="B194" s="20" t="s">
        <v>333</v>
      </c>
      <c r="C194" s="20">
        <v>38.1</v>
      </c>
      <c r="D194" s="20" t="s">
        <v>374</v>
      </c>
      <c r="E194" s="21" t="s">
        <v>21</v>
      </c>
      <c r="F194" s="21" t="s">
        <v>22</v>
      </c>
      <c r="G194" s="22" t="s">
        <v>30</v>
      </c>
      <c r="H194" s="22" t="s">
        <v>24</v>
      </c>
      <c r="I194" s="23" t="s">
        <v>25</v>
      </c>
      <c r="J194" s="23" t="s">
        <v>24</v>
      </c>
      <c r="K194" s="24" t="s">
        <v>26</v>
      </c>
      <c r="L194" s="25" t="s">
        <v>308</v>
      </c>
      <c r="M194" s="25">
        <v>38.85</v>
      </c>
      <c r="N194" s="26" t="s">
        <v>31</v>
      </c>
      <c r="O194" s="26">
        <v>95.98</v>
      </c>
      <c r="P194" s="26">
        <v>31.05</v>
      </c>
      <c r="Q194" s="26">
        <v>112.35</v>
      </c>
      <c r="R194" s="93"/>
      <c r="S194" s="143">
        <v>0.24</v>
      </c>
      <c r="T194" s="143">
        <v>8.0000000000000002E-3</v>
      </c>
      <c r="U194" s="143">
        <v>3</v>
      </c>
      <c r="V194" s="143">
        <v>0.35</v>
      </c>
    </row>
    <row r="195" spans="1:22" x14ac:dyDescent="0.25">
      <c r="A195" s="20">
        <v>362120803</v>
      </c>
      <c r="B195" s="20" t="s">
        <v>333</v>
      </c>
      <c r="C195" s="20">
        <v>38.1</v>
      </c>
      <c r="D195" s="20" t="s">
        <v>375</v>
      </c>
      <c r="E195" s="21" t="s">
        <v>21</v>
      </c>
      <c r="F195" s="21" t="s">
        <v>22</v>
      </c>
      <c r="G195" s="22" t="s">
        <v>30</v>
      </c>
      <c r="H195" s="22" t="s">
        <v>24</v>
      </c>
      <c r="I195" s="23" t="s">
        <v>25</v>
      </c>
      <c r="J195" s="23" t="s">
        <v>24</v>
      </c>
      <c r="K195" s="24" t="s">
        <v>26</v>
      </c>
      <c r="L195" s="25" t="s">
        <v>308</v>
      </c>
      <c r="M195" s="25">
        <v>38.85</v>
      </c>
      <c r="N195" s="26" t="s">
        <v>31</v>
      </c>
      <c r="O195" s="26">
        <v>95.98</v>
      </c>
      <c r="P195" s="26">
        <v>31.05</v>
      </c>
      <c r="Q195" s="26">
        <v>112.35</v>
      </c>
      <c r="R195" s="93"/>
      <c r="S195" s="143">
        <v>0.24</v>
      </c>
      <c r="T195" s="143">
        <v>8.0000000000000002E-3</v>
      </c>
      <c r="U195" s="143">
        <v>3</v>
      </c>
      <c r="V195" s="143">
        <v>0.35</v>
      </c>
    </row>
    <row r="196" spans="1:22" x14ac:dyDescent="0.25">
      <c r="A196" s="20">
        <v>362120803</v>
      </c>
      <c r="B196" s="20" t="s">
        <v>372</v>
      </c>
      <c r="C196" s="20">
        <v>125</v>
      </c>
      <c r="D196" s="20" t="s">
        <v>376</v>
      </c>
      <c r="E196" s="21"/>
      <c r="F196" s="21"/>
      <c r="G196" s="22"/>
      <c r="H196" s="22" t="s">
        <v>24</v>
      </c>
      <c r="I196" s="23"/>
      <c r="J196" s="23" t="s">
        <v>24</v>
      </c>
      <c r="K196" s="24"/>
      <c r="L196" s="25"/>
      <c r="M196" s="25"/>
      <c r="N196" s="26"/>
      <c r="O196" s="26"/>
      <c r="P196" s="26"/>
      <c r="Q196" s="26"/>
      <c r="R196" s="94"/>
      <c r="S196" s="38"/>
      <c r="T196" s="38"/>
      <c r="U196" s="143">
        <v>3</v>
      </c>
      <c r="V196" s="38"/>
    </row>
    <row r="197" spans="1:22" x14ac:dyDescent="0.25">
      <c r="A197" s="20">
        <v>0</v>
      </c>
      <c r="B197" s="20">
        <v>0</v>
      </c>
      <c r="C197" s="20">
        <v>0</v>
      </c>
      <c r="D197" s="20">
        <v>0</v>
      </c>
      <c r="E197" s="21">
        <v>0</v>
      </c>
      <c r="F197" s="21">
        <v>0</v>
      </c>
      <c r="G197" s="22">
        <v>0</v>
      </c>
      <c r="H197" s="22">
        <v>0</v>
      </c>
      <c r="I197" s="23">
        <v>0</v>
      </c>
      <c r="J197" s="23">
        <v>0</v>
      </c>
      <c r="K197" s="24">
        <v>0</v>
      </c>
      <c r="L197" s="25">
        <v>0</v>
      </c>
      <c r="M197" s="25">
        <v>0</v>
      </c>
      <c r="N197" s="26">
        <v>0</v>
      </c>
      <c r="O197" s="26">
        <v>0</v>
      </c>
      <c r="P197" s="26">
        <v>0</v>
      </c>
      <c r="Q197" s="26">
        <v>0</v>
      </c>
      <c r="R197" s="94">
        <v>0</v>
      </c>
      <c r="S197" s="38">
        <v>0</v>
      </c>
      <c r="T197" s="38">
        <v>0</v>
      </c>
      <c r="U197" s="143">
        <v>0</v>
      </c>
      <c r="V197" s="38">
        <v>0</v>
      </c>
    </row>
    <row r="198" spans="1:22" x14ac:dyDescent="0.25">
      <c r="A198" s="20"/>
      <c r="B198" s="20"/>
      <c r="C198" s="20"/>
      <c r="D198" s="20"/>
      <c r="E198" s="21"/>
      <c r="F198" s="21"/>
      <c r="G198" s="22"/>
      <c r="H198" s="22"/>
      <c r="I198" s="23"/>
      <c r="J198" s="23"/>
      <c r="K198" s="24"/>
      <c r="L198" s="25"/>
      <c r="M198" s="25"/>
      <c r="N198" s="26"/>
      <c r="O198" s="26"/>
      <c r="P198" s="26"/>
      <c r="Q198" s="26"/>
      <c r="R198" s="94"/>
      <c r="S198" s="38"/>
      <c r="T198" s="38"/>
      <c r="U198" s="143">
        <v>3</v>
      </c>
      <c r="V198" s="38"/>
    </row>
    <row r="199" spans="1:22" x14ac:dyDescent="0.25">
      <c r="A199" s="20"/>
      <c r="B199" s="20"/>
      <c r="C199" s="20"/>
      <c r="D199" s="20"/>
      <c r="E199" s="21"/>
      <c r="F199" s="21"/>
      <c r="G199" s="22"/>
      <c r="H199" s="22"/>
      <c r="I199" s="23"/>
      <c r="J199" s="23"/>
      <c r="K199" s="24"/>
      <c r="L199" s="25"/>
      <c r="M199" s="25"/>
      <c r="N199" s="26"/>
      <c r="O199" s="26"/>
      <c r="P199" s="26"/>
      <c r="Q199" s="26"/>
      <c r="R199" s="94"/>
      <c r="S199" s="38"/>
      <c r="T199" s="38"/>
      <c r="U199" s="143">
        <v>3</v>
      </c>
      <c r="V199" s="38"/>
    </row>
    <row r="200" spans="1:22" x14ac:dyDescent="0.25">
      <c r="A200" s="20"/>
      <c r="B200" s="20"/>
      <c r="C200" s="20"/>
      <c r="D200" s="20"/>
      <c r="E200" s="21"/>
      <c r="F200" s="21"/>
      <c r="G200" s="22"/>
      <c r="H200" s="22"/>
      <c r="I200" s="23"/>
      <c r="J200" s="23"/>
      <c r="K200" s="24"/>
      <c r="L200" s="25"/>
      <c r="M200" s="25"/>
      <c r="N200" s="26"/>
      <c r="O200" s="26"/>
      <c r="P200" s="26"/>
      <c r="Q200" s="26"/>
      <c r="R200" s="94"/>
      <c r="S200" s="38"/>
      <c r="T200" s="38"/>
      <c r="U200" s="143">
        <v>3</v>
      </c>
      <c r="V200" s="38"/>
    </row>
    <row r="201" spans="1:22" x14ac:dyDescent="0.25">
      <c r="A201" s="20"/>
      <c r="B201" s="20"/>
      <c r="C201" s="20"/>
      <c r="D201" s="20"/>
      <c r="E201" s="21"/>
      <c r="F201" s="21"/>
      <c r="G201" s="22"/>
      <c r="H201" s="22"/>
      <c r="I201" s="23"/>
      <c r="J201" s="23"/>
      <c r="K201" s="24"/>
      <c r="L201" s="25"/>
      <c r="M201" s="25"/>
      <c r="N201" s="26"/>
      <c r="O201" s="26"/>
      <c r="P201" s="26"/>
      <c r="Q201" s="26"/>
      <c r="R201" s="94"/>
      <c r="S201" s="38"/>
      <c r="T201" s="38"/>
      <c r="U201" s="143">
        <v>3</v>
      </c>
      <c r="V201" s="38"/>
    </row>
    <row r="202" spans="1:22" x14ac:dyDescent="0.25">
      <c r="A202" s="20"/>
      <c r="B202" s="20"/>
      <c r="C202" s="20"/>
      <c r="D202" s="20"/>
      <c r="E202" s="21"/>
      <c r="F202" s="21"/>
      <c r="G202" s="22"/>
      <c r="H202" s="22"/>
      <c r="I202" s="23"/>
      <c r="J202" s="23"/>
      <c r="K202" s="24"/>
      <c r="L202" s="25"/>
      <c r="M202" s="25"/>
      <c r="N202" s="26"/>
      <c r="O202" s="26"/>
      <c r="P202" s="26"/>
      <c r="Q202" s="26"/>
      <c r="R202" s="94"/>
      <c r="S202" s="38"/>
      <c r="T202" s="38"/>
      <c r="U202" s="143">
        <v>3</v>
      </c>
      <c r="V202" s="38"/>
    </row>
    <row r="203" spans="1:22" x14ac:dyDescent="0.25">
      <c r="A203" s="20"/>
      <c r="B203" s="20"/>
      <c r="C203" s="20"/>
      <c r="D203" s="20"/>
      <c r="E203" s="21"/>
      <c r="F203" s="21"/>
      <c r="G203" s="22"/>
      <c r="H203" s="22"/>
      <c r="I203" s="23"/>
      <c r="J203" s="23"/>
      <c r="K203" s="24"/>
      <c r="L203" s="25"/>
      <c r="M203" s="25"/>
      <c r="N203" s="26"/>
      <c r="O203" s="26"/>
      <c r="P203" s="26"/>
      <c r="Q203" s="26"/>
      <c r="R203" s="94"/>
      <c r="S203" s="38"/>
      <c r="T203" s="38"/>
      <c r="U203" s="143">
        <v>3</v>
      </c>
      <c r="V203" s="38"/>
    </row>
    <row r="204" spans="1:22" x14ac:dyDescent="0.25">
      <c r="A204" s="20"/>
      <c r="B204" s="20"/>
      <c r="C204" s="20"/>
      <c r="D204" s="20"/>
      <c r="E204" s="21"/>
      <c r="F204" s="21"/>
      <c r="G204" s="22"/>
      <c r="H204" s="22"/>
      <c r="I204" s="23"/>
      <c r="J204" s="23"/>
      <c r="K204" s="24"/>
      <c r="L204" s="25"/>
      <c r="M204" s="25"/>
      <c r="N204" s="26"/>
      <c r="O204" s="26"/>
      <c r="P204" s="26"/>
      <c r="Q204" s="26"/>
      <c r="R204" s="94"/>
      <c r="S204" s="38"/>
      <c r="T204" s="38"/>
      <c r="U204" s="143">
        <v>3</v>
      </c>
      <c r="V204" s="38"/>
    </row>
    <row r="205" spans="1:22" x14ac:dyDescent="0.25">
      <c r="A205" s="20"/>
      <c r="B205" s="20"/>
      <c r="C205" s="20"/>
      <c r="D205" s="20"/>
      <c r="E205" s="21"/>
      <c r="F205" s="21"/>
      <c r="G205" s="22"/>
      <c r="H205" s="22"/>
      <c r="I205" s="23"/>
      <c r="J205" s="23"/>
      <c r="K205" s="24"/>
      <c r="L205" s="25"/>
      <c r="M205" s="25"/>
      <c r="N205" s="26"/>
      <c r="O205" s="26"/>
      <c r="P205" s="26"/>
      <c r="Q205" s="26"/>
      <c r="R205" s="94"/>
      <c r="S205" s="38"/>
      <c r="T205" s="38"/>
      <c r="U205" s="143">
        <v>3</v>
      </c>
      <c r="V205" s="38"/>
    </row>
    <row r="206" spans="1:22" x14ac:dyDescent="0.25">
      <c r="A206" s="20"/>
      <c r="B206" s="20"/>
      <c r="C206" s="20"/>
      <c r="D206" s="20"/>
      <c r="E206" s="21"/>
      <c r="F206" s="21"/>
      <c r="G206" s="22"/>
      <c r="H206" s="22"/>
      <c r="I206" s="23"/>
      <c r="J206" s="23"/>
      <c r="K206" s="24"/>
      <c r="L206" s="25"/>
      <c r="M206" s="25"/>
      <c r="N206" s="26"/>
      <c r="O206" s="26"/>
      <c r="P206" s="26"/>
      <c r="Q206" s="26"/>
      <c r="R206" s="94"/>
      <c r="S206" s="38"/>
      <c r="T206" s="38"/>
      <c r="U206" s="143">
        <v>3</v>
      </c>
      <c r="V206" s="38"/>
    </row>
    <row r="207" spans="1:22" x14ac:dyDescent="0.25">
      <c r="A207" s="20"/>
      <c r="B207" s="20"/>
      <c r="C207" s="20"/>
      <c r="D207" s="20"/>
      <c r="E207" s="21"/>
      <c r="F207" s="21"/>
      <c r="G207" s="22"/>
      <c r="H207" s="22"/>
      <c r="I207" s="23"/>
      <c r="J207" s="23"/>
      <c r="K207" s="24"/>
      <c r="L207" s="25"/>
      <c r="M207" s="25"/>
      <c r="N207" s="26"/>
      <c r="O207" s="26"/>
      <c r="P207" s="26"/>
      <c r="Q207" s="26"/>
      <c r="R207" s="94"/>
      <c r="S207" s="38"/>
      <c r="T207" s="38"/>
      <c r="U207" s="143">
        <v>3</v>
      </c>
      <c r="V207" s="38"/>
    </row>
    <row r="208" spans="1:22" x14ac:dyDescent="0.25">
      <c r="A208" s="20"/>
      <c r="B208" s="20"/>
      <c r="C208" s="20"/>
      <c r="D208" s="20"/>
      <c r="E208" s="21"/>
      <c r="F208" s="21"/>
      <c r="G208" s="22"/>
      <c r="H208" s="22"/>
      <c r="I208" s="23"/>
      <c r="J208" s="23"/>
      <c r="K208" s="24"/>
      <c r="L208" s="25"/>
      <c r="M208" s="25"/>
      <c r="N208" s="26"/>
      <c r="O208" s="26"/>
      <c r="P208" s="26"/>
      <c r="Q208" s="26"/>
      <c r="R208" s="94"/>
      <c r="S208" s="38"/>
      <c r="T208" s="38"/>
      <c r="U208" s="143">
        <v>3</v>
      </c>
      <c r="V208" s="38"/>
    </row>
    <row r="209" spans="1:22" x14ac:dyDescent="0.25">
      <c r="A209" s="20"/>
      <c r="B209" s="20"/>
      <c r="C209" s="20"/>
      <c r="D209" s="20"/>
      <c r="E209" s="21"/>
      <c r="F209" s="21"/>
      <c r="G209" s="22"/>
      <c r="H209" s="22"/>
      <c r="I209" s="23"/>
      <c r="J209" s="23"/>
      <c r="K209" s="24"/>
      <c r="L209" s="25"/>
      <c r="M209" s="25"/>
      <c r="N209" s="26"/>
      <c r="O209" s="26"/>
      <c r="P209" s="26"/>
      <c r="Q209" s="26"/>
      <c r="R209" s="94"/>
      <c r="S209" s="38"/>
      <c r="T209" s="38"/>
      <c r="U209" s="143">
        <v>3</v>
      </c>
      <c r="V209" s="38"/>
    </row>
    <row r="210" spans="1:22" x14ac:dyDescent="0.25">
      <c r="A210" s="20"/>
      <c r="B210" s="20"/>
      <c r="C210" s="20"/>
      <c r="D210" s="20"/>
      <c r="E210" s="21"/>
      <c r="F210" s="21"/>
      <c r="G210" s="22"/>
      <c r="H210" s="22"/>
      <c r="I210" s="23"/>
      <c r="J210" s="23"/>
      <c r="K210" s="24"/>
      <c r="L210" s="25"/>
      <c r="M210" s="25"/>
      <c r="N210" s="26"/>
      <c r="O210" s="26"/>
      <c r="P210" s="26"/>
      <c r="Q210" s="26"/>
      <c r="R210" s="94"/>
      <c r="S210" s="38"/>
      <c r="T210" s="38"/>
      <c r="U210" s="143">
        <v>3</v>
      </c>
      <c r="V210" s="38"/>
    </row>
    <row r="211" spans="1:22" x14ac:dyDescent="0.25">
      <c r="A211" s="20"/>
      <c r="B211" s="20"/>
      <c r="C211" s="20"/>
      <c r="D211" s="20"/>
      <c r="E211" s="21"/>
      <c r="F211" s="21"/>
      <c r="G211" s="22"/>
      <c r="H211" s="22"/>
      <c r="I211" s="23"/>
      <c r="J211" s="23"/>
      <c r="K211" s="24"/>
      <c r="L211" s="25"/>
      <c r="M211" s="25"/>
      <c r="N211" s="26"/>
      <c r="O211" s="26"/>
      <c r="P211" s="26"/>
      <c r="Q211" s="26"/>
      <c r="R211" s="94"/>
      <c r="S211" s="38"/>
      <c r="T211" s="38"/>
      <c r="U211" s="143">
        <v>3</v>
      </c>
      <c r="V211" s="38"/>
    </row>
    <row r="212" spans="1:22" x14ac:dyDescent="0.25">
      <c r="A212" s="20"/>
      <c r="B212" s="20"/>
      <c r="C212" s="20"/>
      <c r="D212" s="20"/>
      <c r="E212" s="21"/>
      <c r="F212" s="21"/>
      <c r="G212" s="22"/>
      <c r="H212" s="22"/>
      <c r="I212" s="23"/>
      <c r="J212" s="23"/>
      <c r="K212" s="24"/>
      <c r="L212" s="25"/>
      <c r="M212" s="25"/>
      <c r="N212" s="26"/>
      <c r="O212" s="26"/>
      <c r="P212" s="26"/>
      <c r="Q212" s="26"/>
      <c r="R212" s="94"/>
      <c r="S212" s="38"/>
      <c r="T212" s="38"/>
      <c r="U212" s="143">
        <v>3</v>
      </c>
      <c r="V212" s="38"/>
    </row>
    <row r="213" spans="1:22" x14ac:dyDescent="0.25">
      <c r="A213" s="20"/>
      <c r="B213" s="20"/>
      <c r="C213" s="20"/>
      <c r="D213" s="20"/>
      <c r="E213" s="21"/>
      <c r="F213" s="21"/>
      <c r="G213" s="22"/>
      <c r="H213" s="22"/>
      <c r="I213" s="23"/>
      <c r="J213" s="23"/>
      <c r="K213" s="24"/>
      <c r="L213" s="25"/>
      <c r="M213" s="25"/>
      <c r="N213" s="26"/>
      <c r="O213" s="26"/>
      <c r="P213" s="26"/>
      <c r="Q213" s="26"/>
      <c r="R213" s="94"/>
      <c r="S213" s="38"/>
      <c r="T213" s="38"/>
      <c r="U213" s="143">
        <v>3</v>
      </c>
      <c r="V213" s="38"/>
    </row>
    <row r="214" spans="1:22" x14ac:dyDescent="0.25">
      <c r="A214" s="20"/>
      <c r="B214" s="20"/>
      <c r="C214" s="20"/>
      <c r="D214" s="20"/>
      <c r="E214" s="21"/>
      <c r="F214" s="21"/>
      <c r="G214" s="22"/>
      <c r="H214" s="22"/>
      <c r="I214" s="23"/>
      <c r="J214" s="23"/>
      <c r="K214" s="24"/>
      <c r="L214" s="25"/>
      <c r="M214" s="25"/>
      <c r="N214" s="26"/>
      <c r="O214" s="26"/>
      <c r="P214" s="26"/>
      <c r="Q214" s="26"/>
      <c r="R214" s="94"/>
      <c r="S214" s="38"/>
      <c r="T214" s="38"/>
      <c r="U214" s="143">
        <v>3</v>
      </c>
      <c r="V214" s="38"/>
    </row>
    <row r="215" spans="1:22" x14ac:dyDescent="0.25">
      <c r="A215" s="20"/>
      <c r="B215" s="20"/>
      <c r="C215" s="20"/>
      <c r="D215" s="20"/>
      <c r="E215" s="21"/>
      <c r="F215" s="21"/>
      <c r="G215" s="22"/>
      <c r="H215" s="22"/>
      <c r="I215" s="23"/>
      <c r="J215" s="23"/>
      <c r="K215" s="24"/>
      <c r="L215" s="25"/>
      <c r="M215" s="25"/>
      <c r="N215" s="26"/>
      <c r="O215" s="26"/>
      <c r="P215" s="26"/>
      <c r="Q215" s="26"/>
      <c r="R215" s="94"/>
      <c r="S215" s="38"/>
      <c r="T215" s="38"/>
      <c r="U215" s="143">
        <v>3</v>
      </c>
      <c r="V215" s="38"/>
    </row>
    <row r="216" spans="1:22" x14ac:dyDescent="0.25">
      <c r="A216" s="20"/>
      <c r="B216" s="20"/>
      <c r="C216" s="20"/>
      <c r="D216" s="20"/>
      <c r="E216" s="21"/>
      <c r="F216" s="21"/>
      <c r="G216" s="22"/>
      <c r="H216" s="22"/>
      <c r="I216" s="23"/>
      <c r="J216" s="23"/>
      <c r="K216" s="24"/>
      <c r="L216" s="25"/>
      <c r="M216" s="25"/>
      <c r="N216" s="26"/>
      <c r="O216" s="26"/>
      <c r="P216" s="26"/>
      <c r="Q216" s="26"/>
      <c r="R216" s="94"/>
      <c r="S216" s="38"/>
      <c r="T216" s="38"/>
      <c r="U216" s="143">
        <v>3</v>
      </c>
      <c r="V216" s="38"/>
    </row>
    <row r="217" spans="1:22" x14ac:dyDescent="0.25">
      <c r="A217" s="20"/>
      <c r="B217" s="20"/>
      <c r="C217" s="20"/>
      <c r="D217" s="20"/>
      <c r="E217" s="21"/>
      <c r="F217" s="21"/>
      <c r="G217" s="22"/>
      <c r="H217" s="22"/>
      <c r="I217" s="23"/>
      <c r="J217" s="23"/>
      <c r="K217" s="24"/>
      <c r="L217" s="25"/>
      <c r="M217" s="25"/>
      <c r="N217" s="26"/>
      <c r="O217" s="26"/>
      <c r="P217" s="26"/>
      <c r="Q217" s="26"/>
      <c r="R217" s="94"/>
      <c r="S217" s="38"/>
      <c r="T217" s="38"/>
      <c r="U217" s="143">
        <v>3</v>
      </c>
      <c r="V217" s="38"/>
    </row>
    <row r="218" spans="1:22" x14ac:dyDescent="0.25">
      <c r="A218" s="20"/>
      <c r="B218" s="20"/>
      <c r="C218" s="20"/>
      <c r="D218" s="20"/>
      <c r="E218" s="21"/>
      <c r="F218" s="21"/>
      <c r="G218" s="22"/>
      <c r="H218" s="22"/>
      <c r="I218" s="23"/>
      <c r="J218" s="23"/>
      <c r="K218" s="24"/>
      <c r="L218" s="25"/>
      <c r="M218" s="25"/>
      <c r="N218" s="26"/>
      <c r="O218" s="26"/>
      <c r="P218" s="26"/>
      <c r="Q218" s="26"/>
      <c r="R218" s="94"/>
      <c r="S218" s="38"/>
      <c r="T218" s="38"/>
      <c r="U218" s="143">
        <v>3</v>
      </c>
      <c r="V218" s="38"/>
    </row>
    <row r="219" spans="1:22" x14ac:dyDescent="0.25">
      <c r="A219" s="20"/>
      <c r="B219" s="20"/>
      <c r="C219" s="20"/>
      <c r="D219" s="20"/>
      <c r="E219" s="21"/>
      <c r="F219" s="21"/>
      <c r="G219" s="22"/>
      <c r="H219" s="22"/>
      <c r="I219" s="23"/>
      <c r="J219" s="23"/>
      <c r="K219" s="24"/>
      <c r="L219" s="25"/>
      <c r="M219" s="25"/>
      <c r="N219" s="26"/>
      <c r="O219" s="26"/>
      <c r="P219" s="26"/>
      <c r="Q219" s="26"/>
      <c r="R219" s="94"/>
      <c r="S219" s="38"/>
      <c r="T219" s="38"/>
      <c r="U219" s="143">
        <v>3</v>
      </c>
      <c r="V219" s="38"/>
    </row>
    <row r="220" spans="1:22" x14ac:dyDescent="0.25">
      <c r="A220" s="20"/>
      <c r="B220" s="20"/>
      <c r="C220" s="20"/>
      <c r="D220" s="20"/>
      <c r="E220" s="21"/>
      <c r="F220" s="21"/>
      <c r="G220" s="22"/>
      <c r="H220" s="22"/>
      <c r="I220" s="23"/>
      <c r="J220" s="23"/>
      <c r="K220" s="24"/>
      <c r="L220" s="25"/>
      <c r="M220" s="25"/>
      <c r="N220" s="26"/>
      <c r="O220" s="26"/>
      <c r="P220" s="26"/>
      <c r="Q220" s="26"/>
      <c r="R220" s="94"/>
      <c r="S220" s="38"/>
      <c r="T220" s="38"/>
      <c r="U220" s="143">
        <v>3</v>
      </c>
      <c r="V220" s="38"/>
    </row>
    <row r="221" spans="1:22" x14ac:dyDescent="0.25">
      <c r="A221" s="20"/>
      <c r="B221" s="20"/>
      <c r="C221" s="20"/>
      <c r="D221" s="20"/>
      <c r="E221" s="21"/>
      <c r="F221" s="21"/>
      <c r="G221" s="22"/>
      <c r="H221" s="22"/>
      <c r="I221" s="23"/>
      <c r="J221" s="23"/>
      <c r="K221" s="24"/>
      <c r="L221" s="25"/>
      <c r="M221" s="25"/>
      <c r="N221" s="26"/>
      <c r="O221" s="26"/>
      <c r="P221" s="26"/>
      <c r="Q221" s="26"/>
      <c r="R221" s="94"/>
      <c r="S221" s="38"/>
      <c r="T221" s="38"/>
      <c r="U221" s="143">
        <v>3</v>
      </c>
      <c r="V221" s="38"/>
    </row>
    <row r="222" spans="1:22" x14ac:dyDescent="0.25">
      <c r="A222" s="20"/>
      <c r="B222" s="20"/>
      <c r="C222" s="20"/>
      <c r="D222" s="20"/>
      <c r="E222" s="21"/>
      <c r="F222" s="21"/>
      <c r="G222" s="22"/>
      <c r="H222" s="22"/>
      <c r="I222" s="23"/>
      <c r="J222" s="23"/>
      <c r="K222" s="24"/>
      <c r="L222" s="25"/>
      <c r="M222" s="25"/>
      <c r="N222" s="26"/>
      <c r="O222" s="26"/>
      <c r="P222" s="26"/>
      <c r="Q222" s="26"/>
      <c r="R222" s="94"/>
      <c r="S222" s="38"/>
      <c r="T222" s="38"/>
      <c r="U222" s="143">
        <v>3</v>
      </c>
      <c r="V222" s="38"/>
    </row>
    <row r="223" spans="1:22" x14ac:dyDescent="0.25">
      <c r="A223" s="20"/>
      <c r="B223" s="20"/>
      <c r="C223" s="20"/>
      <c r="D223" s="20"/>
      <c r="E223" s="21"/>
      <c r="F223" s="21"/>
      <c r="G223" s="22"/>
      <c r="H223" s="22"/>
      <c r="I223" s="23"/>
      <c r="J223" s="23"/>
      <c r="K223" s="24"/>
      <c r="L223" s="25"/>
      <c r="M223" s="25"/>
      <c r="N223" s="26"/>
      <c r="O223" s="26"/>
      <c r="P223" s="26"/>
      <c r="Q223" s="26"/>
      <c r="R223" s="94"/>
      <c r="S223" s="38"/>
      <c r="T223" s="38"/>
      <c r="U223" s="143">
        <v>3</v>
      </c>
      <c r="V223" s="38"/>
    </row>
    <row r="224" spans="1:22" x14ac:dyDescent="0.25">
      <c r="A224" s="20"/>
      <c r="B224" s="20"/>
      <c r="C224" s="20"/>
      <c r="D224" s="20"/>
      <c r="E224" s="21"/>
      <c r="F224" s="21"/>
      <c r="G224" s="22"/>
      <c r="H224" s="22"/>
      <c r="I224" s="23"/>
      <c r="J224" s="23"/>
      <c r="K224" s="24"/>
      <c r="L224" s="25"/>
      <c r="M224" s="25"/>
      <c r="N224" s="26"/>
      <c r="O224" s="26"/>
      <c r="P224" s="26"/>
      <c r="Q224" s="26"/>
      <c r="R224" s="94"/>
      <c r="S224" s="38"/>
      <c r="T224" s="38"/>
      <c r="U224" s="143">
        <v>3</v>
      </c>
      <c r="V224" s="38"/>
    </row>
    <row r="225" spans="1:22" x14ac:dyDescent="0.25">
      <c r="A225" s="20"/>
      <c r="B225" s="20"/>
      <c r="C225" s="20"/>
      <c r="D225" s="20"/>
      <c r="E225" s="21"/>
      <c r="F225" s="21"/>
      <c r="G225" s="22"/>
      <c r="H225" s="22"/>
      <c r="I225" s="23"/>
      <c r="J225" s="23"/>
      <c r="K225" s="24"/>
      <c r="L225" s="25"/>
      <c r="M225" s="25"/>
      <c r="N225" s="26"/>
      <c r="O225" s="26"/>
      <c r="P225" s="26"/>
      <c r="Q225" s="26"/>
      <c r="R225" s="94"/>
      <c r="S225" s="38"/>
      <c r="T225" s="38"/>
      <c r="U225" s="143">
        <v>3</v>
      </c>
      <c r="V225" s="38"/>
    </row>
    <row r="226" spans="1:22" x14ac:dyDescent="0.25">
      <c r="A226" s="20"/>
      <c r="B226" s="20"/>
      <c r="C226" s="20"/>
      <c r="D226" s="20"/>
      <c r="E226" s="21"/>
      <c r="F226" s="21"/>
      <c r="G226" s="22"/>
      <c r="H226" s="22"/>
      <c r="I226" s="23"/>
      <c r="J226" s="23"/>
      <c r="K226" s="24"/>
      <c r="L226" s="25"/>
      <c r="M226" s="25"/>
      <c r="N226" s="26"/>
      <c r="O226" s="26"/>
      <c r="P226" s="26"/>
      <c r="Q226" s="26"/>
      <c r="R226" s="94"/>
      <c r="S226" s="38"/>
      <c r="T226" s="38"/>
      <c r="U226" s="143">
        <v>3</v>
      </c>
      <c r="V226" s="38"/>
    </row>
    <row r="227" spans="1:22" x14ac:dyDescent="0.25">
      <c r="A227" s="20"/>
      <c r="B227" s="20"/>
      <c r="C227" s="20"/>
      <c r="D227" s="20"/>
      <c r="E227" s="21"/>
      <c r="F227" s="21"/>
      <c r="G227" s="22"/>
      <c r="H227" s="22"/>
      <c r="I227" s="23"/>
      <c r="J227" s="23"/>
      <c r="K227" s="24"/>
      <c r="L227" s="25"/>
      <c r="M227" s="25"/>
      <c r="N227" s="26"/>
      <c r="O227" s="26"/>
      <c r="P227" s="26"/>
      <c r="Q227" s="26"/>
      <c r="R227" s="94"/>
      <c r="S227" s="38"/>
      <c r="T227" s="38"/>
      <c r="U227" s="143">
        <v>3</v>
      </c>
      <c r="V227" s="38"/>
    </row>
    <row r="228" spans="1:22" x14ac:dyDescent="0.25">
      <c r="A228" s="20"/>
      <c r="B228" s="20"/>
      <c r="C228" s="20"/>
      <c r="D228" s="20"/>
      <c r="E228" s="21"/>
      <c r="F228" s="21"/>
      <c r="G228" s="22"/>
      <c r="H228" s="22"/>
      <c r="I228" s="23"/>
      <c r="J228" s="23"/>
      <c r="K228" s="24"/>
      <c r="L228" s="25"/>
      <c r="M228" s="25"/>
      <c r="N228" s="26"/>
      <c r="O228" s="26"/>
      <c r="P228" s="26"/>
      <c r="Q228" s="26"/>
      <c r="R228" s="94"/>
      <c r="S228" s="38"/>
      <c r="T228" s="38"/>
      <c r="U228" s="143">
        <v>3</v>
      </c>
      <c r="V228" s="38"/>
    </row>
    <row r="229" spans="1:22" x14ac:dyDescent="0.25">
      <c r="A229" s="20"/>
      <c r="B229" s="20"/>
      <c r="C229" s="20"/>
      <c r="D229" s="20"/>
      <c r="E229" s="21"/>
      <c r="F229" s="21"/>
      <c r="G229" s="22"/>
      <c r="H229" s="22"/>
      <c r="I229" s="23"/>
      <c r="J229" s="23"/>
      <c r="K229" s="24"/>
      <c r="L229" s="25"/>
      <c r="M229" s="25"/>
      <c r="N229" s="26"/>
      <c r="O229" s="26"/>
      <c r="P229" s="26"/>
      <c r="Q229" s="26"/>
      <c r="R229" s="94"/>
      <c r="S229" s="38"/>
      <c r="T229" s="38"/>
      <c r="U229" s="143">
        <v>3</v>
      </c>
      <c r="V229" s="38"/>
    </row>
    <row r="230" spans="1:22" x14ac:dyDescent="0.25">
      <c r="A230" s="20"/>
      <c r="B230" s="20"/>
      <c r="C230" s="20"/>
      <c r="D230" s="20"/>
      <c r="E230" s="21"/>
      <c r="F230" s="21"/>
      <c r="G230" s="22"/>
      <c r="H230" s="22"/>
      <c r="I230" s="23"/>
      <c r="J230" s="23"/>
      <c r="K230" s="24"/>
      <c r="L230" s="25"/>
      <c r="M230" s="25"/>
      <c r="N230" s="26"/>
      <c r="O230" s="26"/>
      <c r="P230" s="26"/>
      <c r="Q230" s="26"/>
      <c r="R230" s="94"/>
      <c r="S230" s="38"/>
      <c r="T230" s="38"/>
      <c r="U230" s="143">
        <v>3</v>
      </c>
      <c r="V230" s="38"/>
    </row>
    <row r="231" spans="1:22" x14ac:dyDescent="0.25">
      <c r="A231" s="20"/>
      <c r="B231" s="20"/>
      <c r="C231" s="20"/>
      <c r="D231" s="20"/>
      <c r="E231" s="21"/>
      <c r="F231" s="21"/>
      <c r="G231" s="22"/>
      <c r="H231" s="22"/>
      <c r="I231" s="23"/>
      <c r="J231" s="23"/>
      <c r="K231" s="24"/>
      <c r="L231" s="25"/>
      <c r="M231" s="25"/>
      <c r="N231" s="26"/>
      <c r="O231" s="26"/>
      <c r="P231" s="26"/>
      <c r="Q231" s="26"/>
      <c r="R231" s="94"/>
      <c r="S231" s="38"/>
      <c r="T231" s="38"/>
      <c r="U231" s="143">
        <v>3</v>
      </c>
      <c r="V231" s="38"/>
    </row>
    <row r="232" spans="1:22" x14ac:dyDescent="0.25">
      <c r="A232" s="20"/>
      <c r="B232" s="20"/>
      <c r="C232" s="20"/>
      <c r="D232" s="20"/>
      <c r="E232" s="21"/>
      <c r="F232" s="21"/>
      <c r="G232" s="22"/>
      <c r="H232" s="22"/>
      <c r="I232" s="23"/>
      <c r="J232" s="23"/>
      <c r="K232" s="24"/>
      <c r="L232" s="25"/>
      <c r="M232" s="25"/>
      <c r="N232" s="26"/>
      <c r="O232" s="26"/>
      <c r="P232" s="26"/>
      <c r="Q232" s="26"/>
      <c r="R232" s="94"/>
      <c r="S232" s="38"/>
      <c r="T232" s="38"/>
      <c r="U232" s="143">
        <v>3</v>
      </c>
      <c r="V232" s="38"/>
    </row>
    <row r="233" spans="1:22" x14ac:dyDescent="0.25">
      <c r="A233" s="20"/>
      <c r="B233" s="20"/>
      <c r="C233" s="20"/>
      <c r="D233" s="20"/>
      <c r="E233" s="21"/>
      <c r="F233" s="21"/>
      <c r="G233" s="22"/>
      <c r="H233" s="22"/>
      <c r="I233" s="23"/>
      <c r="J233" s="23"/>
      <c r="K233" s="24"/>
      <c r="L233" s="25"/>
      <c r="M233" s="25"/>
      <c r="N233" s="26"/>
      <c r="O233" s="26"/>
      <c r="P233" s="26"/>
      <c r="Q233" s="26"/>
      <c r="R233" s="94"/>
      <c r="S233" s="38"/>
      <c r="T233" s="38"/>
      <c r="U233" s="143">
        <v>3</v>
      </c>
      <c r="V233" s="38"/>
    </row>
    <row r="234" spans="1:22" x14ac:dyDescent="0.25">
      <c r="A234" s="20"/>
      <c r="B234" s="20"/>
      <c r="C234" s="20"/>
      <c r="D234" s="20"/>
      <c r="E234" s="21"/>
      <c r="F234" s="21"/>
      <c r="G234" s="22"/>
      <c r="H234" s="22"/>
      <c r="I234" s="23"/>
      <c r="J234" s="23"/>
      <c r="K234" s="24"/>
      <c r="L234" s="25"/>
      <c r="M234" s="25"/>
      <c r="N234" s="26"/>
      <c r="O234" s="26"/>
      <c r="P234" s="26"/>
      <c r="Q234" s="26"/>
      <c r="R234" s="94"/>
      <c r="S234" s="38"/>
      <c r="T234" s="38"/>
      <c r="U234" s="143">
        <v>3</v>
      </c>
      <c r="V234" s="38"/>
    </row>
    <row r="235" spans="1:22" x14ac:dyDescent="0.25">
      <c r="A235" s="20"/>
      <c r="B235" s="20"/>
      <c r="C235" s="20"/>
      <c r="D235" s="20"/>
      <c r="E235" s="21"/>
      <c r="F235" s="21"/>
      <c r="G235" s="22"/>
      <c r="H235" s="22"/>
      <c r="I235" s="23"/>
      <c r="J235" s="23"/>
      <c r="K235" s="24"/>
      <c r="L235" s="25"/>
      <c r="M235" s="25"/>
      <c r="N235" s="26"/>
      <c r="O235" s="26"/>
      <c r="P235" s="26"/>
      <c r="Q235" s="26"/>
      <c r="R235" s="94"/>
      <c r="S235" s="38"/>
      <c r="T235" s="38"/>
      <c r="U235" s="143">
        <v>3</v>
      </c>
      <c r="V235" s="38"/>
    </row>
    <row r="236" spans="1:22" x14ac:dyDescent="0.25">
      <c r="A236" s="20"/>
      <c r="B236" s="20"/>
      <c r="C236" s="20"/>
      <c r="D236" s="20"/>
      <c r="E236" s="21"/>
      <c r="F236" s="21"/>
      <c r="G236" s="22"/>
      <c r="H236" s="22"/>
      <c r="I236" s="23"/>
      <c r="J236" s="23"/>
      <c r="K236" s="24"/>
      <c r="L236" s="25"/>
      <c r="M236" s="25"/>
      <c r="N236" s="26"/>
      <c r="O236" s="26"/>
      <c r="P236" s="26"/>
      <c r="Q236" s="26"/>
      <c r="R236" s="94"/>
      <c r="S236" s="38"/>
      <c r="T236" s="38"/>
      <c r="U236" s="143">
        <v>3</v>
      </c>
      <c r="V236" s="38"/>
    </row>
    <row r="237" spans="1:22" x14ac:dyDescent="0.25">
      <c r="A237" s="20"/>
      <c r="B237" s="20"/>
      <c r="C237" s="20"/>
      <c r="D237" s="20"/>
      <c r="E237" s="21"/>
      <c r="F237" s="21"/>
      <c r="G237" s="22"/>
      <c r="H237" s="22"/>
      <c r="I237" s="23"/>
      <c r="J237" s="23"/>
      <c r="K237" s="24"/>
      <c r="L237" s="25"/>
      <c r="M237" s="25"/>
      <c r="N237" s="26"/>
      <c r="O237" s="26"/>
      <c r="P237" s="26"/>
      <c r="Q237" s="26"/>
      <c r="R237" s="94"/>
      <c r="S237" s="38"/>
      <c r="T237" s="38"/>
      <c r="U237" s="143">
        <v>3</v>
      </c>
      <c r="V237" s="38"/>
    </row>
    <row r="238" spans="1:22" x14ac:dyDescent="0.25">
      <c r="A238" s="20"/>
      <c r="B238" s="20"/>
      <c r="C238" s="20"/>
      <c r="D238" s="20"/>
      <c r="E238" s="21"/>
      <c r="F238" s="21"/>
      <c r="G238" s="22"/>
      <c r="H238" s="22"/>
      <c r="I238" s="23"/>
      <c r="J238" s="23"/>
      <c r="K238" s="24"/>
      <c r="L238" s="25"/>
      <c r="M238" s="25"/>
      <c r="N238" s="26"/>
      <c r="O238" s="26"/>
      <c r="P238" s="26"/>
      <c r="Q238" s="26"/>
      <c r="R238" s="94"/>
      <c r="S238" s="38"/>
      <c r="T238" s="38"/>
      <c r="U238" s="143">
        <v>3</v>
      </c>
      <c r="V238" s="38"/>
    </row>
    <row r="239" spans="1:22" x14ac:dyDescent="0.25">
      <c r="A239" s="20"/>
      <c r="B239" s="20"/>
      <c r="C239" s="20"/>
      <c r="D239" s="20"/>
      <c r="E239" s="21"/>
      <c r="F239" s="21"/>
      <c r="G239" s="22"/>
      <c r="H239" s="22"/>
      <c r="I239" s="23"/>
      <c r="J239" s="23"/>
      <c r="K239" s="24"/>
      <c r="L239" s="25"/>
      <c r="M239" s="25"/>
      <c r="N239" s="26"/>
      <c r="O239" s="26"/>
      <c r="P239" s="26"/>
      <c r="Q239" s="26"/>
      <c r="R239" s="1"/>
      <c r="S239" s="38"/>
      <c r="T239" s="38"/>
      <c r="U239" s="143">
        <v>3</v>
      </c>
      <c r="V239" s="38"/>
    </row>
    <row r="240" spans="1:22" x14ac:dyDescent="0.25">
      <c r="A240" s="20"/>
      <c r="B240" s="20"/>
      <c r="C240" s="20"/>
      <c r="D240" s="20"/>
      <c r="E240" s="21"/>
      <c r="F240" s="21"/>
      <c r="G240" s="22"/>
      <c r="H240" s="22"/>
      <c r="I240" s="23"/>
      <c r="J240" s="23"/>
      <c r="K240" s="24"/>
      <c r="L240" s="25"/>
      <c r="M240" s="25"/>
      <c r="N240" s="26"/>
      <c r="O240" s="26"/>
      <c r="P240" s="26"/>
      <c r="Q240" s="26"/>
      <c r="R240" s="1"/>
      <c r="S240" s="38"/>
      <c r="T240" s="38"/>
      <c r="U240" s="143">
        <v>3</v>
      </c>
      <c r="V240" s="38"/>
    </row>
    <row r="241" spans="1:22" x14ac:dyDescent="0.25">
      <c r="A241" s="20"/>
      <c r="B241" s="20"/>
      <c r="C241" s="20"/>
      <c r="D241" s="20"/>
      <c r="E241" s="21"/>
      <c r="F241" s="21"/>
      <c r="G241" s="22"/>
      <c r="H241" s="22"/>
      <c r="I241" s="23"/>
      <c r="J241" s="23"/>
      <c r="K241" s="24"/>
      <c r="L241" s="25"/>
      <c r="M241" s="25"/>
      <c r="N241" s="26"/>
      <c r="O241" s="26"/>
      <c r="P241" s="26"/>
      <c r="Q241" s="26"/>
      <c r="R241" s="1"/>
      <c r="S241" s="38"/>
      <c r="T241" s="38"/>
      <c r="U241" s="143">
        <v>3</v>
      </c>
      <c r="V241" s="38"/>
    </row>
    <row r="242" spans="1:22" x14ac:dyDescent="0.25">
      <c r="A242" s="20"/>
      <c r="B242" s="20"/>
      <c r="C242" s="20"/>
      <c r="D242" s="20"/>
      <c r="E242" s="21"/>
      <c r="F242" s="21"/>
      <c r="G242" s="22"/>
      <c r="H242" s="22"/>
      <c r="I242" s="23"/>
      <c r="J242" s="23"/>
      <c r="K242" s="24"/>
      <c r="L242" s="25"/>
      <c r="M242" s="25"/>
      <c r="N242" s="26"/>
      <c r="O242" s="26"/>
      <c r="P242" s="26"/>
      <c r="Q242" s="26"/>
      <c r="R242" s="1"/>
      <c r="S242" s="38"/>
      <c r="T242" s="38"/>
      <c r="U242" s="143">
        <v>3</v>
      </c>
      <c r="V242" s="38"/>
    </row>
    <row r="243" spans="1:22" x14ac:dyDescent="0.25">
      <c r="A243" s="20"/>
      <c r="B243" s="20"/>
      <c r="C243" s="20"/>
      <c r="D243" s="20"/>
      <c r="E243" s="21"/>
      <c r="F243" s="21"/>
      <c r="G243" s="22"/>
      <c r="H243" s="22"/>
      <c r="I243" s="23"/>
      <c r="J243" s="23"/>
      <c r="K243" s="24"/>
      <c r="L243" s="25"/>
      <c r="M243" s="25"/>
      <c r="N243" s="26"/>
      <c r="O243" s="26"/>
      <c r="P243" s="26"/>
      <c r="Q243" s="26"/>
      <c r="R243" s="1"/>
      <c r="S243" s="38"/>
      <c r="T243" s="38"/>
      <c r="U243" s="143">
        <v>3</v>
      </c>
      <c r="V243" s="38"/>
    </row>
    <row r="244" spans="1:22" x14ac:dyDescent="0.25">
      <c r="A244" s="20"/>
      <c r="B244" s="20"/>
      <c r="C244" s="20"/>
      <c r="D244" s="20"/>
      <c r="E244" s="21"/>
      <c r="F244" s="21"/>
      <c r="G244" s="22"/>
      <c r="H244" s="22"/>
      <c r="I244" s="23"/>
      <c r="J244" s="23"/>
      <c r="K244" s="24"/>
      <c r="L244" s="25"/>
      <c r="M244" s="25"/>
      <c r="N244" s="26"/>
      <c r="O244" s="26"/>
      <c r="P244" s="26"/>
      <c r="Q244" s="26"/>
      <c r="R244" s="1"/>
      <c r="S244" s="38"/>
      <c r="T244" s="38"/>
      <c r="U244" s="143">
        <v>3</v>
      </c>
      <c r="V244" s="38"/>
    </row>
    <row r="245" spans="1:22" x14ac:dyDescent="0.25">
      <c r="A245" s="20"/>
      <c r="B245" s="20"/>
      <c r="C245" s="20"/>
      <c r="D245" s="20"/>
      <c r="E245" s="21"/>
      <c r="F245" s="21"/>
      <c r="G245" s="22"/>
      <c r="H245" s="22"/>
      <c r="I245" s="23"/>
      <c r="J245" s="23"/>
      <c r="K245" s="24"/>
      <c r="L245" s="25"/>
      <c r="M245" s="25"/>
      <c r="N245" s="26"/>
      <c r="O245" s="26"/>
      <c r="P245" s="26"/>
      <c r="Q245" s="26"/>
      <c r="R245" s="1"/>
      <c r="S245" s="38"/>
      <c r="T245" s="38"/>
      <c r="U245" s="143">
        <v>3</v>
      </c>
      <c r="V245" s="38"/>
    </row>
    <row r="246" spans="1:22" x14ac:dyDescent="0.25">
      <c r="A246" s="20"/>
      <c r="B246" s="20"/>
      <c r="C246" s="20"/>
      <c r="D246" s="20"/>
      <c r="E246" s="21"/>
      <c r="F246" s="21"/>
      <c r="G246" s="22"/>
      <c r="H246" s="22"/>
      <c r="I246" s="23"/>
      <c r="J246" s="23"/>
      <c r="K246" s="24"/>
      <c r="L246" s="25"/>
      <c r="M246" s="25"/>
      <c r="N246" s="26"/>
      <c r="O246" s="26"/>
      <c r="P246" s="26"/>
      <c r="Q246" s="26"/>
      <c r="R246" s="1"/>
      <c r="S246" s="38"/>
      <c r="T246" s="38"/>
      <c r="U246" s="143">
        <v>3</v>
      </c>
      <c r="V246" s="38"/>
    </row>
    <row r="247" spans="1:22" x14ac:dyDescent="0.25">
      <c r="A247" s="20"/>
      <c r="B247" s="20"/>
      <c r="C247" s="20"/>
      <c r="D247" s="20"/>
      <c r="E247" s="21"/>
      <c r="F247" s="21"/>
      <c r="G247" s="22"/>
      <c r="H247" s="22"/>
      <c r="I247" s="23"/>
      <c r="J247" s="23"/>
      <c r="K247" s="24"/>
      <c r="L247" s="25"/>
      <c r="M247" s="25"/>
      <c r="N247" s="26"/>
      <c r="O247" s="26"/>
      <c r="P247" s="26"/>
      <c r="Q247" s="26"/>
      <c r="R247" s="1"/>
      <c r="S247" s="38"/>
      <c r="T247" s="38"/>
      <c r="U247" s="143">
        <v>3</v>
      </c>
      <c r="V247" s="38"/>
    </row>
    <row r="248" spans="1:22" x14ac:dyDescent="0.25">
      <c r="A248" s="20"/>
      <c r="B248" s="20"/>
      <c r="C248" s="20"/>
      <c r="D248" s="20"/>
      <c r="E248" s="21"/>
      <c r="F248" s="21"/>
      <c r="G248" s="22"/>
      <c r="H248" s="22"/>
      <c r="I248" s="23"/>
      <c r="J248" s="23"/>
      <c r="K248" s="24"/>
      <c r="L248" s="25"/>
      <c r="M248" s="25"/>
      <c r="N248" s="26"/>
      <c r="O248" s="26"/>
      <c r="P248" s="26"/>
      <c r="Q248" s="26"/>
      <c r="R248" s="1"/>
      <c r="S248" s="38"/>
      <c r="T248" s="38"/>
      <c r="U248" s="143">
        <v>3</v>
      </c>
      <c r="V248" s="38"/>
    </row>
    <row r="249" spans="1:22" x14ac:dyDescent="0.25">
      <c r="A249" s="20"/>
      <c r="B249" s="20"/>
      <c r="C249" s="20"/>
      <c r="D249" s="20"/>
      <c r="E249" s="21"/>
      <c r="F249" s="21"/>
      <c r="G249" s="22"/>
      <c r="H249" s="22"/>
      <c r="I249" s="23"/>
      <c r="J249" s="23"/>
      <c r="K249" s="24"/>
      <c r="L249" s="25"/>
      <c r="M249" s="25"/>
      <c r="N249" s="26"/>
      <c r="O249" s="26"/>
      <c r="P249" s="26"/>
      <c r="Q249" s="26"/>
      <c r="R249" s="1"/>
      <c r="S249" s="38"/>
      <c r="T249" s="38"/>
      <c r="U249" s="143">
        <v>3</v>
      </c>
      <c r="V249" s="38"/>
    </row>
    <row r="250" spans="1:22" x14ac:dyDescent="0.25">
      <c r="A250" s="20"/>
      <c r="B250" s="20"/>
      <c r="C250" s="20"/>
      <c r="D250" s="20"/>
      <c r="E250" s="21"/>
      <c r="F250" s="21"/>
      <c r="G250" s="22"/>
      <c r="H250" s="22"/>
      <c r="I250" s="23"/>
      <c r="J250" s="23"/>
      <c r="K250" s="24"/>
      <c r="L250" s="25"/>
      <c r="M250" s="25"/>
      <c r="N250" s="26"/>
      <c r="O250" s="26"/>
      <c r="P250" s="26"/>
      <c r="Q250" s="26"/>
      <c r="R250" s="1"/>
      <c r="S250" s="38"/>
      <c r="T250" s="38"/>
      <c r="U250" s="143">
        <v>3</v>
      </c>
      <c r="V250" s="38"/>
    </row>
    <row r="251" spans="1:22" x14ac:dyDescent="0.25">
      <c r="A251" s="20"/>
      <c r="B251" s="20"/>
      <c r="C251" s="20"/>
      <c r="D251" s="20"/>
      <c r="E251" s="21"/>
      <c r="F251" s="21"/>
      <c r="G251" s="22"/>
      <c r="H251" s="22"/>
      <c r="I251" s="23"/>
      <c r="J251" s="23"/>
      <c r="K251" s="24"/>
      <c r="L251" s="25"/>
      <c r="M251" s="25"/>
      <c r="N251" s="26"/>
      <c r="O251" s="26"/>
      <c r="P251" s="26"/>
      <c r="Q251" s="26"/>
      <c r="R251" s="1"/>
      <c r="S251" s="38"/>
      <c r="T251" s="38"/>
      <c r="U251" s="143">
        <v>3</v>
      </c>
      <c r="V251" s="38"/>
    </row>
    <row r="252" spans="1:22" x14ac:dyDescent="0.25">
      <c r="A252" s="20"/>
      <c r="B252" s="20"/>
      <c r="C252" s="20"/>
      <c r="D252" s="20"/>
      <c r="E252" s="21"/>
      <c r="F252" s="21"/>
      <c r="G252" s="22"/>
      <c r="H252" s="22"/>
      <c r="I252" s="23"/>
      <c r="J252" s="23"/>
      <c r="K252" s="24"/>
      <c r="L252" s="25"/>
      <c r="M252" s="25"/>
      <c r="N252" s="26"/>
      <c r="O252" s="26"/>
      <c r="P252" s="26"/>
      <c r="Q252" s="26"/>
      <c r="R252" s="1"/>
      <c r="S252" s="38"/>
      <c r="T252" s="38"/>
      <c r="U252" s="143">
        <v>3</v>
      </c>
      <c r="V252" s="38"/>
    </row>
    <row r="253" spans="1:22" x14ac:dyDescent="0.25">
      <c r="A253" s="20"/>
      <c r="B253" s="20"/>
      <c r="C253" s="20"/>
      <c r="D253" s="20"/>
      <c r="E253" s="21"/>
      <c r="F253" s="21"/>
      <c r="G253" s="22"/>
      <c r="H253" s="22"/>
      <c r="I253" s="23"/>
      <c r="J253" s="23"/>
      <c r="K253" s="24"/>
      <c r="L253" s="25"/>
      <c r="M253" s="25"/>
      <c r="N253" s="26"/>
      <c r="O253" s="26"/>
      <c r="P253" s="26"/>
      <c r="Q253" s="26"/>
      <c r="R253" s="1"/>
      <c r="S253" s="38"/>
      <c r="T253" s="38"/>
      <c r="U253" s="143">
        <v>3</v>
      </c>
      <c r="V253" s="38"/>
    </row>
    <row r="254" spans="1:22" x14ac:dyDescent="0.25">
      <c r="A254" s="20"/>
      <c r="B254" s="20"/>
      <c r="C254" s="20"/>
      <c r="D254" s="20"/>
      <c r="E254" s="21"/>
      <c r="F254" s="21"/>
      <c r="G254" s="22"/>
      <c r="H254" s="22"/>
      <c r="I254" s="23"/>
      <c r="J254" s="23"/>
      <c r="K254" s="24"/>
      <c r="L254" s="25"/>
      <c r="M254" s="25"/>
      <c r="N254" s="26"/>
      <c r="O254" s="26"/>
      <c r="P254" s="26"/>
      <c r="Q254" s="26"/>
      <c r="R254" s="1"/>
      <c r="S254" s="38"/>
      <c r="T254" s="38"/>
      <c r="U254" s="143">
        <v>3</v>
      </c>
      <c r="V254" s="38"/>
    </row>
    <row r="255" spans="1:22" x14ac:dyDescent="0.25">
      <c r="A255" s="20"/>
      <c r="B255" s="20"/>
      <c r="C255" s="20"/>
      <c r="D255" s="20"/>
      <c r="E255" s="21"/>
      <c r="F255" s="21"/>
      <c r="G255" s="22"/>
      <c r="H255" s="22"/>
      <c r="I255" s="23"/>
      <c r="J255" s="23"/>
      <c r="K255" s="24"/>
      <c r="L255" s="25"/>
      <c r="M255" s="25"/>
      <c r="N255" s="26"/>
      <c r="O255" s="26"/>
      <c r="P255" s="26"/>
      <c r="Q255" s="26"/>
      <c r="R255" s="1"/>
      <c r="S255" s="38"/>
      <c r="T255" s="38"/>
      <c r="U255" s="143">
        <v>3</v>
      </c>
      <c r="V255" s="38"/>
    </row>
    <row r="256" spans="1:22" x14ac:dyDescent="0.25">
      <c r="A256" s="20"/>
      <c r="B256" s="20"/>
      <c r="C256" s="20"/>
      <c r="D256" s="20"/>
      <c r="E256" s="21"/>
      <c r="F256" s="21"/>
      <c r="G256" s="22"/>
      <c r="H256" s="22"/>
      <c r="I256" s="23"/>
      <c r="J256" s="23"/>
      <c r="K256" s="24"/>
      <c r="L256" s="25"/>
      <c r="M256" s="25"/>
      <c r="N256" s="26"/>
      <c r="O256" s="26"/>
      <c r="P256" s="26"/>
      <c r="Q256" s="26"/>
      <c r="R256" s="1"/>
      <c r="S256" s="38"/>
      <c r="T256" s="38"/>
      <c r="U256" s="143">
        <v>3</v>
      </c>
      <c r="V256" s="38"/>
    </row>
    <row r="257" spans="1:22" x14ac:dyDescent="0.25">
      <c r="A257" s="20"/>
      <c r="B257" s="20"/>
      <c r="C257" s="20"/>
      <c r="D257" s="20"/>
      <c r="E257" s="21"/>
      <c r="F257" s="21"/>
      <c r="G257" s="22"/>
      <c r="H257" s="22"/>
      <c r="I257" s="23"/>
      <c r="J257" s="23"/>
      <c r="K257" s="24"/>
      <c r="L257" s="25"/>
      <c r="M257" s="25"/>
      <c r="N257" s="26"/>
      <c r="O257" s="26"/>
      <c r="P257" s="26"/>
      <c r="Q257" s="26"/>
      <c r="R257" s="1"/>
      <c r="S257" s="38"/>
      <c r="T257" s="38"/>
      <c r="U257" s="143">
        <v>3</v>
      </c>
      <c r="V257" s="38"/>
    </row>
    <row r="258" spans="1:22" x14ac:dyDescent="0.25">
      <c r="A258" s="20"/>
      <c r="B258" s="20"/>
      <c r="C258" s="20"/>
      <c r="D258" s="20"/>
      <c r="E258" s="21"/>
      <c r="F258" s="21"/>
      <c r="G258" s="22"/>
      <c r="H258" s="22"/>
      <c r="I258" s="23"/>
      <c r="J258" s="23"/>
      <c r="K258" s="24"/>
      <c r="L258" s="25"/>
      <c r="M258" s="25"/>
      <c r="N258" s="26"/>
      <c r="O258" s="26"/>
      <c r="P258" s="26"/>
      <c r="Q258" s="26"/>
      <c r="R258" s="1"/>
      <c r="S258" s="38"/>
      <c r="T258" s="38"/>
      <c r="U258" s="143">
        <v>3</v>
      </c>
      <c r="V258" s="38"/>
    </row>
    <row r="259" spans="1:22" x14ac:dyDescent="0.25">
      <c r="A259" s="20"/>
      <c r="B259" s="20"/>
      <c r="C259" s="20"/>
      <c r="D259" s="20"/>
      <c r="E259" s="21"/>
      <c r="F259" s="21"/>
      <c r="G259" s="22"/>
      <c r="H259" s="22"/>
      <c r="I259" s="23"/>
      <c r="J259" s="23"/>
      <c r="K259" s="24"/>
      <c r="L259" s="25"/>
      <c r="M259" s="25"/>
      <c r="N259" s="26"/>
      <c r="O259" s="26"/>
      <c r="P259" s="26"/>
      <c r="Q259" s="26"/>
      <c r="R259" s="1"/>
      <c r="S259" s="38"/>
      <c r="T259" s="38"/>
      <c r="U259" s="143">
        <v>3</v>
      </c>
      <c r="V259" s="38"/>
    </row>
    <row r="260" spans="1:22" x14ac:dyDescent="0.25">
      <c r="A260" s="20"/>
      <c r="B260" s="20"/>
      <c r="C260" s="20"/>
      <c r="D260" s="20"/>
      <c r="E260" s="21"/>
      <c r="F260" s="21"/>
      <c r="G260" s="22"/>
      <c r="H260" s="22"/>
      <c r="I260" s="23"/>
      <c r="J260" s="23"/>
      <c r="K260" s="24"/>
      <c r="L260" s="25"/>
      <c r="M260" s="25"/>
      <c r="N260" s="26"/>
      <c r="O260" s="26"/>
      <c r="P260" s="26"/>
      <c r="Q260" s="26"/>
      <c r="R260" s="1"/>
      <c r="S260" s="38"/>
      <c r="T260" s="38"/>
      <c r="U260" s="143">
        <v>3</v>
      </c>
      <c r="V260" s="38"/>
    </row>
    <row r="261" spans="1:22" x14ac:dyDescent="0.25">
      <c r="A261" s="20"/>
      <c r="B261" s="20"/>
      <c r="C261" s="20"/>
      <c r="D261" s="20"/>
      <c r="E261" s="21"/>
      <c r="F261" s="21"/>
      <c r="G261" s="22"/>
      <c r="H261" s="22"/>
      <c r="I261" s="23"/>
      <c r="J261" s="23"/>
      <c r="K261" s="24"/>
      <c r="L261" s="25"/>
      <c r="M261" s="25"/>
      <c r="N261" s="26"/>
      <c r="O261" s="26"/>
      <c r="P261" s="26"/>
      <c r="Q261" s="26"/>
      <c r="R261" s="1"/>
      <c r="S261" s="38"/>
      <c r="T261" s="38"/>
      <c r="U261" s="143">
        <v>3</v>
      </c>
      <c r="V261" s="38"/>
    </row>
    <row r="262" spans="1:22" x14ac:dyDescent="0.25">
      <c r="A262" s="20"/>
      <c r="B262" s="20"/>
      <c r="C262" s="20"/>
      <c r="D262" s="20"/>
      <c r="E262" s="21"/>
      <c r="F262" s="21"/>
      <c r="G262" s="22"/>
      <c r="H262" s="22"/>
      <c r="I262" s="23"/>
      <c r="J262" s="23"/>
      <c r="K262" s="24"/>
      <c r="L262" s="25"/>
      <c r="M262" s="25"/>
      <c r="N262" s="26"/>
      <c r="O262" s="26"/>
      <c r="P262" s="26"/>
      <c r="Q262" s="26"/>
      <c r="R262" s="1"/>
      <c r="S262" s="38"/>
      <c r="T262" s="38"/>
      <c r="U262" s="143">
        <v>3</v>
      </c>
      <c r="V262" s="38"/>
    </row>
    <row r="263" spans="1:22" x14ac:dyDescent="0.25">
      <c r="A263" s="20"/>
      <c r="B263" s="20"/>
      <c r="C263" s="20"/>
      <c r="D263" s="20"/>
      <c r="E263" s="21"/>
      <c r="F263" s="21"/>
      <c r="G263" s="22"/>
      <c r="H263" s="22"/>
      <c r="I263" s="23"/>
      <c r="J263" s="23"/>
      <c r="K263" s="24"/>
      <c r="L263" s="25"/>
      <c r="M263" s="25"/>
      <c r="N263" s="26"/>
      <c r="O263" s="26"/>
      <c r="P263" s="26"/>
      <c r="Q263" s="26"/>
      <c r="R263" s="1"/>
      <c r="S263" s="38"/>
      <c r="T263" s="38"/>
      <c r="U263" s="143">
        <v>3</v>
      </c>
      <c r="V263" s="38"/>
    </row>
    <row r="264" spans="1:22" x14ac:dyDescent="0.25">
      <c r="A264" s="20"/>
      <c r="B264" s="20"/>
      <c r="C264" s="20"/>
      <c r="D264" s="20"/>
      <c r="E264" s="21"/>
      <c r="F264" s="21"/>
      <c r="G264" s="22"/>
      <c r="H264" s="22"/>
      <c r="I264" s="23"/>
      <c r="J264" s="23"/>
      <c r="K264" s="24"/>
      <c r="L264" s="25"/>
      <c r="M264" s="25"/>
      <c r="N264" s="26"/>
      <c r="O264" s="26"/>
      <c r="P264" s="26"/>
      <c r="Q264" s="26"/>
      <c r="R264" s="1"/>
      <c r="S264" s="38"/>
      <c r="T264" s="38"/>
      <c r="U264" s="143">
        <v>3</v>
      </c>
      <c r="V264" s="38"/>
    </row>
    <row r="265" spans="1:22" x14ac:dyDescent="0.25">
      <c r="A265" s="20"/>
      <c r="B265" s="20"/>
      <c r="C265" s="20"/>
      <c r="D265" s="20"/>
      <c r="E265" s="21"/>
      <c r="F265" s="21"/>
      <c r="G265" s="22"/>
      <c r="H265" s="22"/>
      <c r="I265" s="23"/>
      <c r="J265" s="23"/>
      <c r="K265" s="24"/>
      <c r="L265" s="25"/>
      <c r="M265" s="25"/>
      <c r="N265" s="26"/>
      <c r="O265" s="26"/>
      <c r="P265" s="26"/>
      <c r="Q265" s="26"/>
      <c r="R265" s="1"/>
      <c r="S265" s="38"/>
      <c r="T265" s="38"/>
      <c r="U265" s="143">
        <v>3</v>
      </c>
      <c r="V265" s="38"/>
    </row>
    <row r="266" spans="1:22" x14ac:dyDescent="0.25">
      <c r="A266" s="20"/>
      <c r="B266" s="20"/>
      <c r="C266" s="20"/>
      <c r="D266" s="20"/>
      <c r="E266" s="21"/>
      <c r="F266" s="21"/>
      <c r="G266" s="22"/>
      <c r="H266" s="22"/>
      <c r="I266" s="23"/>
      <c r="J266" s="23"/>
      <c r="K266" s="24"/>
      <c r="L266" s="25"/>
      <c r="M266" s="25"/>
      <c r="N266" s="26"/>
      <c r="O266" s="26"/>
      <c r="P266" s="26"/>
      <c r="Q266" s="26"/>
      <c r="R266" s="1"/>
      <c r="S266" s="38"/>
      <c r="T266" s="38"/>
      <c r="U266" s="143">
        <v>3</v>
      </c>
      <c r="V266" s="38"/>
    </row>
    <row r="267" spans="1:22" x14ac:dyDescent="0.25">
      <c r="A267" s="20"/>
      <c r="B267" s="20"/>
      <c r="C267" s="20"/>
      <c r="D267" s="20"/>
      <c r="E267" s="21"/>
      <c r="F267" s="21"/>
      <c r="G267" s="22"/>
      <c r="H267" s="22"/>
      <c r="I267" s="23"/>
      <c r="J267" s="23"/>
      <c r="K267" s="24"/>
      <c r="L267" s="25"/>
      <c r="M267" s="25"/>
      <c r="N267" s="26"/>
      <c r="O267" s="26"/>
      <c r="P267" s="26"/>
      <c r="Q267" s="26"/>
      <c r="R267" s="1"/>
      <c r="S267" s="38"/>
      <c r="T267" s="38"/>
      <c r="U267" s="143">
        <v>3</v>
      </c>
      <c r="V267" s="38"/>
    </row>
    <row r="268" spans="1:22" x14ac:dyDescent="0.25">
      <c r="A268" s="20"/>
      <c r="B268" s="20"/>
      <c r="C268" s="20"/>
      <c r="D268" s="20"/>
      <c r="E268" s="21"/>
      <c r="F268" s="21"/>
      <c r="G268" s="22"/>
      <c r="H268" s="22"/>
      <c r="I268" s="23"/>
      <c r="J268" s="23"/>
      <c r="K268" s="24"/>
      <c r="L268" s="25"/>
      <c r="M268" s="25"/>
      <c r="N268" s="26"/>
      <c r="O268" s="26"/>
      <c r="P268" s="26"/>
      <c r="Q268" s="26"/>
      <c r="R268" s="1"/>
      <c r="S268" s="38"/>
      <c r="T268" s="38"/>
      <c r="U268" s="143">
        <v>3</v>
      </c>
      <c r="V268" s="38"/>
    </row>
    <row r="269" spans="1:22" x14ac:dyDescent="0.25">
      <c r="A269" s="20"/>
      <c r="B269" s="20"/>
      <c r="C269" s="20"/>
      <c r="D269" s="20"/>
      <c r="E269" s="21"/>
      <c r="F269" s="21"/>
      <c r="G269" s="22"/>
      <c r="H269" s="22"/>
      <c r="I269" s="23"/>
      <c r="J269" s="23"/>
      <c r="K269" s="24"/>
      <c r="L269" s="25"/>
      <c r="M269" s="25"/>
      <c r="N269" s="26"/>
      <c r="O269" s="26"/>
      <c r="P269" s="26"/>
      <c r="Q269" s="26"/>
      <c r="R269" s="1"/>
      <c r="S269" s="38"/>
      <c r="T269" s="38"/>
      <c r="U269" s="143">
        <v>3</v>
      </c>
      <c r="V269" s="38"/>
    </row>
    <row r="270" spans="1:22" x14ac:dyDescent="0.25">
      <c r="A270" s="20"/>
      <c r="B270" s="20"/>
      <c r="C270" s="20"/>
      <c r="D270" s="20"/>
      <c r="E270" s="21"/>
      <c r="F270" s="21"/>
      <c r="G270" s="22"/>
      <c r="H270" s="22"/>
      <c r="I270" s="23"/>
      <c r="J270" s="23"/>
      <c r="K270" s="24"/>
      <c r="L270" s="25"/>
      <c r="M270" s="25"/>
      <c r="N270" s="26"/>
      <c r="O270" s="26"/>
      <c r="P270" s="26"/>
      <c r="Q270" s="26"/>
      <c r="R270" s="1"/>
      <c r="S270" s="38"/>
      <c r="T270" s="38"/>
      <c r="U270" s="143">
        <v>3</v>
      </c>
      <c r="V270" s="38"/>
    </row>
    <row r="271" spans="1:22" x14ac:dyDescent="0.25">
      <c r="A271" s="20"/>
      <c r="B271" s="20"/>
      <c r="C271" s="20"/>
      <c r="D271" s="20"/>
      <c r="E271" s="21"/>
      <c r="F271" s="21"/>
      <c r="G271" s="22"/>
      <c r="H271" s="22"/>
      <c r="I271" s="23"/>
      <c r="J271" s="23"/>
      <c r="K271" s="24"/>
      <c r="L271" s="25"/>
      <c r="M271" s="25"/>
      <c r="N271" s="26"/>
      <c r="O271" s="26"/>
      <c r="P271" s="26"/>
      <c r="Q271" s="26"/>
      <c r="R271" s="1"/>
      <c r="S271" s="38"/>
      <c r="T271" s="38"/>
      <c r="U271" s="143">
        <v>3</v>
      </c>
      <c r="V271" s="38"/>
    </row>
    <row r="272" spans="1:22" x14ac:dyDescent="0.25">
      <c r="A272" s="20"/>
      <c r="B272" s="20"/>
      <c r="C272" s="20"/>
      <c r="D272" s="20"/>
      <c r="E272" s="21"/>
      <c r="F272" s="21"/>
      <c r="G272" s="22"/>
      <c r="H272" s="22"/>
      <c r="I272" s="23"/>
      <c r="J272" s="23"/>
      <c r="K272" s="24"/>
      <c r="L272" s="25"/>
      <c r="M272" s="25"/>
      <c r="N272" s="26"/>
      <c r="O272" s="26"/>
      <c r="P272" s="26"/>
      <c r="Q272" s="26"/>
      <c r="R272" s="1"/>
      <c r="S272" s="38"/>
      <c r="T272" s="38"/>
      <c r="U272" s="143">
        <v>3</v>
      </c>
      <c r="V272" s="38"/>
    </row>
    <row r="273" spans="1:22" x14ac:dyDescent="0.25">
      <c r="A273" s="20"/>
      <c r="B273" s="20"/>
      <c r="C273" s="20"/>
      <c r="D273" s="20"/>
      <c r="E273" s="21"/>
      <c r="F273" s="21"/>
      <c r="G273" s="22"/>
      <c r="H273" s="22"/>
      <c r="I273" s="23"/>
      <c r="J273" s="23"/>
      <c r="K273" s="24"/>
      <c r="L273" s="25"/>
      <c r="M273" s="25"/>
      <c r="N273" s="26"/>
      <c r="O273" s="26"/>
      <c r="P273" s="26"/>
      <c r="Q273" s="26"/>
      <c r="R273" s="1"/>
      <c r="S273" s="38"/>
      <c r="T273" s="38"/>
      <c r="U273" s="143">
        <v>3</v>
      </c>
      <c r="V273" s="38"/>
    </row>
    <row r="274" spans="1:22" x14ac:dyDescent="0.25">
      <c r="A274" s="20"/>
      <c r="B274" s="20"/>
      <c r="C274" s="20"/>
      <c r="D274" s="20"/>
      <c r="E274" s="21"/>
      <c r="F274" s="21"/>
      <c r="G274" s="22"/>
      <c r="H274" s="22"/>
      <c r="I274" s="23"/>
      <c r="J274" s="23"/>
      <c r="K274" s="24"/>
      <c r="L274" s="25"/>
      <c r="M274" s="25"/>
      <c r="N274" s="26"/>
      <c r="O274" s="26"/>
      <c r="P274" s="26"/>
      <c r="Q274" s="26"/>
      <c r="R274" s="1"/>
      <c r="S274" s="38"/>
      <c r="T274" s="38"/>
      <c r="U274" s="143">
        <v>3</v>
      </c>
      <c r="V274" s="38"/>
    </row>
    <row r="275" spans="1:22" x14ac:dyDescent="0.25">
      <c r="A275" s="20"/>
      <c r="B275" s="20"/>
      <c r="C275" s="20"/>
      <c r="D275" s="20"/>
      <c r="E275" s="21"/>
      <c r="F275" s="21"/>
      <c r="G275" s="22"/>
      <c r="H275" s="22"/>
      <c r="I275" s="23"/>
      <c r="J275" s="23"/>
      <c r="K275" s="24"/>
      <c r="L275" s="25"/>
      <c r="M275" s="25"/>
      <c r="N275" s="26"/>
      <c r="O275" s="26"/>
      <c r="P275" s="26"/>
      <c r="Q275" s="26"/>
      <c r="R275" s="1"/>
      <c r="S275" s="38"/>
      <c r="T275" s="38"/>
      <c r="U275" s="143">
        <v>3</v>
      </c>
      <c r="V275" s="38"/>
    </row>
    <row r="276" spans="1:22" x14ac:dyDescent="0.25">
      <c r="A276" s="20"/>
      <c r="B276" s="20"/>
      <c r="C276" s="20"/>
      <c r="D276" s="20"/>
      <c r="E276" s="21"/>
      <c r="F276" s="21"/>
      <c r="G276" s="22"/>
      <c r="H276" s="22"/>
      <c r="I276" s="23"/>
      <c r="J276" s="23"/>
      <c r="K276" s="24"/>
      <c r="L276" s="25"/>
      <c r="M276" s="25"/>
      <c r="N276" s="26"/>
      <c r="O276" s="26"/>
      <c r="P276" s="26"/>
      <c r="Q276" s="26"/>
      <c r="R276" s="1"/>
      <c r="S276" s="38"/>
      <c r="T276" s="38"/>
      <c r="U276" s="143">
        <v>3</v>
      </c>
      <c r="V276" s="38"/>
    </row>
    <row r="277" spans="1:22" x14ac:dyDescent="0.25">
      <c r="A277" s="20"/>
      <c r="B277" s="20"/>
      <c r="C277" s="20"/>
      <c r="D277" s="20"/>
      <c r="E277" s="21"/>
      <c r="F277" s="21"/>
      <c r="G277" s="22"/>
      <c r="H277" s="22"/>
      <c r="I277" s="23"/>
      <c r="J277" s="23"/>
      <c r="K277" s="24"/>
      <c r="L277" s="25"/>
      <c r="M277" s="25"/>
      <c r="N277" s="26"/>
      <c r="O277" s="26"/>
      <c r="P277" s="26"/>
      <c r="Q277" s="26"/>
      <c r="R277" s="1"/>
      <c r="S277" s="38"/>
      <c r="T277" s="38"/>
      <c r="U277" s="143">
        <v>3</v>
      </c>
      <c r="V277" s="38"/>
    </row>
    <row r="278" spans="1:22" x14ac:dyDescent="0.25">
      <c r="A278" s="20"/>
      <c r="B278" s="20"/>
      <c r="C278" s="20"/>
      <c r="D278" s="20"/>
      <c r="E278" s="21"/>
      <c r="F278" s="21"/>
      <c r="G278" s="22"/>
      <c r="H278" s="22"/>
      <c r="I278" s="23"/>
      <c r="J278" s="23"/>
      <c r="K278" s="24"/>
      <c r="L278" s="25"/>
      <c r="M278" s="25"/>
      <c r="N278" s="26"/>
      <c r="O278" s="26"/>
      <c r="P278" s="26"/>
      <c r="Q278" s="26"/>
      <c r="R278" s="1"/>
      <c r="S278" s="38"/>
      <c r="T278" s="38"/>
      <c r="U278" s="143">
        <v>3</v>
      </c>
      <c r="V278" s="38"/>
    </row>
    <row r="279" spans="1:22" x14ac:dyDescent="0.25">
      <c r="A279" s="20"/>
      <c r="B279" s="20"/>
      <c r="C279" s="20"/>
      <c r="D279" s="20"/>
      <c r="E279" s="21"/>
      <c r="F279" s="21"/>
      <c r="G279" s="22"/>
      <c r="H279" s="22"/>
      <c r="I279" s="23"/>
      <c r="J279" s="23"/>
      <c r="K279" s="24"/>
      <c r="L279" s="25"/>
      <c r="M279" s="25"/>
      <c r="N279" s="26"/>
      <c r="O279" s="26"/>
      <c r="P279" s="26"/>
      <c r="Q279" s="26"/>
      <c r="R279" s="1"/>
      <c r="S279" s="38"/>
      <c r="T279" s="38"/>
      <c r="U279" s="143">
        <v>3</v>
      </c>
      <c r="V279" s="38"/>
    </row>
    <row r="280" spans="1:22" x14ac:dyDescent="0.25">
      <c r="A280" s="20"/>
      <c r="B280" s="20"/>
      <c r="C280" s="20"/>
      <c r="D280" s="20"/>
      <c r="E280" s="21"/>
      <c r="F280" s="21"/>
      <c r="G280" s="22"/>
      <c r="H280" s="22"/>
      <c r="I280" s="23"/>
      <c r="J280" s="23"/>
      <c r="K280" s="24"/>
      <c r="L280" s="25"/>
      <c r="M280" s="25"/>
      <c r="N280" s="26"/>
      <c r="O280" s="26"/>
      <c r="P280" s="26"/>
      <c r="Q280" s="26"/>
      <c r="R280" s="1"/>
      <c r="S280" s="38"/>
      <c r="T280" s="38"/>
      <c r="U280" s="143">
        <v>3</v>
      </c>
      <c r="V280" s="38"/>
    </row>
    <row r="281" spans="1:22" x14ac:dyDescent="0.25">
      <c r="A281" s="20"/>
      <c r="B281" s="20"/>
      <c r="C281" s="20"/>
      <c r="D281" s="20"/>
      <c r="E281" s="21"/>
      <c r="F281" s="21"/>
      <c r="G281" s="22"/>
      <c r="H281" s="22"/>
      <c r="I281" s="23"/>
      <c r="J281" s="23"/>
      <c r="K281" s="24"/>
      <c r="L281" s="25"/>
      <c r="M281" s="25"/>
      <c r="N281" s="26"/>
      <c r="O281" s="26"/>
      <c r="P281" s="26"/>
      <c r="Q281" s="26"/>
      <c r="R281" s="1"/>
      <c r="S281" s="38"/>
      <c r="T281" s="38"/>
      <c r="U281" s="143">
        <v>3</v>
      </c>
      <c r="V281" s="38"/>
    </row>
    <row r="282" spans="1:22" x14ac:dyDescent="0.25">
      <c r="A282" s="20"/>
      <c r="B282" s="20"/>
      <c r="C282" s="20"/>
      <c r="D282" s="20"/>
      <c r="E282" s="21"/>
      <c r="F282" s="21"/>
      <c r="G282" s="22"/>
      <c r="H282" s="22"/>
      <c r="I282" s="23"/>
      <c r="J282" s="23"/>
      <c r="K282" s="24"/>
      <c r="L282" s="25"/>
      <c r="M282" s="25"/>
      <c r="N282" s="26"/>
      <c r="O282" s="26"/>
      <c r="P282" s="26"/>
      <c r="Q282" s="26"/>
      <c r="R282" s="1"/>
      <c r="S282" s="38"/>
      <c r="T282" s="38"/>
      <c r="U282" s="143">
        <v>3</v>
      </c>
      <c r="V282" s="38"/>
    </row>
    <row r="283" spans="1:22" x14ac:dyDescent="0.25">
      <c r="A283" s="20"/>
      <c r="B283" s="20"/>
      <c r="C283" s="20"/>
      <c r="D283" s="20"/>
      <c r="E283" s="21"/>
      <c r="F283" s="21"/>
      <c r="G283" s="22"/>
      <c r="H283" s="22"/>
      <c r="I283" s="23"/>
      <c r="J283" s="23"/>
      <c r="K283" s="24"/>
      <c r="L283" s="25"/>
      <c r="M283" s="25"/>
      <c r="N283" s="26"/>
      <c r="O283" s="26"/>
      <c r="P283" s="26"/>
      <c r="Q283" s="26"/>
      <c r="R283" s="1"/>
      <c r="S283" s="38"/>
      <c r="T283" s="38"/>
      <c r="U283" s="143">
        <v>3</v>
      </c>
      <c r="V283" s="38"/>
    </row>
    <row r="284" spans="1:22" x14ac:dyDescent="0.25">
      <c r="A284" s="20"/>
      <c r="B284" s="20"/>
      <c r="C284" s="20"/>
      <c r="D284" s="20"/>
      <c r="E284" s="21"/>
      <c r="F284" s="21"/>
      <c r="G284" s="22"/>
      <c r="H284" s="22"/>
      <c r="I284" s="23"/>
      <c r="J284" s="23"/>
      <c r="K284" s="24"/>
      <c r="L284" s="25"/>
      <c r="M284" s="25"/>
      <c r="N284" s="26"/>
      <c r="O284" s="26"/>
      <c r="P284" s="26"/>
      <c r="Q284" s="26"/>
      <c r="R284" s="1"/>
      <c r="S284" s="38"/>
      <c r="T284" s="38"/>
      <c r="U284" s="143">
        <v>3</v>
      </c>
      <c r="V284" s="38"/>
    </row>
    <row r="285" spans="1:22" x14ac:dyDescent="0.25">
      <c r="A285" s="20"/>
      <c r="B285" s="20"/>
      <c r="C285" s="20"/>
      <c r="D285" s="20"/>
      <c r="E285" s="21"/>
      <c r="F285" s="21"/>
      <c r="G285" s="22"/>
      <c r="H285" s="22"/>
      <c r="I285" s="23"/>
      <c r="J285" s="23"/>
      <c r="K285" s="24"/>
      <c r="L285" s="25"/>
      <c r="M285" s="25"/>
      <c r="N285" s="26"/>
      <c r="O285" s="26"/>
      <c r="P285" s="26"/>
      <c r="Q285" s="26"/>
      <c r="R285" s="1"/>
      <c r="S285" s="38"/>
      <c r="T285" s="38"/>
      <c r="U285" s="143">
        <v>3</v>
      </c>
      <c r="V285" s="38"/>
    </row>
    <row r="286" spans="1:22" x14ac:dyDescent="0.25">
      <c r="A286" s="20"/>
      <c r="B286" s="20"/>
      <c r="C286" s="20"/>
      <c r="D286" s="20"/>
      <c r="E286" s="21"/>
      <c r="F286" s="21"/>
      <c r="G286" s="22"/>
      <c r="H286" s="22"/>
      <c r="I286" s="23"/>
      <c r="J286" s="23"/>
      <c r="K286" s="24"/>
      <c r="L286" s="25"/>
      <c r="M286" s="25"/>
      <c r="N286" s="26"/>
      <c r="O286" s="26"/>
      <c r="P286" s="26"/>
      <c r="Q286" s="26"/>
      <c r="R286" s="1"/>
      <c r="S286" s="38"/>
      <c r="T286" s="38"/>
      <c r="U286" s="143">
        <v>3</v>
      </c>
      <c r="V286" s="38"/>
    </row>
    <row r="287" spans="1:22" x14ac:dyDescent="0.25">
      <c r="A287" s="20"/>
      <c r="B287" s="20"/>
      <c r="C287" s="20"/>
      <c r="D287" s="20"/>
      <c r="E287" s="21"/>
      <c r="F287" s="21"/>
      <c r="G287" s="22"/>
      <c r="H287" s="22"/>
      <c r="I287" s="23"/>
      <c r="J287" s="23"/>
      <c r="K287" s="24"/>
      <c r="L287" s="25"/>
      <c r="M287" s="25"/>
      <c r="N287" s="26"/>
      <c r="O287" s="26"/>
      <c r="P287" s="26"/>
      <c r="Q287" s="26"/>
      <c r="R287" s="1"/>
      <c r="S287" s="38"/>
      <c r="T287" s="38"/>
      <c r="U287" s="143">
        <v>3</v>
      </c>
      <c r="V287" s="38"/>
    </row>
    <row r="288" spans="1:22" x14ac:dyDescent="0.25">
      <c r="A288" s="20"/>
      <c r="B288" s="20"/>
      <c r="C288" s="20"/>
      <c r="D288" s="20"/>
      <c r="E288" s="21"/>
      <c r="F288" s="21"/>
      <c r="G288" s="22"/>
      <c r="H288" s="22"/>
      <c r="I288" s="23"/>
      <c r="J288" s="23"/>
      <c r="K288" s="24"/>
      <c r="L288" s="25"/>
      <c r="M288" s="25"/>
      <c r="N288" s="26"/>
      <c r="O288" s="26"/>
      <c r="P288" s="26"/>
      <c r="Q288" s="26"/>
      <c r="R288" s="1"/>
      <c r="S288" s="38"/>
      <c r="T288" s="38"/>
      <c r="U288" s="143">
        <v>3</v>
      </c>
      <c r="V288" s="38"/>
    </row>
    <row r="289" spans="1:22" x14ac:dyDescent="0.25">
      <c r="A289" s="20"/>
      <c r="B289" s="20"/>
      <c r="C289" s="20"/>
      <c r="D289" s="20"/>
      <c r="E289" s="21"/>
      <c r="F289" s="21"/>
      <c r="G289" s="22"/>
      <c r="H289" s="22"/>
      <c r="I289" s="23"/>
      <c r="J289" s="23"/>
      <c r="K289" s="24"/>
      <c r="L289" s="25"/>
      <c r="M289" s="25"/>
      <c r="N289" s="26"/>
      <c r="O289" s="26"/>
      <c r="P289" s="26"/>
      <c r="Q289" s="26"/>
      <c r="R289" s="1"/>
      <c r="S289" s="38"/>
      <c r="T289" s="38"/>
      <c r="U289" s="143">
        <v>3</v>
      </c>
      <c r="V289" s="38"/>
    </row>
    <row r="290" spans="1:22" x14ac:dyDescent="0.25">
      <c r="A290" s="20"/>
      <c r="B290" s="20"/>
      <c r="C290" s="20"/>
      <c r="D290" s="20"/>
      <c r="E290" s="21"/>
      <c r="F290" s="21"/>
      <c r="G290" s="22"/>
      <c r="H290" s="22"/>
      <c r="I290" s="23"/>
      <c r="J290" s="23"/>
      <c r="K290" s="24"/>
      <c r="L290" s="25"/>
      <c r="M290" s="25"/>
      <c r="N290" s="26"/>
      <c r="O290" s="26"/>
      <c r="P290" s="26"/>
      <c r="Q290" s="26"/>
      <c r="R290" s="1"/>
      <c r="S290" s="38"/>
      <c r="T290" s="38"/>
      <c r="U290" s="143">
        <v>3</v>
      </c>
      <c r="V290" s="38"/>
    </row>
    <row r="291" spans="1:22" x14ac:dyDescent="0.25">
      <c r="A291" s="20"/>
      <c r="B291" s="20"/>
      <c r="C291" s="20"/>
      <c r="D291" s="20"/>
      <c r="E291" s="21"/>
      <c r="F291" s="21"/>
      <c r="G291" s="22"/>
      <c r="H291" s="22"/>
      <c r="I291" s="23"/>
      <c r="J291" s="23"/>
      <c r="K291" s="24"/>
      <c r="L291" s="25"/>
      <c r="M291" s="25"/>
      <c r="N291" s="26"/>
      <c r="O291" s="26"/>
      <c r="P291" s="26"/>
      <c r="Q291" s="26"/>
      <c r="R291" s="1"/>
      <c r="S291" s="38"/>
      <c r="T291" s="38"/>
      <c r="U291" s="143">
        <v>3</v>
      </c>
      <c r="V291" s="38"/>
    </row>
    <row r="292" spans="1:22" x14ac:dyDescent="0.25">
      <c r="A292" s="20"/>
      <c r="B292" s="20"/>
      <c r="C292" s="20"/>
      <c r="D292" s="20"/>
      <c r="E292" s="21"/>
      <c r="F292" s="21"/>
      <c r="G292" s="22"/>
      <c r="H292" s="22"/>
      <c r="I292" s="23"/>
      <c r="J292" s="23"/>
      <c r="K292" s="24"/>
      <c r="L292" s="25"/>
      <c r="M292" s="25"/>
      <c r="N292" s="26"/>
      <c r="O292" s="26"/>
      <c r="P292" s="26"/>
      <c r="Q292" s="26"/>
      <c r="R292" s="1"/>
      <c r="S292" s="38"/>
      <c r="T292" s="38"/>
      <c r="U292" s="143">
        <v>3</v>
      </c>
      <c r="V292" s="38"/>
    </row>
    <row r="293" spans="1:22" x14ac:dyDescent="0.25">
      <c r="A293" s="20"/>
      <c r="B293" s="20"/>
      <c r="C293" s="20"/>
      <c r="D293" s="20"/>
      <c r="E293" s="21"/>
      <c r="F293" s="21"/>
      <c r="G293" s="22"/>
      <c r="H293" s="22"/>
      <c r="I293" s="23"/>
      <c r="J293" s="23"/>
      <c r="K293" s="24"/>
      <c r="L293" s="25"/>
      <c r="M293" s="25"/>
      <c r="N293" s="26"/>
      <c r="O293" s="26"/>
      <c r="P293" s="26"/>
      <c r="Q293" s="26"/>
      <c r="R293" s="1"/>
      <c r="S293" s="38"/>
      <c r="T293" s="38"/>
      <c r="U293" s="143">
        <v>3</v>
      </c>
      <c r="V293" s="38"/>
    </row>
    <row r="294" spans="1:22" x14ac:dyDescent="0.25">
      <c r="A294" s="20"/>
      <c r="B294" s="20"/>
      <c r="C294" s="20"/>
      <c r="D294" s="20"/>
      <c r="E294" s="21"/>
      <c r="F294" s="21"/>
      <c r="G294" s="22"/>
      <c r="H294" s="22"/>
      <c r="I294" s="23"/>
      <c r="J294" s="23"/>
      <c r="K294" s="24"/>
      <c r="L294" s="25"/>
      <c r="M294" s="25"/>
      <c r="N294" s="26"/>
      <c r="O294" s="26"/>
      <c r="P294" s="26"/>
      <c r="Q294" s="26"/>
      <c r="R294" s="1"/>
      <c r="S294" s="38"/>
      <c r="T294" s="38"/>
      <c r="U294" s="143">
        <v>3</v>
      </c>
      <c r="V294" s="38"/>
    </row>
    <row r="295" spans="1:22" x14ac:dyDescent="0.25">
      <c r="A295" s="20"/>
      <c r="B295" s="20"/>
      <c r="C295" s="20"/>
      <c r="D295" s="20"/>
      <c r="E295" s="21"/>
      <c r="F295" s="21"/>
      <c r="G295" s="22"/>
      <c r="H295" s="22"/>
      <c r="I295" s="23"/>
      <c r="J295" s="23"/>
      <c r="K295" s="24"/>
      <c r="L295" s="25"/>
      <c r="M295" s="25"/>
      <c r="N295" s="26"/>
      <c r="O295" s="26"/>
      <c r="P295" s="26"/>
      <c r="Q295" s="26"/>
      <c r="R295" s="1"/>
      <c r="S295" s="38"/>
      <c r="T295" s="38"/>
      <c r="U295" s="143">
        <v>3</v>
      </c>
      <c r="V295" s="38"/>
    </row>
    <row r="296" spans="1:22" x14ac:dyDescent="0.25">
      <c r="A296" s="20"/>
      <c r="B296" s="20"/>
      <c r="C296" s="20"/>
      <c r="D296" s="20"/>
      <c r="E296" s="21"/>
      <c r="F296" s="21"/>
      <c r="G296" s="22"/>
      <c r="H296" s="22"/>
      <c r="I296" s="23"/>
      <c r="J296" s="23"/>
      <c r="K296" s="24"/>
      <c r="L296" s="25"/>
      <c r="M296" s="25"/>
      <c r="N296" s="26"/>
      <c r="O296" s="26"/>
      <c r="P296" s="26"/>
      <c r="Q296" s="26"/>
      <c r="R296" s="1"/>
      <c r="S296" s="38"/>
      <c r="T296" s="38"/>
      <c r="U296" s="143">
        <v>3</v>
      </c>
      <c r="V296" s="38"/>
    </row>
    <row r="297" spans="1:22" x14ac:dyDescent="0.25">
      <c r="A297" s="20"/>
      <c r="B297" s="20"/>
      <c r="C297" s="20"/>
      <c r="D297" s="20"/>
      <c r="E297" s="21"/>
      <c r="F297" s="21"/>
      <c r="G297" s="22"/>
      <c r="H297" s="22"/>
      <c r="I297" s="23"/>
      <c r="J297" s="23"/>
      <c r="K297" s="24"/>
      <c r="L297" s="25"/>
      <c r="M297" s="25"/>
      <c r="N297" s="26"/>
      <c r="O297" s="26"/>
      <c r="P297" s="26"/>
      <c r="Q297" s="26"/>
      <c r="R297" s="1"/>
      <c r="S297" s="38"/>
      <c r="T297" s="38"/>
      <c r="U297" s="143">
        <v>3</v>
      </c>
      <c r="V297" s="38"/>
    </row>
    <row r="298" spans="1:22" x14ac:dyDescent="0.25">
      <c r="A298" s="20"/>
      <c r="B298" s="20"/>
      <c r="C298" s="20"/>
      <c r="D298" s="20"/>
      <c r="E298" s="21"/>
      <c r="F298" s="21"/>
      <c r="G298" s="22"/>
      <c r="H298" s="22"/>
      <c r="I298" s="23"/>
      <c r="J298" s="23"/>
      <c r="K298" s="24"/>
      <c r="L298" s="25"/>
      <c r="M298" s="25"/>
      <c r="N298" s="26"/>
      <c r="O298" s="26"/>
      <c r="P298" s="26"/>
      <c r="Q298" s="26"/>
      <c r="R298" s="1"/>
      <c r="S298" s="38"/>
      <c r="T298" s="38"/>
      <c r="U298" s="143">
        <v>3</v>
      </c>
      <c r="V298" s="38"/>
    </row>
    <row r="299" spans="1:22" x14ac:dyDescent="0.25">
      <c r="U299" s="99"/>
    </row>
  </sheetData>
  <autoFilter ref="A2:A299" xr:uid="{228D2F56-57B8-486F-8F26-654F000F680D}"/>
  <mergeCells count="12">
    <mergeCell ref="A148:A149"/>
    <mergeCell ref="A136:A137"/>
    <mergeCell ref="A139:A140"/>
    <mergeCell ref="S4:U4"/>
    <mergeCell ref="A76:A77"/>
    <mergeCell ref="A6:A7"/>
    <mergeCell ref="A15:A16"/>
    <mergeCell ref="A30:A31"/>
    <mergeCell ref="A73:A74"/>
    <mergeCell ref="A62:A63"/>
    <mergeCell ref="A37:A38"/>
    <mergeCell ref="A33:A34"/>
  </mergeCells>
  <pageMargins left="0.7" right="0.7" top="0.75" bottom="0.75" header="0.3" footer="0.3"/>
  <pageSetup paperSize="9"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00"/>
  <sheetViews>
    <sheetView workbookViewId="0">
      <selection activeCell="I4" sqref="I4"/>
    </sheetView>
  </sheetViews>
  <sheetFormatPr baseColWidth="10" defaultRowHeight="15" x14ac:dyDescent="0.25"/>
  <cols>
    <col min="1" max="1" width="16.7109375" bestFit="1" customWidth="1"/>
  </cols>
  <sheetData>
    <row r="1" spans="1:9" x14ac:dyDescent="0.25">
      <c r="B1" s="228" t="s">
        <v>12</v>
      </c>
      <c r="C1" s="228"/>
      <c r="D1" s="229" t="s">
        <v>2</v>
      </c>
      <c r="E1" s="230"/>
      <c r="F1" s="231"/>
      <c r="G1" s="228" t="s">
        <v>132</v>
      </c>
      <c r="H1" s="228"/>
      <c r="I1" s="228"/>
    </row>
    <row r="2" spans="1:9" x14ac:dyDescent="0.25">
      <c r="A2" s="40" t="s">
        <v>127</v>
      </c>
      <c r="B2" s="41" t="s">
        <v>128</v>
      </c>
      <c r="C2" s="41" t="s">
        <v>129</v>
      </c>
      <c r="D2" s="41" t="s">
        <v>128</v>
      </c>
      <c r="E2" s="41" t="s">
        <v>129</v>
      </c>
      <c r="F2" s="41" t="s">
        <v>133</v>
      </c>
      <c r="G2" s="41" t="s">
        <v>130</v>
      </c>
      <c r="H2" s="41" t="s">
        <v>131</v>
      </c>
      <c r="I2" s="41" t="s">
        <v>129</v>
      </c>
    </row>
    <row r="3" spans="1:9" x14ac:dyDescent="0.25">
      <c r="A3" s="225" t="s">
        <v>16</v>
      </c>
      <c r="B3" s="41"/>
      <c r="C3" s="41"/>
      <c r="D3" s="41"/>
      <c r="E3" s="41"/>
      <c r="F3" s="41"/>
      <c r="G3" s="41"/>
      <c r="H3" s="41"/>
      <c r="I3" s="41"/>
    </row>
    <row r="4" spans="1:9" x14ac:dyDescent="0.25">
      <c r="A4" s="226"/>
      <c r="B4" s="41"/>
      <c r="C4" s="41"/>
      <c r="D4" s="41"/>
      <c r="E4" s="41"/>
      <c r="F4" s="41"/>
      <c r="G4" s="41"/>
      <c r="H4" s="41"/>
      <c r="I4" s="41"/>
    </row>
    <row r="5" spans="1:9" x14ac:dyDescent="0.25">
      <c r="A5" s="20">
        <v>1952541</v>
      </c>
      <c r="B5" s="41">
        <v>0</v>
      </c>
      <c r="C5" s="43" t="s">
        <v>142</v>
      </c>
      <c r="D5" s="41">
        <v>0</v>
      </c>
      <c r="E5" s="41">
        <v>0</v>
      </c>
      <c r="F5" s="41">
        <v>0.94</v>
      </c>
      <c r="G5" s="41">
        <v>0.92</v>
      </c>
      <c r="H5" s="41">
        <v>0</v>
      </c>
      <c r="I5" s="41">
        <v>0</v>
      </c>
    </row>
    <row r="6" spans="1:9" x14ac:dyDescent="0.25">
      <c r="A6" s="225" t="s">
        <v>29</v>
      </c>
      <c r="B6" s="41">
        <v>0</v>
      </c>
      <c r="C6" s="43" t="s">
        <v>193</v>
      </c>
      <c r="D6" s="41">
        <v>0</v>
      </c>
      <c r="E6" s="43" t="s">
        <v>263</v>
      </c>
      <c r="F6" s="41">
        <v>0.94</v>
      </c>
      <c r="G6" s="41">
        <v>0</v>
      </c>
      <c r="H6" s="41">
        <v>0</v>
      </c>
      <c r="I6" s="41">
        <v>23</v>
      </c>
    </row>
    <row r="7" spans="1:9" x14ac:dyDescent="0.25">
      <c r="A7" s="226"/>
      <c r="B7" s="41">
        <v>0</v>
      </c>
      <c r="C7" s="41" t="s">
        <v>194</v>
      </c>
      <c r="D7" s="41">
        <v>0</v>
      </c>
      <c r="E7" s="43" t="s">
        <v>263</v>
      </c>
      <c r="F7" s="41">
        <v>0.94</v>
      </c>
      <c r="G7" s="41">
        <v>0</v>
      </c>
      <c r="H7" s="41">
        <v>0</v>
      </c>
      <c r="I7" s="41">
        <v>25</v>
      </c>
    </row>
    <row r="8" spans="1:9" x14ac:dyDescent="0.25">
      <c r="A8" s="20">
        <v>9996874</v>
      </c>
      <c r="B8" s="41"/>
      <c r="C8" s="41"/>
      <c r="D8" s="41"/>
      <c r="E8" s="41"/>
      <c r="F8" s="41"/>
      <c r="G8" s="41"/>
      <c r="H8" s="41"/>
      <c r="I8" s="41"/>
    </row>
    <row r="9" spans="1:9" x14ac:dyDescent="0.25">
      <c r="A9" s="20" t="s">
        <v>38</v>
      </c>
      <c r="B9" s="41">
        <v>0</v>
      </c>
      <c r="C9" s="41">
        <v>5</v>
      </c>
      <c r="D9" s="41">
        <v>0</v>
      </c>
      <c r="E9" s="41">
        <v>0</v>
      </c>
      <c r="F9" s="41">
        <v>0.94</v>
      </c>
      <c r="G9" s="41">
        <v>0.95</v>
      </c>
      <c r="H9" s="41">
        <v>0</v>
      </c>
      <c r="I9" s="41">
        <v>0</v>
      </c>
    </row>
    <row r="10" spans="1:9" x14ac:dyDescent="0.25">
      <c r="A10" s="20">
        <v>9996792</v>
      </c>
      <c r="B10" s="41">
        <v>0</v>
      </c>
      <c r="C10" s="41">
        <v>3</v>
      </c>
      <c r="D10" s="41">
        <v>0</v>
      </c>
      <c r="E10" s="41">
        <v>0</v>
      </c>
      <c r="F10" s="41">
        <v>0</v>
      </c>
      <c r="G10" s="41">
        <v>0.95</v>
      </c>
      <c r="H10" s="41">
        <v>0</v>
      </c>
      <c r="I10" s="41">
        <v>0</v>
      </c>
    </row>
    <row r="11" spans="1:9" x14ac:dyDescent="0.25">
      <c r="A11" s="20">
        <v>1952415</v>
      </c>
      <c r="B11" s="41"/>
      <c r="C11" s="41"/>
      <c r="D11" s="41"/>
      <c r="E11" s="41"/>
      <c r="F11" s="41"/>
      <c r="G11" s="41"/>
      <c r="H11" s="41"/>
      <c r="I11" s="41"/>
    </row>
    <row r="12" spans="1:9" x14ac:dyDescent="0.25">
      <c r="A12" s="225">
        <v>1952418</v>
      </c>
      <c r="B12" s="41"/>
      <c r="C12" s="41"/>
      <c r="D12" s="41"/>
      <c r="E12" s="41"/>
      <c r="F12" s="41"/>
      <c r="G12" s="41"/>
      <c r="H12" s="41"/>
      <c r="I12" s="41"/>
    </row>
    <row r="13" spans="1:9" x14ac:dyDescent="0.25">
      <c r="A13" s="226"/>
      <c r="B13" s="41"/>
      <c r="C13" s="41"/>
      <c r="D13" s="41"/>
      <c r="E13" s="41"/>
      <c r="F13" s="41"/>
      <c r="G13" s="41"/>
      <c r="H13" s="41"/>
      <c r="I13" s="41"/>
    </row>
    <row r="14" spans="1:9" x14ac:dyDescent="0.25">
      <c r="A14" s="20">
        <v>9996877</v>
      </c>
      <c r="B14" s="41">
        <v>0</v>
      </c>
      <c r="C14" s="41">
        <v>3</v>
      </c>
      <c r="D14" s="41">
        <v>0</v>
      </c>
      <c r="E14" s="41">
        <v>0</v>
      </c>
      <c r="F14" s="41">
        <v>0.95</v>
      </c>
      <c r="G14" s="41">
        <v>0.95</v>
      </c>
      <c r="H14" s="41">
        <v>0</v>
      </c>
      <c r="I14" s="41">
        <v>0</v>
      </c>
    </row>
    <row r="15" spans="1:9" x14ac:dyDescent="0.25">
      <c r="A15" s="20" t="s">
        <v>56</v>
      </c>
      <c r="B15" s="41"/>
      <c r="C15" s="41"/>
      <c r="D15" s="41"/>
      <c r="E15" s="41"/>
      <c r="F15" s="41"/>
      <c r="G15" s="41"/>
      <c r="H15" s="41"/>
      <c r="I15" s="41"/>
    </row>
    <row r="16" spans="1:9" x14ac:dyDescent="0.25">
      <c r="A16" s="20" t="s">
        <v>61</v>
      </c>
      <c r="B16" s="41"/>
      <c r="C16" s="41"/>
      <c r="D16" s="41"/>
      <c r="E16" s="41"/>
      <c r="F16" s="41"/>
      <c r="G16" s="41"/>
      <c r="H16" s="41"/>
      <c r="I16" s="41"/>
    </row>
    <row r="17" spans="1:9" x14ac:dyDescent="0.25">
      <c r="A17" s="20">
        <v>9996065</v>
      </c>
      <c r="B17" s="41">
        <v>0</v>
      </c>
      <c r="C17" s="41">
        <v>3</v>
      </c>
      <c r="D17" s="41">
        <v>0</v>
      </c>
      <c r="E17" s="41">
        <v>0</v>
      </c>
      <c r="F17" s="41">
        <v>0</v>
      </c>
      <c r="G17" s="41">
        <v>0.95</v>
      </c>
      <c r="H17" s="41">
        <v>0</v>
      </c>
      <c r="I17" s="41">
        <v>0</v>
      </c>
    </row>
    <row r="18" spans="1:9" x14ac:dyDescent="0.25">
      <c r="A18" s="20">
        <v>9996043</v>
      </c>
      <c r="B18" s="41"/>
      <c r="C18" s="41"/>
      <c r="D18" s="41"/>
      <c r="E18" s="41"/>
      <c r="F18" s="41"/>
      <c r="G18" s="41"/>
      <c r="H18" s="41"/>
      <c r="I18" s="41"/>
    </row>
    <row r="19" spans="1:9" x14ac:dyDescent="0.25">
      <c r="A19" s="20" t="s">
        <v>67</v>
      </c>
      <c r="B19" s="41">
        <v>0</v>
      </c>
      <c r="C19" s="41">
        <v>5</v>
      </c>
      <c r="D19" s="41">
        <v>0</v>
      </c>
      <c r="E19" s="41">
        <v>0</v>
      </c>
      <c r="F19" s="41">
        <v>0.95</v>
      </c>
      <c r="G19" s="41">
        <v>0.95</v>
      </c>
      <c r="H19" s="41">
        <v>0</v>
      </c>
      <c r="I19" s="41">
        <v>0</v>
      </c>
    </row>
    <row r="20" spans="1:9" x14ac:dyDescent="0.25">
      <c r="A20" s="20" t="s">
        <v>69</v>
      </c>
      <c r="B20" s="41">
        <v>0</v>
      </c>
      <c r="C20" s="41">
        <v>5</v>
      </c>
      <c r="D20" s="41">
        <v>0</v>
      </c>
      <c r="E20" s="41">
        <v>0</v>
      </c>
      <c r="F20" s="41">
        <v>0.95</v>
      </c>
      <c r="G20" s="41">
        <v>0.95</v>
      </c>
      <c r="H20" s="41">
        <v>0</v>
      </c>
      <c r="I20" s="41">
        <v>0</v>
      </c>
    </row>
    <row r="21" spans="1:9" x14ac:dyDescent="0.25">
      <c r="A21" s="225" t="s">
        <v>71</v>
      </c>
      <c r="B21" s="41"/>
      <c r="C21" s="41"/>
      <c r="D21" s="41"/>
      <c r="E21" s="41"/>
      <c r="F21" s="41"/>
      <c r="G21" s="41"/>
      <c r="H21" s="41"/>
      <c r="I21" s="41"/>
    </row>
    <row r="22" spans="1:9" x14ac:dyDescent="0.25">
      <c r="A22" s="226"/>
      <c r="B22" s="41"/>
      <c r="C22" s="41"/>
      <c r="D22" s="41"/>
      <c r="E22" s="41"/>
      <c r="F22" s="41"/>
      <c r="G22" s="41"/>
      <c r="H22" s="41"/>
      <c r="I22" s="41"/>
    </row>
    <row r="23" spans="1:9" x14ac:dyDescent="0.25">
      <c r="A23" s="20" t="s">
        <v>74</v>
      </c>
      <c r="B23" s="41">
        <v>0</v>
      </c>
      <c r="C23" s="41">
        <v>7</v>
      </c>
      <c r="D23" s="41">
        <v>0</v>
      </c>
      <c r="E23" s="41">
        <v>7</v>
      </c>
      <c r="F23" s="41">
        <v>0.85</v>
      </c>
      <c r="G23" s="41">
        <v>0</v>
      </c>
      <c r="H23" s="41">
        <v>0</v>
      </c>
      <c r="I23" s="41">
        <v>7</v>
      </c>
    </row>
    <row r="24" spans="1:9" x14ac:dyDescent="0.25">
      <c r="A24" s="20">
        <v>9997649</v>
      </c>
      <c r="B24" s="41"/>
      <c r="C24" s="41"/>
      <c r="D24" s="41"/>
      <c r="E24" s="41"/>
      <c r="F24" s="41"/>
      <c r="G24" s="41"/>
      <c r="H24" s="41"/>
      <c r="I24" s="41"/>
    </row>
    <row r="25" spans="1:9" x14ac:dyDescent="0.25">
      <c r="A25" s="20">
        <v>9997623</v>
      </c>
      <c r="B25" s="41"/>
      <c r="C25" s="41"/>
      <c r="D25" s="41"/>
      <c r="E25" s="41"/>
      <c r="F25" s="41"/>
      <c r="G25" s="41"/>
      <c r="H25" s="41"/>
      <c r="I25" s="41"/>
    </row>
    <row r="26" spans="1:9" x14ac:dyDescent="0.25">
      <c r="A26" s="20">
        <v>1952480</v>
      </c>
      <c r="B26" s="41"/>
      <c r="C26" s="41"/>
      <c r="D26" s="41"/>
      <c r="E26" s="41"/>
      <c r="F26" s="41"/>
      <c r="G26" s="41"/>
      <c r="H26" s="41"/>
      <c r="I26" s="41"/>
    </row>
    <row r="27" spans="1:9" x14ac:dyDescent="0.25">
      <c r="A27" s="20">
        <v>1952458</v>
      </c>
      <c r="B27" s="41"/>
      <c r="C27" s="41"/>
      <c r="D27" s="41"/>
      <c r="E27" s="41"/>
      <c r="F27" s="41"/>
      <c r="G27" s="41"/>
      <c r="H27" s="41"/>
      <c r="I27" s="41"/>
    </row>
    <row r="28" spans="1:9" x14ac:dyDescent="0.25">
      <c r="A28" s="20">
        <v>9996705</v>
      </c>
      <c r="B28" s="41"/>
      <c r="C28" s="41"/>
      <c r="D28" s="41"/>
      <c r="E28" s="41"/>
      <c r="F28" s="41"/>
      <c r="G28" s="41"/>
      <c r="H28" s="41"/>
      <c r="I28" s="41"/>
    </row>
    <row r="29" spans="1:9" x14ac:dyDescent="0.25">
      <c r="A29" s="225" t="s">
        <v>77</v>
      </c>
      <c r="B29" s="41"/>
      <c r="C29" s="41"/>
      <c r="D29" s="41"/>
      <c r="E29" s="41"/>
      <c r="F29" s="41"/>
      <c r="G29" s="41"/>
      <c r="H29" s="41"/>
      <c r="I29" s="41"/>
    </row>
    <row r="30" spans="1:9" x14ac:dyDescent="0.25">
      <c r="A30" s="226"/>
      <c r="B30" s="41"/>
      <c r="C30" s="41"/>
      <c r="D30" s="41"/>
      <c r="E30" s="41"/>
      <c r="F30" s="41"/>
      <c r="G30" s="41"/>
      <c r="H30" s="41"/>
      <c r="I30" s="41"/>
    </row>
    <row r="31" spans="1:9" x14ac:dyDescent="0.25">
      <c r="A31" s="20">
        <v>9997660</v>
      </c>
      <c r="B31" s="41">
        <v>0</v>
      </c>
      <c r="C31" s="41">
        <v>3</v>
      </c>
      <c r="D31" s="41">
        <v>0</v>
      </c>
      <c r="E31" s="41">
        <v>0</v>
      </c>
      <c r="F31" s="41">
        <v>0.96</v>
      </c>
      <c r="G31" s="41">
        <v>0</v>
      </c>
      <c r="H31" s="41">
        <v>0.96</v>
      </c>
      <c r="I31" s="41">
        <v>0</v>
      </c>
    </row>
    <row r="32" spans="1:9" x14ac:dyDescent="0.25">
      <c r="A32" s="225" t="s">
        <v>81</v>
      </c>
      <c r="B32" s="41"/>
      <c r="C32" s="41"/>
      <c r="D32" s="41"/>
      <c r="E32" s="41"/>
      <c r="F32" s="41"/>
      <c r="G32" s="41"/>
      <c r="H32" s="41"/>
      <c r="I32" s="41"/>
    </row>
    <row r="33" spans="1:9" x14ac:dyDescent="0.25">
      <c r="A33" s="226"/>
      <c r="B33" s="41"/>
      <c r="C33" s="41"/>
      <c r="D33" s="41"/>
      <c r="E33" s="41"/>
      <c r="F33" s="41"/>
      <c r="G33" s="41"/>
      <c r="H33" s="41"/>
      <c r="I33" s="41"/>
    </row>
    <row r="34" spans="1:9" x14ac:dyDescent="0.25">
      <c r="A34" s="20" t="s">
        <v>85</v>
      </c>
      <c r="B34" s="41"/>
      <c r="C34" s="41"/>
      <c r="D34" s="41"/>
      <c r="E34" s="41"/>
      <c r="F34" s="41"/>
      <c r="G34" s="41"/>
      <c r="H34" s="41"/>
      <c r="I34" s="41"/>
    </row>
    <row r="35" spans="1:9" x14ac:dyDescent="0.25">
      <c r="A35" s="20" t="s">
        <v>88</v>
      </c>
      <c r="B35" s="41"/>
      <c r="C35" s="41"/>
      <c r="D35" s="41"/>
      <c r="E35" s="41"/>
      <c r="F35" s="41"/>
      <c r="G35" s="41"/>
      <c r="H35" s="41"/>
      <c r="I35" s="41"/>
    </row>
    <row r="36" spans="1:9" x14ac:dyDescent="0.25">
      <c r="A36" s="225">
        <v>3870547510</v>
      </c>
      <c r="B36" s="41"/>
      <c r="C36" s="41"/>
      <c r="D36" s="41"/>
      <c r="E36" s="41"/>
      <c r="F36" s="41"/>
      <c r="G36" s="41"/>
      <c r="H36" s="41"/>
      <c r="I36" s="41"/>
    </row>
    <row r="37" spans="1:9" x14ac:dyDescent="0.25">
      <c r="A37" s="226"/>
      <c r="B37" s="41"/>
      <c r="C37" s="41"/>
      <c r="D37" s="41"/>
      <c r="E37" s="41"/>
      <c r="F37" s="41"/>
      <c r="G37" s="41"/>
      <c r="H37" s="41"/>
      <c r="I37" s="41"/>
    </row>
    <row r="38" spans="1:9" x14ac:dyDescent="0.25">
      <c r="A38" s="37">
        <v>3641217020</v>
      </c>
      <c r="B38" s="41"/>
      <c r="C38" s="41"/>
      <c r="D38" s="41"/>
      <c r="E38" s="41"/>
      <c r="F38" s="41"/>
      <c r="G38" s="41"/>
      <c r="H38" s="41"/>
      <c r="I38" s="41"/>
    </row>
    <row r="39" spans="1:9" x14ac:dyDescent="0.25">
      <c r="A39" s="36" t="s">
        <v>102</v>
      </c>
      <c r="B39" s="41">
        <v>0</v>
      </c>
      <c r="C39" s="41">
        <v>5</v>
      </c>
      <c r="D39" s="41">
        <v>0</v>
      </c>
      <c r="E39" s="41">
        <v>0</v>
      </c>
      <c r="F39" s="41">
        <v>0.94</v>
      </c>
      <c r="G39" s="41">
        <v>0.94</v>
      </c>
      <c r="H39" s="41">
        <v>0</v>
      </c>
      <c r="I39" s="41">
        <v>0</v>
      </c>
    </row>
    <row r="40" spans="1:9" x14ac:dyDescent="0.25">
      <c r="A40" s="20" t="s">
        <v>104</v>
      </c>
      <c r="B40" s="41">
        <v>0</v>
      </c>
      <c r="C40" s="41">
        <v>6</v>
      </c>
      <c r="D40" s="41">
        <v>0</v>
      </c>
      <c r="E40" s="41">
        <v>0</v>
      </c>
      <c r="F40" s="41">
        <v>0.95</v>
      </c>
      <c r="G40" s="41">
        <v>0.93</v>
      </c>
      <c r="H40" s="41">
        <v>0</v>
      </c>
      <c r="I40" s="41">
        <v>0</v>
      </c>
    </row>
    <row r="41" spans="1:9" x14ac:dyDescent="0.25">
      <c r="A41" s="20" t="s">
        <v>108</v>
      </c>
      <c r="B41" s="41">
        <v>0</v>
      </c>
      <c r="C41" s="41">
        <v>6</v>
      </c>
      <c r="D41" s="41">
        <v>0</v>
      </c>
      <c r="E41" s="41">
        <v>0</v>
      </c>
      <c r="F41" s="41">
        <v>0.95</v>
      </c>
      <c r="G41" s="41">
        <v>0.95</v>
      </c>
      <c r="H41" s="41">
        <v>0</v>
      </c>
      <c r="I41" s="41">
        <v>0</v>
      </c>
    </row>
    <row r="42" spans="1:9" x14ac:dyDescent="0.25">
      <c r="A42" s="20" t="s">
        <v>109</v>
      </c>
      <c r="B42" s="41">
        <v>0</v>
      </c>
      <c r="C42" s="41">
        <v>6</v>
      </c>
      <c r="D42" s="41">
        <v>0</v>
      </c>
      <c r="E42" s="41">
        <v>0</v>
      </c>
      <c r="F42" s="41">
        <v>0.95</v>
      </c>
      <c r="G42" s="41">
        <v>0.95</v>
      </c>
      <c r="H42" s="41">
        <v>0</v>
      </c>
      <c r="I42" s="41">
        <v>0</v>
      </c>
    </row>
    <row r="43" spans="1:9" x14ac:dyDescent="0.25">
      <c r="A43" s="20" t="s">
        <v>110</v>
      </c>
      <c r="B43" s="41"/>
      <c r="C43" s="41"/>
      <c r="D43" s="41"/>
      <c r="E43" s="41"/>
      <c r="F43" s="41"/>
      <c r="G43" s="41"/>
      <c r="H43" s="41"/>
      <c r="I43" s="41"/>
    </row>
    <row r="44" spans="1:9" x14ac:dyDescent="0.25">
      <c r="A44" s="20" t="s">
        <v>112</v>
      </c>
      <c r="B44" s="41"/>
      <c r="C44" s="41"/>
      <c r="D44" s="41"/>
      <c r="E44" s="41"/>
      <c r="F44" s="41"/>
      <c r="G44" s="41"/>
      <c r="H44" s="41"/>
      <c r="I44" s="41"/>
    </row>
    <row r="45" spans="1:9" x14ac:dyDescent="0.25">
      <c r="A45" s="20" t="s">
        <v>114</v>
      </c>
      <c r="B45" s="41">
        <v>0</v>
      </c>
      <c r="C45" s="41">
        <v>7</v>
      </c>
      <c r="D45" s="41">
        <v>0</v>
      </c>
      <c r="E45" s="41">
        <v>7</v>
      </c>
      <c r="F45" s="41">
        <v>0.96</v>
      </c>
      <c r="G45" s="41">
        <v>0</v>
      </c>
      <c r="H45" s="41">
        <v>0</v>
      </c>
      <c r="I45" s="41">
        <v>7</v>
      </c>
    </row>
    <row r="46" spans="1:9" x14ac:dyDescent="0.25">
      <c r="A46" s="20" t="s">
        <v>116</v>
      </c>
      <c r="B46" s="41">
        <v>0</v>
      </c>
      <c r="C46" s="41">
        <v>5</v>
      </c>
      <c r="D46" s="41">
        <v>0</v>
      </c>
      <c r="E46" s="41">
        <v>0</v>
      </c>
      <c r="F46" s="41">
        <v>0.94</v>
      </c>
      <c r="G46" s="41">
        <v>0.94</v>
      </c>
      <c r="H46" s="41">
        <v>0</v>
      </c>
      <c r="I46" s="41">
        <v>0</v>
      </c>
    </row>
    <row r="47" spans="1:9" x14ac:dyDescent="0.25">
      <c r="A47" s="20" t="s">
        <v>117</v>
      </c>
      <c r="B47" s="41">
        <v>0</v>
      </c>
      <c r="C47" s="41">
        <v>5</v>
      </c>
      <c r="D47" s="41">
        <v>0</v>
      </c>
      <c r="E47" s="41">
        <v>0</v>
      </c>
      <c r="F47" s="41">
        <v>0.94</v>
      </c>
      <c r="G47" s="41">
        <v>0.94</v>
      </c>
      <c r="H47" s="41">
        <v>0</v>
      </c>
      <c r="I47" s="41">
        <v>0</v>
      </c>
    </row>
    <row r="48" spans="1:9" x14ac:dyDescent="0.25">
      <c r="A48" s="20">
        <v>9996800</v>
      </c>
      <c r="B48" s="41">
        <v>0</v>
      </c>
      <c r="C48" s="41">
        <v>0</v>
      </c>
      <c r="D48" s="41">
        <v>0</v>
      </c>
      <c r="E48" s="41">
        <v>0</v>
      </c>
      <c r="F48" s="41">
        <v>0</v>
      </c>
      <c r="G48" s="41">
        <v>0.95</v>
      </c>
      <c r="H48" s="41">
        <v>0</v>
      </c>
      <c r="I48" s="41">
        <v>0</v>
      </c>
    </row>
    <row r="49" spans="1:9" x14ac:dyDescent="0.25">
      <c r="A49" s="20">
        <v>9996626</v>
      </c>
      <c r="B49" s="41">
        <v>0</v>
      </c>
      <c r="C49" s="41">
        <v>0</v>
      </c>
      <c r="D49" s="41">
        <v>0</v>
      </c>
      <c r="E49" s="41">
        <v>0</v>
      </c>
      <c r="F49" s="41">
        <v>0.95</v>
      </c>
      <c r="G49" s="41">
        <v>0.95</v>
      </c>
      <c r="H49" s="41">
        <v>0</v>
      </c>
      <c r="I49" s="41">
        <v>0</v>
      </c>
    </row>
    <row r="50" spans="1:9" x14ac:dyDescent="0.25">
      <c r="A50" s="20">
        <v>9996627</v>
      </c>
      <c r="B50" s="41">
        <v>0</v>
      </c>
      <c r="C50" s="41">
        <v>0</v>
      </c>
      <c r="D50" s="41">
        <v>0</v>
      </c>
      <c r="E50" s="41">
        <v>0</v>
      </c>
      <c r="F50" s="41">
        <v>0.95</v>
      </c>
      <c r="G50" s="41">
        <v>0.95</v>
      </c>
      <c r="H50" s="41">
        <v>0</v>
      </c>
      <c r="I50" s="41">
        <v>0</v>
      </c>
    </row>
    <row r="51" spans="1:9" x14ac:dyDescent="0.25">
      <c r="A51" s="20">
        <v>9996642</v>
      </c>
      <c r="B51" s="41">
        <v>0</v>
      </c>
      <c r="C51" s="41">
        <v>0</v>
      </c>
      <c r="D51" s="41">
        <v>0</v>
      </c>
      <c r="E51" s="41">
        <v>0</v>
      </c>
      <c r="F51" s="41">
        <v>0.95</v>
      </c>
      <c r="G51" s="41">
        <v>0.95</v>
      </c>
      <c r="H51" s="41">
        <v>0</v>
      </c>
      <c r="I51" s="41">
        <v>0</v>
      </c>
    </row>
    <row r="52" spans="1:9" x14ac:dyDescent="0.25">
      <c r="A52" s="20">
        <v>9996631</v>
      </c>
      <c r="B52" s="41">
        <v>0</v>
      </c>
      <c r="C52" s="41">
        <v>0</v>
      </c>
      <c r="D52" s="41">
        <v>0</v>
      </c>
      <c r="E52" s="41">
        <v>0</v>
      </c>
      <c r="F52" s="41">
        <v>0.95</v>
      </c>
      <c r="G52" s="41">
        <v>0.95</v>
      </c>
      <c r="H52" s="41">
        <v>0</v>
      </c>
      <c r="I52" s="41">
        <v>0</v>
      </c>
    </row>
    <row r="53" spans="1:9" x14ac:dyDescent="0.25">
      <c r="A53" s="20">
        <v>9996641</v>
      </c>
      <c r="B53" s="41">
        <v>0</v>
      </c>
      <c r="C53" s="41">
        <v>0</v>
      </c>
      <c r="D53" s="41">
        <v>0</v>
      </c>
      <c r="E53" s="41">
        <v>0</v>
      </c>
      <c r="F53" s="41">
        <v>0.95</v>
      </c>
      <c r="G53" s="41">
        <v>0.95</v>
      </c>
      <c r="H53" s="41">
        <v>0</v>
      </c>
      <c r="I53" s="41">
        <v>0</v>
      </c>
    </row>
    <row r="54" spans="1:9" x14ac:dyDescent="0.25">
      <c r="A54" s="20" t="s">
        <v>125</v>
      </c>
      <c r="B54" s="41">
        <v>0</v>
      </c>
      <c r="C54" s="41">
        <v>0</v>
      </c>
      <c r="D54" s="41">
        <v>0</v>
      </c>
      <c r="E54" s="41">
        <v>0</v>
      </c>
      <c r="F54" s="41">
        <v>0</v>
      </c>
      <c r="G54" s="41">
        <v>0.95</v>
      </c>
      <c r="H54" s="41">
        <v>0</v>
      </c>
      <c r="I54" s="41">
        <v>0</v>
      </c>
    </row>
    <row r="55" spans="1:9" x14ac:dyDescent="0.25">
      <c r="A55" s="20">
        <v>9996630</v>
      </c>
      <c r="B55" s="41">
        <v>0</v>
      </c>
      <c r="C55" s="41">
        <v>5</v>
      </c>
      <c r="D55" s="41">
        <v>0</v>
      </c>
      <c r="E55" s="41">
        <v>0</v>
      </c>
      <c r="F55" s="41">
        <v>0.94</v>
      </c>
      <c r="G55" s="41">
        <v>0.94</v>
      </c>
      <c r="H55" s="41">
        <v>0</v>
      </c>
      <c r="I55" s="41">
        <v>0</v>
      </c>
    </row>
    <row r="56" spans="1:9" x14ac:dyDescent="0.25">
      <c r="A56" s="20">
        <v>9996629</v>
      </c>
      <c r="B56" s="41">
        <v>0</v>
      </c>
      <c r="C56" s="41">
        <v>5</v>
      </c>
      <c r="D56" s="41">
        <v>0</v>
      </c>
      <c r="E56" s="41">
        <v>0</v>
      </c>
      <c r="F56" s="41">
        <v>0.94</v>
      </c>
      <c r="G56" s="41">
        <v>0.94</v>
      </c>
      <c r="H56" s="41">
        <v>0</v>
      </c>
      <c r="I56" s="41">
        <v>0</v>
      </c>
    </row>
    <row r="57" spans="1:9" x14ac:dyDescent="0.25">
      <c r="A57" s="38" t="s">
        <v>135</v>
      </c>
      <c r="B57" s="41">
        <v>0</v>
      </c>
      <c r="C57" s="41">
        <v>5</v>
      </c>
      <c r="D57" s="41">
        <v>0</v>
      </c>
      <c r="E57" s="41">
        <v>0</v>
      </c>
      <c r="F57" s="41">
        <v>0.94</v>
      </c>
      <c r="G57" s="41">
        <v>0.94</v>
      </c>
      <c r="H57" s="41">
        <v>0</v>
      </c>
      <c r="I57" s="41">
        <v>0</v>
      </c>
    </row>
    <row r="58" spans="1:9" x14ac:dyDescent="0.25">
      <c r="A58" s="41" t="s">
        <v>137</v>
      </c>
      <c r="B58" s="41">
        <v>0</v>
      </c>
      <c r="C58" s="41">
        <v>6</v>
      </c>
      <c r="D58" s="41">
        <v>0</v>
      </c>
      <c r="E58" s="41">
        <v>0</v>
      </c>
      <c r="F58" s="41">
        <v>0.93</v>
      </c>
      <c r="G58" s="41">
        <v>0.95</v>
      </c>
      <c r="H58" s="41">
        <v>0</v>
      </c>
      <c r="I58" s="41">
        <v>0</v>
      </c>
    </row>
    <row r="59" spans="1:9" x14ac:dyDescent="0.25">
      <c r="A59" s="41">
        <v>9996749</v>
      </c>
      <c r="B59" s="41">
        <v>0</v>
      </c>
      <c r="C59" s="41">
        <v>4</v>
      </c>
      <c r="D59" s="41">
        <v>0</v>
      </c>
      <c r="E59" s="41">
        <v>0</v>
      </c>
      <c r="F59" s="41">
        <v>0</v>
      </c>
      <c r="G59" s="41">
        <v>0.95</v>
      </c>
      <c r="H59" s="41">
        <v>0</v>
      </c>
      <c r="I59" s="41">
        <v>0</v>
      </c>
    </row>
    <row r="60" spans="1:9" x14ac:dyDescent="0.25">
      <c r="A60" s="232" t="s">
        <v>140</v>
      </c>
      <c r="B60" s="41">
        <v>0</v>
      </c>
      <c r="C60" s="41">
        <v>5</v>
      </c>
      <c r="D60" s="41">
        <v>0</v>
      </c>
      <c r="E60" s="41">
        <v>0</v>
      </c>
      <c r="F60" s="41">
        <v>0.95</v>
      </c>
      <c r="G60" s="41">
        <v>0.95</v>
      </c>
      <c r="H60" s="41">
        <v>0</v>
      </c>
      <c r="I60" s="41">
        <v>0</v>
      </c>
    </row>
    <row r="61" spans="1:9" x14ac:dyDescent="0.25">
      <c r="A61" s="233"/>
      <c r="B61" s="41">
        <v>0</v>
      </c>
      <c r="C61" s="41">
        <v>5</v>
      </c>
      <c r="D61" s="41">
        <v>0</v>
      </c>
      <c r="E61" s="41">
        <v>0</v>
      </c>
      <c r="F61" s="41">
        <v>0.95</v>
      </c>
      <c r="G61" s="41">
        <v>0.95</v>
      </c>
      <c r="H61" s="41">
        <v>0</v>
      </c>
      <c r="I61" s="41">
        <v>0</v>
      </c>
    </row>
    <row r="62" spans="1:9" x14ac:dyDescent="0.25">
      <c r="A62" s="41" t="s">
        <v>141</v>
      </c>
      <c r="B62" s="41">
        <v>0</v>
      </c>
      <c r="C62" s="41">
        <v>5</v>
      </c>
      <c r="D62" s="41">
        <v>0</v>
      </c>
      <c r="E62" s="41">
        <v>0</v>
      </c>
      <c r="F62" s="41">
        <v>0.93</v>
      </c>
      <c r="G62" s="41">
        <v>0.93</v>
      </c>
      <c r="H62" s="41">
        <v>0</v>
      </c>
      <c r="I62" s="41">
        <v>0</v>
      </c>
    </row>
    <row r="63" spans="1:9" x14ac:dyDescent="0.25">
      <c r="A63" s="41">
        <v>9998558</v>
      </c>
      <c r="B63" s="41">
        <v>0</v>
      </c>
      <c r="C63" s="41">
        <v>0</v>
      </c>
      <c r="D63" s="41">
        <v>0</v>
      </c>
      <c r="E63" s="41">
        <v>0</v>
      </c>
      <c r="F63" s="41">
        <v>0</v>
      </c>
      <c r="G63" s="41">
        <v>0.95</v>
      </c>
      <c r="H63" s="41">
        <v>0</v>
      </c>
      <c r="I63" s="41">
        <v>0</v>
      </c>
    </row>
    <row r="64" spans="1:9" x14ac:dyDescent="0.25">
      <c r="A64" s="41">
        <v>9998557</v>
      </c>
      <c r="B64" s="41">
        <v>0</v>
      </c>
      <c r="C64" s="41">
        <v>0</v>
      </c>
      <c r="D64" s="41">
        <v>0</v>
      </c>
      <c r="E64" s="41">
        <v>0</v>
      </c>
      <c r="F64" s="41">
        <v>0</v>
      </c>
      <c r="G64" s="41">
        <v>0.95</v>
      </c>
      <c r="H64" s="41">
        <v>0</v>
      </c>
      <c r="I64" s="41">
        <v>0</v>
      </c>
    </row>
    <row r="65" spans="1:9" x14ac:dyDescent="0.25">
      <c r="A65" s="41">
        <v>9997706</v>
      </c>
      <c r="B65" s="42">
        <v>0</v>
      </c>
      <c r="C65" s="42">
        <v>0</v>
      </c>
      <c r="D65" s="42">
        <v>0</v>
      </c>
      <c r="E65" s="42">
        <v>0</v>
      </c>
      <c r="F65" s="42">
        <v>0</v>
      </c>
      <c r="G65" s="42">
        <v>0.95</v>
      </c>
      <c r="H65" s="42">
        <v>0</v>
      </c>
      <c r="I65" s="42">
        <v>0</v>
      </c>
    </row>
    <row r="66" spans="1:9" x14ac:dyDescent="0.25">
      <c r="A66" s="41">
        <v>9996759</v>
      </c>
      <c r="B66" s="41">
        <v>0</v>
      </c>
      <c r="C66" s="41">
        <v>0</v>
      </c>
      <c r="D66" s="41">
        <v>0</v>
      </c>
      <c r="E66" s="41">
        <v>0</v>
      </c>
      <c r="F66" s="41">
        <v>0</v>
      </c>
      <c r="G66" s="41">
        <v>0.95</v>
      </c>
      <c r="H66" s="41">
        <v>0</v>
      </c>
      <c r="I66" s="41">
        <v>0</v>
      </c>
    </row>
    <row r="67" spans="1:9" x14ac:dyDescent="0.25">
      <c r="A67" s="41" t="s">
        <v>143</v>
      </c>
      <c r="B67" s="41">
        <v>0</v>
      </c>
      <c r="C67" s="41">
        <v>5</v>
      </c>
      <c r="D67" s="41">
        <v>0</v>
      </c>
      <c r="E67" s="41">
        <v>0</v>
      </c>
      <c r="F67" s="41">
        <v>0.93</v>
      </c>
      <c r="G67" s="41">
        <v>0.95</v>
      </c>
      <c r="H67" s="41">
        <v>0</v>
      </c>
      <c r="I67" s="41">
        <v>0</v>
      </c>
    </row>
    <row r="68" spans="1:9" x14ac:dyDescent="0.25">
      <c r="A68" s="41">
        <v>9997153</v>
      </c>
      <c r="B68" s="41">
        <v>0</v>
      </c>
      <c r="C68" s="41">
        <v>0</v>
      </c>
      <c r="D68" s="41">
        <v>0</v>
      </c>
      <c r="E68" s="41">
        <v>0</v>
      </c>
      <c r="F68" s="41">
        <v>0.95</v>
      </c>
      <c r="G68" s="41">
        <v>0.95</v>
      </c>
      <c r="H68" s="41">
        <v>0</v>
      </c>
      <c r="I68" s="41">
        <v>0</v>
      </c>
    </row>
    <row r="69" spans="1:9" x14ac:dyDescent="0.25">
      <c r="A69" s="41">
        <v>9997636</v>
      </c>
      <c r="B69" s="41">
        <v>0</v>
      </c>
      <c r="C69" s="41">
        <v>0</v>
      </c>
      <c r="D69" s="41">
        <v>0</v>
      </c>
      <c r="E69" s="41">
        <v>0</v>
      </c>
      <c r="F69" s="41">
        <v>0.95</v>
      </c>
      <c r="G69" s="41">
        <v>0.95</v>
      </c>
      <c r="H69" s="41">
        <v>0</v>
      </c>
      <c r="I69" s="41">
        <v>0</v>
      </c>
    </row>
    <row r="70" spans="1:9" x14ac:dyDescent="0.25">
      <c r="A70" s="41">
        <v>1952454</v>
      </c>
      <c r="B70" s="41">
        <v>0</v>
      </c>
      <c r="C70" s="41">
        <v>5</v>
      </c>
      <c r="D70" s="41">
        <v>0</v>
      </c>
      <c r="E70" s="41">
        <v>0</v>
      </c>
      <c r="F70" s="41">
        <v>0.83</v>
      </c>
      <c r="G70" s="41">
        <v>0.9</v>
      </c>
      <c r="H70" s="41">
        <v>0.9</v>
      </c>
      <c r="I70" s="41">
        <v>0</v>
      </c>
    </row>
    <row r="71" spans="1:9" x14ac:dyDescent="0.25">
      <c r="A71" s="41">
        <v>9996684</v>
      </c>
      <c r="B71" s="41">
        <v>0</v>
      </c>
      <c r="C71" s="41">
        <v>5</v>
      </c>
      <c r="D71" s="41">
        <v>0</v>
      </c>
      <c r="E71" s="41">
        <v>0</v>
      </c>
      <c r="F71" s="41">
        <v>0.94</v>
      </c>
      <c r="G71" s="41">
        <v>0.93</v>
      </c>
      <c r="H71" s="41">
        <v>0</v>
      </c>
      <c r="I71" s="41">
        <v>0</v>
      </c>
    </row>
    <row r="72" spans="1:9" x14ac:dyDescent="0.25">
      <c r="A72" s="41">
        <v>9993096</v>
      </c>
      <c r="B72" s="41">
        <v>0</v>
      </c>
      <c r="C72" s="41">
        <v>4</v>
      </c>
      <c r="D72" s="41">
        <v>0</v>
      </c>
      <c r="E72" s="41">
        <v>0</v>
      </c>
      <c r="F72" s="41">
        <v>0.95</v>
      </c>
      <c r="G72" s="41">
        <v>0.93</v>
      </c>
      <c r="H72" s="41">
        <v>0</v>
      </c>
      <c r="I72" s="41">
        <v>0</v>
      </c>
    </row>
    <row r="73" spans="1:9" x14ac:dyDescent="0.25">
      <c r="A73" s="232">
        <v>9997385</v>
      </c>
      <c r="B73" s="41">
        <v>0</v>
      </c>
      <c r="C73" s="41">
        <v>5</v>
      </c>
      <c r="D73" s="41">
        <v>0</v>
      </c>
      <c r="E73" s="41">
        <v>0</v>
      </c>
      <c r="F73" s="41">
        <v>0</v>
      </c>
      <c r="G73" s="41">
        <v>0.95</v>
      </c>
      <c r="H73" s="41">
        <v>0.95</v>
      </c>
      <c r="I73" s="41">
        <v>0</v>
      </c>
    </row>
    <row r="74" spans="1:9" x14ac:dyDescent="0.25">
      <c r="A74" s="233"/>
      <c r="B74" s="41">
        <v>0</v>
      </c>
      <c r="C74" s="41">
        <v>5</v>
      </c>
      <c r="D74" s="41">
        <v>0</v>
      </c>
      <c r="E74" s="41">
        <v>0</v>
      </c>
      <c r="F74" s="41">
        <v>0.93</v>
      </c>
      <c r="G74" s="41">
        <v>0.95</v>
      </c>
      <c r="H74" s="41">
        <v>0</v>
      </c>
      <c r="I74" s="41">
        <v>0</v>
      </c>
    </row>
    <row r="75" spans="1:9" x14ac:dyDescent="0.25">
      <c r="A75" s="41" t="s">
        <v>163</v>
      </c>
      <c r="B75" s="41">
        <v>0</v>
      </c>
      <c r="C75" s="41">
        <v>7</v>
      </c>
      <c r="D75" s="41">
        <v>0</v>
      </c>
      <c r="E75" s="41">
        <v>0</v>
      </c>
      <c r="F75" s="41">
        <v>0.95</v>
      </c>
      <c r="G75" s="41">
        <v>0.95</v>
      </c>
      <c r="H75" s="41">
        <v>0.95</v>
      </c>
      <c r="I75" s="41">
        <v>0</v>
      </c>
    </row>
    <row r="76" spans="1:9" x14ac:dyDescent="0.25">
      <c r="A76" s="41" t="s">
        <v>171</v>
      </c>
      <c r="B76" s="41">
        <v>0</v>
      </c>
      <c r="C76" s="41">
        <v>8</v>
      </c>
      <c r="D76" s="41">
        <v>0</v>
      </c>
      <c r="E76" s="41">
        <v>8</v>
      </c>
      <c r="F76" s="41">
        <v>0.89</v>
      </c>
      <c r="G76" s="41">
        <v>0</v>
      </c>
      <c r="H76" s="41">
        <v>0</v>
      </c>
      <c r="I76" s="41">
        <v>5</v>
      </c>
    </row>
    <row r="77" spans="1:9" x14ac:dyDescent="0.25">
      <c r="A77" s="41" t="s">
        <v>174</v>
      </c>
      <c r="B77" s="41">
        <v>0</v>
      </c>
      <c r="C77" s="41">
        <v>7</v>
      </c>
      <c r="D77" s="41">
        <v>0</v>
      </c>
      <c r="E77" s="41">
        <v>7</v>
      </c>
      <c r="F77" s="41">
        <v>0.89</v>
      </c>
      <c r="G77" s="41">
        <v>0</v>
      </c>
      <c r="H77" s="41">
        <v>0</v>
      </c>
      <c r="I77" s="41">
        <v>5</v>
      </c>
    </row>
    <row r="78" spans="1:9" x14ac:dyDescent="0.25">
      <c r="A78" s="41">
        <v>6681250801</v>
      </c>
      <c r="B78" s="41">
        <v>0</v>
      </c>
      <c r="C78" s="41">
        <v>4</v>
      </c>
      <c r="D78" s="41">
        <v>0</v>
      </c>
      <c r="E78" s="41">
        <v>0</v>
      </c>
      <c r="F78" s="41">
        <v>0</v>
      </c>
      <c r="G78" s="41">
        <v>0.95</v>
      </c>
      <c r="H78" s="41">
        <v>0</v>
      </c>
      <c r="I78" s="41">
        <v>0</v>
      </c>
    </row>
    <row r="79" spans="1:9" x14ac:dyDescent="0.25">
      <c r="A79" s="41">
        <v>9996687</v>
      </c>
      <c r="B79" s="41">
        <v>0</v>
      </c>
      <c r="C79" s="41">
        <v>0</v>
      </c>
      <c r="D79" s="41">
        <v>0</v>
      </c>
      <c r="E79" s="41">
        <v>0</v>
      </c>
      <c r="F79" s="41">
        <v>0.96</v>
      </c>
      <c r="G79" s="41">
        <v>0</v>
      </c>
      <c r="H79" s="41">
        <v>0.96</v>
      </c>
      <c r="I79" s="41">
        <v>0</v>
      </c>
    </row>
    <row r="80" spans="1:9" x14ac:dyDescent="0.25">
      <c r="A80" s="41" t="s">
        <v>179</v>
      </c>
      <c r="B80" s="41">
        <v>0</v>
      </c>
      <c r="C80" s="41">
        <v>15</v>
      </c>
      <c r="D80" s="41">
        <v>0</v>
      </c>
      <c r="E80" s="41">
        <v>0</v>
      </c>
      <c r="F80" s="41">
        <v>0.95</v>
      </c>
      <c r="G80" s="41">
        <v>0</v>
      </c>
      <c r="H80" s="41">
        <v>0</v>
      </c>
      <c r="I80" s="41">
        <v>45</v>
      </c>
    </row>
    <row r="81" spans="1:9" x14ac:dyDescent="0.25">
      <c r="A81" s="41">
        <v>9996080</v>
      </c>
      <c r="B81" s="41">
        <v>0</v>
      </c>
      <c r="C81" s="41">
        <v>0</v>
      </c>
      <c r="D81" s="41">
        <v>0</v>
      </c>
      <c r="E81" s="41">
        <v>0</v>
      </c>
      <c r="F81" s="41">
        <v>0</v>
      </c>
      <c r="G81" s="41">
        <v>0.95</v>
      </c>
      <c r="H81" s="41">
        <v>0</v>
      </c>
      <c r="I81" s="41">
        <v>0</v>
      </c>
    </row>
    <row r="82" spans="1:9" x14ac:dyDescent="0.25">
      <c r="A82" s="41">
        <v>9996068</v>
      </c>
      <c r="B82" s="41">
        <v>0</v>
      </c>
      <c r="C82" s="41">
        <v>0</v>
      </c>
      <c r="D82" s="41">
        <v>0</v>
      </c>
      <c r="E82" s="41">
        <v>0</v>
      </c>
      <c r="F82" s="41">
        <v>0</v>
      </c>
      <c r="G82" s="41">
        <v>0.95</v>
      </c>
      <c r="H82" s="41">
        <v>0</v>
      </c>
      <c r="I82" s="41">
        <v>0</v>
      </c>
    </row>
    <row r="83" spans="1:9" x14ac:dyDescent="0.25">
      <c r="A83" s="41">
        <v>9996069</v>
      </c>
      <c r="B83" s="41">
        <v>0</v>
      </c>
      <c r="C83" s="41">
        <v>0</v>
      </c>
      <c r="D83" s="41">
        <v>0</v>
      </c>
      <c r="E83" s="41">
        <v>0</v>
      </c>
      <c r="F83" s="41">
        <v>0</v>
      </c>
      <c r="G83" s="41">
        <v>0.96</v>
      </c>
      <c r="H83" s="41">
        <v>0</v>
      </c>
      <c r="I83" s="41">
        <v>0</v>
      </c>
    </row>
    <row r="84" spans="1:9" x14ac:dyDescent="0.25">
      <c r="A84" s="41">
        <v>362140610</v>
      </c>
      <c r="B84" s="41">
        <v>0</v>
      </c>
      <c r="C84" s="41">
        <v>0</v>
      </c>
      <c r="D84" s="41">
        <v>0</v>
      </c>
      <c r="E84" s="41">
        <v>0</v>
      </c>
      <c r="F84" s="41">
        <v>0</v>
      </c>
      <c r="G84" s="41">
        <v>0.96</v>
      </c>
      <c r="H84" s="41">
        <v>0</v>
      </c>
      <c r="I84" s="41">
        <v>0</v>
      </c>
    </row>
    <row r="85" spans="1:9" x14ac:dyDescent="0.25">
      <c r="A85" s="41">
        <v>9996900</v>
      </c>
      <c r="B85" s="41">
        <v>0</v>
      </c>
      <c r="C85" s="41">
        <v>5</v>
      </c>
      <c r="D85" s="41">
        <v>0</v>
      </c>
      <c r="E85" s="41">
        <v>0</v>
      </c>
      <c r="F85" s="41">
        <v>0</v>
      </c>
      <c r="G85" s="41">
        <v>0.95</v>
      </c>
      <c r="H85" s="41">
        <v>0</v>
      </c>
      <c r="I85" s="41">
        <v>0</v>
      </c>
    </row>
    <row r="86" spans="1:9" x14ac:dyDescent="0.25">
      <c r="A86" s="41">
        <v>9996720</v>
      </c>
      <c r="B86" s="41">
        <v>0</v>
      </c>
      <c r="C86" s="41">
        <v>5</v>
      </c>
      <c r="D86" s="41">
        <v>0</v>
      </c>
      <c r="E86" s="41">
        <v>0</v>
      </c>
      <c r="F86" s="41">
        <v>0</v>
      </c>
      <c r="G86" s="41">
        <v>0.95</v>
      </c>
      <c r="H86" s="41">
        <v>0</v>
      </c>
      <c r="I86" s="41">
        <v>0</v>
      </c>
    </row>
    <row r="87" spans="1:9" x14ac:dyDescent="0.25">
      <c r="A87" s="41">
        <v>9997383</v>
      </c>
      <c r="B87" s="41">
        <v>0</v>
      </c>
      <c r="C87" s="41">
        <v>8</v>
      </c>
      <c r="D87" s="41">
        <v>0</v>
      </c>
      <c r="E87" s="41">
        <v>0</v>
      </c>
      <c r="F87" s="41">
        <v>0.92</v>
      </c>
      <c r="G87" s="41">
        <v>0</v>
      </c>
      <c r="H87" s="41">
        <v>0.92</v>
      </c>
      <c r="I87" s="41">
        <v>0</v>
      </c>
    </row>
    <row r="88" spans="1:9" x14ac:dyDescent="0.25">
      <c r="A88" s="41">
        <v>9997333</v>
      </c>
      <c r="B88" s="41">
        <v>0</v>
      </c>
      <c r="C88" s="41">
        <v>7</v>
      </c>
      <c r="D88" s="41">
        <v>0</v>
      </c>
      <c r="E88" s="41">
        <v>0</v>
      </c>
      <c r="F88" s="41">
        <v>0.91</v>
      </c>
      <c r="G88" s="41">
        <v>0</v>
      </c>
      <c r="H88" s="41">
        <v>0.91</v>
      </c>
      <c r="I88" s="41">
        <v>0</v>
      </c>
    </row>
    <row r="89" spans="1:9" x14ac:dyDescent="0.25">
      <c r="A89" s="41">
        <v>9996677</v>
      </c>
      <c r="B89" s="41">
        <v>0</v>
      </c>
      <c r="C89" s="41">
        <v>5</v>
      </c>
      <c r="D89" s="41">
        <v>0</v>
      </c>
      <c r="E89" s="41">
        <v>0</v>
      </c>
      <c r="F89" s="41">
        <v>0.95</v>
      </c>
      <c r="G89" s="41">
        <v>0</v>
      </c>
      <c r="H89" s="41">
        <v>0.96</v>
      </c>
      <c r="I89" s="41">
        <v>0</v>
      </c>
    </row>
    <row r="90" spans="1:9" x14ac:dyDescent="0.25">
      <c r="A90" s="41">
        <v>9997631</v>
      </c>
      <c r="B90" s="41">
        <v>0</v>
      </c>
      <c r="C90" s="41">
        <v>0</v>
      </c>
      <c r="D90" s="41">
        <v>0</v>
      </c>
      <c r="E90" s="41">
        <v>0</v>
      </c>
      <c r="F90" s="41">
        <v>0</v>
      </c>
      <c r="G90" s="41">
        <v>0.97</v>
      </c>
      <c r="H90" s="41">
        <v>0</v>
      </c>
      <c r="I90" s="41">
        <v>0</v>
      </c>
    </row>
    <row r="91" spans="1:9" x14ac:dyDescent="0.25">
      <c r="A91" s="41">
        <v>9997621</v>
      </c>
      <c r="B91" s="41">
        <v>0</v>
      </c>
      <c r="C91" s="41">
        <v>0</v>
      </c>
      <c r="D91" s="41">
        <v>0</v>
      </c>
      <c r="E91" s="41">
        <v>0</v>
      </c>
      <c r="F91" s="41">
        <v>0</v>
      </c>
      <c r="G91" s="41">
        <v>0.97</v>
      </c>
      <c r="H91" s="41">
        <v>0</v>
      </c>
      <c r="I91" s="41">
        <v>0</v>
      </c>
    </row>
    <row r="92" spans="1:9" x14ac:dyDescent="0.25">
      <c r="A92" s="41">
        <v>9996683</v>
      </c>
      <c r="B92" s="41">
        <v>0</v>
      </c>
      <c r="C92" s="41">
        <v>0</v>
      </c>
      <c r="D92" s="41">
        <v>0</v>
      </c>
      <c r="E92" s="41">
        <v>0</v>
      </c>
      <c r="F92" s="41">
        <v>0</v>
      </c>
      <c r="G92" s="41">
        <v>0.97</v>
      </c>
      <c r="H92" s="41">
        <v>0</v>
      </c>
      <c r="I92" s="41">
        <v>0</v>
      </c>
    </row>
    <row r="93" spans="1:9" x14ac:dyDescent="0.25">
      <c r="A93" s="41">
        <v>9996798</v>
      </c>
      <c r="B93" s="41">
        <v>0</v>
      </c>
      <c r="C93" s="41">
        <v>0</v>
      </c>
      <c r="D93" s="41">
        <v>0</v>
      </c>
      <c r="E93" s="41">
        <v>0</v>
      </c>
      <c r="F93" s="41">
        <v>0</v>
      </c>
      <c r="G93" s="41">
        <v>0.97</v>
      </c>
      <c r="H93" s="41">
        <v>0</v>
      </c>
      <c r="I93" s="41">
        <v>0</v>
      </c>
    </row>
    <row r="94" spans="1:9" x14ac:dyDescent="0.25">
      <c r="A94" s="41">
        <v>9996871</v>
      </c>
      <c r="B94" s="41">
        <v>0</v>
      </c>
      <c r="C94" s="41">
        <v>0</v>
      </c>
      <c r="D94" s="41">
        <v>0</v>
      </c>
      <c r="E94" s="41">
        <v>0</v>
      </c>
      <c r="F94" s="41">
        <v>0.98</v>
      </c>
      <c r="G94" s="41">
        <v>0.97</v>
      </c>
      <c r="H94" s="41">
        <v>0</v>
      </c>
      <c r="I94" s="41">
        <v>0</v>
      </c>
    </row>
    <row r="95" spans="1:9" x14ac:dyDescent="0.25">
      <c r="A95" s="41">
        <v>9996879</v>
      </c>
      <c r="B95" s="41">
        <v>0</v>
      </c>
      <c r="C95" s="41">
        <v>0</v>
      </c>
      <c r="D95" s="41">
        <v>0</v>
      </c>
      <c r="E95" s="41">
        <v>0</v>
      </c>
      <c r="F95" s="41">
        <v>0.98</v>
      </c>
      <c r="G95" s="41">
        <v>0.97</v>
      </c>
      <c r="H95" s="41">
        <v>0</v>
      </c>
      <c r="I95" s="41">
        <v>0</v>
      </c>
    </row>
    <row r="96" spans="1:9" x14ac:dyDescent="0.25">
      <c r="A96" s="41">
        <v>9996870</v>
      </c>
      <c r="B96" s="41">
        <v>0</v>
      </c>
      <c r="C96" s="41">
        <v>0</v>
      </c>
      <c r="D96" s="41">
        <v>0</v>
      </c>
      <c r="E96" s="41">
        <v>0</v>
      </c>
      <c r="F96" s="41">
        <v>0.98</v>
      </c>
      <c r="G96" s="41">
        <v>0.97</v>
      </c>
      <c r="H96" s="41">
        <v>0</v>
      </c>
      <c r="I96" s="41">
        <v>0</v>
      </c>
    </row>
    <row r="97" spans="1:9" x14ac:dyDescent="0.25">
      <c r="A97" s="41">
        <v>9996883</v>
      </c>
      <c r="B97" s="41">
        <v>0</v>
      </c>
      <c r="C97" s="41">
        <v>0</v>
      </c>
      <c r="D97" s="41">
        <v>0</v>
      </c>
      <c r="E97" s="41">
        <v>0</v>
      </c>
      <c r="F97" s="41">
        <v>0.98</v>
      </c>
      <c r="G97" s="41">
        <v>0.97</v>
      </c>
      <c r="H97" s="41">
        <v>0</v>
      </c>
      <c r="I97" s="41">
        <v>0</v>
      </c>
    </row>
    <row r="98" spans="1:9" x14ac:dyDescent="0.25">
      <c r="A98" s="41" t="s">
        <v>189</v>
      </c>
      <c r="B98" s="41">
        <v>0</v>
      </c>
      <c r="C98" s="41">
        <v>6</v>
      </c>
      <c r="D98" s="41">
        <v>0</v>
      </c>
      <c r="E98" s="41">
        <v>0</v>
      </c>
      <c r="F98" s="41">
        <v>0.93</v>
      </c>
      <c r="G98" s="41">
        <v>0.92</v>
      </c>
      <c r="H98" s="41">
        <v>0</v>
      </c>
      <c r="I98" s="41">
        <v>0</v>
      </c>
    </row>
    <row r="99" spans="1:9" x14ac:dyDescent="0.25">
      <c r="A99" s="41">
        <v>9996676</v>
      </c>
      <c r="B99" s="41">
        <v>0</v>
      </c>
      <c r="C99" s="41">
        <v>5</v>
      </c>
      <c r="D99" s="41">
        <v>0</v>
      </c>
      <c r="E99" s="41">
        <v>0</v>
      </c>
      <c r="F99" s="41">
        <v>0.95</v>
      </c>
      <c r="G99" s="41">
        <v>0.95</v>
      </c>
      <c r="H99" s="41">
        <v>0</v>
      </c>
      <c r="I99" s="41">
        <v>0</v>
      </c>
    </row>
    <row r="100" spans="1:9" x14ac:dyDescent="0.25">
      <c r="A100" s="41">
        <v>9996736</v>
      </c>
      <c r="B100" s="41">
        <v>0</v>
      </c>
      <c r="C100" s="41">
        <v>0</v>
      </c>
      <c r="D100" s="41">
        <v>0</v>
      </c>
      <c r="E100" s="41">
        <v>0</v>
      </c>
      <c r="F100" s="41">
        <v>0</v>
      </c>
      <c r="G100" s="41">
        <v>0.96</v>
      </c>
      <c r="H100" s="41">
        <v>0</v>
      </c>
      <c r="I100" s="41">
        <v>0</v>
      </c>
    </row>
    <row r="101" spans="1:9" x14ac:dyDescent="0.25">
      <c r="A101" s="41">
        <v>9997622</v>
      </c>
      <c r="B101" s="41">
        <v>0</v>
      </c>
      <c r="C101" s="41">
        <v>0</v>
      </c>
      <c r="D101" s="41">
        <v>0</v>
      </c>
      <c r="E101" s="41">
        <v>0</v>
      </c>
      <c r="F101" s="41">
        <v>0</v>
      </c>
      <c r="G101" s="41">
        <v>0.96</v>
      </c>
      <c r="H101" s="41">
        <v>0</v>
      </c>
      <c r="I101" s="41">
        <v>0</v>
      </c>
    </row>
    <row r="102" spans="1:9" x14ac:dyDescent="0.25">
      <c r="A102" s="41">
        <v>9996875</v>
      </c>
      <c r="B102" s="41">
        <v>0</v>
      </c>
      <c r="C102" s="41">
        <v>0</v>
      </c>
      <c r="D102" s="41">
        <v>0</v>
      </c>
      <c r="E102" s="41">
        <v>0</v>
      </c>
      <c r="F102" s="41">
        <v>0.95</v>
      </c>
      <c r="G102" s="41">
        <v>0.95</v>
      </c>
      <c r="H102" s="41">
        <v>0</v>
      </c>
      <c r="I102" s="41">
        <v>0</v>
      </c>
    </row>
    <row r="103" spans="1:9" x14ac:dyDescent="0.25">
      <c r="A103" s="41">
        <v>9996884</v>
      </c>
      <c r="B103" s="41">
        <v>0</v>
      </c>
      <c r="C103" s="41">
        <v>0</v>
      </c>
      <c r="D103" s="41">
        <v>0</v>
      </c>
      <c r="E103" s="41">
        <v>0</v>
      </c>
      <c r="F103" s="41">
        <v>0.95</v>
      </c>
      <c r="G103" s="41">
        <v>0.96</v>
      </c>
      <c r="H103" s="41">
        <v>0</v>
      </c>
      <c r="I103" s="41">
        <v>0</v>
      </c>
    </row>
    <row r="104" spans="1:9" x14ac:dyDescent="0.25">
      <c r="A104" s="41">
        <v>9996882</v>
      </c>
      <c r="B104" s="41">
        <v>0</v>
      </c>
      <c r="C104" s="41">
        <v>0</v>
      </c>
      <c r="D104" s="41">
        <v>0</v>
      </c>
      <c r="E104" s="41">
        <v>0</v>
      </c>
      <c r="F104" s="41">
        <v>0.95</v>
      </c>
      <c r="G104" s="41">
        <v>0.96</v>
      </c>
      <c r="H104" s="41">
        <v>0</v>
      </c>
      <c r="I104" s="41">
        <v>0</v>
      </c>
    </row>
    <row r="105" spans="1:9" x14ac:dyDescent="0.25">
      <c r="A105" s="41">
        <v>9996876</v>
      </c>
      <c r="B105" s="41">
        <v>0</v>
      </c>
      <c r="C105" s="41">
        <v>0</v>
      </c>
      <c r="D105" s="41">
        <v>0</v>
      </c>
      <c r="E105" s="41">
        <v>0</v>
      </c>
      <c r="F105" s="41">
        <v>0.95</v>
      </c>
      <c r="G105" s="41">
        <v>0.96</v>
      </c>
      <c r="H105" s="41">
        <v>0</v>
      </c>
      <c r="I105" s="41">
        <v>0</v>
      </c>
    </row>
    <row r="106" spans="1:9" x14ac:dyDescent="0.25">
      <c r="A106" s="41">
        <v>9996885</v>
      </c>
      <c r="B106" s="41">
        <v>0</v>
      </c>
      <c r="C106" s="41">
        <v>0</v>
      </c>
      <c r="D106" s="41">
        <v>0</v>
      </c>
      <c r="E106" s="41">
        <v>0</v>
      </c>
      <c r="F106" s="41">
        <v>0.95</v>
      </c>
      <c r="G106" s="41">
        <v>0.96</v>
      </c>
      <c r="H106" s="41">
        <v>0</v>
      </c>
      <c r="I106" s="41">
        <v>0</v>
      </c>
    </row>
    <row r="107" spans="1:9" x14ac:dyDescent="0.25">
      <c r="A107" s="41" t="s">
        <v>207</v>
      </c>
      <c r="B107" s="41">
        <v>0</v>
      </c>
      <c r="C107" s="41">
        <v>13</v>
      </c>
      <c r="D107" s="41">
        <v>0</v>
      </c>
      <c r="E107" s="41">
        <v>0</v>
      </c>
      <c r="F107" s="41">
        <v>0.96</v>
      </c>
      <c r="G107" s="41">
        <v>0</v>
      </c>
      <c r="H107" s="41">
        <v>0</v>
      </c>
      <c r="I107" s="41">
        <v>20</v>
      </c>
    </row>
    <row r="108" spans="1:9" x14ac:dyDescent="0.25">
      <c r="A108" s="41">
        <v>3621302010</v>
      </c>
      <c r="B108" s="41">
        <v>0</v>
      </c>
      <c r="C108" s="41">
        <v>9</v>
      </c>
      <c r="D108" s="41">
        <v>0</v>
      </c>
      <c r="E108" s="41">
        <v>0</v>
      </c>
      <c r="F108" s="41">
        <v>0.93</v>
      </c>
      <c r="G108" s="41">
        <v>0</v>
      </c>
      <c r="H108" s="41">
        <v>0.94</v>
      </c>
      <c r="I108" s="41">
        <v>0</v>
      </c>
    </row>
    <row r="109" spans="1:9" x14ac:dyDescent="0.25">
      <c r="A109" s="41">
        <v>9997407</v>
      </c>
      <c r="B109" s="41">
        <v>0</v>
      </c>
      <c r="C109" s="41">
        <v>6</v>
      </c>
      <c r="D109" s="41">
        <v>0</v>
      </c>
      <c r="E109" s="41">
        <v>0</v>
      </c>
      <c r="F109" s="41">
        <v>0.93</v>
      </c>
      <c r="G109" s="41">
        <v>0.93</v>
      </c>
      <c r="H109" s="41">
        <v>0</v>
      </c>
      <c r="I109" s="41">
        <v>0</v>
      </c>
    </row>
    <row r="110" spans="1:9" x14ac:dyDescent="0.25">
      <c r="A110" s="41" t="s">
        <v>214</v>
      </c>
      <c r="B110" s="41">
        <v>0</v>
      </c>
      <c r="C110" s="41">
        <v>5</v>
      </c>
      <c r="D110" s="41">
        <v>0</v>
      </c>
      <c r="E110" s="41">
        <v>0</v>
      </c>
      <c r="F110" s="41">
        <v>0.95</v>
      </c>
      <c r="G110" s="41">
        <v>0.95</v>
      </c>
      <c r="H110" s="41">
        <v>0</v>
      </c>
      <c r="I110" s="41">
        <v>0</v>
      </c>
    </row>
    <row r="111" spans="1:9" x14ac:dyDescent="0.25">
      <c r="A111" s="41" t="s">
        <v>217</v>
      </c>
      <c r="B111" s="41">
        <v>0</v>
      </c>
      <c r="C111" s="41">
        <v>5</v>
      </c>
      <c r="D111" s="41">
        <v>0</v>
      </c>
      <c r="E111" s="41">
        <v>3</v>
      </c>
      <c r="F111" s="41">
        <v>0.95</v>
      </c>
      <c r="G111" s="41">
        <v>0.95</v>
      </c>
      <c r="H111" s="41">
        <v>0</v>
      </c>
      <c r="I111" s="41">
        <v>0</v>
      </c>
    </row>
    <row r="112" spans="1:9" x14ac:dyDescent="0.25">
      <c r="A112" s="41">
        <v>9996872</v>
      </c>
      <c r="B112" s="41">
        <v>0</v>
      </c>
      <c r="C112" s="41">
        <v>7</v>
      </c>
      <c r="D112" s="41">
        <v>0</v>
      </c>
      <c r="E112" s="41">
        <v>0</v>
      </c>
      <c r="F112" s="41">
        <v>0.95</v>
      </c>
      <c r="G112" s="41">
        <v>0.95</v>
      </c>
      <c r="H112" s="41">
        <v>0</v>
      </c>
      <c r="I112" s="41">
        <v>0</v>
      </c>
    </row>
    <row r="113" spans="1:9" x14ac:dyDescent="0.25">
      <c r="A113" s="41">
        <v>9996873</v>
      </c>
      <c r="B113" s="41">
        <v>0</v>
      </c>
      <c r="C113" s="41">
        <v>7</v>
      </c>
      <c r="D113" s="41">
        <v>0</v>
      </c>
      <c r="E113" s="41">
        <v>0</v>
      </c>
      <c r="F113" s="41">
        <v>0.95</v>
      </c>
      <c r="G113" s="41">
        <v>0.95</v>
      </c>
      <c r="H113" s="41">
        <v>0</v>
      </c>
      <c r="I113" s="41">
        <v>0</v>
      </c>
    </row>
    <row r="114" spans="1:9" x14ac:dyDescent="0.25">
      <c r="A114" s="41" t="s">
        <v>222</v>
      </c>
      <c r="B114" s="41">
        <v>0</v>
      </c>
      <c r="C114" s="41">
        <v>5</v>
      </c>
      <c r="D114" s="41">
        <v>0</v>
      </c>
      <c r="E114" s="41">
        <v>3</v>
      </c>
      <c r="F114" s="41">
        <v>0.95</v>
      </c>
      <c r="G114" s="41">
        <v>0.95</v>
      </c>
      <c r="H114" s="41">
        <v>0</v>
      </c>
      <c r="I114" s="41">
        <v>0</v>
      </c>
    </row>
    <row r="115" spans="1:9" x14ac:dyDescent="0.25">
      <c r="A115" s="44" t="s">
        <v>224</v>
      </c>
      <c r="B115" s="44">
        <v>0</v>
      </c>
      <c r="C115" s="44">
        <v>5</v>
      </c>
      <c r="D115" s="44">
        <v>0</v>
      </c>
      <c r="E115" s="44">
        <v>0</v>
      </c>
      <c r="F115" s="44">
        <v>0.95</v>
      </c>
      <c r="G115" s="44">
        <v>0.95</v>
      </c>
      <c r="H115" s="44">
        <v>0</v>
      </c>
      <c r="I115" s="44">
        <v>0</v>
      </c>
    </row>
    <row r="116" spans="1:9" x14ac:dyDescent="0.25">
      <c r="A116" s="44" t="s">
        <v>226</v>
      </c>
      <c r="B116" s="44">
        <v>0</v>
      </c>
      <c r="C116" s="44">
        <v>5</v>
      </c>
      <c r="D116" s="44">
        <v>0</v>
      </c>
      <c r="E116" s="44">
        <v>0</v>
      </c>
      <c r="F116" s="44">
        <v>0.95</v>
      </c>
      <c r="G116" s="44">
        <v>0.95</v>
      </c>
      <c r="H116" s="44">
        <v>0</v>
      </c>
      <c r="I116" s="44">
        <v>0</v>
      </c>
    </row>
    <row r="117" spans="1:9" x14ac:dyDescent="0.25">
      <c r="A117" s="44">
        <v>9997646</v>
      </c>
      <c r="B117" s="44">
        <v>0</v>
      </c>
      <c r="C117" s="44">
        <v>0</v>
      </c>
      <c r="D117" s="44">
        <v>0</v>
      </c>
      <c r="E117" s="44">
        <v>0</v>
      </c>
      <c r="F117" s="44">
        <v>0</v>
      </c>
      <c r="G117" s="44">
        <v>0</v>
      </c>
      <c r="H117" s="44">
        <v>0.95</v>
      </c>
      <c r="I117" s="44">
        <v>0</v>
      </c>
    </row>
    <row r="118" spans="1:9" x14ac:dyDescent="0.25">
      <c r="A118" s="44">
        <v>9997641</v>
      </c>
      <c r="B118" s="44">
        <v>0</v>
      </c>
      <c r="C118" s="44">
        <v>0</v>
      </c>
      <c r="D118" s="44">
        <v>0</v>
      </c>
      <c r="E118" s="44">
        <v>0</v>
      </c>
      <c r="F118" s="44">
        <v>0</v>
      </c>
      <c r="G118" s="44">
        <v>0</v>
      </c>
      <c r="H118" s="44">
        <v>0.96</v>
      </c>
      <c r="I118" s="44">
        <v>0</v>
      </c>
    </row>
    <row r="119" spans="1:9" x14ac:dyDescent="0.25">
      <c r="A119" s="44">
        <v>9997629</v>
      </c>
      <c r="B119" s="44">
        <v>0</v>
      </c>
      <c r="C119" s="44">
        <v>0</v>
      </c>
      <c r="D119" s="44">
        <v>0</v>
      </c>
      <c r="E119" s="44">
        <v>0</v>
      </c>
      <c r="F119" s="44">
        <v>0</v>
      </c>
      <c r="G119" s="44">
        <v>0</v>
      </c>
      <c r="H119" s="44">
        <v>0.95</v>
      </c>
      <c r="I119" s="44">
        <v>0</v>
      </c>
    </row>
    <row r="120" spans="1:9" x14ac:dyDescent="0.25">
      <c r="A120" s="44" t="s">
        <v>232</v>
      </c>
      <c r="B120" s="44">
        <v>0</v>
      </c>
      <c r="C120" s="44">
        <v>0</v>
      </c>
      <c r="D120" s="44">
        <v>0</v>
      </c>
      <c r="E120" s="44">
        <v>0</v>
      </c>
      <c r="F120" s="44">
        <v>0</v>
      </c>
      <c r="G120" s="44">
        <v>0</v>
      </c>
      <c r="H120" s="44">
        <v>0.96</v>
      </c>
      <c r="I120" s="44">
        <v>0</v>
      </c>
    </row>
    <row r="121" spans="1:9" x14ac:dyDescent="0.25">
      <c r="A121" s="44" t="s">
        <v>236</v>
      </c>
      <c r="B121" s="44">
        <v>0</v>
      </c>
      <c r="C121" s="44">
        <v>7</v>
      </c>
      <c r="D121" s="44">
        <v>0</v>
      </c>
      <c r="E121" s="44">
        <v>0</v>
      </c>
      <c r="F121" s="44">
        <v>0.93</v>
      </c>
      <c r="G121" s="44">
        <v>0</v>
      </c>
      <c r="H121" s="44">
        <v>0.94</v>
      </c>
      <c r="I121" s="44">
        <v>0</v>
      </c>
    </row>
    <row r="122" spans="1:9" x14ac:dyDescent="0.25">
      <c r="A122" s="44" t="s">
        <v>239</v>
      </c>
      <c r="B122" s="44">
        <v>0</v>
      </c>
      <c r="C122" s="44">
        <v>8</v>
      </c>
      <c r="D122" s="44">
        <v>0</v>
      </c>
      <c r="E122" s="44">
        <v>0</v>
      </c>
      <c r="F122" s="44">
        <v>1</v>
      </c>
      <c r="G122" s="44">
        <v>0</v>
      </c>
      <c r="H122" s="44">
        <v>0</v>
      </c>
      <c r="I122" s="44">
        <v>6</v>
      </c>
    </row>
    <row r="123" spans="1:9" x14ac:dyDescent="0.25">
      <c r="A123" s="44" t="s">
        <v>235</v>
      </c>
      <c r="B123" s="44">
        <v>0</v>
      </c>
      <c r="C123" s="44">
        <v>0</v>
      </c>
      <c r="D123" s="44">
        <v>0</v>
      </c>
      <c r="E123" s="44">
        <v>0</v>
      </c>
      <c r="F123" s="44">
        <v>0.95</v>
      </c>
      <c r="G123" s="44">
        <v>0</v>
      </c>
      <c r="H123" s="44">
        <v>0.95</v>
      </c>
      <c r="I123" s="44">
        <v>0</v>
      </c>
    </row>
    <row r="124" spans="1:9" x14ac:dyDescent="0.25">
      <c r="A124" s="44">
        <v>9996830</v>
      </c>
      <c r="B124" s="44">
        <v>0</v>
      </c>
      <c r="C124" s="44">
        <v>7</v>
      </c>
      <c r="D124" s="44">
        <v>0</v>
      </c>
      <c r="E124" s="44">
        <v>0</v>
      </c>
      <c r="F124" s="44">
        <v>0.95</v>
      </c>
      <c r="G124" s="44">
        <v>0</v>
      </c>
      <c r="H124" s="44">
        <v>0.95</v>
      </c>
      <c r="I124" s="44">
        <v>0</v>
      </c>
    </row>
    <row r="125" spans="1:9" x14ac:dyDescent="0.25">
      <c r="A125" s="44">
        <v>9996840</v>
      </c>
      <c r="B125" s="44">
        <v>0</v>
      </c>
      <c r="C125" s="44">
        <v>0</v>
      </c>
      <c r="D125" s="44">
        <v>0</v>
      </c>
      <c r="E125" s="44">
        <v>0</v>
      </c>
      <c r="F125" s="44">
        <v>0.95</v>
      </c>
      <c r="G125" s="44">
        <v>0.95</v>
      </c>
      <c r="H125" s="44">
        <v>0</v>
      </c>
      <c r="I125" s="44">
        <v>0</v>
      </c>
    </row>
    <row r="126" spans="1:9" x14ac:dyDescent="0.25">
      <c r="A126" s="44">
        <v>9997704</v>
      </c>
      <c r="B126" s="44">
        <v>0</v>
      </c>
      <c r="C126" s="44">
        <v>0</v>
      </c>
      <c r="D126" s="44">
        <v>0</v>
      </c>
      <c r="E126" s="44">
        <v>0</v>
      </c>
      <c r="F126" s="44">
        <v>0</v>
      </c>
      <c r="G126" s="44">
        <v>0</v>
      </c>
      <c r="H126" s="44">
        <v>0.96</v>
      </c>
      <c r="I126" s="44">
        <v>0</v>
      </c>
    </row>
    <row r="127" spans="1:9" x14ac:dyDescent="0.25">
      <c r="A127" s="44" t="s">
        <v>240</v>
      </c>
      <c r="B127" s="44">
        <v>0</v>
      </c>
      <c r="C127" s="44">
        <v>0</v>
      </c>
      <c r="D127" s="44">
        <v>0</v>
      </c>
      <c r="E127" s="44">
        <v>0</v>
      </c>
      <c r="F127" s="44">
        <v>0</v>
      </c>
      <c r="G127" s="44">
        <v>0</v>
      </c>
      <c r="H127" s="44">
        <v>0.95</v>
      </c>
      <c r="I127" s="44">
        <v>0</v>
      </c>
    </row>
    <row r="128" spans="1:9" x14ac:dyDescent="0.25">
      <c r="A128" s="44">
        <v>9997643</v>
      </c>
      <c r="B128" s="44">
        <v>0</v>
      </c>
      <c r="C128" s="44">
        <v>0</v>
      </c>
      <c r="D128" s="44">
        <v>0</v>
      </c>
      <c r="E128" s="44">
        <v>0</v>
      </c>
      <c r="F128" s="44">
        <v>0</v>
      </c>
      <c r="G128" s="44">
        <v>0</v>
      </c>
      <c r="H128" s="44">
        <v>0.97</v>
      </c>
      <c r="I128" s="44">
        <v>0</v>
      </c>
    </row>
    <row r="129" spans="1:9" x14ac:dyDescent="0.25">
      <c r="A129" s="44">
        <v>6780160015</v>
      </c>
      <c r="B129" s="44">
        <v>0</v>
      </c>
      <c r="C129" s="44">
        <v>7</v>
      </c>
      <c r="D129" s="44">
        <v>0</v>
      </c>
      <c r="E129" s="44">
        <v>0</v>
      </c>
      <c r="F129" s="44">
        <v>1</v>
      </c>
      <c r="G129" s="44">
        <v>0.95</v>
      </c>
      <c r="H129" s="44">
        <v>0</v>
      </c>
      <c r="I129" s="44">
        <v>0</v>
      </c>
    </row>
    <row r="130" spans="1:9" x14ac:dyDescent="0.25">
      <c r="A130" s="44">
        <v>3621240200</v>
      </c>
      <c r="B130" s="44">
        <v>0</v>
      </c>
      <c r="C130" s="44">
        <v>5</v>
      </c>
      <c r="D130" s="44">
        <v>0</v>
      </c>
      <c r="E130" s="44">
        <v>0</v>
      </c>
      <c r="F130" s="44">
        <v>0.95</v>
      </c>
      <c r="G130" s="44">
        <v>0.95</v>
      </c>
      <c r="H130" s="44">
        <v>0</v>
      </c>
      <c r="I130" s="44">
        <v>0</v>
      </c>
    </row>
    <row r="131" spans="1:9" x14ac:dyDescent="0.25">
      <c r="A131" s="44">
        <v>9996929</v>
      </c>
      <c r="B131" s="44">
        <v>0</v>
      </c>
      <c r="C131" s="44">
        <v>10</v>
      </c>
      <c r="D131" s="44">
        <v>0</v>
      </c>
      <c r="E131" s="44">
        <v>0</v>
      </c>
      <c r="F131" s="44">
        <v>0.93</v>
      </c>
      <c r="G131" s="44">
        <v>0</v>
      </c>
      <c r="H131" s="44">
        <v>0.93</v>
      </c>
      <c r="I131" s="44">
        <v>0</v>
      </c>
    </row>
    <row r="132" spans="1:9" x14ac:dyDescent="0.25">
      <c r="A132" s="232">
        <v>9996856</v>
      </c>
      <c r="B132" s="44">
        <v>0</v>
      </c>
      <c r="C132" s="44">
        <v>0</v>
      </c>
      <c r="D132" s="44">
        <v>0</v>
      </c>
      <c r="E132" s="44">
        <v>0</v>
      </c>
      <c r="F132" s="44">
        <v>0.95</v>
      </c>
      <c r="G132" s="44">
        <v>0.95</v>
      </c>
      <c r="H132" s="44">
        <v>0</v>
      </c>
      <c r="I132" s="44">
        <v>0</v>
      </c>
    </row>
    <row r="133" spans="1:9" x14ac:dyDescent="0.25">
      <c r="A133" s="233"/>
      <c r="B133" s="44">
        <v>0</v>
      </c>
      <c r="C133" s="44">
        <v>0</v>
      </c>
      <c r="D133" s="44">
        <v>0</v>
      </c>
      <c r="E133" s="44">
        <v>0</v>
      </c>
      <c r="F133" s="44">
        <v>0.95</v>
      </c>
      <c r="G133" s="44">
        <v>0.95</v>
      </c>
      <c r="H133" s="44">
        <v>0.97</v>
      </c>
      <c r="I133" s="44">
        <v>0</v>
      </c>
    </row>
    <row r="134" spans="1:9" x14ac:dyDescent="0.25">
      <c r="A134" s="44">
        <v>1952466</v>
      </c>
      <c r="B134" s="44">
        <v>0</v>
      </c>
      <c r="C134" s="44">
        <v>4</v>
      </c>
      <c r="D134" s="44">
        <v>0</v>
      </c>
      <c r="E134" s="44">
        <v>0</v>
      </c>
      <c r="F134" s="44">
        <v>0.9</v>
      </c>
      <c r="G134" s="44">
        <v>0</v>
      </c>
      <c r="H134" s="44">
        <v>0.95</v>
      </c>
      <c r="I134" s="44">
        <v>0</v>
      </c>
    </row>
    <row r="135" spans="1:9" x14ac:dyDescent="0.25">
      <c r="A135" s="44">
        <v>9993149</v>
      </c>
      <c r="B135" s="44">
        <v>0</v>
      </c>
      <c r="C135" s="44">
        <v>4</v>
      </c>
      <c r="D135" s="44">
        <v>0</v>
      </c>
      <c r="E135" s="44">
        <v>0</v>
      </c>
      <c r="F135" s="44">
        <v>0.95</v>
      </c>
      <c r="G135" s="44">
        <v>0</v>
      </c>
      <c r="H135" s="44">
        <v>0.95</v>
      </c>
      <c r="I135" s="44">
        <v>0</v>
      </c>
    </row>
    <row r="136" spans="1:9" x14ac:dyDescent="0.25">
      <c r="A136" s="44">
        <v>9996061</v>
      </c>
      <c r="B136" s="44">
        <v>0</v>
      </c>
      <c r="C136" s="44">
        <v>0</v>
      </c>
      <c r="D136" s="44">
        <v>0</v>
      </c>
      <c r="E136" s="44">
        <v>0</v>
      </c>
      <c r="F136" s="44">
        <v>0.96</v>
      </c>
      <c r="G136" s="44">
        <v>0.94</v>
      </c>
      <c r="H136" s="44">
        <v>0</v>
      </c>
      <c r="I136" s="44">
        <v>0</v>
      </c>
    </row>
    <row r="137" spans="1:9" x14ac:dyDescent="0.25">
      <c r="A137" s="44">
        <v>9996656</v>
      </c>
      <c r="B137" s="44">
        <v>0</v>
      </c>
      <c r="C137" s="44">
        <v>7</v>
      </c>
      <c r="D137" s="44">
        <v>0</v>
      </c>
      <c r="E137" s="44">
        <v>0</v>
      </c>
      <c r="F137" s="44">
        <v>0.95</v>
      </c>
      <c r="G137" s="44">
        <v>0.95</v>
      </c>
      <c r="H137" s="44">
        <v>0</v>
      </c>
      <c r="I137" s="44">
        <v>0</v>
      </c>
    </row>
    <row r="138" spans="1:9" x14ac:dyDescent="0.25">
      <c r="A138" s="44">
        <v>1952417</v>
      </c>
      <c r="B138" s="44">
        <v>0</v>
      </c>
      <c r="C138" s="44">
        <v>0</v>
      </c>
      <c r="D138" s="44">
        <v>0</v>
      </c>
      <c r="E138" s="44">
        <v>0</v>
      </c>
      <c r="F138" s="44">
        <v>0</v>
      </c>
      <c r="G138" s="44">
        <v>0</v>
      </c>
      <c r="H138" s="44">
        <v>0.94</v>
      </c>
      <c r="I138" s="44">
        <v>0</v>
      </c>
    </row>
    <row r="139" spans="1:9" x14ac:dyDescent="0.25">
      <c r="A139" s="44">
        <v>1952418</v>
      </c>
      <c r="B139" s="44">
        <v>0</v>
      </c>
      <c r="C139" s="44">
        <v>0</v>
      </c>
      <c r="D139" s="44">
        <v>0</v>
      </c>
      <c r="E139" s="44">
        <v>0</v>
      </c>
      <c r="F139" s="44">
        <v>0</v>
      </c>
      <c r="G139" s="44">
        <v>0</v>
      </c>
      <c r="H139" s="44">
        <v>0.96</v>
      </c>
      <c r="I139" s="44">
        <v>0</v>
      </c>
    </row>
    <row r="140" spans="1:9" x14ac:dyDescent="0.25">
      <c r="A140" s="44" t="s">
        <v>269</v>
      </c>
      <c r="B140" s="44">
        <v>0</v>
      </c>
      <c r="C140" s="44">
        <v>0</v>
      </c>
      <c r="D140" s="44">
        <v>0</v>
      </c>
      <c r="E140" s="44">
        <v>0</v>
      </c>
      <c r="F140" s="44">
        <v>0.95</v>
      </c>
      <c r="G140" s="44">
        <v>0.95</v>
      </c>
      <c r="H140" s="44">
        <v>0</v>
      </c>
      <c r="I140" s="44">
        <v>0</v>
      </c>
    </row>
    <row r="141" spans="1:9" x14ac:dyDescent="0.25">
      <c r="A141" s="44">
        <v>9996651</v>
      </c>
      <c r="B141" s="44">
        <v>0</v>
      </c>
      <c r="C141" s="44">
        <v>0</v>
      </c>
      <c r="D141" s="44">
        <v>0</v>
      </c>
      <c r="E141" s="44">
        <v>0</v>
      </c>
      <c r="F141" s="44">
        <v>0.96</v>
      </c>
      <c r="G141" s="44">
        <v>0</v>
      </c>
      <c r="H141" s="44">
        <v>0.96</v>
      </c>
      <c r="I141" s="44">
        <v>0</v>
      </c>
    </row>
    <row r="142" spans="1:9" x14ac:dyDescent="0.25">
      <c r="A142" s="44">
        <v>1952468</v>
      </c>
      <c r="B142" s="44">
        <v>0</v>
      </c>
      <c r="C142" s="44">
        <v>5</v>
      </c>
      <c r="D142" s="44">
        <v>0</v>
      </c>
      <c r="E142" s="44">
        <v>0</v>
      </c>
      <c r="F142" s="44">
        <v>0</v>
      </c>
      <c r="G142" s="44">
        <v>0</v>
      </c>
      <c r="H142" s="44">
        <v>0.95</v>
      </c>
      <c r="I142" s="44">
        <v>0</v>
      </c>
    </row>
    <row r="143" spans="1:9" x14ac:dyDescent="0.25">
      <c r="A143" s="232">
        <v>9996729</v>
      </c>
      <c r="B143" s="44">
        <v>0</v>
      </c>
      <c r="C143" s="44">
        <v>6</v>
      </c>
      <c r="D143" s="44">
        <v>0</v>
      </c>
      <c r="E143" s="44">
        <v>0</v>
      </c>
      <c r="F143" s="44">
        <v>0.97</v>
      </c>
      <c r="G143" s="44">
        <v>0</v>
      </c>
      <c r="H143" s="44"/>
      <c r="I143" s="44"/>
    </row>
    <row r="144" spans="1:9" x14ac:dyDescent="0.25">
      <c r="A144" s="233"/>
      <c r="B144" s="44">
        <v>0</v>
      </c>
      <c r="C144" s="44">
        <v>6</v>
      </c>
      <c r="D144" s="44">
        <v>0</v>
      </c>
      <c r="E144" s="44">
        <v>0</v>
      </c>
      <c r="F144" s="44">
        <v>0.97</v>
      </c>
      <c r="G144" s="44">
        <v>0.95</v>
      </c>
      <c r="H144" s="44">
        <v>0</v>
      </c>
      <c r="I144" s="44">
        <v>0</v>
      </c>
    </row>
    <row r="145" spans="1:9" x14ac:dyDescent="0.25">
      <c r="A145" s="44">
        <v>9993043</v>
      </c>
      <c r="B145" s="44">
        <v>0</v>
      </c>
      <c r="C145" s="44">
        <v>6</v>
      </c>
      <c r="D145" s="44">
        <v>0</v>
      </c>
      <c r="E145" s="44">
        <v>0</v>
      </c>
      <c r="F145" s="44">
        <v>0.95</v>
      </c>
      <c r="G145" s="44">
        <v>0</v>
      </c>
      <c r="H145" s="44">
        <v>0.96</v>
      </c>
      <c r="I145" s="44">
        <v>0</v>
      </c>
    </row>
    <row r="146" spans="1:9" x14ac:dyDescent="0.25">
      <c r="A146" s="44">
        <v>9997633</v>
      </c>
      <c r="B146" s="44">
        <v>0</v>
      </c>
      <c r="C146" s="44">
        <v>0</v>
      </c>
      <c r="D146" s="44">
        <v>0</v>
      </c>
      <c r="E146" s="44">
        <v>0</v>
      </c>
      <c r="F146" s="44">
        <v>0</v>
      </c>
      <c r="G146" s="44">
        <v>0</v>
      </c>
      <c r="H146" s="44">
        <v>0.96</v>
      </c>
      <c r="I146" s="44">
        <v>0</v>
      </c>
    </row>
    <row r="147" spans="1:9" x14ac:dyDescent="0.25">
      <c r="A147" s="44">
        <v>9997626</v>
      </c>
      <c r="B147" s="44">
        <v>0</v>
      </c>
      <c r="C147" s="44">
        <v>0</v>
      </c>
      <c r="D147" s="44">
        <v>0</v>
      </c>
      <c r="E147" s="44">
        <v>0</v>
      </c>
      <c r="F147" s="44">
        <v>0</v>
      </c>
      <c r="G147" s="44">
        <v>0</v>
      </c>
      <c r="H147" s="44">
        <v>0.96</v>
      </c>
      <c r="I147" s="44">
        <v>0</v>
      </c>
    </row>
    <row r="148" spans="1:9" x14ac:dyDescent="0.25">
      <c r="A148" s="44">
        <v>9997635</v>
      </c>
      <c r="B148" s="44">
        <v>0</v>
      </c>
      <c r="C148" s="44">
        <v>0</v>
      </c>
      <c r="D148" s="44">
        <v>0</v>
      </c>
      <c r="E148" s="44">
        <v>0</v>
      </c>
      <c r="F148" s="44">
        <v>0</v>
      </c>
      <c r="G148" s="44">
        <v>0</v>
      </c>
      <c r="H148" s="44">
        <v>0.96</v>
      </c>
      <c r="I148" s="44">
        <v>0</v>
      </c>
    </row>
    <row r="149" spans="1:9" x14ac:dyDescent="0.25">
      <c r="A149" s="44">
        <v>3621116200</v>
      </c>
      <c r="B149" s="44">
        <v>0</v>
      </c>
      <c r="C149" s="44">
        <v>5</v>
      </c>
      <c r="D149" s="44">
        <v>0</v>
      </c>
      <c r="E149" s="44">
        <v>0</v>
      </c>
      <c r="F149" s="44">
        <v>0.95</v>
      </c>
      <c r="G149" s="44">
        <v>0.95</v>
      </c>
      <c r="H149" s="44">
        <v>0</v>
      </c>
      <c r="I149" s="44">
        <v>0</v>
      </c>
    </row>
    <row r="150" spans="1:9" x14ac:dyDescent="0.25">
      <c r="A150" s="44">
        <v>9996755</v>
      </c>
      <c r="B150" s="44">
        <v>0</v>
      </c>
      <c r="C150" s="44">
        <v>0</v>
      </c>
      <c r="D150" s="44">
        <v>0</v>
      </c>
      <c r="E150" s="44">
        <v>0</v>
      </c>
      <c r="F150" s="44">
        <v>0.96</v>
      </c>
      <c r="G150" s="44">
        <v>0.96</v>
      </c>
      <c r="H150" s="44">
        <v>0</v>
      </c>
      <c r="I150" s="44">
        <v>0</v>
      </c>
    </row>
    <row r="151" spans="1:9" x14ac:dyDescent="0.25">
      <c r="A151" s="44">
        <v>9996744</v>
      </c>
      <c r="B151" s="44">
        <v>0</v>
      </c>
      <c r="C151" s="44">
        <v>0</v>
      </c>
      <c r="D151" s="44">
        <v>0</v>
      </c>
      <c r="E151" s="44">
        <v>0</v>
      </c>
      <c r="F151" s="44">
        <v>0</v>
      </c>
      <c r="G151" s="44">
        <v>0</v>
      </c>
      <c r="H151" s="44">
        <v>0.96</v>
      </c>
      <c r="I151" s="44">
        <v>0</v>
      </c>
    </row>
    <row r="152" spans="1:9" x14ac:dyDescent="0.25">
      <c r="A152" s="44">
        <v>3500200</v>
      </c>
      <c r="B152" s="44">
        <v>0</v>
      </c>
      <c r="C152" s="44">
        <v>0</v>
      </c>
      <c r="D152" s="44">
        <v>0</v>
      </c>
      <c r="E152" s="44">
        <v>0</v>
      </c>
      <c r="F152" s="44">
        <v>0.97</v>
      </c>
      <c r="G152" s="44">
        <v>0</v>
      </c>
      <c r="H152" s="44">
        <v>0.97</v>
      </c>
      <c r="I152" s="44">
        <v>0</v>
      </c>
    </row>
    <row r="153" spans="1:9" x14ac:dyDescent="0.25">
      <c r="A153" s="44" t="s">
        <v>286</v>
      </c>
      <c r="B153" s="44">
        <v>0</v>
      </c>
      <c r="C153" s="44">
        <v>5</v>
      </c>
      <c r="D153" s="44">
        <v>-0.1</v>
      </c>
      <c r="E153" s="44">
        <v>0</v>
      </c>
      <c r="F153" s="44">
        <v>0.94</v>
      </c>
      <c r="G153" s="44">
        <v>0</v>
      </c>
      <c r="H153" s="44">
        <v>0.95</v>
      </c>
      <c r="I153" s="44">
        <v>0</v>
      </c>
    </row>
    <row r="154" spans="1:9" x14ac:dyDescent="0.25">
      <c r="A154" s="44">
        <v>9997379</v>
      </c>
      <c r="B154" s="44">
        <v>0</v>
      </c>
      <c r="C154" s="44">
        <v>7</v>
      </c>
      <c r="D154" s="44">
        <v>0</v>
      </c>
      <c r="E154" s="44">
        <v>0</v>
      </c>
      <c r="F154" s="44">
        <v>0.94</v>
      </c>
      <c r="G154" s="44">
        <v>0</v>
      </c>
      <c r="H154" s="44">
        <v>0.91</v>
      </c>
      <c r="I154" s="44">
        <v>0</v>
      </c>
    </row>
    <row r="155" spans="1:9" x14ac:dyDescent="0.25">
      <c r="A155" s="44">
        <v>9997372</v>
      </c>
      <c r="B155" s="44">
        <v>0</v>
      </c>
      <c r="C155" s="44">
        <v>7</v>
      </c>
      <c r="D155" s="44">
        <v>0</v>
      </c>
      <c r="E155" s="44">
        <v>0</v>
      </c>
      <c r="F155" s="44">
        <v>0.94</v>
      </c>
      <c r="G155" s="44">
        <v>0</v>
      </c>
      <c r="H155" s="44">
        <v>0.93</v>
      </c>
      <c r="I155" s="44">
        <v>0</v>
      </c>
    </row>
    <row r="156" spans="1:9" x14ac:dyDescent="0.25">
      <c r="A156" s="44">
        <v>3509574</v>
      </c>
      <c r="B156" s="44">
        <v>0</v>
      </c>
      <c r="C156" s="44">
        <v>7</v>
      </c>
      <c r="D156" s="44">
        <v>0</v>
      </c>
      <c r="E156" s="44">
        <v>0</v>
      </c>
      <c r="F156" s="44">
        <v>0.94</v>
      </c>
      <c r="G156" s="44">
        <v>0</v>
      </c>
      <c r="H156" s="44">
        <v>0.91</v>
      </c>
      <c r="I156" s="44">
        <v>0</v>
      </c>
    </row>
    <row r="157" spans="1:9" x14ac:dyDescent="0.25">
      <c r="A157" s="44">
        <v>6790120013</v>
      </c>
      <c r="B157" s="44">
        <v>0</v>
      </c>
      <c r="C157" s="44">
        <v>5</v>
      </c>
      <c r="D157" s="44">
        <v>0</v>
      </c>
      <c r="E157" s="44">
        <v>0</v>
      </c>
      <c r="F157" s="44">
        <v>0.94</v>
      </c>
      <c r="G157" s="44">
        <v>0.95</v>
      </c>
      <c r="H157" s="44">
        <v>0</v>
      </c>
      <c r="I157" s="44">
        <v>0</v>
      </c>
    </row>
    <row r="158" spans="1:9" x14ac:dyDescent="0.25">
      <c r="A158" s="44" t="s">
        <v>300</v>
      </c>
      <c r="B158" s="44">
        <v>0</v>
      </c>
      <c r="C158" s="44">
        <v>5</v>
      </c>
      <c r="D158" s="44">
        <v>0</v>
      </c>
      <c r="E158" s="44">
        <v>0</v>
      </c>
      <c r="F158" s="44">
        <v>0.91</v>
      </c>
      <c r="G158" s="44">
        <v>0.95</v>
      </c>
      <c r="H158" s="44">
        <v>0</v>
      </c>
      <c r="I158" s="44">
        <v>0</v>
      </c>
    </row>
    <row r="159" spans="1:9" x14ac:dyDescent="0.25">
      <c r="A159" s="44">
        <v>9996646</v>
      </c>
      <c r="B159" s="44">
        <v>0</v>
      </c>
      <c r="C159" s="44">
        <v>5</v>
      </c>
      <c r="D159" s="44">
        <v>0</v>
      </c>
      <c r="E159" s="44">
        <v>0</v>
      </c>
      <c r="F159" s="44">
        <v>0.94</v>
      </c>
      <c r="G159" s="44">
        <v>0.95</v>
      </c>
      <c r="H159" s="44">
        <v>0</v>
      </c>
      <c r="I159" s="44">
        <v>0</v>
      </c>
    </row>
    <row r="160" spans="1:9" x14ac:dyDescent="0.25">
      <c r="A160" s="44">
        <v>9996648</v>
      </c>
      <c r="B160" s="44">
        <v>0</v>
      </c>
      <c r="C160" s="44">
        <v>5</v>
      </c>
      <c r="D160" s="44">
        <v>0</v>
      </c>
      <c r="E160" s="44">
        <v>0</v>
      </c>
      <c r="F160" s="44">
        <v>0.94</v>
      </c>
      <c r="G160" s="44">
        <v>0.95</v>
      </c>
      <c r="H160" s="44">
        <v>0</v>
      </c>
      <c r="I160" s="44">
        <v>0</v>
      </c>
    </row>
    <row r="161" spans="1:9" x14ac:dyDescent="0.25">
      <c r="A161" s="44">
        <v>3621300020</v>
      </c>
      <c r="B161" s="44">
        <v>0</v>
      </c>
      <c r="C161" s="44">
        <v>5</v>
      </c>
      <c r="D161" s="44">
        <v>0</v>
      </c>
      <c r="E161" s="44">
        <v>0</v>
      </c>
      <c r="F161" s="44">
        <v>0.95</v>
      </c>
      <c r="G161" s="44">
        <v>0.95</v>
      </c>
      <c r="H161" s="44">
        <v>0</v>
      </c>
      <c r="I161" s="44">
        <v>0</v>
      </c>
    </row>
    <row r="162" spans="1:9" x14ac:dyDescent="0.25">
      <c r="A162" s="44">
        <v>1951632</v>
      </c>
      <c r="B162" s="44">
        <v>0</v>
      </c>
      <c r="C162" s="44">
        <v>5</v>
      </c>
      <c r="D162" s="44">
        <v>0</v>
      </c>
      <c r="E162" s="44">
        <v>0</v>
      </c>
      <c r="F162" s="44">
        <v>0.95</v>
      </c>
      <c r="G162" s="44">
        <v>0.95</v>
      </c>
      <c r="H162" s="44">
        <v>0</v>
      </c>
      <c r="I162" s="44">
        <v>0</v>
      </c>
    </row>
    <row r="163" spans="1:9" x14ac:dyDescent="0.25">
      <c r="A163" s="44">
        <v>1951631</v>
      </c>
      <c r="B163" s="44">
        <v>0</v>
      </c>
      <c r="C163" s="44">
        <v>5</v>
      </c>
      <c r="D163" s="44">
        <v>0</v>
      </c>
      <c r="E163" s="44">
        <v>0</v>
      </c>
      <c r="F163" s="44">
        <v>0.95</v>
      </c>
      <c r="G163" s="44">
        <v>0.95</v>
      </c>
      <c r="H163" s="44">
        <v>0</v>
      </c>
      <c r="I163" s="44">
        <v>0</v>
      </c>
    </row>
    <row r="164" spans="1:9" x14ac:dyDescent="0.25">
      <c r="A164" s="44">
        <v>3641209030</v>
      </c>
      <c r="B164" s="44">
        <v>0</v>
      </c>
      <c r="C164" s="44">
        <v>6</v>
      </c>
      <c r="D164" s="44">
        <v>0</v>
      </c>
      <c r="E164" s="44">
        <v>0</v>
      </c>
      <c r="F164" s="44">
        <v>0.93</v>
      </c>
      <c r="G164" s="44">
        <v>0</v>
      </c>
      <c r="H164" s="44">
        <v>0</v>
      </c>
      <c r="I164" s="44">
        <v>30</v>
      </c>
    </row>
    <row r="165" spans="1:9" x14ac:dyDescent="0.25">
      <c r="A165" s="44">
        <v>9997438</v>
      </c>
      <c r="B165" s="44">
        <v>0</v>
      </c>
      <c r="C165" s="44">
        <v>6</v>
      </c>
      <c r="D165" s="44">
        <v>6</v>
      </c>
      <c r="E165" s="44">
        <v>6</v>
      </c>
      <c r="F165" s="44">
        <v>0.95</v>
      </c>
      <c r="G165" s="44">
        <v>0.95</v>
      </c>
      <c r="H165" s="44">
        <v>0</v>
      </c>
      <c r="I165" s="44">
        <v>0</v>
      </c>
    </row>
    <row r="166" spans="1:9" x14ac:dyDescent="0.25">
      <c r="A166" s="44">
        <v>362111220</v>
      </c>
      <c r="B166" s="44">
        <v>0</v>
      </c>
      <c r="C166" s="44">
        <v>9</v>
      </c>
      <c r="D166" s="44">
        <v>0</v>
      </c>
      <c r="E166" s="44">
        <v>0</v>
      </c>
      <c r="F166" s="44">
        <v>0.93</v>
      </c>
      <c r="G166" s="44">
        <v>0.93</v>
      </c>
      <c r="H166" s="44">
        <v>0</v>
      </c>
      <c r="I166" s="44">
        <v>0</v>
      </c>
    </row>
    <row r="167" spans="1:9" x14ac:dyDescent="0.25">
      <c r="A167" s="44">
        <v>3621401210</v>
      </c>
      <c r="B167" s="44">
        <v>0</v>
      </c>
      <c r="C167" s="44">
        <v>5</v>
      </c>
      <c r="D167" s="44">
        <v>0</v>
      </c>
      <c r="E167" s="44">
        <v>0</v>
      </c>
      <c r="F167" s="44">
        <v>0.95</v>
      </c>
      <c r="G167" s="44">
        <v>0.95</v>
      </c>
      <c r="H167" s="44">
        <v>0</v>
      </c>
      <c r="I167" s="44">
        <v>0</v>
      </c>
    </row>
    <row r="168" spans="1:9" x14ac:dyDescent="0.25">
      <c r="A168" s="44">
        <v>362111620</v>
      </c>
      <c r="B168" s="44">
        <v>0</v>
      </c>
      <c r="C168" s="44">
        <v>5</v>
      </c>
      <c r="D168" s="44">
        <v>0</v>
      </c>
      <c r="E168" s="44">
        <v>0</v>
      </c>
      <c r="F168" s="44">
        <v>0.95</v>
      </c>
      <c r="G168" s="44">
        <v>0.95</v>
      </c>
      <c r="H168" s="44">
        <v>0</v>
      </c>
      <c r="I168" s="44">
        <v>0</v>
      </c>
    </row>
    <row r="169" spans="1:9" x14ac:dyDescent="0.25">
      <c r="A169" s="44" t="s">
        <v>329</v>
      </c>
      <c r="B169" s="44">
        <v>0</v>
      </c>
      <c r="C169" s="44">
        <v>5</v>
      </c>
      <c r="D169" s="44">
        <v>0</v>
      </c>
      <c r="E169" s="44">
        <v>0</v>
      </c>
      <c r="F169" s="44">
        <v>0.95</v>
      </c>
      <c r="G169" s="44">
        <v>0.95</v>
      </c>
      <c r="H169" s="44">
        <v>0</v>
      </c>
      <c r="I169" s="44">
        <v>0</v>
      </c>
    </row>
    <row r="170" spans="1:9" x14ac:dyDescent="0.25">
      <c r="A170" s="44">
        <v>9996623</v>
      </c>
      <c r="B170" s="44">
        <v>0</v>
      </c>
      <c r="C170" s="44">
        <v>0</v>
      </c>
      <c r="D170" s="44">
        <v>0</v>
      </c>
      <c r="E170" s="44">
        <v>0</v>
      </c>
      <c r="F170" s="44">
        <v>0.95</v>
      </c>
      <c r="G170" s="44">
        <v>0</v>
      </c>
      <c r="H170" s="44">
        <v>0.94</v>
      </c>
      <c r="I170" s="44">
        <v>0</v>
      </c>
    </row>
    <row r="171" spans="1:9" x14ac:dyDescent="0.25">
      <c r="A171" s="44">
        <v>9996632</v>
      </c>
      <c r="B171" s="44">
        <v>0</v>
      </c>
      <c r="C171" s="44">
        <v>0</v>
      </c>
      <c r="D171" s="44">
        <v>0</v>
      </c>
      <c r="E171" s="44">
        <v>0</v>
      </c>
      <c r="F171" s="44">
        <v>0.95</v>
      </c>
      <c r="G171" s="44">
        <v>0</v>
      </c>
      <c r="H171" s="44">
        <v>0.94</v>
      </c>
      <c r="I171" s="44">
        <v>0</v>
      </c>
    </row>
    <row r="172" spans="1:9" x14ac:dyDescent="0.25">
      <c r="A172" s="44">
        <v>9996886</v>
      </c>
      <c r="B172" s="44">
        <v>0</v>
      </c>
      <c r="C172" s="44">
        <v>0</v>
      </c>
      <c r="D172" s="44">
        <v>0</v>
      </c>
      <c r="E172" s="44">
        <v>0</v>
      </c>
      <c r="F172" s="44">
        <v>0.95</v>
      </c>
      <c r="G172" s="44">
        <v>0.95</v>
      </c>
      <c r="H172" s="44">
        <v>0</v>
      </c>
      <c r="I172" s="44">
        <v>0</v>
      </c>
    </row>
    <row r="173" spans="1:9" x14ac:dyDescent="0.25">
      <c r="A173" s="44">
        <v>9997639</v>
      </c>
      <c r="B173" s="44">
        <v>0</v>
      </c>
      <c r="C173" s="44">
        <v>0</v>
      </c>
      <c r="D173" s="44">
        <v>0</v>
      </c>
      <c r="E173" s="44">
        <v>0</v>
      </c>
      <c r="F173" s="44">
        <v>0.95</v>
      </c>
      <c r="G173" s="44">
        <v>0</v>
      </c>
      <c r="H173" s="44">
        <v>0.94</v>
      </c>
      <c r="I173" s="44">
        <v>0</v>
      </c>
    </row>
    <row r="174" spans="1:9" x14ac:dyDescent="0.25">
      <c r="A174" s="44">
        <v>9997637</v>
      </c>
      <c r="B174" s="44">
        <v>0</v>
      </c>
      <c r="C174" s="44">
        <v>0</v>
      </c>
      <c r="D174" s="44">
        <v>0</v>
      </c>
      <c r="E174" s="44">
        <v>0</v>
      </c>
      <c r="F174" s="44">
        <v>0.95</v>
      </c>
      <c r="G174" s="44">
        <v>0</v>
      </c>
      <c r="H174" s="44">
        <v>0.94</v>
      </c>
      <c r="I174" s="44">
        <v>0</v>
      </c>
    </row>
    <row r="175" spans="1:9" x14ac:dyDescent="0.25">
      <c r="A175" s="44">
        <v>9997624</v>
      </c>
      <c r="B175" s="44">
        <v>0</v>
      </c>
      <c r="C175" s="44">
        <v>0</v>
      </c>
      <c r="D175" s="44">
        <v>0</v>
      </c>
      <c r="E175" s="44">
        <v>0</v>
      </c>
      <c r="F175" s="44">
        <v>0.95</v>
      </c>
      <c r="G175" s="44">
        <v>0</v>
      </c>
      <c r="H175" s="44">
        <v>0.94</v>
      </c>
      <c r="I175" s="44">
        <v>0</v>
      </c>
    </row>
    <row r="176" spans="1:9" x14ac:dyDescent="0.25">
      <c r="A176" s="44">
        <v>1952412</v>
      </c>
      <c r="B176" s="44">
        <v>0</v>
      </c>
      <c r="C176" s="44">
        <v>0</v>
      </c>
      <c r="D176" s="44">
        <v>0</v>
      </c>
      <c r="E176" s="44">
        <v>0</v>
      </c>
      <c r="F176" s="44">
        <v>0.95</v>
      </c>
      <c r="G176" s="44">
        <v>0</v>
      </c>
      <c r="H176" s="44">
        <v>0.94</v>
      </c>
      <c r="I176" s="44">
        <v>0</v>
      </c>
    </row>
    <row r="177" spans="1:9" x14ac:dyDescent="0.25">
      <c r="A177" s="44">
        <v>3641238030</v>
      </c>
      <c r="B177" s="44">
        <v>0</v>
      </c>
      <c r="C177" s="44">
        <v>5</v>
      </c>
      <c r="D177" s="44">
        <v>-0.1</v>
      </c>
      <c r="E177" s="44">
        <v>0</v>
      </c>
      <c r="F177" s="44">
        <v>0.95</v>
      </c>
      <c r="G177" s="44">
        <v>0</v>
      </c>
      <c r="H177" s="44">
        <v>0</v>
      </c>
      <c r="I177" s="44">
        <v>15</v>
      </c>
    </row>
    <row r="178" spans="1:9" x14ac:dyDescent="0.25">
      <c r="A178" s="44">
        <v>3641237030</v>
      </c>
      <c r="B178" s="44">
        <v>0</v>
      </c>
      <c r="C178" s="97">
        <v>5</v>
      </c>
      <c r="D178" s="44">
        <v>-0.1</v>
      </c>
      <c r="E178" s="44">
        <v>0</v>
      </c>
      <c r="F178" s="44">
        <v>0.95</v>
      </c>
      <c r="G178" s="44">
        <v>0</v>
      </c>
      <c r="H178" s="44">
        <v>0</v>
      </c>
      <c r="I178" s="44">
        <v>15</v>
      </c>
    </row>
    <row r="179" spans="1:9" x14ac:dyDescent="0.25">
      <c r="A179" s="44">
        <v>3545075</v>
      </c>
      <c r="B179" s="44">
        <v>0</v>
      </c>
      <c r="C179" s="43" t="s">
        <v>346</v>
      </c>
      <c r="D179" s="44">
        <v>0</v>
      </c>
      <c r="E179" s="44">
        <v>0</v>
      </c>
      <c r="F179" s="44" t="s">
        <v>344</v>
      </c>
      <c r="G179" s="44">
        <v>0</v>
      </c>
      <c r="H179" s="44">
        <v>0</v>
      </c>
      <c r="I179" s="95" t="s">
        <v>345</v>
      </c>
    </row>
    <row r="180" spans="1:9" x14ac:dyDescent="0.25">
      <c r="A180" s="44"/>
      <c r="B180" s="44"/>
      <c r="C180" s="44"/>
      <c r="D180" s="44"/>
      <c r="E180" s="44"/>
      <c r="F180" s="44"/>
      <c r="G180" s="44"/>
      <c r="H180" s="44"/>
      <c r="I180" s="44"/>
    </row>
    <row r="181" spans="1:9" x14ac:dyDescent="0.25">
      <c r="A181" s="44"/>
      <c r="B181" s="44"/>
      <c r="C181" s="44"/>
      <c r="D181" s="44"/>
      <c r="E181" s="44"/>
      <c r="F181" s="44"/>
      <c r="G181" s="44"/>
      <c r="H181" s="44"/>
      <c r="I181" s="44"/>
    </row>
    <row r="182" spans="1:9" x14ac:dyDescent="0.25">
      <c r="A182" s="44"/>
      <c r="B182" s="44"/>
      <c r="C182" s="44"/>
      <c r="D182" s="44"/>
      <c r="E182" s="44"/>
      <c r="F182" s="44"/>
      <c r="G182" s="44"/>
      <c r="H182" s="44"/>
      <c r="I182" s="44"/>
    </row>
    <row r="183" spans="1:9" x14ac:dyDescent="0.25">
      <c r="A183" s="44"/>
      <c r="B183" s="44"/>
      <c r="C183" s="44"/>
      <c r="D183" s="44"/>
      <c r="E183" s="44"/>
      <c r="F183" s="44"/>
      <c r="G183" s="44"/>
      <c r="H183" s="44"/>
      <c r="I183" s="44"/>
    </row>
    <row r="184" spans="1:9" x14ac:dyDescent="0.25">
      <c r="A184" s="44"/>
      <c r="B184" s="44"/>
      <c r="C184" s="44"/>
      <c r="D184" s="44"/>
      <c r="E184" s="44"/>
      <c r="F184" s="44"/>
      <c r="G184" s="44"/>
      <c r="H184" s="44"/>
      <c r="I184" s="44"/>
    </row>
    <row r="185" spans="1:9" x14ac:dyDescent="0.25">
      <c r="A185" s="44"/>
      <c r="B185" s="44"/>
      <c r="C185" s="44"/>
      <c r="D185" s="44"/>
      <c r="E185" s="44"/>
      <c r="F185" s="44"/>
      <c r="G185" s="44"/>
      <c r="H185" s="44"/>
      <c r="I185" s="44"/>
    </row>
    <row r="186" spans="1:9" x14ac:dyDescent="0.25">
      <c r="A186" s="44"/>
      <c r="B186" s="44"/>
      <c r="C186" s="44"/>
      <c r="D186" s="44"/>
      <c r="E186" s="44"/>
      <c r="F186" s="44"/>
      <c r="G186" s="44"/>
      <c r="H186" s="44"/>
      <c r="I186" s="44"/>
    </row>
    <row r="187" spans="1:9" x14ac:dyDescent="0.25">
      <c r="A187" s="44"/>
      <c r="B187" s="44"/>
      <c r="C187" s="44"/>
      <c r="D187" s="44"/>
      <c r="E187" s="44"/>
      <c r="F187" s="44"/>
      <c r="G187" s="44"/>
      <c r="H187" s="44"/>
      <c r="I187" s="44"/>
    </row>
    <row r="188" spans="1:9" x14ac:dyDescent="0.25">
      <c r="A188" s="44"/>
      <c r="B188" s="44"/>
      <c r="C188" s="44"/>
      <c r="D188" s="44"/>
      <c r="E188" s="44"/>
      <c r="F188" s="44"/>
      <c r="G188" s="44"/>
      <c r="H188" s="44"/>
      <c r="I188" s="44"/>
    </row>
    <row r="189" spans="1:9" x14ac:dyDescent="0.25">
      <c r="A189" s="44"/>
      <c r="B189" s="44"/>
      <c r="C189" s="44"/>
      <c r="D189" s="44"/>
      <c r="E189" s="44"/>
      <c r="F189" s="44"/>
      <c r="G189" s="44"/>
      <c r="H189" s="44"/>
      <c r="I189" s="44"/>
    </row>
    <row r="190" spans="1:9" x14ac:dyDescent="0.25">
      <c r="A190" s="44"/>
      <c r="B190" s="44"/>
      <c r="C190" s="44"/>
      <c r="D190" s="44"/>
      <c r="E190" s="44"/>
      <c r="F190" s="44"/>
      <c r="G190" s="44"/>
      <c r="H190" s="44"/>
      <c r="I190" s="44"/>
    </row>
    <row r="191" spans="1:9" x14ac:dyDescent="0.25">
      <c r="A191" s="44"/>
      <c r="B191" s="44"/>
      <c r="C191" s="44"/>
      <c r="D191" s="44"/>
      <c r="E191" s="44"/>
      <c r="F191" s="44"/>
      <c r="G191" s="44"/>
      <c r="H191" s="44"/>
      <c r="I191" s="44"/>
    </row>
    <row r="192" spans="1:9" x14ac:dyDescent="0.25">
      <c r="A192" s="44"/>
      <c r="B192" s="44"/>
      <c r="C192" s="44"/>
      <c r="D192" s="44"/>
      <c r="E192" s="44"/>
      <c r="F192" s="44"/>
      <c r="G192" s="44"/>
      <c r="H192" s="44"/>
      <c r="I192" s="44"/>
    </row>
    <row r="193" spans="1:9" x14ac:dyDescent="0.25">
      <c r="A193" s="44"/>
      <c r="B193" s="44"/>
      <c r="C193" s="44"/>
      <c r="D193" s="44"/>
      <c r="E193" s="44"/>
      <c r="F193" s="44"/>
      <c r="G193" s="44"/>
      <c r="H193" s="44"/>
      <c r="I193" s="44"/>
    </row>
    <row r="194" spans="1:9" x14ac:dyDescent="0.25">
      <c r="A194" s="44"/>
      <c r="B194" s="44"/>
      <c r="C194" s="44"/>
      <c r="D194" s="44"/>
      <c r="E194" s="44"/>
      <c r="F194" s="44"/>
      <c r="G194" s="44"/>
      <c r="H194" s="44"/>
      <c r="I194" s="44"/>
    </row>
    <row r="195" spans="1:9" x14ac:dyDescent="0.25">
      <c r="A195" s="44"/>
      <c r="B195" s="44"/>
      <c r="C195" s="44"/>
      <c r="D195" s="44"/>
      <c r="E195" s="44"/>
      <c r="F195" s="44"/>
      <c r="G195" s="44"/>
      <c r="H195" s="44"/>
      <c r="I195" s="44"/>
    </row>
    <row r="196" spans="1:9" x14ac:dyDescent="0.25">
      <c r="A196" s="44"/>
      <c r="B196" s="44"/>
      <c r="C196" s="44"/>
      <c r="D196" s="44"/>
      <c r="E196" s="44"/>
      <c r="F196" s="44"/>
      <c r="G196" s="44"/>
      <c r="H196" s="44"/>
      <c r="I196" s="44"/>
    </row>
    <row r="197" spans="1:9" x14ac:dyDescent="0.25">
      <c r="A197" s="44"/>
      <c r="B197" s="44"/>
      <c r="C197" s="44"/>
      <c r="D197" s="44"/>
      <c r="E197" s="44"/>
      <c r="F197" s="44"/>
      <c r="G197" s="44"/>
      <c r="H197" s="44"/>
      <c r="I197" s="44"/>
    </row>
    <row r="198" spans="1:9" x14ac:dyDescent="0.25">
      <c r="A198" s="44"/>
      <c r="B198" s="44"/>
      <c r="C198" s="44"/>
      <c r="D198" s="44"/>
      <c r="E198" s="44"/>
      <c r="F198" s="44"/>
      <c r="G198" s="44"/>
      <c r="H198" s="44"/>
      <c r="I198" s="44"/>
    </row>
    <row r="199" spans="1:9" x14ac:dyDescent="0.25">
      <c r="A199" s="44"/>
      <c r="B199" s="44"/>
      <c r="C199" s="44"/>
      <c r="D199" s="44"/>
      <c r="E199" s="44"/>
      <c r="F199" s="44"/>
      <c r="G199" s="44"/>
      <c r="H199" s="44"/>
      <c r="I199" s="44"/>
    </row>
    <row r="200" spans="1:9" x14ac:dyDescent="0.25">
      <c r="A200" s="44"/>
      <c r="B200" s="44"/>
      <c r="C200" s="44"/>
      <c r="D200" s="44"/>
      <c r="E200" s="44"/>
      <c r="F200" s="44"/>
      <c r="G200" s="44"/>
      <c r="H200" s="44"/>
      <c r="I200" s="44"/>
    </row>
    <row r="201" spans="1:9" x14ac:dyDescent="0.25">
      <c r="A201" s="44"/>
      <c r="B201" s="44"/>
      <c r="C201" s="44"/>
      <c r="D201" s="44"/>
      <c r="E201" s="44"/>
      <c r="F201" s="44"/>
      <c r="G201" s="44"/>
      <c r="H201" s="44"/>
      <c r="I201" s="44"/>
    </row>
    <row r="202" spans="1:9" x14ac:dyDescent="0.25">
      <c r="A202" s="44"/>
      <c r="B202" s="44"/>
      <c r="C202" s="44"/>
      <c r="D202" s="44"/>
      <c r="E202" s="44"/>
      <c r="F202" s="44"/>
      <c r="G202" s="44"/>
      <c r="H202" s="44"/>
      <c r="I202" s="44"/>
    </row>
    <row r="203" spans="1:9" x14ac:dyDescent="0.25">
      <c r="A203" s="44"/>
      <c r="B203" s="44"/>
      <c r="C203" s="44"/>
      <c r="D203" s="44"/>
      <c r="E203" s="44"/>
      <c r="F203" s="44"/>
      <c r="G203" s="44"/>
      <c r="H203" s="44"/>
      <c r="I203" s="44"/>
    </row>
    <row r="204" spans="1:9" x14ac:dyDescent="0.25">
      <c r="A204" s="44"/>
      <c r="B204" s="44"/>
      <c r="C204" s="44"/>
      <c r="D204" s="44"/>
      <c r="E204" s="44"/>
      <c r="F204" s="44"/>
      <c r="G204" s="44"/>
      <c r="H204" s="44"/>
      <c r="I204" s="44"/>
    </row>
    <row r="205" spans="1:9" x14ac:dyDescent="0.25">
      <c r="A205" s="44"/>
      <c r="B205" s="44"/>
      <c r="C205" s="44"/>
      <c r="D205" s="44"/>
      <c r="E205" s="44"/>
      <c r="F205" s="44"/>
      <c r="G205" s="44"/>
      <c r="H205" s="44"/>
      <c r="I205" s="44"/>
    </row>
    <row r="206" spans="1:9" x14ac:dyDescent="0.25">
      <c r="A206" s="44"/>
      <c r="B206" s="44"/>
      <c r="C206" s="44"/>
      <c r="D206" s="44"/>
      <c r="E206" s="44"/>
      <c r="F206" s="44"/>
      <c r="G206" s="44"/>
      <c r="H206" s="44"/>
      <c r="I206" s="44"/>
    </row>
    <row r="207" spans="1:9" x14ac:dyDescent="0.25">
      <c r="A207" s="44"/>
      <c r="B207" s="44"/>
      <c r="C207" s="44"/>
      <c r="D207" s="44"/>
      <c r="E207" s="44"/>
      <c r="F207" s="44"/>
      <c r="G207" s="44"/>
      <c r="H207" s="44"/>
      <c r="I207" s="44"/>
    </row>
    <row r="208" spans="1:9" x14ac:dyDescent="0.25">
      <c r="A208" s="44"/>
      <c r="B208" s="44"/>
      <c r="C208" s="44"/>
      <c r="D208" s="44"/>
      <c r="E208" s="44"/>
      <c r="F208" s="44"/>
      <c r="G208" s="44"/>
      <c r="H208" s="44"/>
      <c r="I208" s="44"/>
    </row>
    <row r="209" spans="1:9" x14ac:dyDescent="0.25">
      <c r="A209" s="44"/>
      <c r="B209" s="44"/>
      <c r="C209" s="44"/>
      <c r="D209" s="44"/>
      <c r="E209" s="44"/>
      <c r="F209" s="44"/>
      <c r="G209" s="44"/>
      <c r="H209" s="44"/>
      <c r="I209" s="44"/>
    </row>
    <row r="210" spans="1:9" x14ac:dyDescent="0.25">
      <c r="A210" s="44"/>
      <c r="B210" s="44"/>
      <c r="C210" s="44"/>
      <c r="D210" s="44"/>
      <c r="E210" s="44"/>
      <c r="F210" s="44"/>
      <c r="G210" s="44"/>
      <c r="H210" s="44"/>
      <c r="I210" s="44"/>
    </row>
    <row r="211" spans="1:9" x14ac:dyDescent="0.25">
      <c r="A211" s="44"/>
      <c r="B211" s="44"/>
      <c r="C211" s="44"/>
      <c r="D211" s="44"/>
      <c r="E211" s="44"/>
      <c r="F211" s="44"/>
      <c r="G211" s="44"/>
      <c r="H211" s="44"/>
      <c r="I211" s="44"/>
    </row>
    <row r="212" spans="1:9" x14ac:dyDescent="0.25">
      <c r="A212" s="44"/>
      <c r="B212" s="44"/>
      <c r="C212" s="44"/>
      <c r="D212" s="44"/>
      <c r="E212" s="44"/>
      <c r="F212" s="44"/>
      <c r="G212" s="44"/>
      <c r="H212" s="44"/>
      <c r="I212" s="44"/>
    </row>
    <row r="213" spans="1:9" x14ac:dyDescent="0.25">
      <c r="A213" s="44"/>
      <c r="B213" s="44"/>
      <c r="C213" s="44"/>
      <c r="D213" s="44"/>
      <c r="E213" s="44"/>
      <c r="F213" s="44"/>
      <c r="G213" s="44"/>
      <c r="H213" s="44"/>
      <c r="I213" s="44"/>
    </row>
    <row r="214" spans="1:9" x14ac:dyDescent="0.25">
      <c r="A214" s="44"/>
      <c r="B214" s="44"/>
      <c r="C214" s="44"/>
      <c r="D214" s="44"/>
      <c r="E214" s="44"/>
      <c r="F214" s="44"/>
      <c r="G214" s="44"/>
      <c r="H214" s="44"/>
      <c r="I214" s="44"/>
    </row>
    <row r="215" spans="1:9" x14ac:dyDescent="0.25">
      <c r="A215" s="44"/>
      <c r="B215" s="44"/>
      <c r="C215" s="44"/>
      <c r="D215" s="44"/>
      <c r="E215" s="44"/>
      <c r="F215" s="44"/>
      <c r="G215" s="44"/>
      <c r="H215" s="44"/>
      <c r="I215" s="44"/>
    </row>
    <row r="216" spans="1:9" x14ac:dyDescent="0.25">
      <c r="A216" s="44"/>
      <c r="B216" s="44"/>
      <c r="C216" s="44"/>
      <c r="D216" s="44"/>
      <c r="E216" s="44"/>
      <c r="F216" s="44"/>
      <c r="G216" s="44"/>
      <c r="H216" s="44"/>
      <c r="I216" s="44"/>
    </row>
    <row r="217" spans="1:9" x14ac:dyDescent="0.25">
      <c r="A217" s="44"/>
      <c r="B217" s="44"/>
      <c r="C217" s="44"/>
      <c r="D217" s="44"/>
      <c r="E217" s="44"/>
      <c r="F217" s="44"/>
      <c r="G217" s="44"/>
      <c r="H217" s="44"/>
      <c r="I217" s="44"/>
    </row>
    <row r="218" spans="1:9" x14ac:dyDescent="0.25">
      <c r="A218" s="44"/>
      <c r="B218" s="44"/>
      <c r="C218" s="44"/>
      <c r="D218" s="44"/>
      <c r="E218" s="44"/>
      <c r="F218" s="44"/>
      <c r="G218" s="44"/>
      <c r="H218" s="44"/>
      <c r="I218" s="44"/>
    </row>
    <row r="219" spans="1:9" x14ac:dyDescent="0.25">
      <c r="A219" s="44"/>
      <c r="B219" s="44"/>
      <c r="C219" s="44"/>
      <c r="D219" s="44"/>
      <c r="E219" s="44"/>
      <c r="F219" s="44"/>
      <c r="G219" s="44"/>
      <c r="H219" s="44"/>
      <c r="I219" s="44"/>
    </row>
    <row r="220" spans="1:9" x14ac:dyDescent="0.25">
      <c r="A220" s="44"/>
      <c r="B220" s="44"/>
      <c r="C220" s="44"/>
      <c r="D220" s="44"/>
      <c r="E220" s="44"/>
      <c r="F220" s="44"/>
      <c r="G220" s="44"/>
      <c r="H220" s="44"/>
      <c r="I220" s="44"/>
    </row>
    <row r="221" spans="1:9" x14ac:dyDescent="0.25">
      <c r="A221" s="44"/>
      <c r="B221" s="44"/>
      <c r="C221" s="44"/>
      <c r="D221" s="44"/>
      <c r="E221" s="44"/>
      <c r="F221" s="44"/>
      <c r="G221" s="44"/>
      <c r="H221" s="44"/>
      <c r="I221" s="44"/>
    </row>
    <row r="222" spans="1:9" x14ac:dyDescent="0.25">
      <c r="A222" s="44"/>
      <c r="B222" s="44"/>
      <c r="C222" s="44"/>
      <c r="D222" s="44"/>
      <c r="E222" s="44"/>
      <c r="F222" s="44"/>
      <c r="G222" s="44"/>
      <c r="H222" s="44"/>
      <c r="I222" s="44"/>
    </row>
    <row r="223" spans="1:9" x14ac:dyDescent="0.25">
      <c r="A223" s="44"/>
      <c r="B223" s="44"/>
      <c r="C223" s="44"/>
      <c r="D223" s="44"/>
      <c r="E223" s="44"/>
      <c r="F223" s="44"/>
      <c r="G223" s="44"/>
      <c r="H223" s="44"/>
      <c r="I223" s="44"/>
    </row>
    <row r="224" spans="1:9" x14ac:dyDescent="0.25">
      <c r="A224" s="44"/>
      <c r="B224" s="44"/>
      <c r="C224" s="44"/>
      <c r="D224" s="44"/>
      <c r="E224" s="44"/>
      <c r="F224" s="44"/>
      <c r="G224" s="44"/>
      <c r="H224" s="44"/>
      <c r="I224" s="44"/>
    </row>
    <row r="225" spans="1:9" x14ac:dyDescent="0.25">
      <c r="A225" s="44"/>
      <c r="B225" s="44"/>
      <c r="C225" s="44"/>
      <c r="D225" s="44"/>
      <c r="E225" s="44"/>
      <c r="F225" s="44"/>
      <c r="G225" s="44"/>
      <c r="H225" s="44"/>
      <c r="I225" s="44"/>
    </row>
    <row r="226" spans="1:9" x14ac:dyDescent="0.25">
      <c r="A226" s="44"/>
      <c r="B226" s="44"/>
      <c r="C226" s="44"/>
      <c r="D226" s="44"/>
      <c r="E226" s="44"/>
      <c r="F226" s="44"/>
      <c r="G226" s="44"/>
      <c r="H226" s="44"/>
      <c r="I226" s="44"/>
    </row>
    <row r="227" spans="1:9" x14ac:dyDescent="0.25">
      <c r="A227" s="44"/>
      <c r="B227" s="44"/>
      <c r="C227" s="44"/>
      <c r="D227" s="44"/>
      <c r="E227" s="44"/>
      <c r="F227" s="44"/>
      <c r="G227" s="44"/>
      <c r="H227" s="44"/>
      <c r="I227" s="44"/>
    </row>
    <row r="228" spans="1:9" x14ac:dyDescent="0.25">
      <c r="A228" s="44"/>
      <c r="B228" s="44"/>
      <c r="C228" s="44"/>
      <c r="D228" s="44"/>
      <c r="E228" s="44"/>
      <c r="F228" s="44"/>
      <c r="G228" s="44"/>
      <c r="H228" s="44"/>
      <c r="I228" s="44"/>
    </row>
    <row r="229" spans="1:9" x14ac:dyDescent="0.25">
      <c r="A229" s="44"/>
      <c r="B229" s="44"/>
      <c r="C229" s="44"/>
      <c r="D229" s="44"/>
      <c r="E229" s="44"/>
      <c r="F229" s="44"/>
      <c r="G229" s="44"/>
      <c r="H229" s="44"/>
      <c r="I229" s="44"/>
    </row>
    <row r="230" spans="1:9" x14ac:dyDescent="0.25">
      <c r="A230" s="44"/>
      <c r="B230" s="44"/>
      <c r="C230" s="44"/>
      <c r="D230" s="44"/>
      <c r="E230" s="44"/>
      <c r="F230" s="44"/>
      <c r="G230" s="44"/>
      <c r="H230" s="44"/>
      <c r="I230" s="44"/>
    </row>
    <row r="231" spans="1:9" x14ac:dyDescent="0.25">
      <c r="A231" s="44"/>
      <c r="B231" s="44"/>
      <c r="C231" s="44"/>
      <c r="D231" s="44"/>
      <c r="E231" s="44"/>
      <c r="F231" s="44"/>
      <c r="G231" s="44"/>
      <c r="H231" s="44"/>
      <c r="I231" s="44"/>
    </row>
    <row r="232" spans="1:9" x14ac:dyDescent="0.25">
      <c r="A232" s="44"/>
      <c r="B232" s="44"/>
      <c r="C232" s="44"/>
      <c r="D232" s="44"/>
      <c r="E232" s="44"/>
      <c r="F232" s="44"/>
      <c r="G232" s="44"/>
      <c r="H232" s="44"/>
      <c r="I232" s="44"/>
    </row>
    <row r="233" spans="1:9" x14ac:dyDescent="0.25">
      <c r="A233" s="44"/>
      <c r="B233" s="44"/>
      <c r="C233" s="44"/>
      <c r="D233" s="44"/>
      <c r="E233" s="44"/>
      <c r="F233" s="44"/>
      <c r="G233" s="44"/>
      <c r="H233" s="44"/>
      <c r="I233" s="44"/>
    </row>
    <row r="234" spans="1:9" x14ac:dyDescent="0.25">
      <c r="A234" s="44"/>
      <c r="B234" s="44"/>
      <c r="C234" s="44"/>
      <c r="D234" s="44"/>
      <c r="E234" s="44"/>
      <c r="F234" s="44"/>
      <c r="G234" s="44"/>
      <c r="H234" s="44"/>
      <c r="I234" s="44"/>
    </row>
    <row r="235" spans="1:9" x14ac:dyDescent="0.25">
      <c r="A235" s="44"/>
      <c r="B235" s="44"/>
      <c r="C235" s="44"/>
      <c r="D235" s="44"/>
      <c r="E235" s="44"/>
      <c r="F235" s="44"/>
      <c r="G235" s="44"/>
      <c r="H235" s="44"/>
      <c r="I235" s="44"/>
    </row>
    <row r="236" spans="1:9" x14ac:dyDescent="0.25">
      <c r="A236" s="44"/>
      <c r="B236" s="44"/>
      <c r="C236" s="44"/>
      <c r="D236" s="44"/>
      <c r="E236" s="44"/>
      <c r="F236" s="44"/>
      <c r="G236" s="44"/>
      <c r="H236" s="44"/>
      <c r="I236" s="44"/>
    </row>
    <row r="237" spans="1:9" x14ac:dyDescent="0.25">
      <c r="A237" s="44"/>
      <c r="B237" s="44"/>
      <c r="C237" s="44"/>
      <c r="D237" s="44"/>
      <c r="E237" s="44"/>
      <c r="F237" s="44"/>
      <c r="G237" s="44"/>
      <c r="H237" s="44"/>
      <c r="I237" s="44"/>
    </row>
    <row r="238" spans="1:9" x14ac:dyDescent="0.25">
      <c r="A238" s="44"/>
      <c r="B238" s="44"/>
      <c r="C238" s="44"/>
      <c r="D238" s="44"/>
      <c r="E238" s="44"/>
      <c r="F238" s="44"/>
      <c r="G238" s="44"/>
      <c r="H238" s="44"/>
      <c r="I238" s="44"/>
    </row>
    <row r="239" spans="1:9" x14ac:dyDescent="0.25">
      <c r="A239" s="44"/>
      <c r="B239" s="44"/>
      <c r="C239" s="44"/>
      <c r="D239" s="44"/>
      <c r="E239" s="44"/>
      <c r="F239" s="44"/>
      <c r="G239" s="44"/>
      <c r="H239" s="44"/>
      <c r="I239" s="44"/>
    </row>
    <row r="240" spans="1:9" x14ac:dyDescent="0.25">
      <c r="A240" s="44"/>
      <c r="B240" s="44"/>
      <c r="C240" s="44"/>
      <c r="D240" s="44"/>
      <c r="E240" s="44"/>
      <c r="F240" s="44"/>
      <c r="G240" s="44"/>
      <c r="H240" s="44"/>
      <c r="I240" s="44"/>
    </row>
    <row r="241" spans="1:9" x14ac:dyDescent="0.25">
      <c r="A241" s="44"/>
      <c r="B241" s="44"/>
      <c r="C241" s="44"/>
      <c r="D241" s="44"/>
      <c r="E241" s="44"/>
      <c r="F241" s="44"/>
      <c r="G241" s="44"/>
      <c r="H241" s="44"/>
      <c r="I241" s="44"/>
    </row>
    <row r="242" spans="1:9" x14ac:dyDescent="0.25">
      <c r="A242" s="44"/>
      <c r="B242" s="44"/>
      <c r="C242" s="44"/>
      <c r="D242" s="44"/>
      <c r="E242" s="44"/>
      <c r="F242" s="44"/>
      <c r="G242" s="44"/>
      <c r="H242" s="44"/>
      <c r="I242" s="44"/>
    </row>
    <row r="243" spans="1:9" x14ac:dyDescent="0.25">
      <c r="A243" s="44"/>
      <c r="B243" s="44"/>
      <c r="C243" s="44"/>
      <c r="D243" s="44"/>
      <c r="E243" s="44"/>
      <c r="F243" s="44"/>
      <c r="G243" s="44"/>
      <c r="H243" s="44"/>
      <c r="I243" s="44"/>
    </row>
    <row r="244" spans="1:9" x14ac:dyDescent="0.25">
      <c r="A244" s="44"/>
      <c r="B244" s="44"/>
      <c r="C244" s="44"/>
      <c r="D244" s="44"/>
      <c r="E244" s="44"/>
      <c r="F244" s="44"/>
      <c r="G244" s="44"/>
      <c r="H244" s="44"/>
      <c r="I244" s="44"/>
    </row>
    <row r="245" spans="1:9" x14ac:dyDescent="0.25">
      <c r="A245" s="44"/>
      <c r="B245" s="44"/>
      <c r="C245" s="44"/>
      <c r="D245" s="44"/>
      <c r="E245" s="44"/>
      <c r="F245" s="44"/>
      <c r="G245" s="44"/>
      <c r="H245" s="44"/>
      <c r="I245" s="44"/>
    </row>
    <row r="246" spans="1:9" x14ac:dyDescent="0.25">
      <c r="A246" s="44"/>
      <c r="B246" s="44"/>
      <c r="C246" s="44"/>
      <c r="D246" s="44"/>
      <c r="E246" s="44"/>
      <c r="F246" s="44"/>
      <c r="G246" s="44"/>
      <c r="H246" s="44"/>
      <c r="I246" s="44"/>
    </row>
    <row r="247" spans="1:9" x14ac:dyDescent="0.25">
      <c r="A247" s="44"/>
      <c r="B247" s="44"/>
      <c r="C247" s="44"/>
      <c r="D247" s="44"/>
      <c r="E247" s="44"/>
      <c r="F247" s="44"/>
      <c r="G247" s="44"/>
      <c r="H247" s="44"/>
      <c r="I247" s="44"/>
    </row>
    <row r="248" spans="1:9" x14ac:dyDescent="0.25">
      <c r="A248" s="44"/>
      <c r="B248" s="44"/>
      <c r="C248" s="44"/>
      <c r="D248" s="44"/>
      <c r="E248" s="44"/>
      <c r="F248" s="44"/>
      <c r="G248" s="44"/>
      <c r="H248" s="44"/>
      <c r="I248" s="44"/>
    </row>
    <row r="249" spans="1:9" x14ac:dyDescent="0.25">
      <c r="A249" s="44"/>
      <c r="B249" s="44"/>
      <c r="C249" s="44"/>
      <c r="D249" s="44"/>
      <c r="E249" s="44"/>
      <c r="F249" s="44"/>
      <c r="G249" s="44"/>
      <c r="H249" s="44"/>
      <c r="I249" s="44"/>
    </row>
    <row r="250" spans="1:9" x14ac:dyDescent="0.25">
      <c r="A250" s="44"/>
      <c r="B250" s="44"/>
      <c r="C250" s="44"/>
      <c r="D250" s="44"/>
      <c r="E250" s="44"/>
      <c r="F250" s="44"/>
      <c r="G250" s="44"/>
      <c r="H250" s="44"/>
      <c r="I250" s="44"/>
    </row>
    <row r="251" spans="1:9" x14ac:dyDescent="0.25">
      <c r="A251" s="44"/>
      <c r="B251" s="44"/>
      <c r="C251" s="44"/>
      <c r="D251" s="44"/>
      <c r="E251" s="44"/>
      <c r="F251" s="44"/>
      <c r="G251" s="44"/>
      <c r="H251" s="44"/>
      <c r="I251" s="44"/>
    </row>
    <row r="252" spans="1:9" x14ac:dyDescent="0.25">
      <c r="A252" s="44"/>
      <c r="B252" s="44"/>
      <c r="C252" s="44"/>
      <c r="D252" s="44"/>
      <c r="E252" s="44"/>
      <c r="F252" s="44"/>
      <c r="G252" s="44"/>
      <c r="H252" s="44"/>
      <c r="I252" s="44"/>
    </row>
    <row r="253" spans="1:9" x14ac:dyDescent="0.25">
      <c r="A253" s="44"/>
      <c r="B253" s="44"/>
      <c r="C253" s="44"/>
      <c r="D253" s="44"/>
      <c r="E253" s="44"/>
      <c r="F253" s="44"/>
      <c r="G253" s="44"/>
      <c r="H253" s="44"/>
      <c r="I253" s="44"/>
    </row>
    <row r="254" spans="1:9" x14ac:dyDescent="0.25">
      <c r="A254" s="44"/>
      <c r="B254" s="44"/>
      <c r="C254" s="44"/>
      <c r="D254" s="44"/>
      <c r="E254" s="44"/>
      <c r="F254" s="44"/>
      <c r="G254" s="44"/>
      <c r="H254" s="44"/>
      <c r="I254" s="44"/>
    </row>
    <row r="255" spans="1:9" x14ac:dyDescent="0.25">
      <c r="A255" s="44"/>
      <c r="B255" s="44"/>
      <c r="C255" s="44"/>
      <c r="D255" s="44"/>
      <c r="E255" s="44"/>
      <c r="F255" s="44"/>
      <c r="G255" s="44"/>
      <c r="H255" s="44"/>
      <c r="I255" s="44"/>
    </row>
    <row r="256" spans="1:9" x14ac:dyDescent="0.25">
      <c r="A256" s="44"/>
      <c r="B256" s="44"/>
      <c r="C256" s="44"/>
      <c r="D256" s="44"/>
      <c r="E256" s="44"/>
      <c r="F256" s="44"/>
      <c r="G256" s="44"/>
      <c r="H256" s="44"/>
      <c r="I256" s="44"/>
    </row>
    <row r="257" spans="1:9" x14ac:dyDescent="0.25">
      <c r="A257" s="44"/>
      <c r="B257" s="44"/>
      <c r="C257" s="44"/>
      <c r="D257" s="44"/>
      <c r="E257" s="44"/>
      <c r="F257" s="44"/>
      <c r="G257" s="44"/>
      <c r="H257" s="44"/>
      <c r="I257" s="44"/>
    </row>
    <row r="258" spans="1:9" x14ac:dyDescent="0.25">
      <c r="A258" s="44"/>
      <c r="B258" s="44"/>
      <c r="C258" s="44"/>
      <c r="D258" s="44"/>
      <c r="E258" s="44"/>
      <c r="F258" s="44"/>
      <c r="G258" s="44"/>
      <c r="H258" s="44"/>
      <c r="I258" s="44"/>
    </row>
    <row r="259" spans="1:9" x14ac:dyDescent="0.25">
      <c r="A259" s="44"/>
      <c r="B259" s="44"/>
      <c r="C259" s="44"/>
      <c r="D259" s="44"/>
      <c r="E259" s="44"/>
      <c r="F259" s="44"/>
      <c r="G259" s="44"/>
      <c r="H259" s="44"/>
      <c r="I259" s="44"/>
    </row>
    <row r="260" spans="1:9" x14ac:dyDescent="0.25">
      <c r="A260" s="44"/>
      <c r="B260" s="44"/>
      <c r="C260" s="44"/>
      <c r="D260" s="44"/>
      <c r="E260" s="44"/>
      <c r="F260" s="44"/>
      <c r="G260" s="44"/>
      <c r="H260" s="44"/>
      <c r="I260" s="44"/>
    </row>
    <row r="261" spans="1:9" x14ac:dyDescent="0.25">
      <c r="A261" s="44"/>
      <c r="B261" s="44"/>
      <c r="C261" s="44"/>
      <c r="D261" s="44"/>
      <c r="E261" s="44"/>
      <c r="F261" s="44"/>
      <c r="G261" s="44"/>
      <c r="H261" s="44"/>
      <c r="I261" s="44"/>
    </row>
    <row r="262" spans="1:9" x14ac:dyDescent="0.25">
      <c r="A262" s="44"/>
      <c r="B262" s="44"/>
      <c r="C262" s="44"/>
      <c r="D262" s="44"/>
      <c r="E262" s="44"/>
      <c r="F262" s="44"/>
      <c r="G262" s="44"/>
      <c r="H262" s="44"/>
      <c r="I262" s="44"/>
    </row>
    <row r="263" spans="1:9" x14ac:dyDescent="0.25">
      <c r="A263" s="44"/>
      <c r="B263" s="44"/>
      <c r="C263" s="44"/>
      <c r="D263" s="44"/>
      <c r="E263" s="44"/>
      <c r="F263" s="44"/>
      <c r="G263" s="44"/>
      <c r="H263" s="44"/>
      <c r="I263" s="44"/>
    </row>
    <row r="264" spans="1:9" x14ac:dyDescent="0.25">
      <c r="A264" s="44"/>
      <c r="B264" s="44"/>
      <c r="C264" s="44"/>
      <c r="D264" s="44"/>
      <c r="E264" s="44"/>
      <c r="F264" s="44"/>
      <c r="G264" s="44"/>
      <c r="H264" s="44"/>
      <c r="I264" s="44"/>
    </row>
    <row r="265" spans="1:9" x14ac:dyDescent="0.25">
      <c r="A265" s="44"/>
      <c r="B265" s="44"/>
      <c r="C265" s="44"/>
      <c r="D265" s="44"/>
      <c r="E265" s="44"/>
      <c r="F265" s="44"/>
      <c r="G265" s="44"/>
      <c r="H265" s="44"/>
      <c r="I265" s="44"/>
    </row>
    <row r="266" spans="1:9" x14ac:dyDescent="0.25">
      <c r="A266" s="44"/>
      <c r="B266" s="44"/>
      <c r="C266" s="44"/>
      <c r="D266" s="44"/>
      <c r="E266" s="44"/>
      <c r="F266" s="44"/>
      <c r="G266" s="44"/>
      <c r="H266" s="44"/>
      <c r="I266" s="44"/>
    </row>
    <row r="267" spans="1:9" x14ac:dyDescent="0.25">
      <c r="A267" s="44"/>
      <c r="B267" s="44"/>
      <c r="C267" s="44"/>
      <c r="D267" s="44"/>
      <c r="E267" s="44"/>
      <c r="F267" s="44"/>
      <c r="G267" s="44"/>
      <c r="H267" s="44"/>
      <c r="I267" s="44"/>
    </row>
    <row r="268" spans="1:9" x14ac:dyDescent="0.25">
      <c r="A268" s="44"/>
      <c r="B268" s="44"/>
      <c r="C268" s="44"/>
      <c r="D268" s="44"/>
      <c r="E268" s="44"/>
      <c r="F268" s="44"/>
      <c r="G268" s="44"/>
      <c r="H268" s="44"/>
      <c r="I268" s="44"/>
    </row>
    <row r="269" spans="1:9" x14ac:dyDescent="0.25">
      <c r="A269" s="44"/>
      <c r="B269" s="44"/>
      <c r="C269" s="44"/>
      <c r="D269" s="44"/>
      <c r="E269" s="44"/>
      <c r="F269" s="44"/>
      <c r="G269" s="44"/>
      <c r="H269" s="44"/>
      <c r="I269" s="44"/>
    </row>
    <row r="270" spans="1:9" x14ac:dyDescent="0.25">
      <c r="A270" s="44"/>
      <c r="B270" s="44"/>
      <c r="C270" s="44"/>
      <c r="D270" s="44"/>
      <c r="E270" s="44"/>
      <c r="F270" s="44"/>
      <c r="G270" s="44"/>
      <c r="H270" s="44"/>
      <c r="I270" s="44"/>
    </row>
    <row r="271" spans="1:9" x14ac:dyDescent="0.25">
      <c r="A271" s="44"/>
      <c r="B271" s="44"/>
      <c r="C271" s="44"/>
      <c r="D271" s="44"/>
      <c r="E271" s="44"/>
      <c r="F271" s="44"/>
      <c r="G271" s="44"/>
      <c r="H271" s="44"/>
      <c r="I271" s="44"/>
    </row>
    <row r="272" spans="1:9" x14ac:dyDescent="0.25">
      <c r="A272" s="44"/>
      <c r="B272" s="44"/>
      <c r="C272" s="44"/>
      <c r="D272" s="44"/>
      <c r="E272" s="44"/>
      <c r="F272" s="44"/>
      <c r="G272" s="44"/>
      <c r="H272" s="44"/>
      <c r="I272" s="44"/>
    </row>
    <row r="273" spans="1:9" x14ac:dyDescent="0.25">
      <c r="A273" s="44"/>
      <c r="B273" s="44"/>
      <c r="C273" s="44"/>
      <c r="D273" s="44"/>
      <c r="E273" s="44"/>
      <c r="F273" s="44"/>
      <c r="G273" s="44"/>
      <c r="H273" s="44"/>
      <c r="I273" s="44"/>
    </row>
    <row r="274" spans="1:9" x14ac:dyDescent="0.25">
      <c r="A274" s="44"/>
      <c r="B274" s="44"/>
      <c r="C274" s="44"/>
      <c r="D274" s="44"/>
      <c r="E274" s="44"/>
      <c r="F274" s="44"/>
      <c r="G274" s="44"/>
      <c r="H274" s="44"/>
      <c r="I274" s="44"/>
    </row>
    <row r="275" spans="1:9" x14ac:dyDescent="0.25">
      <c r="A275" s="44"/>
      <c r="B275" s="44"/>
      <c r="C275" s="44"/>
      <c r="D275" s="44"/>
      <c r="E275" s="44"/>
      <c r="F275" s="44"/>
      <c r="G275" s="44"/>
      <c r="H275" s="44"/>
      <c r="I275" s="44"/>
    </row>
    <row r="276" spans="1:9" x14ac:dyDescent="0.25">
      <c r="A276" s="44"/>
      <c r="B276" s="44"/>
      <c r="C276" s="44"/>
      <c r="D276" s="44"/>
      <c r="E276" s="44"/>
      <c r="F276" s="44"/>
      <c r="G276" s="44"/>
      <c r="H276" s="44"/>
      <c r="I276" s="44"/>
    </row>
    <row r="277" spans="1:9" x14ac:dyDescent="0.25">
      <c r="A277" s="44"/>
      <c r="B277" s="44"/>
      <c r="C277" s="44"/>
      <c r="D277" s="44"/>
      <c r="E277" s="44"/>
      <c r="F277" s="44"/>
      <c r="G277" s="44"/>
      <c r="H277" s="44"/>
      <c r="I277" s="44"/>
    </row>
    <row r="278" spans="1:9" x14ac:dyDescent="0.25">
      <c r="A278" s="44"/>
      <c r="B278" s="44"/>
      <c r="C278" s="44"/>
      <c r="D278" s="44"/>
      <c r="E278" s="44"/>
      <c r="F278" s="44"/>
      <c r="G278" s="44"/>
      <c r="H278" s="44"/>
      <c r="I278" s="44"/>
    </row>
    <row r="279" spans="1:9" x14ac:dyDescent="0.25">
      <c r="A279" s="44"/>
      <c r="B279" s="44"/>
      <c r="C279" s="44"/>
      <c r="D279" s="44"/>
      <c r="E279" s="44"/>
      <c r="F279" s="44"/>
      <c r="G279" s="44"/>
      <c r="H279" s="44"/>
      <c r="I279" s="44"/>
    </row>
    <row r="280" spans="1:9" x14ac:dyDescent="0.25">
      <c r="A280" s="44"/>
      <c r="B280" s="44"/>
      <c r="C280" s="44"/>
      <c r="D280" s="44"/>
      <c r="E280" s="44"/>
      <c r="F280" s="44"/>
      <c r="G280" s="44"/>
      <c r="H280" s="44"/>
      <c r="I280" s="44"/>
    </row>
    <row r="281" spans="1:9" x14ac:dyDescent="0.25">
      <c r="A281" s="44"/>
      <c r="B281" s="44"/>
      <c r="C281" s="44"/>
      <c r="D281" s="44"/>
      <c r="E281" s="44"/>
      <c r="F281" s="44"/>
      <c r="G281" s="44"/>
      <c r="H281" s="44"/>
      <c r="I281" s="44"/>
    </row>
    <row r="282" spans="1:9" x14ac:dyDescent="0.25">
      <c r="A282" s="44"/>
      <c r="B282" s="44"/>
      <c r="C282" s="44"/>
      <c r="D282" s="44"/>
      <c r="E282" s="44"/>
      <c r="F282" s="44"/>
      <c r="G282" s="44"/>
      <c r="H282" s="44"/>
      <c r="I282" s="44"/>
    </row>
    <row r="283" spans="1:9" x14ac:dyDescent="0.25">
      <c r="A283" s="44"/>
      <c r="B283" s="44"/>
      <c r="C283" s="44"/>
      <c r="D283" s="44"/>
      <c r="E283" s="44"/>
      <c r="F283" s="44"/>
      <c r="G283" s="44"/>
      <c r="H283" s="44"/>
      <c r="I283" s="44"/>
    </row>
    <row r="284" spans="1:9" x14ac:dyDescent="0.25">
      <c r="A284" s="44"/>
      <c r="B284" s="44"/>
      <c r="C284" s="44"/>
      <c r="D284" s="44"/>
      <c r="E284" s="44"/>
      <c r="F284" s="44"/>
      <c r="G284" s="44"/>
      <c r="H284" s="44"/>
      <c r="I284" s="44"/>
    </row>
    <row r="285" spans="1:9" x14ac:dyDescent="0.25">
      <c r="A285" s="44"/>
      <c r="B285" s="44"/>
      <c r="C285" s="44"/>
      <c r="D285" s="44"/>
      <c r="E285" s="44"/>
      <c r="F285" s="44"/>
      <c r="G285" s="44"/>
      <c r="H285" s="44"/>
      <c r="I285" s="44"/>
    </row>
    <row r="286" spans="1:9" x14ac:dyDescent="0.25">
      <c r="A286" s="44"/>
      <c r="B286" s="44"/>
      <c r="C286" s="44"/>
      <c r="D286" s="44"/>
      <c r="E286" s="44"/>
      <c r="F286" s="44"/>
      <c r="G286" s="44"/>
      <c r="H286" s="44"/>
      <c r="I286" s="44"/>
    </row>
    <row r="287" spans="1:9" x14ac:dyDescent="0.25">
      <c r="A287" s="44"/>
      <c r="B287" s="44"/>
      <c r="C287" s="44"/>
      <c r="D287" s="44"/>
      <c r="E287" s="44"/>
      <c r="F287" s="44"/>
      <c r="G287" s="44"/>
      <c r="H287" s="44"/>
      <c r="I287" s="44"/>
    </row>
    <row r="288" spans="1:9" x14ac:dyDescent="0.25">
      <c r="A288" s="44"/>
      <c r="B288" s="44"/>
      <c r="C288" s="44"/>
      <c r="D288" s="44"/>
      <c r="E288" s="44"/>
      <c r="F288" s="44"/>
      <c r="G288" s="44"/>
      <c r="H288" s="44"/>
      <c r="I288" s="44"/>
    </row>
    <row r="289" spans="1:9" x14ac:dyDescent="0.25">
      <c r="A289" s="44"/>
      <c r="B289" s="44"/>
      <c r="C289" s="44"/>
      <c r="D289" s="44"/>
      <c r="E289" s="44"/>
      <c r="F289" s="44"/>
      <c r="G289" s="44"/>
      <c r="H289" s="44"/>
      <c r="I289" s="44"/>
    </row>
    <row r="290" spans="1:9" x14ac:dyDescent="0.25">
      <c r="A290" s="44"/>
      <c r="B290" s="44"/>
      <c r="C290" s="44"/>
      <c r="D290" s="44"/>
      <c r="E290" s="44"/>
      <c r="F290" s="44"/>
      <c r="G290" s="44"/>
      <c r="H290" s="44"/>
      <c r="I290" s="44"/>
    </row>
    <row r="291" spans="1:9" x14ac:dyDescent="0.25">
      <c r="A291" s="44"/>
      <c r="B291" s="44"/>
      <c r="C291" s="44"/>
      <c r="D291" s="44"/>
      <c r="E291" s="44"/>
      <c r="F291" s="44"/>
      <c r="G291" s="44"/>
      <c r="H291" s="44"/>
      <c r="I291" s="44"/>
    </row>
    <row r="292" spans="1:9" x14ac:dyDescent="0.25">
      <c r="A292" s="44"/>
      <c r="B292" s="44"/>
      <c r="C292" s="44"/>
      <c r="D292" s="44"/>
      <c r="E292" s="44"/>
      <c r="F292" s="44"/>
      <c r="G292" s="44"/>
      <c r="H292" s="44"/>
      <c r="I292" s="44"/>
    </row>
    <row r="293" spans="1:9" x14ac:dyDescent="0.25">
      <c r="A293" s="44"/>
      <c r="B293" s="44"/>
      <c r="C293" s="44"/>
      <c r="D293" s="44"/>
      <c r="E293" s="44"/>
      <c r="F293" s="44"/>
      <c r="G293" s="44"/>
      <c r="H293" s="44"/>
      <c r="I293" s="44"/>
    </row>
    <row r="294" spans="1:9" x14ac:dyDescent="0.25">
      <c r="A294" s="44"/>
      <c r="B294" s="44"/>
      <c r="C294" s="44"/>
      <c r="D294" s="44"/>
      <c r="E294" s="44"/>
      <c r="F294" s="44"/>
      <c r="G294" s="44"/>
      <c r="H294" s="44"/>
      <c r="I294" s="44"/>
    </row>
    <row r="295" spans="1:9" x14ac:dyDescent="0.25">
      <c r="A295" s="44"/>
      <c r="B295" s="44"/>
      <c r="C295" s="44"/>
      <c r="D295" s="44"/>
      <c r="E295" s="44"/>
      <c r="F295" s="44"/>
      <c r="G295" s="44"/>
      <c r="H295" s="44"/>
      <c r="I295" s="44"/>
    </row>
    <row r="296" spans="1:9" x14ac:dyDescent="0.25">
      <c r="A296" s="44"/>
      <c r="B296" s="44"/>
      <c r="C296" s="44"/>
      <c r="D296" s="44"/>
      <c r="E296" s="44"/>
      <c r="F296" s="44"/>
      <c r="G296" s="44"/>
      <c r="H296" s="44"/>
      <c r="I296" s="44"/>
    </row>
    <row r="297" spans="1:9" x14ac:dyDescent="0.25">
      <c r="A297" s="44"/>
      <c r="B297" s="44"/>
      <c r="C297" s="44"/>
      <c r="D297" s="44"/>
      <c r="E297" s="44"/>
      <c r="F297" s="44"/>
      <c r="G297" s="44"/>
      <c r="H297" s="44"/>
      <c r="I297" s="44"/>
    </row>
    <row r="298" spans="1:9" x14ac:dyDescent="0.25">
      <c r="A298" s="44"/>
      <c r="B298" s="44"/>
      <c r="C298" s="44"/>
      <c r="D298" s="44"/>
      <c r="E298" s="44"/>
      <c r="F298" s="44"/>
      <c r="G298" s="44"/>
      <c r="H298" s="44"/>
      <c r="I298" s="44"/>
    </row>
    <row r="299" spans="1:9" x14ac:dyDescent="0.25">
      <c r="A299" s="44"/>
      <c r="B299" s="44"/>
      <c r="C299" s="44"/>
      <c r="D299" s="44"/>
      <c r="E299" s="44"/>
      <c r="F299" s="44"/>
      <c r="G299" s="44"/>
      <c r="H299" s="44"/>
      <c r="I299" s="44"/>
    </row>
    <row r="300" spans="1:9" x14ac:dyDescent="0.25">
      <c r="A300" s="44"/>
      <c r="B300" s="44"/>
      <c r="C300" s="44"/>
      <c r="D300" s="44"/>
      <c r="E300" s="44"/>
      <c r="F300" s="44"/>
      <c r="G300" s="44"/>
      <c r="H300" s="44"/>
      <c r="I300" s="44"/>
    </row>
  </sheetData>
  <autoFilter ref="A1:A114" xr:uid="{00000000-0009-0000-0000-000001000000}"/>
  <mergeCells count="14">
    <mergeCell ref="A143:A144"/>
    <mergeCell ref="A132:A133"/>
    <mergeCell ref="A73:A74"/>
    <mergeCell ref="A60:A61"/>
    <mergeCell ref="B1:C1"/>
    <mergeCell ref="A21:A22"/>
    <mergeCell ref="A29:A30"/>
    <mergeCell ref="A32:A33"/>
    <mergeCell ref="A36:A37"/>
    <mergeCell ref="G1:I1"/>
    <mergeCell ref="D1:F1"/>
    <mergeCell ref="A3:A4"/>
    <mergeCell ref="A6:A7"/>
    <mergeCell ref="A12:A13"/>
  </mergeCells>
  <pageMargins left="0.7" right="0.7" top="0.75" bottom="0.75" header="0.3" footer="0.3"/>
  <pageSetup paperSize="9" orientation="portrait" verticalDpi="599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O182"/>
  <sheetViews>
    <sheetView workbookViewId="0">
      <selection activeCell="D7" sqref="D7"/>
    </sheetView>
  </sheetViews>
  <sheetFormatPr baseColWidth="10" defaultRowHeight="15" x14ac:dyDescent="0.25"/>
  <cols>
    <col min="1" max="1" width="20.140625" bestFit="1" customWidth="1"/>
    <col min="2" max="2" width="14.7109375" customWidth="1"/>
    <col min="3" max="3" width="17.5703125" bestFit="1" customWidth="1"/>
    <col min="4" max="4" width="20.140625" bestFit="1" customWidth="1"/>
    <col min="5" max="5" width="14.85546875" bestFit="1" customWidth="1"/>
    <col min="6" max="6" width="9.7109375" customWidth="1"/>
    <col min="7" max="7" width="13.140625" customWidth="1"/>
    <col min="8" max="8" width="9.7109375" customWidth="1"/>
  </cols>
  <sheetData>
    <row r="2" spans="1:15" x14ac:dyDescent="0.25">
      <c r="E2" s="49"/>
      <c r="F2" s="193" t="s">
        <v>197</v>
      </c>
      <c r="G2" s="194"/>
      <c r="H2" s="237" t="s">
        <v>198</v>
      </c>
      <c r="I2" s="238"/>
      <c r="J2" s="238"/>
    </row>
    <row r="3" spans="1:15" ht="15.75" thickBot="1" x14ac:dyDescent="0.3">
      <c r="A3" s="63" t="s">
        <v>196</v>
      </c>
      <c r="B3" s="234" t="s">
        <v>195</v>
      </c>
      <c r="C3" s="235"/>
      <c r="D3" s="236"/>
      <c r="E3" s="192" t="s">
        <v>204</v>
      </c>
      <c r="F3" s="192" t="s">
        <v>379</v>
      </c>
      <c r="G3" s="192" t="s">
        <v>230</v>
      </c>
      <c r="H3" s="192" t="s">
        <v>204</v>
      </c>
      <c r="I3" s="192" t="s">
        <v>379</v>
      </c>
      <c r="J3" s="198" t="s">
        <v>230</v>
      </c>
      <c r="K3" s="199"/>
      <c r="L3" s="239"/>
      <c r="M3" s="239"/>
      <c r="N3" s="239"/>
      <c r="O3" s="239"/>
    </row>
    <row r="4" spans="1:15" ht="15.75" thickBot="1" x14ac:dyDescent="0.3">
      <c r="A4" s="62">
        <v>8071821</v>
      </c>
      <c r="B4" s="61" t="s">
        <v>204</v>
      </c>
      <c r="C4" s="52" t="s">
        <v>378</v>
      </c>
      <c r="D4" s="52" t="s">
        <v>230</v>
      </c>
      <c r="E4" s="195">
        <v>0.05</v>
      </c>
      <c r="F4" s="196">
        <v>0.08</v>
      </c>
      <c r="G4" s="53">
        <v>0.04</v>
      </c>
      <c r="H4" s="52">
        <v>0</v>
      </c>
      <c r="I4" s="54">
        <v>0</v>
      </c>
      <c r="J4" s="197">
        <v>0</v>
      </c>
      <c r="K4" s="180"/>
      <c r="L4" s="197"/>
      <c r="M4" s="105"/>
      <c r="N4" s="105"/>
      <c r="O4" s="105"/>
    </row>
    <row r="5" spans="1:15" ht="15.75" thickBot="1" x14ac:dyDescent="0.3">
      <c r="A5" s="62">
        <v>8071808</v>
      </c>
      <c r="B5" s="61"/>
      <c r="C5" s="52" t="s">
        <v>378</v>
      </c>
      <c r="D5" s="52"/>
      <c r="E5" s="210"/>
      <c r="F5" s="210">
        <v>0.04</v>
      </c>
      <c r="G5" s="210"/>
      <c r="H5" s="210"/>
      <c r="I5" s="211" t="s">
        <v>285</v>
      </c>
      <c r="J5" s="212"/>
      <c r="K5" s="180"/>
      <c r="L5" s="197"/>
      <c r="M5" s="105"/>
      <c r="N5" s="105"/>
      <c r="O5" s="105"/>
    </row>
    <row r="6" spans="1:15" ht="15.75" thickBot="1" x14ac:dyDescent="0.3">
      <c r="A6" s="62"/>
      <c r="B6" s="44"/>
      <c r="C6" s="44"/>
      <c r="D6" s="44"/>
      <c r="E6" s="44"/>
      <c r="F6" s="44"/>
      <c r="G6" s="47"/>
      <c r="H6" s="44"/>
      <c r="I6" s="56"/>
      <c r="K6" s="180"/>
      <c r="L6" s="105"/>
      <c r="M6" s="105"/>
      <c r="N6" s="105"/>
      <c r="O6" s="105"/>
    </row>
    <row r="7" spans="1:15" ht="15.75" thickBot="1" x14ac:dyDescent="0.3">
      <c r="A7" s="62"/>
      <c r="B7" s="44"/>
      <c r="C7" s="44"/>
      <c r="D7" s="44"/>
      <c r="E7" s="44"/>
      <c r="F7" s="44"/>
      <c r="G7" s="47"/>
      <c r="H7" s="44"/>
      <c r="I7" s="56"/>
      <c r="K7" s="110"/>
      <c r="L7" s="110"/>
      <c r="M7" s="110"/>
      <c r="N7" s="110"/>
      <c r="O7" s="110"/>
    </row>
    <row r="8" spans="1:15" ht="15.75" thickBot="1" x14ac:dyDescent="0.3">
      <c r="A8" s="62"/>
      <c r="B8" s="57"/>
      <c r="C8" s="58"/>
      <c r="D8" s="58"/>
      <c r="E8" s="57"/>
      <c r="F8" s="57"/>
      <c r="G8" s="59"/>
      <c r="H8" s="57"/>
      <c r="I8" s="60"/>
      <c r="K8" s="110"/>
      <c r="L8" s="110"/>
      <c r="M8" s="110"/>
      <c r="N8" s="110"/>
      <c r="O8" s="110"/>
    </row>
    <row r="9" spans="1:15" ht="15.75" thickBot="1" x14ac:dyDescent="0.3">
      <c r="A9" s="67"/>
      <c r="B9" s="67"/>
      <c r="C9" s="68"/>
      <c r="D9" s="67"/>
      <c r="E9" s="67"/>
      <c r="F9" s="68"/>
      <c r="G9" s="68"/>
      <c r="H9" s="68"/>
      <c r="I9" s="68"/>
    </row>
    <row r="10" spans="1:15" ht="15.75" thickBot="1" x14ac:dyDescent="0.3">
      <c r="A10" s="62">
        <v>8071806</v>
      </c>
      <c r="B10" s="72" t="s">
        <v>200</v>
      </c>
      <c r="C10" s="73">
        <v>92985</v>
      </c>
      <c r="D10" s="73" t="s">
        <v>199</v>
      </c>
      <c r="E10" s="73" t="s">
        <v>20</v>
      </c>
      <c r="F10" s="52" t="s">
        <v>201</v>
      </c>
      <c r="G10" s="53">
        <v>7.0000000000000007E-2</v>
      </c>
      <c r="H10" s="52" t="s">
        <v>203</v>
      </c>
      <c r="I10" s="64" t="s">
        <v>202</v>
      </c>
    </row>
    <row r="11" spans="1:15" ht="15.75" thickBot="1" x14ac:dyDescent="0.3">
      <c r="A11" s="62">
        <v>8071806</v>
      </c>
      <c r="B11" s="72" t="s">
        <v>200</v>
      </c>
      <c r="C11" s="44">
        <v>151537</v>
      </c>
      <c r="D11" s="44" t="s">
        <v>204</v>
      </c>
      <c r="E11" s="44" t="s">
        <v>20</v>
      </c>
      <c r="F11" s="52" t="s">
        <v>201</v>
      </c>
      <c r="G11" s="53">
        <v>7.0000000000000007E-2</v>
      </c>
      <c r="H11" s="52" t="s">
        <v>313</v>
      </c>
      <c r="I11" s="64" t="s">
        <v>202</v>
      </c>
    </row>
    <row r="12" spans="1:15" ht="15.75" thickBot="1" x14ac:dyDescent="0.3">
      <c r="A12" s="62">
        <v>8071806</v>
      </c>
      <c r="B12" s="45"/>
      <c r="C12" s="44"/>
      <c r="D12" s="44"/>
      <c r="E12" s="44"/>
      <c r="F12" s="44"/>
      <c r="G12" s="44"/>
      <c r="H12" s="44"/>
      <c r="I12" s="55"/>
    </row>
    <row r="13" spans="1:15" ht="15.75" thickBot="1" x14ac:dyDescent="0.3">
      <c r="A13" s="62">
        <v>8071806</v>
      </c>
      <c r="B13" s="45"/>
      <c r="C13" s="44"/>
      <c r="D13" s="44"/>
      <c r="E13" s="44"/>
      <c r="F13" s="44"/>
      <c r="G13" s="44"/>
      <c r="H13" s="44"/>
      <c r="I13" s="55"/>
    </row>
    <row r="14" spans="1:15" ht="15.75" thickBot="1" x14ac:dyDescent="0.3">
      <c r="A14" s="62">
        <v>8071806</v>
      </c>
      <c r="B14" s="74"/>
      <c r="C14" s="74"/>
      <c r="D14" s="74"/>
      <c r="E14" s="51"/>
      <c r="F14" s="57"/>
      <c r="G14" s="57"/>
      <c r="H14" s="57"/>
      <c r="I14" s="71"/>
    </row>
    <row r="15" spans="1:15" ht="15.75" thickBot="1" x14ac:dyDescent="0.3">
      <c r="A15" s="68"/>
      <c r="B15" s="68"/>
      <c r="C15" s="68"/>
      <c r="D15" s="68"/>
      <c r="E15" s="68"/>
      <c r="F15" s="68"/>
      <c r="G15" s="68"/>
      <c r="H15" s="68"/>
      <c r="I15" s="68"/>
    </row>
    <row r="16" spans="1:15" ht="15.75" thickBot="1" x14ac:dyDescent="0.3">
      <c r="A16" s="190">
        <v>8071805</v>
      </c>
      <c r="B16" s="61" t="s">
        <v>200</v>
      </c>
      <c r="C16" s="52"/>
      <c r="D16" s="52" t="s">
        <v>204</v>
      </c>
      <c r="E16" s="52" t="s">
        <v>205</v>
      </c>
      <c r="F16" s="52" t="s">
        <v>206</v>
      </c>
      <c r="G16" s="53">
        <v>0.05</v>
      </c>
      <c r="H16" s="52">
        <v>29.25</v>
      </c>
      <c r="I16" s="54">
        <v>0</v>
      </c>
    </row>
    <row r="17" spans="1:9" ht="15.75" thickBot="1" x14ac:dyDescent="0.3">
      <c r="A17" s="190">
        <v>8071805</v>
      </c>
      <c r="B17" s="61" t="s">
        <v>200</v>
      </c>
      <c r="C17" s="38"/>
      <c r="D17" s="84" t="s">
        <v>230</v>
      </c>
      <c r="E17" s="52" t="s">
        <v>205</v>
      </c>
      <c r="F17" s="52" t="s">
        <v>206</v>
      </c>
      <c r="G17" s="53">
        <v>0.06</v>
      </c>
      <c r="H17" s="38">
        <v>29.25</v>
      </c>
      <c r="I17" s="54">
        <v>0</v>
      </c>
    </row>
    <row r="18" spans="1:9" ht="15.75" thickBot="1" x14ac:dyDescent="0.3">
      <c r="A18" s="190">
        <v>8071805</v>
      </c>
      <c r="B18" s="38"/>
      <c r="C18" s="38"/>
      <c r="D18" s="38"/>
      <c r="E18" s="38"/>
      <c r="F18" s="38"/>
      <c r="G18" s="38"/>
      <c r="H18" s="38"/>
      <c r="I18" s="65"/>
    </row>
    <row r="19" spans="1:9" ht="15.75" thickBot="1" x14ac:dyDescent="0.3">
      <c r="A19" s="190">
        <v>8071805</v>
      </c>
      <c r="B19" s="38"/>
      <c r="C19" s="38"/>
      <c r="D19" s="38"/>
      <c r="E19" s="38"/>
      <c r="F19" s="38"/>
      <c r="G19" s="38"/>
      <c r="H19" s="38"/>
      <c r="I19" s="65"/>
    </row>
    <row r="20" spans="1:9" ht="15.75" thickBot="1" x14ac:dyDescent="0.3">
      <c r="A20" s="190">
        <v>8071805</v>
      </c>
      <c r="B20" s="58"/>
      <c r="C20" s="58"/>
      <c r="D20" s="58"/>
      <c r="E20" s="58"/>
      <c r="F20" s="58"/>
      <c r="G20" s="58"/>
      <c r="H20" s="58"/>
      <c r="I20" s="66"/>
    </row>
    <row r="21" spans="1:9" ht="15.75" thickBot="1" x14ac:dyDescent="0.3">
      <c r="A21" s="68"/>
      <c r="B21" s="68"/>
      <c r="C21" s="68"/>
      <c r="D21" s="68"/>
      <c r="E21" s="68"/>
      <c r="F21" s="68"/>
      <c r="G21" s="68"/>
      <c r="H21" s="68"/>
      <c r="I21" s="68"/>
    </row>
    <row r="22" spans="1:9" ht="15.75" thickBot="1" x14ac:dyDescent="0.3">
      <c r="A22" s="62">
        <v>8071820</v>
      </c>
      <c r="B22" s="61" t="s">
        <v>200</v>
      </c>
      <c r="C22" s="52">
        <v>3520724</v>
      </c>
      <c r="D22" s="52" t="s">
        <v>212</v>
      </c>
      <c r="E22" s="52" t="s">
        <v>318</v>
      </c>
      <c r="F22" s="52">
        <v>50.1</v>
      </c>
      <c r="G22" s="53">
        <v>0.09</v>
      </c>
      <c r="H22" s="52">
        <v>64.900000000000006</v>
      </c>
      <c r="I22" s="54">
        <v>0</v>
      </c>
    </row>
    <row r="23" spans="1:9" ht="15.75" thickBot="1" x14ac:dyDescent="0.3">
      <c r="A23" s="62">
        <v>8071820</v>
      </c>
      <c r="B23" s="61" t="s">
        <v>200</v>
      </c>
      <c r="C23" s="83">
        <v>151558</v>
      </c>
      <c r="D23" s="83" t="s">
        <v>204</v>
      </c>
      <c r="E23" s="83" t="s">
        <v>309</v>
      </c>
      <c r="F23" s="83">
        <v>37.729999999999997</v>
      </c>
      <c r="G23" s="47">
        <v>0.06</v>
      </c>
      <c r="H23" s="83">
        <v>37.049999999999997</v>
      </c>
      <c r="I23" s="56">
        <v>0</v>
      </c>
    </row>
    <row r="24" spans="1:9" ht="15.75" thickBot="1" x14ac:dyDescent="0.3">
      <c r="A24" s="62">
        <v>8071820</v>
      </c>
      <c r="B24" s="61" t="s">
        <v>200</v>
      </c>
      <c r="C24" s="86">
        <v>151559</v>
      </c>
      <c r="D24" s="86" t="s">
        <v>204</v>
      </c>
      <c r="E24" s="86" t="s">
        <v>318</v>
      </c>
      <c r="F24" s="52">
        <v>50.1</v>
      </c>
      <c r="G24" s="53">
        <v>0.09</v>
      </c>
      <c r="H24" s="52">
        <v>64.900000000000006</v>
      </c>
      <c r="I24" s="54">
        <v>0</v>
      </c>
    </row>
    <row r="25" spans="1:9" ht="15.75" thickBot="1" x14ac:dyDescent="0.3">
      <c r="A25" s="62">
        <v>8071820</v>
      </c>
      <c r="B25" s="38"/>
      <c r="C25" s="38"/>
      <c r="D25" s="38"/>
      <c r="E25" s="38"/>
      <c r="F25" s="38"/>
      <c r="G25" s="38"/>
      <c r="H25" s="38"/>
      <c r="I25" s="65"/>
    </row>
    <row r="26" spans="1:9" ht="15.75" thickBot="1" x14ac:dyDescent="0.3">
      <c r="A26" s="62">
        <v>8071820</v>
      </c>
      <c r="B26" s="58"/>
      <c r="C26" s="58"/>
      <c r="D26" s="58"/>
      <c r="E26" s="58"/>
      <c r="F26" s="58"/>
      <c r="G26" s="58"/>
      <c r="H26" s="58"/>
      <c r="I26" s="66"/>
    </row>
    <row r="27" spans="1:9" ht="15.75" thickBot="1" x14ac:dyDescent="0.3">
      <c r="A27" s="68"/>
      <c r="B27" s="68"/>
      <c r="C27" s="68"/>
      <c r="D27" s="68"/>
      <c r="E27" s="68"/>
      <c r="F27" s="68"/>
      <c r="G27" s="68"/>
      <c r="H27" s="68"/>
      <c r="I27" s="68"/>
    </row>
    <row r="28" spans="1:9" ht="15.75" thickBot="1" x14ac:dyDescent="0.3">
      <c r="A28" s="62">
        <v>8071803</v>
      </c>
      <c r="B28" s="61" t="s">
        <v>200</v>
      </c>
      <c r="C28" s="52">
        <v>92153</v>
      </c>
      <c r="D28" s="52" t="s">
        <v>213</v>
      </c>
      <c r="E28" s="52" t="s">
        <v>105</v>
      </c>
      <c r="F28" s="52">
        <v>39.159999999999997</v>
      </c>
      <c r="G28" s="53">
        <v>0.06</v>
      </c>
      <c r="H28" s="52">
        <v>37.700000000000003</v>
      </c>
      <c r="I28" s="54">
        <v>0</v>
      </c>
    </row>
    <row r="29" spans="1:9" ht="15.75" thickBot="1" x14ac:dyDescent="0.3">
      <c r="A29" s="62">
        <v>8071803</v>
      </c>
      <c r="B29" s="38"/>
      <c r="C29" s="38"/>
      <c r="D29" s="38"/>
      <c r="E29" s="38"/>
      <c r="F29" s="38"/>
      <c r="G29" s="38"/>
      <c r="H29" s="38"/>
      <c r="I29" s="65"/>
    </row>
    <row r="30" spans="1:9" ht="15.75" thickBot="1" x14ac:dyDescent="0.3">
      <c r="A30" s="62">
        <v>8071803</v>
      </c>
      <c r="B30" s="38"/>
      <c r="C30" s="38"/>
      <c r="D30" s="38"/>
      <c r="E30" s="38"/>
      <c r="F30" s="38"/>
      <c r="G30" s="38"/>
      <c r="H30" s="38"/>
      <c r="I30" s="65"/>
    </row>
    <row r="31" spans="1:9" ht="15.75" thickBot="1" x14ac:dyDescent="0.3">
      <c r="A31" s="62">
        <v>8071803</v>
      </c>
      <c r="B31" s="38"/>
      <c r="C31" s="38"/>
      <c r="D31" s="38"/>
      <c r="E31" s="38"/>
      <c r="F31" s="38"/>
      <c r="G31" s="38"/>
      <c r="H31" s="38"/>
      <c r="I31" s="65"/>
    </row>
    <row r="32" spans="1:9" ht="15.75" thickBot="1" x14ac:dyDescent="0.3">
      <c r="A32" s="62">
        <v>8071803</v>
      </c>
      <c r="B32" s="58"/>
      <c r="C32" s="58"/>
      <c r="D32" s="58"/>
      <c r="E32" s="58"/>
      <c r="F32" s="58"/>
      <c r="G32" s="58"/>
      <c r="H32" s="58"/>
      <c r="I32" s="66"/>
    </row>
    <row r="33" spans="1:9" ht="15.75" thickBot="1" x14ac:dyDescent="0.3">
      <c r="A33" s="68"/>
      <c r="B33" s="68"/>
      <c r="C33" s="68"/>
      <c r="D33" s="68"/>
      <c r="E33" s="68"/>
      <c r="F33" s="68"/>
      <c r="G33" s="68"/>
      <c r="H33" s="68"/>
      <c r="I33" s="68"/>
    </row>
    <row r="34" spans="1:9" ht="15.75" thickBot="1" x14ac:dyDescent="0.3">
      <c r="A34" s="62">
        <v>8071841</v>
      </c>
      <c r="B34" s="61" t="s">
        <v>200</v>
      </c>
      <c r="C34" s="52">
        <v>141556</v>
      </c>
      <c r="D34" s="52" t="s">
        <v>204</v>
      </c>
      <c r="E34" s="52" t="s">
        <v>215</v>
      </c>
      <c r="F34" s="52">
        <v>39.6</v>
      </c>
      <c r="G34" s="53">
        <v>0.05</v>
      </c>
      <c r="H34" s="52">
        <v>38.1</v>
      </c>
      <c r="I34" s="54">
        <v>0</v>
      </c>
    </row>
    <row r="35" spans="1:9" ht="15.75" thickBot="1" x14ac:dyDescent="0.3">
      <c r="A35" s="62">
        <v>8071841</v>
      </c>
      <c r="B35" s="38"/>
      <c r="C35" s="38"/>
      <c r="D35" s="38"/>
      <c r="E35" s="38"/>
      <c r="F35" s="38"/>
      <c r="G35" s="38"/>
      <c r="H35" s="38"/>
      <c r="I35" s="65"/>
    </row>
    <row r="36" spans="1:9" ht="15.75" thickBot="1" x14ac:dyDescent="0.3">
      <c r="A36" s="62">
        <v>8071841</v>
      </c>
      <c r="B36" s="38"/>
      <c r="C36" s="38"/>
      <c r="D36" s="38"/>
      <c r="E36" s="38"/>
      <c r="F36" s="38"/>
      <c r="G36" s="38"/>
      <c r="H36" s="38"/>
      <c r="I36" s="65"/>
    </row>
    <row r="37" spans="1:9" ht="15.75" thickBot="1" x14ac:dyDescent="0.3">
      <c r="A37" s="62">
        <v>8071841</v>
      </c>
      <c r="B37" s="38"/>
      <c r="C37" s="38"/>
      <c r="D37" s="38"/>
      <c r="E37" s="38"/>
      <c r="F37" s="38"/>
      <c r="G37" s="38"/>
      <c r="H37" s="38"/>
      <c r="I37" s="65"/>
    </row>
    <row r="38" spans="1:9" ht="15.75" thickBot="1" x14ac:dyDescent="0.3">
      <c r="A38" s="62">
        <v>8071841</v>
      </c>
      <c r="B38" s="58"/>
      <c r="C38" s="58"/>
      <c r="D38" s="58"/>
      <c r="E38" s="58"/>
      <c r="F38" s="58"/>
      <c r="G38" s="58"/>
      <c r="H38" s="58"/>
      <c r="I38" s="66"/>
    </row>
    <row r="39" spans="1:9" ht="15.75" thickBot="1" x14ac:dyDescent="0.3">
      <c r="A39" s="68"/>
      <c r="B39" s="68"/>
      <c r="C39" s="68"/>
      <c r="D39" s="68"/>
      <c r="E39" s="68"/>
      <c r="F39" s="68"/>
      <c r="G39" s="68"/>
      <c r="H39" s="68"/>
      <c r="I39" s="68"/>
    </row>
    <row r="40" spans="1:9" ht="15.75" thickBot="1" x14ac:dyDescent="0.3">
      <c r="A40" s="62" t="s">
        <v>219</v>
      </c>
      <c r="B40" s="61" t="s">
        <v>264</v>
      </c>
      <c r="C40" s="52" t="s">
        <v>231</v>
      </c>
      <c r="D40" s="52" t="s">
        <v>220</v>
      </c>
      <c r="E40" s="52" t="s">
        <v>32</v>
      </c>
      <c r="F40" s="52">
        <v>48.95</v>
      </c>
      <c r="G40" s="53">
        <v>0.05</v>
      </c>
      <c r="H40" s="52">
        <v>46.85</v>
      </c>
      <c r="I40" s="54">
        <v>0.03</v>
      </c>
    </row>
    <row r="41" spans="1:9" ht="15.75" thickBot="1" x14ac:dyDescent="0.3">
      <c r="A41" s="62" t="s">
        <v>219</v>
      </c>
      <c r="B41" s="61" t="s">
        <v>264</v>
      </c>
      <c r="C41" s="82">
        <v>362556</v>
      </c>
      <c r="D41" s="82" t="s">
        <v>230</v>
      </c>
      <c r="E41" s="52" t="s">
        <v>32</v>
      </c>
      <c r="F41" s="52">
        <v>48.95</v>
      </c>
      <c r="G41" s="53">
        <v>0.05</v>
      </c>
      <c r="H41" s="52">
        <v>46.85</v>
      </c>
      <c r="I41" s="54">
        <v>0.03</v>
      </c>
    </row>
    <row r="42" spans="1:9" ht="15.75" thickBot="1" x14ac:dyDescent="0.3">
      <c r="A42" s="62" t="s">
        <v>219</v>
      </c>
      <c r="B42" s="38"/>
      <c r="C42" s="38"/>
      <c r="D42" s="38"/>
      <c r="E42" s="38"/>
      <c r="F42" s="38"/>
      <c r="G42" s="38"/>
      <c r="H42" s="38"/>
      <c r="I42" s="65"/>
    </row>
    <row r="43" spans="1:9" ht="15.75" thickBot="1" x14ac:dyDescent="0.3">
      <c r="A43" s="62" t="s">
        <v>219</v>
      </c>
      <c r="B43" s="38"/>
      <c r="C43" s="38"/>
      <c r="D43" s="38"/>
      <c r="E43" s="38"/>
      <c r="F43" s="38"/>
      <c r="G43" s="38"/>
      <c r="H43" s="38"/>
      <c r="I43" s="65"/>
    </row>
    <row r="44" spans="1:9" ht="15.75" thickBot="1" x14ac:dyDescent="0.3">
      <c r="A44" s="62" t="s">
        <v>219</v>
      </c>
      <c r="B44" s="58"/>
      <c r="C44" s="58"/>
      <c r="D44" s="58"/>
      <c r="E44" s="58"/>
      <c r="F44" s="58"/>
      <c r="G44" s="58"/>
      <c r="H44" s="58"/>
      <c r="I44" s="66"/>
    </row>
    <row r="45" spans="1:9" ht="15.75" thickBot="1" x14ac:dyDescent="0.3">
      <c r="A45" s="68"/>
      <c r="B45" s="68"/>
      <c r="C45" s="68"/>
      <c r="D45" s="68"/>
      <c r="E45" s="68"/>
      <c r="F45" s="68"/>
      <c r="G45" s="68"/>
      <c r="H45" s="68"/>
      <c r="I45" s="68"/>
    </row>
    <row r="46" spans="1:9" ht="15.75" thickBot="1" x14ac:dyDescent="0.3">
      <c r="A46" s="62">
        <v>8072506</v>
      </c>
      <c r="B46" s="61" t="s">
        <v>221</v>
      </c>
      <c r="C46" s="52">
        <v>91998</v>
      </c>
      <c r="D46" s="52" t="s">
        <v>213</v>
      </c>
      <c r="E46" s="52" t="s">
        <v>32</v>
      </c>
      <c r="F46" s="52">
        <v>48.95</v>
      </c>
      <c r="G46" s="53">
        <v>0.05</v>
      </c>
      <c r="H46" s="52">
        <v>46.85</v>
      </c>
      <c r="I46" s="54">
        <v>0</v>
      </c>
    </row>
    <row r="47" spans="1:9" ht="15.75" thickBot="1" x14ac:dyDescent="0.3">
      <c r="A47" s="62">
        <v>8072506</v>
      </c>
      <c r="B47" s="76"/>
      <c r="C47" s="38"/>
      <c r="D47" s="38"/>
      <c r="E47" s="38"/>
      <c r="F47" s="38"/>
      <c r="G47" s="38"/>
      <c r="H47" s="38"/>
      <c r="I47" s="65"/>
    </row>
    <row r="48" spans="1:9" ht="15.75" thickBot="1" x14ac:dyDescent="0.3">
      <c r="A48" s="62">
        <v>8072506</v>
      </c>
      <c r="B48" s="78"/>
      <c r="C48" s="75"/>
      <c r="D48" s="38"/>
      <c r="E48" s="38"/>
      <c r="F48" s="38"/>
      <c r="G48" s="38"/>
      <c r="H48" s="38"/>
      <c r="I48" s="65"/>
    </row>
    <row r="49" spans="1:9" ht="15.75" thickBot="1" x14ac:dyDescent="0.3">
      <c r="A49" s="62">
        <v>8072506</v>
      </c>
      <c r="B49" s="78"/>
      <c r="C49" s="75"/>
      <c r="D49" s="38"/>
      <c r="E49" s="38"/>
      <c r="F49" s="38"/>
      <c r="G49" s="38"/>
      <c r="H49" s="38"/>
      <c r="I49" s="65"/>
    </row>
    <row r="50" spans="1:9" ht="15.75" thickBot="1" x14ac:dyDescent="0.3">
      <c r="A50" s="62">
        <v>8072506</v>
      </c>
      <c r="B50" s="77"/>
      <c r="C50" s="58"/>
      <c r="D50" s="58"/>
      <c r="E50" s="58"/>
      <c r="F50" s="58"/>
      <c r="G50" s="58"/>
      <c r="H50" s="58"/>
      <c r="I50" s="66"/>
    </row>
    <row r="51" spans="1:9" ht="15.75" thickBot="1" x14ac:dyDescent="0.3">
      <c r="A51" s="68"/>
      <c r="B51" s="68"/>
      <c r="C51" s="68"/>
      <c r="D51" s="68"/>
      <c r="E51" s="68"/>
      <c r="F51" s="68"/>
      <c r="G51" s="68"/>
      <c r="H51" s="68"/>
      <c r="I51" s="68"/>
    </row>
    <row r="52" spans="1:9" ht="15.75" thickBot="1" x14ac:dyDescent="0.3">
      <c r="A52" s="62">
        <v>8071819</v>
      </c>
      <c r="B52" s="61" t="s">
        <v>200</v>
      </c>
      <c r="C52" s="52" t="s">
        <v>229</v>
      </c>
      <c r="D52" s="52" t="s">
        <v>230</v>
      </c>
      <c r="E52" s="52" t="s">
        <v>151</v>
      </c>
      <c r="F52" s="52">
        <v>60</v>
      </c>
      <c r="G52" s="53">
        <v>0.05</v>
      </c>
      <c r="H52" s="52">
        <v>58.9</v>
      </c>
      <c r="I52" s="54">
        <v>0</v>
      </c>
    </row>
    <row r="53" spans="1:9" ht="15.75" thickBot="1" x14ac:dyDescent="0.3">
      <c r="A53" s="62">
        <v>8071819</v>
      </c>
      <c r="B53" s="76"/>
      <c r="C53" s="38"/>
      <c r="D53" s="38"/>
      <c r="E53" s="38"/>
      <c r="F53" s="38"/>
      <c r="G53" s="38"/>
      <c r="H53" s="38"/>
      <c r="I53" s="65"/>
    </row>
    <row r="54" spans="1:9" ht="15.75" thickBot="1" x14ac:dyDescent="0.3">
      <c r="A54" s="62">
        <v>8071819</v>
      </c>
      <c r="B54" s="78"/>
      <c r="C54" s="75"/>
      <c r="D54" s="38"/>
      <c r="E54" s="38"/>
      <c r="F54" s="38"/>
      <c r="G54" s="38"/>
      <c r="H54" s="38"/>
      <c r="I54" s="65"/>
    </row>
    <row r="55" spans="1:9" ht="15.75" thickBot="1" x14ac:dyDescent="0.3">
      <c r="A55" s="62">
        <v>8071819</v>
      </c>
      <c r="B55" s="78"/>
      <c r="C55" s="75"/>
      <c r="D55" s="38"/>
      <c r="E55" s="38"/>
      <c r="F55" s="38"/>
      <c r="G55" s="38"/>
      <c r="H55" s="38"/>
      <c r="I55" s="65"/>
    </row>
    <row r="56" spans="1:9" ht="15.75" thickBot="1" x14ac:dyDescent="0.3">
      <c r="A56" s="62">
        <v>8071819</v>
      </c>
      <c r="B56" s="77"/>
      <c r="C56" s="58"/>
      <c r="D56" s="58"/>
      <c r="E56" s="58"/>
      <c r="F56" s="58"/>
      <c r="G56" s="58"/>
      <c r="H56" s="58"/>
      <c r="I56" s="66"/>
    </row>
    <row r="57" spans="1:9" ht="15.75" thickBot="1" x14ac:dyDescent="0.3">
      <c r="A57" s="68"/>
      <c r="B57" s="68"/>
      <c r="C57" s="68"/>
      <c r="D57" s="68"/>
      <c r="E57" s="68"/>
      <c r="F57" s="68"/>
      <c r="G57" s="68"/>
      <c r="H57" s="68"/>
      <c r="I57" s="68"/>
    </row>
    <row r="58" spans="1:9" ht="15.75" thickBot="1" x14ac:dyDescent="0.3">
      <c r="A58" s="62">
        <v>8071826</v>
      </c>
      <c r="B58" s="61" t="s">
        <v>200</v>
      </c>
      <c r="C58" s="52" t="s">
        <v>231</v>
      </c>
      <c r="D58" s="52" t="s">
        <v>220</v>
      </c>
      <c r="E58" s="52" t="s">
        <v>188</v>
      </c>
      <c r="F58" s="52">
        <v>33.56</v>
      </c>
      <c r="G58" s="53">
        <v>0.03</v>
      </c>
      <c r="H58" s="52">
        <v>32.9</v>
      </c>
      <c r="I58" s="54">
        <v>0</v>
      </c>
    </row>
    <row r="59" spans="1:9" ht="15.75" thickBot="1" x14ac:dyDescent="0.3">
      <c r="A59" s="62">
        <v>8071826</v>
      </c>
      <c r="B59" s="76"/>
      <c r="C59" s="38"/>
      <c r="D59" s="38"/>
      <c r="E59" s="38"/>
      <c r="F59" s="38"/>
      <c r="G59" s="38"/>
      <c r="H59" s="38"/>
      <c r="I59" s="65"/>
    </row>
    <row r="60" spans="1:9" ht="15.75" thickBot="1" x14ac:dyDescent="0.3">
      <c r="A60" s="62">
        <v>8071826</v>
      </c>
      <c r="B60" s="78"/>
      <c r="C60" s="75"/>
      <c r="D60" s="38"/>
      <c r="E60" s="38"/>
      <c r="F60" s="38"/>
      <c r="G60" s="38"/>
      <c r="H60" s="38"/>
      <c r="I60" s="65"/>
    </row>
    <row r="61" spans="1:9" ht="15.75" thickBot="1" x14ac:dyDescent="0.3">
      <c r="A61" s="62">
        <v>8071826</v>
      </c>
      <c r="B61" s="78"/>
      <c r="C61" s="75"/>
      <c r="D61" s="38"/>
      <c r="E61" s="38"/>
      <c r="F61" s="38"/>
      <c r="G61" s="38"/>
      <c r="H61" s="38"/>
      <c r="I61" s="65"/>
    </row>
    <row r="62" spans="1:9" ht="15.75" thickBot="1" x14ac:dyDescent="0.3">
      <c r="A62" s="62">
        <v>8071826</v>
      </c>
      <c r="B62" s="77"/>
      <c r="C62" s="58"/>
      <c r="D62" s="58"/>
      <c r="E62" s="58"/>
      <c r="F62" s="58"/>
      <c r="G62" s="58"/>
      <c r="H62" s="58"/>
      <c r="I62" s="66"/>
    </row>
    <row r="63" spans="1:9" ht="15.75" thickBot="1" x14ac:dyDescent="0.3">
      <c r="A63" s="68"/>
      <c r="B63" s="68"/>
      <c r="C63" s="68"/>
      <c r="D63" s="68"/>
      <c r="E63" s="68"/>
      <c r="F63" s="68"/>
      <c r="G63" s="68"/>
      <c r="H63" s="68"/>
      <c r="I63" s="68"/>
    </row>
    <row r="64" spans="1:9" ht="15.75" thickBot="1" x14ac:dyDescent="0.3">
      <c r="A64" s="62">
        <v>8073403</v>
      </c>
      <c r="B64" s="61" t="s">
        <v>233</v>
      </c>
      <c r="C64" s="52">
        <v>243377</v>
      </c>
      <c r="D64" s="79" t="s">
        <v>234</v>
      </c>
      <c r="E64" s="52" t="s">
        <v>46</v>
      </c>
      <c r="F64" s="52">
        <v>33.46</v>
      </c>
      <c r="G64" s="53">
        <v>0.04</v>
      </c>
      <c r="H64" s="52">
        <v>33.5</v>
      </c>
      <c r="I64" s="54">
        <v>0</v>
      </c>
    </row>
    <row r="65" spans="1:9" ht="15.75" thickBot="1" x14ac:dyDescent="0.3">
      <c r="A65" s="62">
        <v>8073403</v>
      </c>
      <c r="B65" s="76"/>
      <c r="C65" s="38"/>
      <c r="D65" s="38"/>
      <c r="E65" s="38"/>
      <c r="F65" s="38"/>
      <c r="G65" s="38"/>
      <c r="H65" s="38"/>
      <c r="I65" s="65"/>
    </row>
    <row r="66" spans="1:9" ht="15.75" thickBot="1" x14ac:dyDescent="0.3">
      <c r="A66" s="62">
        <v>8073403</v>
      </c>
      <c r="B66" s="78"/>
      <c r="C66" s="75"/>
      <c r="D66" s="38"/>
      <c r="E66" s="38"/>
      <c r="F66" s="38"/>
      <c r="G66" s="38"/>
      <c r="H66" s="38"/>
      <c r="I66" s="65"/>
    </row>
    <row r="67" spans="1:9" ht="15.75" thickBot="1" x14ac:dyDescent="0.3">
      <c r="A67" s="62">
        <v>8073403</v>
      </c>
      <c r="B67" s="78"/>
      <c r="C67" s="75"/>
      <c r="D67" s="38"/>
      <c r="E67" s="38"/>
      <c r="F67" s="38"/>
      <c r="G67" s="38"/>
      <c r="H67" s="38"/>
      <c r="I67" s="65"/>
    </row>
    <row r="68" spans="1:9" ht="15.75" thickBot="1" x14ac:dyDescent="0.3">
      <c r="A68" s="62">
        <v>8073403</v>
      </c>
      <c r="B68" s="77"/>
      <c r="C68" s="58"/>
      <c r="D68" s="58"/>
      <c r="E68" s="58"/>
      <c r="F68" s="58"/>
      <c r="G68" s="58"/>
      <c r="H68" s="58"/>
      <c r="I68" s="66"/>
    </row>
    <row r="69" spans="1:9" ht="15.75" thickBot="1" x14ac:dyDescent="0.3">
      <c r="A69" s="68"/>
      <c r="B69" s="68"/>
      <c r="C69" s="68"/>
      <c r="D69" s="68"/>
      <c r="E69" s="68"/>
      <c r="F69" s="68"/>
      <c r="G69" s="68"/>
      <c r="H69" s="68"/>
      <c r="I69" s="68"/>
    </row>
    <row r="70" spans="1:9" ht="15.75" thickBot="1" x14ac:dyDescent="0.3">
      <c r="A70" s="62">
        <v>8071808</v>
      </c>
      <c r="B70" s="61" t="s">
        <v>200</v>
      </c>
      <c r="C70" s="52">
        <v>92684</v>
      </c>
      <c r="D70" s="52" t="s">
        <v>213</v>
      </c>
      <c r="E70" s="52" t="s">
        <v>164</v>
      </c>
      <c r="F70" s="52">
        <v>33.46</v>
      </c>
      <c r="G70" s="53">
        <v>0.04</v>
      </c>
      <c r="H70" s="52">
        <v>33.5</v>
      </c>
      <c r="I70" s="54">
        <v>0</v>
      </c>
    </row>
    <row r="71" spans="1:9" ht="15.75" thickBot="1" x14ac:dyDescent="0.3">
      <c r="A71" s="62">
        <v>8071808</v>
      </c>
      <c r="B71" s="76"/>
      <c r="C71" s="38"/>
      <c r="D71" s="38"/>
      <c r="E71" s="38"/>
      <c r="F71" s="38"/>
      <c r="G71" s="38"/>
      <c r="H71" s="38"/>
      <c r="I71" s="65"/>
    </row>
    <row r="72" spans="1:9" ht="15.75" thickBot="1" x14ac:dyDescent="0.3">
      <c r="A72" s="62">
        <v>8071808</v>
      </c>
      <c r="B72" s="78"/>
      <c r="C72" s="75"/>
      <c r="D72" s="38"/>
      <c r="E72" s="38"/>
      <c r="F72" s="38"/>
      <c r="G72" s="38"/>
      <c r="H72" s="38"/>
      <c r="I72" s="65"/>
    </row>
    <row r="73" spans="1:9" ht="15.75" thickBot="1" x14ac:dyDescent="0.3">
      <c r="A73" s="62">
        <v>8071808</v>
      </c>
      <c r="B73" s="78"/>
      <c r="C73" s="75"/>
      <c r="D73" s="38"/>
      <c r="E73" s="38"/>
      <c r="F73" s="38"/>
      <c r="G73" s="38"/>
      <c r="H73" s="38"/>
      <c r="I73" s="65"/>
    </row>
    <row r="74" spans="1:9" ht="15.75" thickBot="1" x14ac:dyDescent="0.3">
      <c r="A74" s="62">
        <v>8071808</v>
      </c>
      <c r="B74" s="77"/>
      <c r="C74" s="58"/>
      <c r="D74" s="58"/>
      <c r="E74" s="58"/>
      <c r="F74" s="58"/>
      <c r="G74" s="58"/>
      <c r="H74" s="58"/>
      <c r="I74" s="66"/>
    </row>
    <row r="75" spans="1:9" ht="15.75" thickBot="1" x14ac:dyDescent="0.3">
      <c r="A75" s="68"/>
      <c r="B75" s="68"/>
      <c r="C75" s="68"/>
      <c r="D75" s="68"/>
      <c r="E75" s="68"/>
      <c r="F75" s="68"/>
      <c r="G75" s="68"/>
      <c r="H75" s="68"/>
      <c r="I75" s="68"/>
    </row>
    <row r="76" spans="1:9" ht="15.75" thickBot="1" x14ac:dyDescent="0.3">
      <c r="A76" s="62" t="s">
        <v>237</v>
      </c>
      <c r="B76" s="61" t="s">
        <v>238</v>
      </c>
      <c r="C76" s="52">
        <v>3522944</v>
      </c>
      <c r="D76" s="52" t="s">
        <v>230</v>
      </c>
      <c r="E76" s="52" t="s">
        <v>45</v>
      </c>
      <c r="F76" s="52">
        <v>38.200000000000003</v>
      </c>
      <c r="G76" s="53">
        <v>0.05</v>
      </c>
      <c r="H76" s="52">
        <v>37.450000000000003</v>
      </c>
      <c r="I76" s="54">
        <v>0</v>
      </c>
    </row>
    <row r="77" spans="1:9" ht="15.75" thickBot="1" x14ac:dyDescent="0.3">
      <c r="A77" s="62" t="s">
        <v>237</v>
      </c>
      <c r="B77" s="76"/>
      <c r="C77" s="38"/>
      <c r="D77" s="38"/>
      <c r="E77" s="38"/>
      <c r="F77" s="38"/>
      <c r="G77" s="38"/>
      <c r="H77" s="38"/>
      <c r="I77" s="65"/>
    </row>
    <row r="78" spans="1:9" ht="15.75" thickBot="1" x14ac:dyDescent="0.3">
      <c r="A78" s="62" t="s">
        <v>237</v>
      </c>
      <c r="B78" s="78"/>
      <c r="C78" s="75"/>
      <c r="D78" s="38"/>
      <c r="E78" s="38"/>
      <c r="F78" s="38"/>
      <c r="G78" s="38"/>
      <c r="H78" s="38"/>
      <c r="I78" s="65"/>
    </row>
    <row r="79" spans="1:9" ht="15.75" thickBot="1" x14ac:dyDescent="0.3">
      <c r="A79" s="62" t="s">
        <v>237</v>
      </c>
      <c r="B79" s="78"/>
      <c r="C79" s="75"/>
      <c r="D79" s="38"/>
      <c r="E79" s="38"/>
      <c r="F79" s="38"/>
      <c r="G79" s="38"/>
      <c r="H79" s="38"/>
      <c r="I79" s="65"/>
    </row>
    <row r="80" spans="1:9" ht="15.75" thickBot="1" x14ac:dyDescent="0.3">
      <c r="A80" s="62" t="s">
        <v>237</v>
      </c>
      <c r="B80" s="77"/>
      <c r="C80" s="58"/>
      <c r="D80" s="58"/>
      <c r="E80" s="58"/>
      <c r="F80" s="58"/>
      <c r="G80" s="58"/>
      <c r="H80" s="58"/>
      <c r="I80" s="66"/>
    </row>
    <row r="81" spans="1:9" ht="15.75" thickBot="1" x14ac:dyDescent="0.3">
      <c r="A81" s="68"/>
      <c r="B81" s="68"/>
      <c r="C81" s="68"/>
      <c r="D81" s="68"/>
      <c r="E81" s="68"/>
      <c r="F81" s="68"/>
      <c r="G81" s="68"/>
      <c r="H81" s="68"/>
      <c r="I81" s="68"/>
    </row>
    <row r="82" spans="1:9" ht="15.75" thickBot="1" x14ac:dyDescent="0.3">
      <c r="A82" s="62">
        <v>8071801</v>
      </c>
      <c r="B82" s="61" t="s">
        <v>200</v>
      </c>
      <c r="C82" s="52">
        <v>150404</v>
      </c>
      <c r="D82" s="52" t="s">
        <v>204</v>
      </c>
      <c r="E82" s="52" t="s">
        <v>144</v>
      </c>
      <c r="F82" s="52">
        <v>39.380000000000003</v>
      </c>
      <c r="G82" s="53">
        <v>0.03</v>
      </c>
      <c r="H82" s="52">
        <v>39</v>
      </c>
      <c r="I82" s="54">
        <v>0</v>
      </c>
    </row>
    <row r="83" spans="1:9" ht="15.75" thickBot="1" x14ac:dyDescent="0.3">
      <c r="A83" s="62">
        <v>8071801</v>
      </c>
      <c r="B83" s="76"/>
      <c r="C83" s="38"/>
      <c r="D83" s="38"/>
      <c r="E83" s="38"/>
      <c r="F83" s="38"/>
      <c r="G83" s="38"/>
      <c r="H83" s="38"/>
      <c r="I83" s="65"/>
    </row>
    <row r="84" spans="1:9" ht="15.75" thickBot="1" x14ac:dyDescent="0.3">
      <c r="A84" s="62">
        <v>8071801</v>
      </c>
      <c r="B84" s="78"/>
      <c r="C84" s="75"/>
      <c r="D84" s="38"/>
      <c r="E84" s="38"/>
      <c r="F84" s="38"/>
      <c r="G84" s="38"/>
      <c r="H84" s="38"/>
      <c r="I84" s="65"/>
    </row>
    <row r="85" spans="1:9" ht="15.75" thickBot="1" x14ac:dyDescent="0.3">
      <c r="A85" s="62">
        <v>8071801</v>
      </c>
      <c r="B85" s="78"/>
      <c r="C85" s="75"/>
      <c r="D85" s="38"/>
      <c r="E85" s="38"/>
      <c r="F85" s="38"/>
      <c r="G85" s="38"/>
      <c r="H85" s="38"/>
      <c r="I85" s="65"/>
    </row>
    <row r="86" spans="1:9" ht="15.75" thickBot="1" x14ac:dyDescent="0.3">
      <c r="A86" s="62">
        <v>8071801</v>
      </c>
      <c r="B86" s="77"/>
      <c r="C86" s="58"/>
      <c r="D86" s="58"/>
      <c r="E86" s="58"/>
      <c r="F86" s="58"/>
      <c r="G86" s="58"/>
      <c r="H86" s="58"/>
      <c r="I86" s="66"/>
    </row>
    <row r="87" spans="1:9" ht="15.75" thickBot="1" x14ac:dyDescent="0.3">
      <c r="A87" s="68"/>
      <c r="B87" s="68"/>
      <c r="C87" s="68"/>
      <c r="D87" s="68"/>
      <c r="E87" s="68"/>
      <c r="F87" s="68"/>
      <c r="G87" s="68"/>
      <c r="H87" s="68"/>
      <c r="I87" s="68"/>
    </row>
    <row r="88" spans="1:9" ht="15.75" thickBot="1" x14ac:dyDescent="0.3">
      <c r="A88" s="62">
        <v>8072603</v>
      </c>
      <c r="B88" s="61" t="s">
        <v>254</v>
      </c>
      <c r="C88" s="52">
        <v>3521352</v>
      </c>
      <c r="D88" s="52" t="s">
        <v>230</v>
      </c>
      <c r="E88" s="52" t="s">
        <v>250</v>
      </c>
      <c r="F88" s="52">
        <v>40.299999999999997</v>
      </c>
      <c r="G88" s="53">
        <v>0.04</v>
      </c>
      <c r="H88" s="52">
        <v>39.57</v>
      </c>
      <c r="I88" s="54">
        <v>0</v>
      </c>
    </row>
    <row r="89" spans="1:9" ht="15.75" thickBot="1" x14ac:dyDescent="0.3">
      <c r="A89" s="62">
        <v>8072603</v>
      </c>
      <c r="B89" s="76"/>
      <c r="C89" s="38"/>
      <c r="D89" s="38"/>
      <c r="E89" s="38"/>
      <c r="F89" s="38"/>
      <c r="G89" s="38"/>
      <c r="H89" s="38"/>
      <c r="I89" s="65"/>
    </row>
    <row r="90" spans="1:9" ht="15.75" thickBot="1" x14ac:dyDescent="0.3">
      <c r="A90" s="62">
        <v>8072603</v>
      </c>
      <c r="B90" s="78"/>
      <c r="C90" s="75"/>
      <c r="D90" s="38"/>
      <c r="E90" s="38"/>
      <c r="F90" s="38"/>
      <c r="G90" s="38"/>
      <c r="H90" s="38"/>
      <c r="I90" s="65"/>
    </row>
    <row r="91" spans="1:9" ht="15.75" thickBot="1" x14ac:dyDescent="0.3">
      <c r="A91" s="62">
        <v>8072603</v>
      </c>
      <c r="B91" s="78"/>
      <c r="C91" s="75"/>
      <c r="D91" s="38"/>
      <c r="E91" s="38"/>
      <c r="F91" s="38"/>
      <c r="G91" s="38"/>
      <c r="H91" s="38"/>
      <c r="I91" s="65"/>
    </row>
    <row r="92" spans="1:9" ht="15.75" thickBot="1" x14ac:dyDescent="0.3">
      <c r="A92" s="62">
        <v>8072603</v>
      </c>
      <c r="B92" s="77"/>
      <c r="C92" s="58"/>
      <c r="D92" s="58"/>
      <c r="E92" s="58"/>
      <c r="F92" s="58"/>
      <c r="G92" s="58"/>
      <c r="H92" s="58"/>
      <c r="I92" s="66"/>
    </row>
    <row r="93" spans="1:9" ht="15.75" thickBot="1" x14ac:dyDescent="0.3">
      <c r="A93" s="68"/>
      <c r="B93" s="68"/>
      <c r="C93" s="68"/>
      <c r="D93" s="68"/>
      <c r="E93" s="68"/>
      <c r="F93" s="68"/>
      <c r="G93" s="68"/>
      <c r="H93" s="68"/>
      <c r="I93" s="68"/>
    </row>
    <row r="94" spans="1:9" ht="15.75" thickBot="1" x14ac:dyDescent="0.3">
      <c r="A94" s="62">
        <v>8071816</v>
      </c>
      <c r="B94" s="61" t="s">
        <v>200</v>
      </c>
      <c r="C94" s="52">
        <v>3521835</v>
      </c>
      <c r="D94" s="52" t="s">
        <v>230</v>
      </c>
      <c r="E94" s="52" t="s">
        <v>156</v>
      </c>
      <c r="F94" s="52">
        <v>30.22</v>
      </c>
      <c r="G94" s="53">
        <v>0.04</v>
      </c>
      <c r="H94" s="52">
        <v>30.2</v>
      </c>
      <c r="I94" s="54">
        <v>0</v>
      </c>
    </row>
    <row r="95" spans="1:9" ht="15.75" thickBot="1" x14ac:dyDescent="0.3">
      <c r="A95" s="62">
        <v>8071816</v>
      </c>
      <c r="B95" s="76"/>
      <c r="C95" s="38"/>
      <c r="D95" s="38"/>
      <c r="E95" s="38"/>
      <c r="F95" s="38"/>
      <c r="G95" s="38"/>
      <c r="H95" s="38"/>
      <c r="I95" s="65"/>
    </row>
    <row r="96" spans="1:9" ht="15.75" thickBot="1" x14ac:dyDescent="0.3">
      <c r="A96" s="62">
        <v>8071816</v>
      </c>
      <c r="B96" s="78"/>
      <c r="C96" s="75"/>
      <c r="D96" s="38"/>
      <c r="E96" s="38"/>
      <c r="F96" s="38"/>
      <c r="G96" s="38"/>
      <c r="H96" s="38"/>
      <c r="I96" s="65"/>
    </row>
    <row r="97" spans="1:9" ht="15.75" thickBot="1" x14ac:dyDescent="0.3">
      <c r="A97" s="62">
        <v>8071816</v>
      </c>
      <c r="B97" s="78"/>
      <c r="C97" s="75"/>
      <c r="D97" s="38"/>
      <c r="E97" s="38"/>
      <c r="F97" s="38"/>
      <c r="G97" s="38"/>
      <c r="H97" s="38"/>
      <c r="I97" s="65"/>
    </row>
    <row r="98" spans="1:9" ht="15.75" thickBot="1" x14ac:dyDescent="0.3">
      <c r="A98" s="62">
        <v>8071816</v>
      </c>
      <c r="B98" s="77"/>
      <c r="C98" s="58"/>
      <c r="D98" s="58"/>
      <c r="E98" s="58"/>
      <c r="F98" s="58"/>
      <c r="G98" s="58"/>
      <c r="H98" s="58"/>
      <c r="I98" s="66"/>
    </row>
    <row r="99" spans="1:9" ht="15.75" thickBot="1" x14ac:dyDescent="0.3">
      <c r="A99" s="68"/>
      <c r="B99" s="68"/>
      <c r="C99" s="68"/>
      <c r="D99" s="68"/>
      <c r="E99" s="68"/>
      <c r="F99" s="68"/>
      <c r="G99" s="68"/>
      <c r="H99" s="68"/>
      <c r="I99" s="68"/>
    </row>
    <row r="100" spans="1:9" ht="15.75" thickBot="1" x14ac:dyDescent="0.3">
      <c r="A100" s="62">
        <v>8071814</v>
      </c>
      <c r="B100" s="61" t="s">
        <v>200</v>
      </c>
      <c r="C100" s="52">
        <v>150462</v>
      </c>
      <c r="D100" s="52" t="s">
        <v>204</v>
      </c>
      <c r="E100" s="52" t="s">
        <v>257</v>
      </c>
      <c r="F100" s="52">
        <v>34.6</v>
      </c>
      <c r="G100" s="53">
        <v>0.03</v>
      </c>
      <c r="H100" s="52">
        <v>33.549999999999997</v>
      </c>
      <c r="I100" s="54">
        <v>0</v>
      </c>
    </row>
    <row r="101" spans="1:9" ht="15.75" thickBot="1" x14ac:dyDescent="0.3">
      <c r="A101" s="62">
        <v>8071814</v>
      </c>
      <c r="B101" s="76"/>
      <c r="C101" s="38"/>
      <c r="D101" s="38"/>
      <c r="E101" s="38"/>
      <c r="F101" s="38"/>
      <c r="G101" s="38"/>
      <c r="H101" s="38"/>
      <c r="I101" s="65"/>
    </row>
    <row r="102" spans="1:9" ht="15.75" thickBot="1" x14ac:dyDescent="0.3">
      <c r="A102" s="62">
        <v>8071814</v>
      </c>
      <c r="B102" s="78"/>
      <c r="C102" s="75"/>
      <c r="D102" s="38"/>
      <c r="E102" s="38"/>
      <c r="F102" s="38"/>
      <c r="G102" s="38"/>
      <c r="H102" s="38"/>
      <c r="I102" s="65"/>
    </row>
    <row r="103" spans="1:9" ht="15.75" thickBot="1" x14ac:dyDescent="0.3">
      <c r="A103" s="62">
        <v>8071814</v>
      </c>
      <c r="B103" s="78"/>
      <c r="C103" s="75"/>
      <c r="D103" s="38"/>
      <c r="E103" s="38"/>
      <c r="F103" s="38"/>
      <c r="G103" s="38"/>
      <c r="H103" s="38"/>
      <c r="I103" s="65"/>
    </row>
    <row r="104" spans="1:9" ht="15.75" thickBot="1" x14ac:dyDescent="0.3">
      <c r="A104" s="62">
        <v>8071814</v>
      </c>
      <c r="B104" s="77"/>
      <c r="C104" s="58"/>
      <c r="D104" s="58"/>
      <c r="E104" s="58"/>
      <c r="F104" s="58"/>
      <c r="G104" s="58"/>
      <c r="H104" s="58"/>
      <c r="I104" s="66"/>
    </row>
    <row r="105" spans="1:9" ht="15.75" thickBot="1" x14ac:dyDescent="0.3">
      <c r="A105" s="68"/>
      <c r="B105" s="68"/>
      <c r="C105" s="68"/>
      <c r="D105" s="68"/>
      <c r="E105" s="68"/>
      <c r="F105" s="68"/>
      <c r="G105" s="68"/>
      <c r="H105" s="68"/>
      <c r="I105" s="68"/>
    </row>
    <row r="106" spans="1:9" ht="15.75" thickBot="1" x14ac:dyDescent="0.3">
      <c r="A106" s="62"/>
      <c r="B106" s="61"/>
      <c r="C106" s="52"/>
      <c r="D106" s="52"/>
      <c r="E106" s="52"/>
      <c r="F106" s="52"/>
      <c r="G106" s="81"/>
      <c r="H106" s="52"/>
      <c r="I106" s="80"/>
    </row>
    <row r="107" spans="1:9" ht="15.75" thickBot="1" x14ac:dyDescent="0.3">
      <c r="A107" s="62"/>
      <c r="B107" s="76"/>
      <c r="C107" s="38"/>
      <c r="D107" s="38"/>
      <c r="E107" s="38"/>
      <c r="F107" s="38"/>
      <c r="G107" s="38"/>
      <c r="H107" s="38"/>
      <c r="I107" s="65"/>
    </row>
    <row r="108" spans="1:9" ht="15.75" thickBot="1" x14ac:dyDescent="0.3">
      <c r="A108" s="62"/>
      <c r="B108" s="78"/>
      <c r="C108" s="75"/>
      <c r="D108" s="38"/>
      <c r="E108" s="38"/>
      <c r="F108" s="38"/>
      <c r="G108" s="38"/>
      <c r="H108" s="38"/>
      <c r="I108" s="65"/>
    </row>
    <row r="109" spans="1:9" ht="15.75" thickBot="1" x14ac:dyDescent="0.3">
      <c r="A109" s="62"/>
      <c r="B109" s="78"/>
      <c r="C109" s="75"/>
      <c r="D109" s="38"/>
      <c r="E109" s="38"/>
      <c r="F109" s="38"/>
      <c r="G109" s="38"/>
      <c r="H109" s="38"/>
      <c r="I109" s="65"/>
    </row>
    <row r="110" spans="1:9" ht="15.75" thickBot="1" x14ac:dyDescent="0.3">
      <c r="A110" s="62"/>
      <c r="B110" s="77"/>
      <c r="C110" s="58"/>
      <c r="D110" s="58"/>
      <c r="E110" s="58"/>
      <c r="F110" s="58"/>
      <c r="G110" s="58"/>
      <c r="H110" s="58"/>
      <c r="I110" s="66"/>
    </row>
    <row r="111" spans="1:9" ht="15.75" thickBot="1" x14ac:dyDescent="0.3">
      <c r="A111" s="68"/>
      <c r="B111" s="68"/>
      <c r="C111" s="68"/>
      <c r="D111" s="68"/>
      <c r="E111" s="68"/>
      <c r="F111" s="68"/>
      <c r="G111" s="68"/>
      <c r="H111" s="68"/>
      <c r="I111" s="68"/>
    </row>
    <row r="112" spans="1:9" ht="15.75" thickBot="1" x14ac:dyDescent="0.3">
      <c r="A112" s="62">
        <v>8072507</v>
      </c>
      <c r="B112" s="61" t="s">
        <v>221</v>
      </c>
      <c r="C112" s="52" t="s">
        <v>265</v>
      </c>
      <c r="D112" s="52" t="s">
        <v>213</v>
      </c>
      <c r="E112" s="52" t="s">
        <v>57</v>
      </c>
      <c r="F112" s="52">
        <v>38.200000000000003</v>
      </c>
      <c r="G112" s="81" t="s">
        <v>266</v>
      </c>
      <c r="H112" s="52">
        <v>37.549999999999997</v>
      </c>
      <c r="I112" s="80" t="s">
        <v>267</v>
      </c>
    </row>
    <row r="113" spans="1:9" ht="15.75" thickBot="1" x14ac:dyDescent="0.3">
      <c r="A113" s="62">
        <v>8072507</v>
      </c>
      <c r="B113" s="76"/>
      <c r="C113" s="38"/>
      <c r="D113" s="38"/>
      <c r="E113" s="38"/>
      <c r="F113" s="38"/>
      <c r="G113" s="38"/>
      <c r="H113" s="38"/>
      <c r="I113" s="65"/>
    </row>
    <row r="114" spans="1:9" ht="15.75" thickBot="1" x14ac:dyDescent="0.3">
      <c r="A114" s="62">
        <v>8072507</v>
      </c>
      <c r="B114" s="78"/>
      <c r="C114" s="75"/>
      <c r="D114" s="38"/>
      <c r="E114" s="38"/>
      <c r="F114" s="38"/>
      <c r="G114" s="38"/>
      <c r="H114" s="38"/>
      <c r="I114" s="65"/>
    </row>
    <row r="115" spans="1:9" ht="15.75" thickBot="1" x14ac:dyDescent="0.3">
      <c r="A115" s="62">
        <v>8072507</v>
      </c>
      <c r="B115" s="78"/>
      <c r="C115" s="75"/>
      <c r="D115" s="38"/>
      <c r="E115" s="38"/>
      <c r="F115" s="38"/>
      <c r="G115" s="38"/>
      <c r="H115" s="38"/>
      <c r="I115" s="65"/>
    </row>
    <row r="116" spans="1:9" ht="15.75" thickBot="1" x14ac:dyDescent="0.3">
      <c r="A116" s="62">
        <v>8072507</v>
      </c>
      <c r="B116" s="77"/>
      <c r="C116" s="58"/>
      <c r="D116" s="58"/>
      <c r="E116" s="58"/>
      <c r="F116" s="58"/>
      <c r="G116" s="58"/>
      <c r="H116" s="58"/>
      <c r="I116" s="66"/>
    </row>
    <row r="117" spans="1:9" ht="15.75" thickBot="1" x14ac:dyDescent="0.3">
      <c r="A117" s="68"/>
      <c r="B117" s="68"/>
      <c r="C117" s="68"/>
      <c r="D117" s="68"/>
      <c r="E117" s="68"/>
      <c r="F117" s="68"/>
      <c r="G117" s="68"/>
      <c r="H117" s="68"/>
      <c r="I117" s="68"/>
    </row>
    <row r="118" spans="1:9" ht="15.75" thickBot="1" x14ac:dyDescent="0.3">
      <c r="A118" s="62">
        <v>8072602</v>
      </c>
      <c r="B118" s="61" t="s">
        <v>254</v>
      </c>
      <c r="C118" s="52">
        <v>352235</v>
      </c>
      <c r="D118" s="52" t="s">
        <v>230</v>
      </c>
      <c r="E118" s="52" t="s">
        <v>76</v>
      </c>
      <c r="F118" s="52">
        <v>33.56</v>
      </c>
      <c r="G118" s="81" t="s">
        <v>268</v>
      </c>
      <c r="H118" s="52">
        <v>32.9</v>
      </c>
      <c r="I118" s="80" t="s">
        <v>267</v>
      </c>
    </row>
    <row r="119" spans="1:9" ht="15.75" thickBot="1" x14ac:dyDescent="0.3">
      <c r="A119" s="62">
        <v>8072602</v>
      </c>
      <c r="B119" s="76"/>
      <c r="C119" s="38"/>
      <c r="D119" s="38"/>
      <c r="E119" s="38"/>
      <c r="F119" s="38"/>
      <c r="G119" s="38"/>
      <c r="H119" s="38"/>
      <c r="I119" s="65"/>
    </row>
    <row r="120" spans="1:9" ht="15.75" thickBot="1" x14ac:dyDescent="0.3">
      <c r="A120" s="62">
        <v>8072602</v>
      </c>
      <c r="B120" s="78"/>
      <c r="C120" s="75"/>
      <c r="D120" s="38"/>
      <c r="E120" s="38"/>
      <c r="F120" s="38"/>
      <c r="G120" s="38"/>
      <c r="H120" s="38"/>
      <c r="I120" s="65"/>
    </row>
    <row r="121" spans="1:9" ht="15.75" thickBot="1" x14ac:dyDescent="0.3">
      <c r="A121" s="62">
        <v>8072602</v>
      </c>
      <c r="B121" s="78"/>
      <c r="C121" s="75"/>
      <c r="D121" s="38"/>
      <c r="E121" s="38"/>
      <c r="F121" s="38"/>
      <c r="G121" s="38"/>
      <c r="H121" s="38"/>
      <c r="I121" s="65"/>
    </row>
    <row r="122" spans="1:9" ht="15.75" thickBot="1" x14ac:dyDescent="0.3">
      <c r="A122" s="62">
        <v>8072602</v>
      </c>
      <c r="B122" s="77"/>
      <c r="C122" s="58"/>
      <c r="D122" s="58"/>
      <c r="E122" s="58"/>
      <c r="F122" s="58"/>
      <c r="G122" s="58"/>
      <c r="H122" s="58"/>
      <c r="I122" s="66"/>
    </row>
    <row r="123" spans="1:9" ht="15.75" thickBot="1" x14ac:dyDescent="0.3">
      <c r="A123" s="68"/>
      <c r="B123" s="68"/>
      <c r="C123" s="68"/>
      <c r="D123" s="68"/>
      <c r="E123" s="68"/>
      <c r="F123" s="68"/>
      <c r="G123" s="68"/>
      <c r="H123" s="68"/>
      <c r="I123" s="68"/>
    </row>
    <row r="124" spans="1:9" ht="15.75" thickBot="1" x14ac:dyDescent="0.3">
      <c r="A124" s="62">
        <v>8072504</v>
      </c>
      <c r="B124" s="61" t="s">
        <v>221</v>
      </c>
      <c r="C124" s="52">
        <v>92663</v>
      </c>
      <c r="D124" s="52" t="s">
        <v>213</v>
      </c>
      <c r="E124" s="52" t="s">
        <v>51</v>
      </c>
      <c r="F124" s="52">
        <v>39.299999999999997</v>
      </c>
      <c r="G124" s="81" t="s">
        <v>270</v>
      </c>
      <c r="H124" s="52">
        <v>38.75</v>
      </c>
      <c r="I124" s="80" t="s">
        <v>267</v>
      </c>
    </row>
    <row r="125" spans="1:9" ht="15.75" thickBot="1" x14ac:dyDescent="0.3">
      <c r="A125" s="62">
        <v>8072504</v>
      </c>
      <c r="B125" s="76"/>
      <c r="C125" s="38"/>
      <c r="D125" s="38"/>
      <c r="E125" s="38"/>
      <c r="F125" s="38"/>
      <c r="G125" s="38"/>
      <c r="H125" s="38"/>
      <c r="I125" s="65"/>
    </row>
    <row r="126" spans="1:9" ht="15.75" thickBot="1" x14ac:dyDescent="0.3">
      <c r="A126" s="62">
        <v>8072504</v>
      </c>
      <c r="B126" s="78"/>
      <c r="C126" s="75"/>
      <c r="D126" s="38"/>
      <c r="E126" s="38"/>
      <c r="F126" s="38"/>
      <c r="G126" s="38"/>
      <c r="H126" s="38"/>
      <c r="I126" s="65"/>
    </row>
    <row r="127" spans="1:9" ht="15.75" thickBot="1" x14ac:dyDescent="0.3">
      <c r="A127" s="62">
        <v>8072504</v>
      </c>
      <c r="B127" s="78"/>
      <c r="C127" s="75"/>
      <c r="D127" s="38"/>
      <c r="E127" s="38"/>
      <c r="F127" s="38"/>
      <c r="G127" s="38"/>
      <c r="H127" s="38"/>
      <c r="I127" s="65"/>
    </row>
    <row r="128" spans="1:9" ht="15.75" thickBot="1" x14ac:dyDescent="0.3">
      <c r="A128" s="62">
        <v>8072504</v>
      </c>
      <c r="B128" s="77"/>
      <c r="C128" s="58"/>
      <c r="D128" s="58"/>
      <c r="E128" s="58"/>
      <c r="F128" s="58"/>
      <c r="G128" s="58"/>
      <c r="H128" s="58"/>
      <c r="I128" s="66"/>
    </row>
    <row r="129" spans="1:9" ht="15.75" thickBot="1" x14ac:dyDescent="0.3">
      <c r="A129" s="68"/>
      <c r="B129" s="68"/>
      <c r="C129" s="68"/>
      <c r="D129" s="68"/>
      <c r="E129" s="68"/>
      <c r="F129" s="68"/>
      <c r="G129" s="68"/>
      <c r="H129" s="68"/>
      <c r="I129" s="68"/>
    </row>
    <row r="130" spans="1:9" ht="15.75" thickBot="1" x14ac:dyDescent="0.3">
      <c r="A130" s="62">
        <v>8072606</v>
      </c>
      <c r="B130" s="61" t="s">
        <v>254</v>
      </c>
      <c r="C130" s="52" t="s">
        <v>273</v>
      </c>
      <c r="D130" s="52" t="s">
        <v>230</v>
      </c>
      <c r="E130" s="52" t="s">
        <v>271</v>
      </c>
      <c r="F130" s="52">
        <v>76.400000000000006</v>
      </c>
      <c r="G130" s="81" t="s">
        <v>274</v>
      </c>
      <c r="H130" s="52">
        <v>96.38</v>
      </c>
      <c r="I130" s="80" t="s">
        <v>267</v>
      </c>
    </row>
    <row r="131" spans="1:9" ht="15.75" thickBot="1" x14ac:dyDescent="0.3">
      <c r="A131" s="62">
        <v>8072606</v>
      </c>
      <c r="B131" s="76"/>
      <c r="C131" s="38"/>
      <c r="D131" s="38"/>
      <c r="E131" s="38"/>
      <c r="F131" s="38"/>
      <c r="G131" s="38"/>
      <c r="H131" s="38"/>
      <c r="I131" s="65"/>
    </row>
    <row r="132" spans="1:9" ht="15.75" thickBot="1" x14ac:dyDescent="0.3">
      <c r="A132" s="62">
        <v>8072606</v>
      </c>
      <c r="B132" s="78"/>
      <c r="C132" s="75"/>
      <c r="D132" s="38"/>
      <c r="E132" s="38"/>
      <c r="F132" s="38"/>
      <c r="G132" s="38"/>
      <c r="H132" s="38"/>
      <c r="I132" s="65"/>
    </row>
    <row r="133" spans="1:9" ht="15.75" thickBot="1" x14ac:dyDescent="0.3">
      <c r="A133" s="62">
        <v>8072606</v>
      </c>
      <c r="B133" s="78"/>
      <c r="C133" s="75"/>
      <c r="D133" s="38"/>
      <c r="E133" s="38"/>
      <c r="F133" s="38"/>
      <c r="G133" s="38"/>
      <c r="H133" s="38"/>
      <c r="I133" s="65"/>
    </row>
    <row r="134" spans="1:9" ht="15.75" thickBot="1" x14ac:dyDescent="0.3">
      <c r="A134" s="62">
        <v>8072606</v>
      </c>
      <c r="B134" s="77"/>
      <c r="C134" s="58"/>
      <c r="D134" s="58"/>
      <c r="E134" s="58"/>
      <c r="F134" s="58"/>
      <c r="G134" s="58"/>
      <c r="H134" s="58"/>
      <c r="I134" s="66"/>
    </row>
    <row r="135" spans="1:9" ht="15.75" thickBot="1" x14ac:dyDescent="0.3">
      <c r="A135" s="68"/>
      <c r="B135" s="68"/>
      <c r="C135" s="68"/>
      <c r="D135" s="68"/>
      <c r="E135" s="68"/>
      <c r="F135" s="68"/>
      <c r="G135" s="68"/>
      <c r="H135" s="68"/>
      <c r="I135" s="68"/>
    </row>
    <row r="136" spans="1:9" ht="15.75" thickBot="1" x14ac:dyDescent="0.3">
      <c r="A136" s="62">
        <v>8071831</v>
      </c>
      <c r="B136" s="61" t="s">
        <v>200</v>
      </c>
      <c r="C136" s="52">
        <v>151386</v>
      </c>
      <c r="D136" s="52" t="s">
        <v>204</v>
      </c>
      <c r="E136" s="52" t="s">
        <v>57</v>
      </c>
      <c r="F136" s="52">
        <v>38.200000000000003</v>
      </c>
      <c r="G136" s="81" t="s">
        <v>275</v>
      </c>
      <c r="H136" s="52">
        <v>37.549999999999997</v>
      </c>
      <c r="I136" s="80" t="s">
        <v>267</v>
      </c>
    </row>
    <row r="137" spans="1:9" ht="15.75" thickBot="1" x14ac:dyDescent="0.3">
      <c r="A137" s="62">
        <v>8071831</v>
      </c>
      <c r="B137" s="76"/>
      <c r="C137" s="38"/>
      <c r="D137" s="38"/>
      <c r="E137" s="38"/>
      <c r="F137" s="38"/>
      <c r="G137" s="38"/>
      <c r="H137" s="38"/>
      <c r="I137" s="65"/>
    </row>
    <row r="138" spans="1:9" ht="15.75" thickBot="1" x14ac:dyDescent="0.3">
      <c r="A138" s="62">
        <v>8071831</v>
      </c>
      <c r="B138" s="78"/>
      <c r="C138" s="75"/>
      <c r="D138" s="38"/>
      <c r="E138" s="38"/>
      <c r="F138" s="38"/>
      <c r="G138" s="38"/>
      <c r="H138" s="38"/>
      <c r="I138" s="65"/>
    </row>
    <row r="139" spans="1:9" ht="15.75" thickBot="1" x14ac:dyDescent="0.3">
      <c r="A139" s="62">
        <v>8071831</v>
      </c>
      <c r="B139" s="78"/>
      <c r="C139" s="75"/>
      <c r="D139" s="38"/>
      <c r="E139" s="38"/>
      <c r="F139" s="38"/>
      <c r="G139" s="38"/>
      <c r="H139" s="38"/>
      <c r="I139" s="65"/>
    </row>
    <row r="140" spans="1:9" ht="15.75" thickBot="1" x14ac:dyDescent="0.3">
      <c r="A140" s="62">
        <v>8071831</v>
      </c>
      <c r="B140" s="77"/>
      <c r="C140" s="58"/>
      <c r="D140" s="58"/>
      <c r="E140" s="58"/>
      <c r="F140" s="58"/>
      <c r="G140" s="58"/>
      <c r="H140" s="58"/>
      <c r="I140" s="66"/>
    </row>
    <row r="141" spans="1:9" ht="15.75" thickBot="1" x14ac:dyDescent="0.3">
      <c r="A141" s="68"/>
      <c r="B141" s="68"/>
      <c r="C141" s="68"/>
      <c r="D141" s="68"/>
      <c r="E141" s="68"/>
      <c r="F141" s="68"/>
      <c r="G141" s="68"/>
      <c r="H141" s="68"/>
      <c r="I141" s="68"/>
    </row>
    <row r="142" spans="1:9" ht="15.75" thickBot="1" x14ac:dyDescent="0.3">
      <c r="A142" s="62">
        <v>8071815</v>
      </c>
      <c r="B142" s="61" t="s">
        <v>200</v>
      </c>
      <c r="C142" s="52">
        <v>92124</v>
      </c>
      <c r="D142" s="52" t="s">
        <v>282</v>
      </c>
      <c r="E142" s="52" t="s">
        <v>276</v>
      </c>
      <c r="F142" s="52">
        <v>28</v>
      </c>
      <c r="G142" s="81" t="s">
        <v>275</v>
      </c>
      <c r="H142" s="52">
        <v>28</v>
      </c>
      <c r="I142" s="80" t="s">
        <v>267</v>
      </c>
    </row>
    <row r="143" spans="1:9" ht="15.75" thickBot="1" x14ac:dyDescent="0.3">
      <c r="A143" s="62">
        <v>8071815</v>
      </c>
      <c r="B143" s="76"/>
      <c r="C143" s="38"/>
      <c r="D143" s="38"/>
      <c r="E143" s="38"/>
      <c r="F143" s="38"/>
      <c r="G143" s="38"/>
      <c r="H143" s="38"/>
      <c r="I143" s="65"/>
    </row>
    <row r="144" spans="1:9" ht="15.75" thickBot="1" x14ac:dyDescent="0.3">
      <c r="A144" s="62">
        <v>8071815</v>
      </c>
      <c r="B144" s="78"/>
      <c r="C144" s="75"/>
      <c r="D144" s="38"/>
      <c r="E144" s="38"/>
      <c r="F144" s="38"/>
      <c r="G144" s="38"/>
      <c r="H144" s="38"/>
      <c r="I144" s="65"/>
    </row>
    <row r="145" spans="1:9" ht="15.75" thickBot="1" x14ac:dyDescent="0.3">
      <c r="A145" s="62">
        <v>8071815</v>
      </c>
      <c r="B145" s="78"/>
      <c r="C145" s="75"/>
      <c r="D145" s="38"/>
      <c r="E145" s="38"/>
      <c r="F145" s="38"/>
      <c r="G145" s="38"/>
      <c r="H145" s="38"/>
      <c r="I145" s="65"/>
    </row>
    <row r="146" spans="1:9" ht="15.75" thickBot="1" x14ac:dyDescent="0.3">
      <c r="A146" s="62">
        <v>8071815</v>
      </c>
      <c r="B146" s="77"/>
      <c r="C146" s="58"/>
      <c r="D146" s="58"/>
      <c r="E146" s="58"/>
      <c r="F146" s="58"/>
      <c r="G146" s="58"/>
      <c r="H146" s="58"/>
      <c r="I146" s="66"/>
    </row>
    <row r="147" spans="1:9" ht="15.75" thickBot="1" x14ac:dyDescent="0.3">
      <c r="A147" s="68"/>
      <c r="B147" s="68"/>
      <c r="C147" s="68"/>
      <c r="D147" s="68"/>
      <c r="E147" s="68"/>
      <c r="F147" s="68"/>
      <c r="G147" s="68"/>
      <c r="H147" s="68"/>
      <c r="I147" s="68"/>
    </row>
    <row r="148" spans="1:9" ht="15.75" thickBot="1" x14ac:dyDescent="0.3">
      <c r="A148" s="62">
        <v>8072105</v>
      </c>
      <c r="B148" s="61" t="s">
        <v>233</v>
      </c>
      <c r="C148" s="52">
        <v>160156</v>
      </c>
      <c r="D148" s="52" t="s">
        <v>204</v>
      </c>
      <c r="E148" s="52" t="s">
        <v>78</v>
      </c>
      <c r="F148" s="52">
        <v>36.25</v>
      </c>
      <c r="G148" s="81" t="s">
        <v>285</v>
      </c>
      <c r="H148" s="52">
        <v>35.9</v>
      </c>
      <c r="I148" s="80" t="s">
        <v>267</v>
      </c>
    </row>
    <row r="149" spans="1:9" ht="15.75" thickBot="1" x14ac:dyDescent="0.3">
      <c r="A149" s="62">
        <v>8072105</v>
      </c>
      <c r="B149" s="76"/>
      <c r="C149" s="38"/>
      <c r="D149" s="38"/>
      <c r="E149" s="38"/>
      <c r="F149" s="38"/>
      <c r="G149" s="38"/>
      <c r="H149" s="38"/>
      <c r="I149" s="65"/>
    </row>
    <row r="150" spans="1:9" ht="15.75" thickBot="1" x14ac:dyDescent="0.3">
      <c r="A150" s="62">
        <v>8072105</v>
      </c>
      <c r="B150" s="78"/>
      <c r="C150" s="75"/>
      <c r="D150" s="38"/>
      <c r="E150" s="38"/>
      <c r="F150" s="38"/>
      <c r="G150" s="38"/>
      <c r="H150" s="38"/>
      <c r="I150" s="65"/>
    </row>
    <row r="151" spans="1:9" ht="15.75" thickBot="1" x14ac:dyDescent="0.3">
      <c r="A151" s="62">
        <v>8072105</v>
      </c>
      <c r="B151" s="78"/>
      <c r="C151" s="75"/>
      <c r="D151" s="38"/>
      <c r="E151" s="38"/>
      <c r="F151" s="38"/>
      <c r="G151" s="38"/>
      <c r="H151" s="38"/>
      <c r="I151" s="65"/>
    </row>
    <row r="152" spans="1:9" ht="15.75" thickBot="1" x14ac:dyDescent="0.3">
      <c r="A152" s="62">
        <v>8072105</v>
      </c>
      <c r="B152" s="77"/>
      <c r="C152" s="58"/>
      <c r="D152" s="58"/>
      <c r="E152" s="58"/>
      <c r="F152" s="58"/>
      <c r="G152" s="58"/>
      <c r="H152" s="58"/>
      <c r="I152" s="66"/>
    </row>
    <row r="153" spans="1:9" ht="15.75" thickBot="1" x14ac:dyDescent="0.3">
      <c r="A153" s="68"/>
      <c r="B153" s="68"/>
      <c r="C153" s="68"/>
      <c r="D153" s="68"/>
      <c r="E153" s="68"/>
      <c r="F153" s="68"/>
      <c r="G153" s="68"/>
      <c r="H153" s="68"/>
      <c r="I153" s="68"/>
    </row>
    <row r="154" spans="1:9" ht="15.75" thickBot="1" x14ac:dyDescent="0.3">
      <c r="A154" s="62" t="s">
        <v>289</v>
      </c>
      <c r="B154" s="61" t="s">
        <v>238</v>
      </c>
      <c r="C154" s="52">
        <v>3522944</v>
      </c>
      <c r="D154" s="52" t="s">
        <v>230</v>
      </c>
      <c r="E154" s="52" t="s">
        <v>45</v>
      </c>
      <c r="F154" s="52">
        <v>38.200000000000003</v>
      </c>
      <c r="G154" s="81" t="s">
        <v>290</v>
      </c>
      <c r="H154" s="52">
        <v>37.450000000000003</v>
      </c>
      <c r="I154" s="80" t="s">
        <v>291</v>
      </c>
    </row>
    <row r="155" spans="1:9" ht="15.75" thickBot="1" x14ac:dyDescent="0.3">
      <c r="A155" s="62" t="s">
        <v>289</v>
      </c>
      <c r="B155" s="76"/>
      <c r="C155" s="38"/>
      <c r="D155" s="38"/>
      <c r="E155" s="38"/>
      <c r="F155" s="38"/>
      <c r="G155" s="38"/>
      <c r="H155" s="38"/>
      <c r="I155" s="65"/>
    </row>
    <row r="156" spans="1:9" ht="15.75" thickBot="1" x14ac:dyDescent="0.3">
      <c r="A156" s="62" t="s">
        <v>289</v>
      </c>
      <c r="B156" s="78"/>
      <c r="C156" s="75"/>
      <c r="D156" s="38"/>
      <c r="E156" s="38"/>
      <c r="F156" s="38"/>
      <c r="G156" s="38"/>
      <c r="H156" s="38"/>
      <c r="I156" s="65"/>
    </row>
    <row r="157" spans="1:9" ht="15.75" thickBot="1" x14ac:dyDescent="0.3">
      <c r="A157" s="62" t="s">
        <v>289</v>
      </c>
      <c r="B157" s="78"/>
      <c r="C157" s="75"/>
      <c r="D157" s="38"/>
      <c r="E157" s="38"/>
      <c r="F157" s="38"/>
      <c r="G157" s="38"/>
      <c r="H157" s="38"/>
      <c r="I157" s="65"/>
    </row>
    <row r="158" spans="1:9" ht="15.75" thickBot="1" x14ac:dyDescent="0.3">
      <c r="A158" s="62" t="s">
        <v>289</v>
      </c>
      <c r="B158" s="77"/>
      <c r="C158" s="58"/>
      <c r="D158" s="58"/>
      <c r="E158" s="58"/>
      <c r="F158" s="58"/>
      <c r="G158" s="58"/>
      <c r="H158" s="58"/>
      <c r="I158" s="66"/>
    </row>
    <row r="159" spans="1:9" ht="15.75" thickBot="1" x14ac:dyDescent="0.3">
      <c r="A159" s="68"/>
      <c r="B159" s="68"/>
      <c r="C159" s="68"/>
      <c r="D159" s="68"/>
      <c r="E159" s="68"/>
      <c r="F159" s="68"/>
      <c r="G159" s="68"/>
      <c r="H159" s="68"/>
      <c r="I159" s="68"/>
    </row>
    <row r="160" spans="1:9" ht="15.75" thickBot="1" x14ac:dyDescent="0.3">
      <c r="A160" s="62" t="s">
        <v>292</v>
      </c>
      <c r="B160" s="61" t="s">
        <v>293</v>
      </c>
      <c r="C160" s="52">
        <v>3524003</v>
      </c>
      <c r="D160" s="52" t="s">
        <v>230</v>
      </c>
      <c r="E160" s="52" t="s">
        <v>57</v>
      </c>
      <c r="F160" s="52">
        <v>38.200000000000003</v>
      </c>
      <c r="G160" s="81" t="s">
        <v>294</v>
      </c>
      <c r="H160" s="52">
        <v>37.700000000000003</v>
      </c>
      <c r="I160" s="80" t="s">
        <v>294</v>
      </c>
    </row>
    <row r="161" spans="1:9" ht="15.75" thickBot="1" x14ac:dyDescent="0.3">
      <c r="A161" s="62" t="s">
        <v>292</v>
      </c>
      <c r="B161" s="76"/>
      <c r="C161" s="38"/>
      <c r="D161" s="38"/>
      <c r="E161" s="38"/>
      <c r="F161" s="38"/>
      <c r="G161" s="38"/>
      <c r="H161" s="38"/>
      <c r="I161" s="65"/>
    </row>
    <row r="162" spans="1:9" ht="15.75" thickBot="1" x14ac:dyDescent="0.3">
      <c r="A162" s="62" t="s">
        <v>292</v>
      </c>
      <c r="B162" s="78"/>
      <c r="C162" s="75"/>
      <c r="D162" s="38"/>
      <c r="E162" s="38"/>
      <c r="F162" s="38"/>
      <c r="G162" s="38"/>
      <c r="H162" s="38"/>
      <c r="I162" s="65"/>
    </row>
    <row r="163" spans="1:9" ht="15.75" thickBot="1" x14ac:dyDescent="0.3">
      <c r="A163" s="62" t="s">
        <v>292</v>
      </c>
      <c r="B163" s="78"/>
      <c r="C163" s="75"/>
      <c r="D163" s="38"/>
      <c r="E163" s="38"/>
      <c r="F163" s="38"/>
      <c r="G163" s="38"/>
      <c r="H163" s="38"/>
      <c r="I163" s="65"/>
    </row>
    <row r="164" spans="1:9" ht="15.75" thickBot="1" x14ac:dyDescent="0.3">
      <c r="A164" s="62" t="s">
        <v>292</v>
      </c>
      <c r="B164" s="77"/>
      <c r="C164" s="58"/>
      <c r="D164" s="58"/>
      <c r="E164" s="58"/>
      <c r="F164" s="58"/>
      <c r="G164" s="58"/>
      <c r="H164" s="58"/>
      <c r="I164" s="66"/>
    </row>
    <row r="165" spans="1:9" ht="15.75" thickBot="1" x14ac:dyDescent="0.3">
      <c r="A165" s="68"/>
      <c r="B165" s="68"/>
      <c r="C165" s="68"/>
      <c r="D165" s="68"/>
      <c r="E165" s="68"/>
      <c r="F165" s="68"/>
      <c r="G165" s="68"/>
      <c r="H165" s="68"/>
      <c r="I165" s="68"/>
    </row>
    <row r="166" spans="1:9" ht="15.75" thickBot="1" x14ac:dyDescent="0.3">
      <c r="A166" s="62">
        <v>8071822</v>
      </c>
      <c r="B166" s="61" t="s">
        <v>200</v>
      </c>
      <c r="C166" s="52">
        <v>141328</v>
      </c>
      <c r="D166" s="52" t="s">
        <v>204</v>
      </c>
      <c r="E166" s="52" t="s">
        <v>17</v>
      </c>
      <c r="F166" s="52">
        <v>45.6</v>
      </c>
      <c r="G166" s="81" t="s">
        <v>290</v>
      </c>
      <c r="H166" s="52">
        <v>44.7</v>
      </c>
      <c r="I166" s="80" t="s">
        <v>285</v>
      </c>
    </row>
    <row r="167" spans="1:9" ht="15.75" thickBot="1" x14ac:dyDescent="0.3">
      <c r="A167" s="62">
        <v>8071822</v>
      </c>
      <c r="B167" s="76"/>
      <c r="C167" s="38"/>
      <c r="D167" s="38"/>
      <c r="E167" s="38"/>
      <c r="F167" s="38"/>
      <c r="G167" s="38"/>
      <c r="H167" s="38"/>
      <c r="I167" s="65"/>
    </row>
    <row r="168" spans="1:9" ht="15.75" thickBot="1" x14ac:dyDescent="0.3">
      <c r="A168" s="62">
        <v>8071822</v>
      </c>
      <c r="B168" s="78"/>
      <c r="C168" s="75"/>
      <c r="D168" s="38"/>
      <c r="E168" s="38"/>
      <c r="F168" s="38"/>
      <c r="G168" s="38"/>
      <c r="H168" s="38"/>
      <c r="I168" s="65"/>
    </row>
    <row r="169" spans="1:9" ht="15.75" thickBot="1" x14ac:dyDescent="0.3">
      <c r="A169" s="62">
        <v>8071822</v>
      </c>
      <c r="B169" s="78"/>
      <c r="C169" s="75"/>
      <c r="D169" s="38"/>
      <c r="E169" s="38"/>
      <c r="F169" s="38"/>
      <c r="G169" s="38"/>
      <c r="H169" s="38"/>
      <c r="I169" s="65"/>
    </row>
    <row r="170" spans="1:9" ht="15.75" thickBot="1" x14ac:dyDescent="0.3">
      <c r="A170" s="62">
        <v>8071822</v>
      </c>
      <c r="B170" s="77"/>
      <c r="C170" s="58"/>
      <c r="D170" s="58"/>
      <c r="E170" s="58"/>
      <c r="F170" s="58"/>
      <c r="G170" s="58"/>
      <c r="H170" s="58"/>
      <c r="I170" s="66"/>
    </row>
    <row r="171" spans="1:9" ht="15.75" thickBot="1" x14ac:dyDescent="0.3">
      <c r="A171" s="68"/>
      <c r="B171" s="68"/>
      <c r="C171" s="68"/>
      <c r="D171" s="68"/>
      <c r="E171" s="68"/>
      <c r="F171" s="68"/>
      <c r="G171" s="68"/>
      <c r="H171" s="68"/>
      <c r="I171" s="68"/>
    </row>
    <row r="172" spans="1:9" ht="15.75" thickBot="1" x14ac:dyDescent="0.3">
      <c r="A172" s="62">
        <v>8071827</v>
      </c>
      <c r="B172" s="61" t="s">
        <v>303</v>
      </c>
      <c r="C172" s="52">
        <v>141328</v>
      </c>
      <c r="D172" s="52" t="s">
        <v>204</v>
      </c>
      <c r="E172" s="52" t="s">
        <v>17</v>
      </c>
      <c r="F172" s="52">
        <v>45.6</v>
      </c>
      <c r="G172" s="81" t="s">
        <v>290</v>
      </c>
      <c r="H172" s="52">
        <v>44.7</v>
      </c>
      <c r="I172" s="80" t="s">
        <v>285</v>
      </c>
    </row>
    <row r="173" spans="1:9" ht="15.75" thickBot="1" x14ac:dyDescent="0.3">
      <c r="A173" s="62">
        <v>8071827</v>
      </c>
      <c r="B173" s="76"/>
      <c r="C173" s="38"/>
      <c r="D173" s="38"/>
      <c r="E173" s="38"/>
      <c r="F173" s="38"/>
      <c r="G173" s="38"/>
      <c r="H173" s="38"/>
      <c r="I173" s="65"/>
    </row>
    <row r="174" spans="1:9" ht="15.75" thickBot="1" x14ac:dyDescent="0.3">
      <c r="A174" s="62">
        <v>8071827</v>
      </c>
      <c r="B174" s="78"/>
      <c r="C174" s="75"/>
      <c r="D174" s="38"/>
      <c r="E174" s="38"/>
      <c r="F174" s="38"/>
      <c r="G174" s="38"/>
      <c r="H174" s="38"/>
      <c r="I174" s="65"/>
    </row>
    <row r="175" spans="1:9" ht="15.75" thickBot="1" x14ac:dyDescent="0.3">
      <c r="A175" s="62">
        <v>8071827</v>
      </c>
      <c r="B175" s="78"/>
      <c r="C175" s="75"/>
      <c r="D175" s="38"/>
      <c r="E175" s="38"/>
      <c r="F175" s="38"/>
      <c r="G175" s="38"/>
      <c r="H175" s="38"/>
      <c r="I175" s="65"/>
    </row>
    <row r="176" spans="1:9" ht="15.75" thickBot="1" x14ac:dyDescent="0.3">
      <c r="A176" s="62">
        <v>8071827</v>
      </c>
      <c r="B176" s="77"/>
      <c r="C176" s="58"/>
      <c r="D176" s="58"/>
      <c r="E176" s="58"/>
      <c r="F176" s="58"/>
      <c r="G176" s="58"/>
      <c r="H176" s="58"/>
      <c r="I176" s="66"/>
    </row>
    <row r="177" spans="1:9" ht="15.75" thickBot="1" x14ac:dyDescent="0.3">
      <c r="A177" s="68"/>
      <c r="B177" s="68"/>
      <c r="C177" s="68"/>
      <c r="D177" s="68"/>
      <c r="E177" s="68"/>
      <c r="F177" s="68"/>
      <c r="G177" s="68"/>
      <c r="H177" s="68"/>
      <c r="I177" s="68"/>
    </row>
    <row r="178" spans="1:9" ht="15.75" thickBot="1" x14ac:dyDescent="0.3">
      <c r="A178" s="62">
        <v>8071839</v>
      </c>
      <c r="B178" s="61" t="s">
        <v>303</v>
      </c>
      <c r="C178" s="52"/>
      <c r="D178" s="52" t="s">
        <v>204</v>
      </c>
      <c r="E178" s="52" t="s">
        <v>82</v>
      </c>
      <c r="F178" s="52">
        <v>37.729999999999997</v>
      </c>
      <c r="G178" s="81" t="s">
        <v>290</v>
      </c>
      <c r="H178" s="52">
        <v>37.65</v>
      </c>
      <c r="I178" s="80" t="s">
        <v>285</v>
      </c>
    </row>
    <row r="179" spans="1:9" ht="15.75" thickBot="1" x14ac:dyDescent="0.3">
      <c r="A179" s="62">
        <v>8071839</v>
      </c>
      <c r="B179" s="61" t="s">
        <v>303</v>
      </c>
      <c r="C179" s="95">
        <v>93519</v>
      </c>
      <c r="D179" s="95" t="s">
        <v>213</v>
      </c>
      <c r="E179" s="95" t="s">
        <v>82</v>
      </c>
      <c r="F179" s="95">
        <v>37.729999999999997</v>
      </c>
      <c r="G179" s="95">
        <v>7</v>
      </c>
      <c r="H179" s="95">
        <v>37.65</v>
      </c>
      <c r="I179" s="55">
        <v>0</v>
      </c>
    </row>
    <row r="180" spans="1:9" ht="15.75" thickBot="1" x14ac:dyDescent="0.3">
      <c r="A180" s="62">
        <v>8071839</v>
      </c>
      <c r="B180" s="78"/>
      <c r="C180" s="75"/>
      <c r="D180" s="38"/>
      <c r="E180" s="38"/>
      <c r="F180" s="38"/>
      <c r="G180" s="38"/>
      <c r="H180" s="38"/>
      <c r="I180" s="65"/>
    </row>
    <row r="181" spans="1:9" ht="15.75" thickBot="1" x14ac:dyDescent="0.3">
      <c r="A181" s="62">
        <v>8071839</v>
      </c>
      <c r="B181" s="78"/>
      <c r="C181" s="75"/>
      <c r="D181" s="38"/>
      <c r="E181" s="38"/>
      <c r="F181" s="38"/>
      <c r="G181" s="38"/>
      <c r="H181" s="38"/>
      <c r="I181" s="65"/>
    </row>
    <row r="182" spans="1:9" ht="15.75" thickBot="1" x14ac:dyDescent="0.3">
      <c r="A182" s="62">
        <v>8071839</v>
      </c>
      <c r="B182" s="77"/>
      <c r="C182" s="58"/>
      <c r="D182" s="58"/>
      <c r="E182" s="58"/>
      <c r="F182" s="58"/>
      <c r="G182" s="58"/>
      <c r="H182" s="58"/>
      <c r="I182" s="66"/>
    </row>
  </sheetData>
  <mergeCells count="4">
    <mergeCell ref="B3:D3"/>
    <mergeCell ref="H2:J2"/>
    <mergeCell ref="L3:M3"/>
    <mergeCell ref="N3:O3"/>
  </mergeCells>
  <pageMargins left="0.7" right="0.7" top="0.75" bottom="0.75" header="0.3" footer="0.3"/>
  <pageSetup paperSize="9" orientation="portrait" verticalDpi="599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7"/>
  <sheetViews>
    <sheetView tabSelected="1" workbookViewId="0">
      <selection activeCell="I6" sqref="I6"/>
    </sheetView>
  </sheetViews>
  <sheetFormatPr baseColWidth="10" defaultRowHeight="15" x14ac:dyDescent="0.25"/>
  <cols>
    <col min="1" max="1" width="21.5703125" customWidth="1"/>
    <col min="2" max="2" width="13.85546875" bestFit="1" customWidth="1"/>
    <col min="3" max="3" width="3.85546875" customWidth="1"/>
    <col min="4" max="4" width="20.85546875" bestFit="1" customWidth="1"/>
    <col min="5" max="5" width="16.85546875" customWidth="1"/>
    <col min="6" max="6" width="13" customWidth="1"/>
    <col min="7" max="7" width="3.42578125" style="203" customWidth="1"/>
    <col min="8" max="8" width="10.28515625" customWidth="1"/>
    <col min="9" max="9" width="9.5703125" bestFit="1" customWidth="1"/>
    <col min="10" max="10" width="9.85546875" bestFit="1" customWidth="1"/>
    <col min="11" max="11" width="8" bestFit="1" customWidth="1"/>
    <col min="12" max="12" width="14.140625" bestFit="1" customWidth="1"/>
    <col min="13" max="13" width="9.42578125" bestFit="1" customWidth="1"/>
    <col min="14" max="14" width="6.42578125" bestFit="1" customWidth="1"/>
    <col min="15" max="15" width="10" bestFit="1" customWidth="1"/>
    <col min="16" max="16" width="10.28515625" bestFit="1" customWidth="1"/>
    <col min="17" max="17" width="10" bestFit="1" customWidth="1"/>
    <col min="18" max="18" width="10.28515625" bestFit="1" customWidth="1"/>
  </cols>
  <sheetData>
    <row r="1" spans="1:18" x14ac:dyDescent="0.25">
      <c r="G1" s="208"/>
    </row>
    <row r="2" spans="1:18" x14ac:dyDescent="0.25">
      <c r="G2" s="208"/>
    </row>
    <row r="3" spans="1:18" x14ac:dyDescent="0.25">
      <c r="A3" s="48" t="s">
        <v>127</v>
      </c>
      <c r="B3" s="201">
        <v>1952541</v>
      </c>
      <c r="C3" s="187"/>
      <c r="D3" s="48" t="s">
        <v>377</v>
      </c>
      <c r="E3" s="202">
        <v>8071821</v>
      </c>
      <c r="F3" s="38"/>
      <c r="H3" s="247" t="s">
        <v>382</v>
      </c>
      <c r="I3" s="247"/>
      <c r="J3" s="247"/>
      <c r="K3" s="247"/>
      <c r="L3" s="248"/>
    </row>
    <row r="4" spans="1:18" x14ac:dyDescent="0.25">
      <c r="A4" s="145" t="s">
        <v>14</v>
      </c>
      <c r="B4" s="100" t="str">
        <f>VLOOKUP($B$3,DONNER1!$A$6:$R$298,2,FALSE)</f>
        <v>19.05*0.89</v>
      </c>
      <c r="C4" s="189"/>
      <c r="D4" s="180"/>
      <c r="E4" s="180"/>
      <c r="F4" s="180"/>
      <c r="G4" s="204"/>
      <c r="H4" s="249" t="s">
        <v>6</v>
      </c>
      <c r="I4" s="249"/>
      <c r="J4" s="249" t="s">
        <v>383</v>
      </c>
      <c r="K4" s="249"/>
      <c r="L4" s="250"/>
      <c r="M4" s="102"/>
      <c r="N4" s="102"/>
      <c r="O4" s="102"/>
      <c r="P4" s="102"/>
      <c r="Q4" s="102"/>
      <c r="R4" s="102"/>
    </row>
    <row r="5" spans="1:18" x14ac:dyDescent="0.25">
      <c r="A5" s="145" t="s">
        <v>15</v>
      </c>
      <c r="B5" s="100">
        <f>VLOOKUP(B3,DONNER1!$A$6:$R$298,3,FALSE)</f>
        <v>38.1</v>
      </c>
      <c r="C5" s="189"/>
      <c r="D5" s="180"/>
      <c r="E5" s="180"/>
      <c r="F5" s="180"/>
      <c r="G5" s="205"/>
      <c r="H5" s="253">
        <f>B3</f>
        <v>1952541</v>
      </c>
      <c r="I5" s="253"/>
      <c r="J5" s="103" t="str">
        <f>B16</f>
        <v>A-175-33-A</v>
      </c>
      <c r="K5" s="102"/>
      <c r="L5" s="103"/>
      <c r="M5" s="103"/>
      <c r="N5" s="103"/>
      <c r="O5" s="103"/>
      <c r="P5" s="103"/>
      <c r="Q5" s="103"/>
      <c r="R5" s="103"/>
    </row>
    <row r="6" spans="1:18" x14ac:dyDescent="0.25">
      <c r="A6" s="145" t="s">
        <v>1</v>
      </c>
      <c r="B6" s="100">
        <f>VLOOKUP(B3,DONNER1!$A$5:$R$298,4,FALSE)</f>
        <v>3528033</v>
      </c>
      <c r="C6" s="186"/>
      <c r="D6" s="103"/>
      <c r="E6" s="103"/>
      <c r="F6" s="103"/>
      <c r="G6" s="205"/>
      <c r="H6" s="100">
        <f>DONNER1!W8</f>
        <v>0</v>
      </c>
      <c r="I6" s="103"/>
      <c r="J6" s="101"/>
      <c r="K6" s="102"/>
      <c r="L6" s="103"/>
      <c r="M6" s="101"/>
      <c r="N6" s="101"/>
      <c r="O6" s="101"/>
      <c r="P6" s="101"/>
      <c r="Q6" s="101"/>
      <c r="R6" s="101"/>
    </row>
    <row r="7" spans="1:18" x14ac:dyDescent="0.25">
      <c r="A7" s="145" t="s">
        <v>3</v>
      </c>
      <c r="B7" s="100" t="str">
        <f>VLOOKUP(B3,DONNER1!$A$5:$R$298,5,FALSE)</f>
        <v>B795-00</v>
      </c>
      <c r="C7" s="186"/>
      <c r="D7" s="103"/>
      <c r="E7" s="103"/>
      <c r="F7" s="103"/>
      <c r="G7" s="205"/>
      <c r="H7" s="103"/>
      <c r="I7" s="103"/>
      <c r="J7" s="101"/>
      <c r="K7" s="102"/>
      <c r="L7" s="103"/>
      <c r="M7" s="101"/>
      <c r="N7" s="101"/>
      <c r="O7" s="101"/>
      <c r="P7" s="101"/>
      <c r="Q7" s="101"/>
      <c r="R7" s="101"/>
    </row>
    <row r="8" spans="1:18" x14ac:dyDescent="0.25">
      <c r="A8" s="145" t="s">
        <v>4</v>
      </c>
      <c r="B8" s="100" t="str">
        <f>VLOOKUP(B3,DONNER1!$A$5:$R$298,6,FALSE)</f>
        <v>B232-10</v>
      </c>
      <c r="C8" s="186"/>
      <c r="D8" s="103"/>
      <c r="E8" s="103"/>
      <c r="F8" s="103"/>
      <c r="G8" s="205"/>
      <c r="H8" s="103"/>
      <c r="I8" s="103"/>
      <c r="J8" s="101"/>
      <c r="K8" s="102"/>
      <c r="L8" s="103"/>
      <c r="M8" s="101"/>
      <c r="N8" s="101"/>
      <c r="O8" s="101"/>
      <c r="P8" s="101"/>
      <c r="Q8" s="101"/>
      <c r="R8" s="101"/>
    </row>
    <row r="9" spans="1:18" x14ac:dyDescent="0.25">
      <c r="A9" s="147" t="s">
        <v>2</v>
      </c>
      <c r="B9" s="100" t="str">
        <f>VLOOKUP(B3,DONNER1!$A$5:$R$298,7,FALSE)</f>
        <v>B232-09</v>
      </c>
      <c r="C9" s="186"/>
      <c r="D9" s="103"/>
      <c r="E9" s="102"/>
      <c r="F9" s="102"/>
      <c r="G9" s="204"/>
      <c r="H9" s="102"/>
      <c r="I9" s="102"/>
      <c r="J9" s="102"/>
      <c r="K9" s="102"/>
      <c r="L9" s="103"/>
      <c r="M9" s="101"/>
      <c r="N9" s="101"/>
      <c r="O9" s="101"/>
      <c r="P9" s="101"/>
      <c r="Q9" s="101"/>
      <c r="R9" s="101"/>
    </row>
    <row r="10" spans="1:18" x14ac:dyDescent="0.25">
      <c r="A10" s="147" t="s">
        <v>13</v>
      </c>
      <c r="B10" s="100" t="str">
        <f>VLOOKUP(B3,DONNER1!$A$5:$R$298,8,FALSE)</f>
        <v>SANS</v>
      </c>
      <c r="C10" s="186"/>
      <c r="D10" s="102"/>
      <c r="E10" s="103"/>
      <c r="F10" s="103"/>
      <c r="G10" s="205"/>
      <c r="H10" s="103"/>
      <c r="I10" s="103"/>
      <c r="J10" s="103"/>
      <c r="K10" s="102"/>
      <c r="L10" s="103"/>
      <c r="M10" s="101"/>
      <c r="N10" s="101"/>
      <c r="O10" s="101"/>
      <c r="P10" s="101"/>
      <c r="Q10" s="101"/>
      <c r="R10" s="101"/>
    </row>
    <row r="11" spans="1:18" x14ac:dyDescent="0.25">
      <c r="A11" s="146" t="s">
        <v>12</v>
      </c>
      <c r="B11" s="100" t="str">
        <f>VLOOKUP(B3,DONNER1!$A$5:$R$298,9,FALSE)</f>
        <v>B233-02</v>
      </c>
      <c r="C11" s="186"/>
      <c r="D11" s="103"/>
      <c r="E11" s="103"/>
      <c r="F11" s="103"/>
      <c r="G11" s="205"/>
      <c r="H11" s="103"/>
      <c r="I11" s="103"/>
      <c r="J11" s="103"/>
      <c r="K11" s="102"/>
      <c r="L11" s="103"/>
      <c r="M11" s="101"/>
      <c r="N11" s="101"/>
      <c r="O11" s="101"/>
      <c r="P11" s="101"/>
      <c r="Q11" s="101"/>
      <c r="R11" s="101"/>
    </row>
    <row r="12" spans="1:18" x14ac:dyDescent="0.25">
      <c r="A12" s="147" t="s">
        <v>13</v>
      </c>
      <c r="B12" s="100" t="str">
        <f>VLOOKUP(B3,DONNER1!$A$5:$R$298,10,FALSE)</f>
        <v>SANS</v>
      </c>
      <c r="C12" s="186"/>
      <c r="D12" s="103"/>
      <c r="E12" s="103"/>
      <c r="F12" s="103"/>
      <c r="G12" s="205"/>
      <c r="H12" s="103"/>
      <c r="I12" s="103"/>
      <c r="J12" s="103"/>
      <c r="K12" s="102"/>
      <c r="L12" s="103"/>
      <c r="M12" s="101"/>
      <c r="N12" s="101"/>
      <c r="O12" s="101"/>
      <c r="P12" s="101"/>
      <c r="Q12" s="101"/>
      <c r="R12" s="101"/>
    </row>
    <row r="13" spans="1:18" x14ac:dyDescent="0.25">
      <c r="A13" s="147" t="s">
        <v>5</v>
      </c>
      <c r="B13" s="100" t="str">
        <f>VLOOKUP(B3,DONNER1!$A$5:$R$298,11,FALSE)</f>
        <v>B180-06</v>
      </c>
      <c r="C13" s="186"/>
      <c r="D13" s="103"/>
      <c r="E13" s="103"/>
      <c r="F13" s="103"/>
      <c r="G13" s="205"/>
      <c r="H13" s="103"/>
      <c r="I13" s="103"/>
      <c r="J13" s="103"/>
      <c r="K13" s="102"/>
      <c r="L13" s="103"/>
      <c r="M13" s="101"/>
      <c r="N13" s="101"/>
      <c r="O13" s="101"/>
      <c r="P13" s="101"/>
      <c r="Q13" s="101"/>
      <c r="R13" s="101"/>
    </row>
    <row r="14" spans="1:18" x14ac:dyDescent="0.25">
      <c r="A14" s="145" t="s">
        <v>6</v>
      </c>
      <c r="B14" s="100" t="str">
        <f>VLOOKUP(B3,DONNER1!$A$5:$R$298,12,FALSE)</f>
        <v>B615</v>
      </c>
      <c r="C14" s="186"/>
      <c r="D14" s="103"/>
      <c r="E14" s="102"/>
      <c r="F14" s="102"/>
      <c r="G14" s="204"/>
      <c r="H14" s="180"/>
      <c r="I14" s="180"/>
      <c r="K14" s="102"/>
      <c r="L14" s="103"/>
    </row>
    <row r="15" spans="1:18" x14ac:dyDescent="0.25">
      <c r="A15" s="145" t="s">
        <v>11</v>
      </c>
      <c r="B15" s="100" t="str">
        <f>VLOOKUP(B3,DONNER1!$A$5:$R$298,13,FALSE)</f>
        <v>VISUEL A L AXE</v>
      </c>
      <c r="C15" s="186"/>
      <c r="D15" s="102"/>
      <c r="E15" s="102"/>
      <c r="F15" s="102"/>
      <c r="G15" s="204"/>
      <c r="H15" s="102"/>
      <c r="I15" s="102"/>
      <c r="K15" s="102"/>
      <c r="L15" s="103"/>
    </row>
    <row r="16" spans="1:18" x14ac:dyDescent="0.25">
      <c r="A16" s="145" t="s">
        <v>7</v>
      </c>
      <c r="B16" s="100" t="str">
        <f>VLOOKUP(B3,DONNER1!$A$5:$R$298,14,FALSE)</f>
        <v>A-175-33-A</v>
      </c>
      <c r="C16" s="186"/>
      <c r="D16" s="105"/>
      <c r="E16" s="105"/>
      <c r="F16" s="105"/>
      <c r="G16" s="206"/>
      <c r="H16" s="105"/>
      <c r="I16" s="105"/>
      <c r="K16" s="102"/>
      <c r="L16" s="103"/>
    </row>
    <row r="17" spans="1:18" x14ac:dyDescent="0.25">
      <c r="A17" s="145" t="s">
        <v>8</v>
      </c>
      <c r="B17" s="100">
        <f>VLOOKUP(B3,DONNER1!$A$5:$R$298,15,FALSE)</f>
        <v>97.13</v>
      </c>
      <c r="C17" s="186"/>
      <c r="K17" s="102"/>
      <c r="L17" s="103"/>
    </row>
    <row r="18" spans="1:18" x14ac:dyDescent="0.25">
      <c r="A18" s="145" t="s">
        <v>9</v>
      </c>
      <c r="B18" s="100">
        <f>VLOOKUP(B3,DONNER1!$A$5:$R$298,16,FALSE)</f>
        <v>25.73</v>
      </c>
      <c r="C18" s="189"/>
      <c r="D18" s="102"/>
      <c r="E18" s="102"/>
      <c r="F18" s="102"/>
      <c r="G18" s="204"/>
      <c r="H18" s="180"/>
      <c r="K18" s="102"/>
      <c r="L18" s="103"/>
    </row>
    <row r="19" spans="1:18" x14ac:dyDescent="0.25">
      <c r="A19" s="145" t="s">
        <v>10</v>
      </c>
      <c r="B19" s="100">
        <f>VLOOKUP(B3,DONNER1!$A$5:$R$298,17,FALSE)</f>
        <v>112</v>
      </c>
      <c r="C19" s="186"/>
      <c r="D19" s="240" t="s">
        <v>195</v>
      </c>
      <c r="E19" s="240"/>
      <c r="F19" s="240"/>
      <c r="G19" s="207"/>
      <c r="H19" s="183"/>
      <c r="K19" s="102"/>
      <c r="L19" s="103"/>
    </row>
    <row r="20" spans="1:18" x14ac:dyDescent="0.25">
      <c r="A20" s="242" t="s">
        <v>12</v>
      </c>
      <c r="B20" s="243"/>
      <c r="C20" s="187"/>
      <c r="D20" s="49" t="str">
        <f>VLOOKUP($E$3,DONNER3!$A$4:$I$400,2,FALSE)</f>
        <v>SOTEP</v>
      </c>
      <c r="E20" s="49" t="str">
        <f>VLOOKUP($E$3,DONNER3!$A$4:$I$400,3,FALSE)</f>
        <v>SANDVICK</v>
      </c>
      <c r="F20" s="49" t="str">
        <f>VLOOKUP($E$3,DONNER3!$A$4:$I$400,4,FALSE)</f>
        <v>SPECITUBE</v>
      </c>
      <c r="G20" s="204"/>
      <c r="H20" s="181"/>
      <c r="K20" s="239"/>
      <c r="L20" s="239"/>
    </row>
    <row r="21" spans="1:18" x14ac:dyDescent="0.25">
      <c r="A21" s="148" t="s">
        <v>128</v>
      </c>
      <c r="B21" s="144">
        <f>VLOOKUP(B3,DONNER2!$A$3:$I$300,2,FALSE)</f>
        <v>0</v>
      </c>
      <c r="C21" s="200"/>
      <c r="D21" s="181"/>
      <c r="E21" s="180"/>
      <c r="F21" s="182"/>
      <c r="G21" s="204"/>
      <c r="H21" s="181"/>
      <c r="K21" s="102"/>
      <c r="L21" s="105"/>
    </row>
    <row r="22" spans="1:18" x14ac:dyDescent="0.25">
      <c r="A22" s="148" t="s">
        <v>129</v>
      </c>
      <c r="B22" s="144" t="str">
        <f>VLOOKUP(B3,DONNER2!$A$3:$I$300,3,FALSE)</f>
        <v>10/13</v>
      </c>
      <c r="C22" s="188"/>
      <c r="D22" s="85">
        <f>VLOOKUP($E$3,DONNER3!$A$4:$I$400,5,FALSE)</f>
        <v>0.05</v>
      </c>
      <c r="E22" s="85">
        <f>VLOOKUP($E$3,DONNER3!$A$4:$I$400,6,FALSE)</f>
        <v>0.08</v>
      </c>
      <c r="F22" s="85">
        <f>VLOOKUP($E$3,DONNER3!$A$4:$I$400,7,FALSE)</f>
        <v>0.04</v>
      </c>
      <c r="G22" s="204"/>
      <c r="H22" s="181"/>
      <c r="K22" s="102"/>
      <c r="L22" s="105"/>
    </row>
    <row r="23" spans="1:18" x14ac:dyDescent="0.25">
      <c r="A23" s="243" t="s">
        <v>2</v>
      </c>
      <c r="B23" s="244"/>
      <c r="C23" s="187"/>
      <c r="D23" s="105"/>
      <c r="E23" s="105"/>
      <c r="F23" s="184"/>
      <c r="G23" s="206"/>
      <c r="H23" s="105"/>
      <c r="K23" s="239"/>
      <c r="L23" s="239"/>
      <c r="M23" s="102"/>
    </row>
    <row r="24" spans="1:18" x14ac:dyDescent="0.25">
      <c r="A24" s="148" t="s">
        <v>128</v>
      </c>
      <c r="B24" s="144">
        <f>VLOOKUP(B3,DONNER2!$A$3:$I$300,4,FALSE)</f>
        <v>0</v>
      </c>
      <c r="C24" s="200"/>
      <c r="D24" s="180"/>
      <c r="E24" s="180"/>
      <c r="F24" s="184"/>
      <c r="G24" s="206"/>
      <c r="H24" s="105"/>
      <c r="K24" s="102"/>
      <c r="L24" s="105"/>
    </row>
    <row r="25" spans="1:18" x14ac:dyDescent="0.25">
      <c r="A25" s="148" t="s">
        <v>129</v>
      </c>
      <c r="B25" s="144">
        <f>VLOOKUP(B3,DONNER2!$A$3:$I$300,5,FALSE)</f>
        <v>0</v>
      </c>
      <c r="C25" s="188"/>
      <c r="D25" s="85">
        <f>VLOOKUP($E$3,DONNER3!$A$4:$I$400,7,FALSE)</f>
        <v>0.04</v>
      </c>
      <c r="E25" s="85">
        <f>VLOOKUP($E$3,DONNER3!$A$4:$I$400,8,FALSE)</f>
        <v>0</v>
      </c>
      <c r="F25" s="85">
        <f>VLOOKUP($E$3,DONNER3!$A$4:$I$400,9,FALSE)</f>
        <v>0</v>
      </c>
      <c r="G25" s="206"/>
      <c r="H25" s="104"/>
      <c r="K25" s="102"/>
      <c r="L25" s="105"/>
    </row>
    <row r="26" spans="1:18" x14ac:dyDescent="0.25">
      <c r="A26" s="148" t="s">
        <v>133</v>
      </c>
      <c r="B26" s="144">
        <f>VLOOKUP(B3,DONNER2!$A$3:$I$300,6,FALSE)</f>
        <v>0.94</v>
      </c>
      <c r="C26" s="188"/>
      <c r="K26" s="102"/>
      <c r="L26" s="105"/>
    </row>
    <row r="27" spans="1:18" x14ac:dyDescent="0.25">
      <c r="A27" s="245" t="s">
        <v>132</v>
      </c>
      <c r="B27" s="246"/>
      <c r="C27" s="187"/>
      <c r="K27" s="239"/>
      <c r="L27" s="239"/>
      <c r="M27" s="102"/>
    </row>
    <row r="28" spans="1:18" x14ac:dyDescent="0.25">
      <c r="A28" s="148" t="s">
        <v>130</v>
      </c>
      <c r="B28" s="144">
        <f>VLOOKUP(B3,DONNER2!$A$3:$I$300,7,FALSE)</f>
        <v>0.92</v>
      </c>
      <c r="C28" s="188"/>
      <c r="K28" s="102"/>
      <c r="L28" s="105"/>
    </row>
    <row r="29" spans="1:18" x14ac:dyDescent="0.25">
      <c r="A29" s="148" t="s">
        <v>131</v>
      </c>
      <c r="B29" s="144">
        <f>VLOOKUP(B3,DONNER2!$A$3:$I$300,8,FALSE)</f>
        <v>0</v>
      </c>
      <c r="C29" s="188"/>
      <c r="K29" s="102"/>
      <c r="L29" s="105"/>
    </row>
    <row r="30" spans="1:18" x14ac:dyDescent="0.25">
      <c r="A30" s="148" t="s">
        <v>129</v>
      </c>
      <c r="B30" s="144">
        <f>VLOOKUP(B3,DONNER2!$A$3:$I$300,9,FALSE)</f>
        <v>0</v>
      </c>
      <c r="C30" s="188"/>
      <c r="K30" s="102"/>
      <c r="L30" s="105"/>
    </row>
    <row r="31" spans="1:18" x14ac:dyDescent="0.25">
      <c r="K31" s="102"/>
      <c r="L31" s="110"/>
      <c r="O31" s="241" t="s">
        <v>197</v>
      </c>
      <c r="P31" s="241"/>
      <c r="Q31" s="241" t="s">
        <v>198</v>
      </c>
      <c r="R31" s="241"/>
    </row>
    <row r="32" spans="1:18" x14ac:dyDescent="0.25">
      <c r="K32" s="51">
        <v>8071806</v>
      </c>
      <c r="L32" s="185" t="s">
        <v>195</v>
      </c>
      <c r="M32" s="46" t="s">
        <v>173</v>
      </c>
      <c r="N32" s="148" t="s">
        <v>351</v>
      </c>
      <c r="O32" s="148" t="s">
        <v>128</v>
      </c>
      <c r="P32" s="148" t="s">
        <v>129</v>
      </c>
      <c r="Q32" s="46" t="s">
        <v>128</v>
      </c>
      <c r="R32" s="46" t="s">
        <v>129</v>
      </c>
    </row>
    <row r="33" spans="12:18" x14ac:dyDescent="0.25">
      <c r="L33" s="49" t="e">
        <f>VLOOKUP(#REF!,DONNER3!$A$4:$I$294,4,FALSE)</f>
        <v>#REF!</v>
      </c>
      <c r="M33" s="49" t="e">
        <f>VLOOKUP(#REF!,DONNER3!$A$4:$I$294,2,FALSE)</f>
        <v>#REF!</v>
      </c>
      <c r="N33" s="49" t="e">
        <f>VLOOKUP(#REF!,DONNER3!$A$4:$I$294,5,FALSE)</f>
        <v>#REF!</v>
      </c>
      <c r="O33" s="49" t="e">
        <f>VLOOKUP(#REF!,DONNER3!$A$10:$I$294,6,FALSE)</f>
        <v>#REF!</v>
      </c>
      <c r="P33" s="85" t="e">
        <f>VLOOKUP(#REF!,DONNER3!$A$10:$I$294,7,FALSE)</f>
        <v>#REF!</v>
      </c>
      <c r="Q33" s="49" t="e">
        <f>VLOOKUP(#REF!,DONNER3!$A$10:$I$294,8,FALSE)</f>
        <v>#REF!</v>
      </c>
      <c r="R33" s="85" t="e">
        <f>VLOOKUP(#REF!,DONNER3!$A$10:$I$294,9,FALSE)</f>
        <v>#REF!</v>
      </c>
    </row>
    <row r="34" spans="12:18" x14ac:dyDescent="0.25">
      <c r="L34" s="49" t="e">
        <f>VLOOKUP(#REF!,DONNER3!$A$179:$I$500,4,FALSE)</f>
        <v>#REF!</v>
      </c>
      <c r="M34" s="49" t="e">
        <f>VLOOKUP(#REF!,DONNER3!$A$23:$I$294,2,FALSE)</f>
        <v>#REF!</v>
      </c>
      <c r="N34" s="87" t="e">
        <f>VLOOKUP(#REF!,DONNER3!$A$23:$I$294,5,FALSE)</f>
        <v>#REF!</v>
      </c>
      <c r="O34" s="49" t="e">
        <f>VLOOKUP(#REF!,DONNER3!$A$23:$I$294,6,FALSE)</f>
        <v>#REF!</v>
      </c>
      <c r="P34" s="98" t="e">
        <f>VLOOKUP(#REF!,DONNER3!$A$179:$I$294,7,FALSE)</f>
        <v>#REF!</v>
      </c>
      <c r="Q34" s="49" t="e">
        <f>VLOOKUP(#REF!,DONNER3!$A$11:$I$294,8,FALSE)</f>
        <v>#REF!</v>
      </c>
      <c r="R34" s="85" t="e">
        <f>VLOOKUP(#REF!,DONNER3!$A$11:$I$294,9,FALSE)</f>
        <v>#REF!</v>
      </c>
    </row>
    <row r="35" spans="12:18" x14ac:dyDescent="0.25">
      <c r="L35" s="87" t="e">
        <f>VLOOKUP(#REF!,DONNER3!$A$24:$I$294,4,FALSE)</f>
        <v>#REF!</v>
      </c>
      <c r="M35" s="87" t="e">
        <f>VLOOKUP(#REF!,DONNER3!K37:S309,2,FALSE)</f>
        <v>#REF!</v>
      </c>
      <c r="N35" s="87" t="e">
        <f>VLOOKUP(#REF!,DONNER3!$A$24:$I$294,5,FALSE)</f>
        <v>#REF!</v>
      </c>
      <c r="O35" s="49" t="e">
        <f>VLOOKUP(#REF!,DONNER3!$A$24:$I$294,6,FALSE)</f>
        <v>#REF!</v>
      </c>
      <c r="P35" s="85" t="e">
        <f>VLOOKUP(#REF!,DONNER3!$A$24:$I$294,7,FALSE)</f>
        <v>#REF!</v>
      </c>
      <c r="Q35" s="49" t="e">
        <f>VLOOKUP(#REF!,DONNER3!$A$24:$I$294,8,FALSE)</f>
        <v>#REF!</v>
      </c>
      <c r="R35" s="85" t="e">
        <f>VLOOKUP(#REF!,DONNER3!$A$24:$I$294,9,FALSE)</f>
        <v>#REF!</v>
      </c>
    </row>
    <row r="36" spans="12:18" x14ac:dyDescent="0.25">
      <c r="L36" s="143" t="e">
        <f>VLOOKUP(#REF!,DONNER3!$A$31:$I$294,4,FALSE)</f>
        <v>#REF!</v>
      </c>
      <c r="M36" s="143" t="e">
        <f>VLOOKUP(#REF!,DONNER3!K44:S310,2,FALSE)</f>
        <v>#REF!</v>
      </c>
      <c r="N36" s="143"/>
      <c r="O36" s="143"/>
      <c r="P36" s="50"/>
      <c r="Q36" s="143"/>
      <c r="R36" s="143"/>
    </row>
    <row r="37" spans="12:18" x14ac:dyDescent="0.25">
      <c r="L37" s="69" t="e">
        <f>VLOOKUP(#REF!,DONNER3!$A$32:$I$294,4,FALSE)</f>
        <v>#REF!</v>
      </c>
      <c r="M37" s="143" t="e">
        <f>VLOOKUP(#REF!,DONNER3!K45:S311,2,FALSE)</f>
        <v>#REF!</v>
      </c>
      <c r="N37" s="69"/>
      <c r="O37" s="69"/>
      <c r="P37" s="70"/>
      <c r="Q37" s="69"/>
      <c r="R37" s="69"/>
    </row>
  </sheetData>
  <mergeCells count="12">
    <mergeCell ref="H3:K3"/>
    <mergeCell ref="H4:I4"/>
    <mergeCell ref="J4:K4"/>
    <mergeCell ref="D19:F19"/>
    <mergeCell ref="O31:P31"/>
    <mergeCell ref="Q31:R31"/>
    <mergeCell ref="A20:B20"/>
    <mergeCell ref="A23:B23"/>
    <mergeCell ref="A27:B27"/>
    <mergeCell ref="K20:L20"/>
    <mergeCell ref="K23:L23"/>
    <mergeCell ref="K27:L27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9B38F-C533-4C04-8A98-68D15A803C25}">
  <dimension ref="A3:U242"/>
  <sheetViews>
    <sheetView workbookViewId="0">
      <selection activeCell="F15" sqref="F15"/>
    </sheetView>
  </sheetViews>
  <sheetFormatPr baseColWidth="10" defaultRowHeight="15" x14ac:dyDescent="0.25"/>
  <cols>
    <col min="2" max="2" width="14.42578125" bestFit="1" customWidth="1"/>
    <col min="6" max="6" width="7.42578125" customWidth="1"/>
    <col min="7" max="7" width="0.140625" hidden="1" customWidth="1"/>
    <col min="8" max="8" width="4.42578125" hidden="1" customWidth="1"/>
    <col min="9" max="9" width="0.140625" customWidth="1"/>
    <col min="10" max="10" width="11.7109375" bestFit="1" customWidth="1"/>
    <col min="11" max="11" width="11.28515625" bestFit="1" customWidth="1"/>
    <col min="12" max="12" width="13" bestFit="1" customWidth="1"/>
    <col min="13" max="13" width="10.140625" bestFit="1" customWidth="1"/>
    <col min="14" max="14" width="8.7109375" bestFit="1" customWidth="1"/>
    <col min="15" max="15" width="10.42578125" bestFit="1" customWidth="1"/>
    <col min="16" max="16" width="4.28515625" customWidth="1"/>
    <col min="17" max="17" width="0.28515625" hidden="1" customWidth="1"/>
    <col min="18" max="18" width="3.140625" hidden="1" customWidth="1"/>
    <col min="19" max="19" width="7.140625" hidden="1" customWidth="1"/>
    <col min="20" max="20" width="11" hidden="1" customWidth="1"/>
    <col min="21" max="21" width="14.140625" bestFit="1" customWidth="1"/>
  </cols>
  <sheetData>
    <row r="3" spans="1:21" ht="15.75" thickBot="1" x14ac:dyDescent="0.3">
      <c r="B3" s="109"/>
    </row>
    <row r="4" spans="1:21" ht="15.75" x14ac:dyDescent="0.25">
      <c r="A4" s="170" t="s">
        <v>352</v>
      </c>
      <c r="B4" s="224"/>
      <c r="C4" s="222" t="s">
        <v>353</v>
      </c>
      <c r="D4" s="171" t="s">
        <v>362</v>
      </c>
      <c r="E4" s="171" t="s">
        <v>363</v>
      </c>
      <c r="F4" s="171" t="s">
        <v>364</v>
      </c>
      <c r="G4" s="172" t="s">
        <v>366</v>
      </c>
      <c r="H4" s="172" t="s">
        <v>367</v>
      </c>
      <c r="I4" s="172" t="s">
        <v>368</v>
      </c>
      <c r="J4" s="173" t="s">
        <v>354</v>
      </c>
      <c r="K4" s="173" t="s">
        <v>355</v>
      </c>
      <c r="L4" s="174" t="s">
        <v>356</v>
      </c>
      <c r="M4" s="174" t="s">
        <v>357</v>
      </c>
      <c r="N4" s="174" t="s">
        <v>370</v>
      </c>
      <c r="O4" s="174" t="s">
        <v>358</v>
      </c>
      <c r="P4" s="173" t="s">
        <v>359</v>
      </c>
      <c r="Q4" s="173" t="s">
        <v>360</v>
      </c>
      <c r="R4" s="173" t="s">
        <v>360</v>
      </c>
      <c r="S4" s="173" t="s">
        <v>360</v>
      </c>
      <c r="T4" s="173" t="s">
        <v>360</v>
      </c>
      <c r="U4" s="175" t="s">
        <v>361</v>
      </c>
    </row>
    <row r="5" spans="1:21" s="208" customFormat="1" ht="15.75" x14ac:dyDescent="0.25">
      <c r="A5" s="217" t="s">
        <v>380</v>
      </c>
      <c r="B5" s="209">
        <v>0</v>
      </c>
      <c r="C5" s="199"/>
      <c r="D5" s="199"/>
      <c r="E5" s="199"/>
      <c r="F5" s="199"/>
      <c r="G5" s="110"/>
      <c r="H5" s="110"/>
      <c r="I5" s="110"/>
      <c r="J5" s="191"/>
      <c r="K5" s="191"/>
      <c r="L5" s="218"/>
      <c r="M5" s="218"/>
      <c r="N5" s="218"/>
      <c r="O5" s="218"/>
      <c r="P5" s="191"/>
      <c r="Q5" s="219"/>
      <c r="R5" s="219"/>
      <c r="S5" s="219"/>
      <c r="T5" s="219"/>
      <c r="U5" s="220"/>
    </row>
    <row r="6" spans="1:21" ht="15" customHeight="1" x14ac:dyDescent="0.25">
      <c r="A6" s="221" t="s">
        <v>381</v>
      </c>
      <c r="B6" s="223" t="e">
        <f>F19/B5</f>
        <v>#DIV/0!</v>
      </c>
      <c r="C6" s="106"/>
      <c r="D6" s="106"/>
      <c r="E6" s="106"/>
      <c r="F6" s="110"/>
      <c r="G6" s="110"/>
      <c r="H6" s="110"/>
      <c r="I6" s="110"/>
      <c r="J6" s="106"/>
      <c r="K6" s="106"/>
      <c r="L6" s="106"/>
      <c r="M6" s="106"/>
      <c r="N6" s="106"/>
      <c r="O6" s="106"/>
      <c r="P6" s="106"/>
      <c r="Q6" s="114" t="s">
        <v>371</v>
      </c>
      <c r="R6" s="114" t="s">
        <v>370</v>
      </c>
      <c r="S6" s="114" t="s">
        <v>358</v>
      </c>
      <c r="T6" s="87" t="s">
        <v>359</v>
      </c>
      <c r="U6" s="177"/>
    </row>
    <row r="7" spans="1:21" ht="15.75" x14ac:dyDescent="0.25">
      <c r="A7" s="178" t="s">
        <v>369</v>
      </c>
      <c r="B7" s="107"/>
      <c r="C7" s="107"/>
      <c r="D7" s="107"/>
      <c r="E7" s="107"/>
      <c r="F7" s="107"/>
      <c r="G7" s="108"/>
      <c r="H7" s="108"/>
      <c r="I7" s="108"/>
      <c r="J7" s="108"/>
      <c r="K7" s="107"/>
      <c r="L7" s="107"/>
      <c r="M7" s="104"/>
      <c r="N7" s="106"/>
      <c r="O7" s="106"/>
      <c r="P7" s="106"/>
      <c r="Q7" s="106"/>
      <c r="R7" s="106"/>
      <c r="S7" s="106"/>
      <c r="T7" s="106"/>
      <c r="U7" s="177"/>
    </row>
    <row r="8" spans="1:21" ht="15" customHeight="1" x14ac:dyDescent="0.25">
      <c r="A8" s="176"/>
      <c r="B8" s="115">
        <v>1952541</v>
      </c>
      <c r="C8" s="118" t="str">
        <f>VLOOKUP(B8,DONNER1!$A$5:$U$298,2,FALSE)</f>
        <v>19.05*0.89</v>
      </c>
      <c r="D8" s="118">
        <f>VLOOKUP(B8,DONNER1!$A$5:$V$298,22,FALSE)</f>
        <v>0.35</v>
      </c>
      <c r="E8" s="115">
        <v>50</v>
      </c>
      <c r="F8" s="161">
        <f>((E8*I8)*H8)+G8</f>
        <v>1.44</v>
      </c>
      <c r="G8" s="104">
        <f>VLOOKUP(B8,DONNER1!$A$5:$U$298,19,FALSE)</f>
        <v>0.24</v>
      </c>
      <c r="H8" s="104">
        <f>VLOOKUP($B$8,DONNER1!$A$5:$U$298,20,FALSE)</f>
        <v>8.0000000000000002E-3</v>
      </c>
      <c r="I8" s="104">
        <f>VLOOKUP($B$8,DONNER1!$A$5:$U$298,21,FALSE)</f>
        <v>3</v>
      </c>
      <c r="J8" s="119">
        <f>(E8*D8)</f>
        <v>17.5</v>
      </c>
      <c r="K8" s="115">
        <v>17.5</v>
      </c>
      <c r="L8" s="161">
        <f>(D8*E8)+(D8*M8)+(D8*N8)+(D8*O8)+(D8*P8)</f>
        <v>17.5</v>
      </c>
      <c r="M8" s="115">
        <v>0</v>
      </c>
      <c r="N8" s="115">
        <v>0</v>
      </c>
      <c r="O8" s="115">
        <v>0</v>
      </c>
      <c r="P8" s="121">
        <v>0</v>
      </c>
      <c r="Q8" s="149">
        <f>(M8*D8)</f>
        <v>0</v>
      </c>
      <c r="R8" s="149">
        <v>0</v>
      </c>
      <c r="S8" s="149">
        <v>0</v>
      </c>
      <c r="T8" s="149">
        <f>(P8*D8)</f>
        <v>0</v>
      </c>
      <c r="U8" s="179">
        <f>SUM(Q8:T8)/L8</f>
        <v>0</v>
      </c>
    </row>
    <row r="9" spans="1:21" ht="15" customHeight="1" x14ac:dyDescent="0.25">
      <c r="A9" s="176"/>
      <c r="B9" s="115">
        <v>0</v>
      </c>
      <c r="C9" s="118">
        <f>VLOOKUP(B9,DONNER1!$A$5:$U$298,2,FALSE)</f>
        <v>0</v>
      </c>
      <c r="D9" s="118">
        <f>VLOOKUP(B9,DONNER1!$A$5:$V$298,22,FALSE)</f>
        <v>0</v>
      </c>
      <c r="E9" s="115">
        <v>0</v>
      </c>
      <c r="F9" s="161">
        <f>((E9*I9)*H9)+G9</f>
        <v>0</v>
      </c>
      <c r="G9" s="104">
        <f>VLOOKUP(B9,DONNER1!$A$5:$U$298,19,FALSE)</f>
        <v>0</v>
      </c>
      <c r="H9" s="104">
        <f>VLOOKUP(B9,DONNER1!$A$5:$U$298,20,FALSE)</f>
        <v>0</v>
      </c>
      <c r="I9" s="104">
        <f>VLOOKUP(B9,DONNER1!$A$5:$U$298,21,FALSE)</f>
        <v>0</v>
      </c>
      <c r="J9" s="119">
        <f t="shared" ref="J9:J32" si="0">(E9*D9)</f>
        <v>0</v>
      </c>
      <c r="K9" s="115">
        <v>0</v>
      </c>
      <c r="L9" s="161">
        <f t="shared" ref="L9:L32" si="1">(D9*E9)+(D9*M9)+(D9*N9)+(D9*O9)+(D9*P9)</f>
        <v>0</v>
      </c>
      <c r="M9" s="115">
        <v>0</v>
      </c>
      <c r="N9" s="115">
        <v>0</v>
      </c>
      <c r="O9" s="115">
        <v>0</v>
      </c>
      <c r="P9" s="121">
        <v>0</v>
      </c>
      <c r="Q9" s="149">
        <f t="shared" ref="Q9:Q32" si="2">(M9*D9)</f>
        <v>0</v>
      </c>
      <c r="R9" s="149">
        <f t="shared" ref="R9:R32" si="3">(N9*D9)</f>
        <v>0</v>
      </c>
      <c r="S9" s="149">
        <f t="shared" ref="S9:S32" si="4">(O9*D9)</f>
        <v>0</v>
      </c>
      <c r="T9" s="149">
        <f t="shared" ref="T9:T32" si="5">(P9*D9)</f>
        <v>0</v>
      </c>
      <c r="U9" s="179" t="e">
        <f t="shared" ref="U9:U32" si="6">SUM(Q9:T9)/L9</f>
        <v>#DIV/0!</v>
      </c>
    </row>
    <row r="10" spans="1:21" ht="15" customHeight="1" x14ac:dyDescent="0.25">
      <c r="A10" s="176"/>
      <c r="B10" s="115">
        <v>0</v>
      </c>
      <c r="C10" s="118">
        <f>VLOOKUP(B10,DONNER1!$A$5:$U$298,2,FALSE)</f>
        <v>0</v>
      </c>
      <c r="D10" s="118">
        <f>VLOOKUP(B10,DONNER1!$A$5:$V$298,22,FALSE)</f>
        <v>0</v>
      </c>
      <c r="E10" s="115">
        <v>0</v>
      </c>
      <c r="F10" s="161">
        <f>((E10*I10)*H10)+G10</f>
        <v>0</v>
      </c>
      <c r="G10" s="104">
        <f>VLOOKUP(B10,DONNER1!$A$5:$U$298,19,FALSE)</f>
        <v>0</v>
      </c>
      <c r="H10" s="104">
        <f>VLOOKUP(B10,DONNER1!$A$5:$U$298,20,FALSE)</f>
        <v>0</v>
      </c>
      <c r="I10" s="104">
        <f>VLOOKUP(B10,DONNER1!$A$5:$U$298,21,FALSE)</f>
        <v>0</v>
      </c>
      <c r="J10" s="119">
        <f t="shared" si="0"/>
        <v>0</v>
      </c>
      <c r="K10" s="115">
        <v>0</v>
      </c>
      <c r="L10" s="161">
        <f t="shared" si="1"/>
        <v>0</v>
      </c>
      <c r="M10" s="115">
        <v>0</v>
      </c>
      <c r="N10" s="115">
        <v>0</v>
      </c>
      <c r="O10" s="115">
        <v>0</v>
      </c>
      <c r="P10" s="121">
        <v>0</v>
      </c>
      <c r="Q10" s="149">
        <f t="shared" si="2"/>
        <v>0</v>
      </c>
      <c r="R10" s="149">
        <f t="shared" si="3"/>
        <v>0</v>
      </c>
      <c r="S10" s="149">
        <f t="shared" si="4"/>
        <v>0</v>
      </c>
      <c r="T10" s="149">
        <f t="shared" si="5"/>
        <v>0</v>
      </c>
      <c r="U10" s="179" t="e">
        <f t="shared" si="6"/>
        <v>#DIV/0!</v>
      </c>
    </row>
    <row r="11" spans="1:21" ht="15" customHeight="1" x14ac:dyDescent="0.25">
      <c r="A11" s="176"/>
      <c r="B11" s="115">
        <v>0</v>
      </c>
      <c r="C11" s="118">
        <f>VLOOKUP(B11,DONNER1!$A$5:$U$298,2,FALSE)</f>
        <v>0</v>
      </c>
      <c r="D11" s="118">
        <f>VLOOKUP(B11,DONNER1!$A$5:$V$298,22,FALSE)</f>
        <v>0</v>
      </c>
      <c r="E11" s="115">
        <v>0</v>
      </c>
      <c r="F11" s="161">
        <f t="shared" ref="F11:F32" si="7">((E11*I11)*H11)+G11</f>
        <v>0</v>
      </c>
      <c r="G11" s="104">
        <f>VLOOKUP(B11,DONNER1!$A$5:$U$298,19,FALSE)</f>
        <v>0</v>
      </c>
      <c r="H11" s="104">
        <f>VLOOKUP(B11,DONNER1!$A$5:$U$298,20,FALSE)</f>
        <v>0</v>
      </c>
      <c r="I11" s="104">
        <v>2</v>
      </c>
      <c r="J11" s="119">
        <f t="shared" si="0"/>
        <v>0</v>
      </c>
      <c r="K11" s="115">
        <v>0</v>
      </c>
      <c r="L11" s="161">
        <f t="shared" si="1"/>
        <v>0</v>
      </c>
      <c r="M11" s="115">
        <v>0</v>
      </c>
      <c r="N11" s="115">
        <v>0</v>
      </c>
      <c r="O11" s="115">
        <v>0</v>
      </c>
      <c r="P11" s="121">
        <v>0</v>
      </c>
      <c r="Q11" s="149">
        <f t="shared" si="2"/>
        <v>0</v>
      </c>
      <c r="R11" s="149">
        <f t="shared" si="3"/>
        <v>0</v>
      </c>
      <c r="S11" s="149">
        <f t="shared" si="4"/>
        <v>0</v>
      </c>
      <c r="T11" s="149">
        <f t="shared" si="5"/>
        <v>0</v>
      </c>
      <c r="U11" s="179" t="e">
        <f t="shared" si="6"/>
        <v>#DIV/0!</v>
      </c>
    </row>
    <row r="12" spans="1:21" ht="15" customHeight="1" x14ac:dyDescent="0.25">
      <c r="A12" s="176"/>
      <c r="B12" s="115">
        <v>0</v>
      </c>
      <c r="C12" s="118">
        <f>VLOOKUP(B12,DONNER1!$A$5:$U$298,2,FALSE)</f>
        <v>0</v>
      </c>
      <c r="D12" s="118">
        <f>VLOOKUP(B12,DONNER1!$A$5:$V$298,22,FALSE)</f>
        <v>0</v>
      </c>
      <c r="E12" s="115">
        <v>0</v>
      </c>
      <c r="F12" s="161">
        <f t="shared" si="7"/>
        <v>0</v>
      </c>
      <c r="G12" s="104">
        <f>VLOOKUP(B12,DONNER1!$A$5:$U$298,19,FALSE)</f>
        <v>0</v>
      </c>
      <c r="H12" s="104">
        <f>VLOOKUP(B12,DONNER1!$A$5:$U$298,20,FALSE)</f>
        <v>0</v>
      </c>
      <c r="I12" s="104">
        <f>VLOOKUP(B12,DONNER1!$A$5:$U$298,21,FALSE)</f>
        <v>0</v>
      </c>
      <c r="J12" s="119">
        <f t="shared" si="0"/>
        <v>0</v>
      </c>
      <c r="K12" s="115">
        <v>0</v>
      </c>
      <c r="L12" s="161">
        <f t="shared" si="1"/>
        <v>0</v>
      </c>
      <c r="M12" s="115">
        <v>0</v>
      </c>
      <c r="N12" s="115">
        <v>0</v>
      </c>
      <c r="O12" s="115">
        <v>0</v>
      </c>
      <c r="P12" s="121">
        <v>0</v>
      </c>
      <c r="Q12" s="149">
        <f t="shared" si="2"/>
        <v>0</v>
      </c>
      <c r="R12" s="149">
        <f t="shared" si="3"/>
        <v>0</v>
      </c>
      <c r="S12" s="149">
        <f t="shared" si="4"/>
        <v>0</v>
      </c>
      <c r="T12" s="149">
        <f t="shared" si="5"/>
        <v>0</v>
      </c>
      <c r="U12" s="179" t="e">
        <f t="shared" si="6"/>
        <v>#DIV/0!</v>
      </c>
    </row>
    <row r="13" spans="1:21" ht="15" customHeight="1" x14ac:dyDescent="0.25">
      <c r="A13" s="176"/>
      <c r="B13" s="115">
        <v>0</v>
      </c>
      <c r="C13" s="118">
        <f>VLOOKUP(B13,DONNER1!$A$5:$U$298,2,FALSE)</f>
        <v>0</v>
      </c>
      <c r="D13" s="118">
        <f>VLOOKUP(B13,DONNER1!$A$5:$V$298,22,FALSE)</f>
        <v>0</v>
      </c>
      <c r="E13" s="115">
        <v>0</v>
      </c>
      <c r="F13" s="161">
        <f t="shared" si="7"/>
        <v>0</v>
      </c>
      <c r="G13" s="104">
        <f>VLOOKUP(B13,DONNER1!$A$5:$U$298,19,FALSE)</f>
        <v>0</v>
      </c>
      <c r="H13" s="104">
        <f>VLOOKUP(B13,DONNER1!$A$5:$U$298,20,FALSE)</f>
        <v>0</v>
      </c>
      <c r="I13" s="104">
        <f>VLOOKUP(B13,DONNER1!$A$5:$U$298,21,FALSE)</f>
        <v>0</v>
      </c>
      <c r="J13" s="119">
        <f t="shared" si="0"/>
        <v>0</v>
      </c>
      <c r="K13" s="115">
        <v>0</v>
      </c>
      <c r="L13" s="161">
        <f t="shared" si="1"/>
        <v>0</v>
      </c>
      <c r="M13" s="115">
        <v>0</v>
      </c>
      <c r="N13" s="115">
        <v>0</v>
      </c>
      <c r="O13" s="115">
        <v>0</v>
      </c>
      <c r="P13" s="121">
        <v>0</v>
      </c>
      <c r="Q13" s="149">
        <f t="shared" si="2"/>
        <v>0</v>
      </c>
      <c r="R13" s="149">
        <f t="shared" si="3"/>
        <v>0</v>
      </c>
      <c r="S13" s="149">
        <f t="shared" si="4"/>
        <v>0</v>
      </c>
      <c r="T13" s="149">
        <f t="shared" si="5"/>
        <v>0</v>
      </c>
      <c r="U13" s="179" t="e">
        <f t="shared" si="6"/>
        <v>#DIV/0!</v>
      </c>
    </row>
    <row r="14" spans="1:21" ht="15" customHeight="1" x14ac:dyDescent="0.25">
      <c r="A14" s="176"/>
      <c r="B14" s="115">
        <v>0</v>
      </c>
      <c r="C14" s="118">
        <f>VLOOKUP(B14,DONNER1!$A$5:$U$298,2,FALSE)</f>
        <v>0</v>
      </c>
      <c r="D14" s="118">
        <f>VLOOKUP(B14,DONNER1!$A$5:$V$298,22,FALSE)</f>
        <v>0</v>
      </c>
      <c r="E14" s="115">
        <v>0</v>
      </c>
      <c r="F14" s="161">
        <f t="shared" si="7"/>
        <v>0</v>
      </c>
      <c r="G14" s="104">
        <f>VLOOKUP(B14,DONNER1!$A$5:$U$298,19,FALSE)</f>
        <v>0</v>
      </c>
      <c r="H14" s="104">
        <f>VLOOKUP(B14,DONNER1!$A$5:$U$298,20,FALSE)</f>
        <v>0</v>
      </c>
      <c r="I14" s="104">
        <f>VLOOKUP(B14,DONNER1!$A$5:$U$298,21,FALSE)</f>
        <v>0</v>
      </c>
      <c r="J14" s="119">
        <f t="shared" si="0"/>
        <v>0</v>
      </c>
      <c r="K14" s="115">
        <v>0</v>
      </c>
      <c r="L14" s="161">
        <f t="shared" si="1"/>
        <v>0</v>
      </c>
      <c r="M14" s="115">
        <v>0</v>
      </c>
      <c r="N14" s="115">
        <v>0</v>
      </c>
      <c r="O14" s="115">
        <v>0</v>
      </c>
      <c r="P14" s="121">
        <v>0</v>
      </c>
      <c r="Q14" s="149">
        <f t="shared" si="2"/>
        <v>0</v>
      </c>
      <c r="R14" s="149">
        <f t="shared" si="3"/>
        <v>0</v>
      </c>
      <c r="S14" s="149">
        <f t="shared" si="4"/>
        <v>0</v>
      </c>
      <c r="T14" s="149">
        <f t="shared" si="5"/>
        <v>0</v>
      </c>
      <c r="U14" s="179" t="e">
        <f t="shared" si="6"/>
        <v>#DIV/0!</v>
      </c>
    </row>
    <row r="15" spans="1:21" ht="15" customHeight="1" x14ac:dyDescent="0.25">
      <c r="A15" s="176"/>
      <c r="B15" s="115">
        <v>1952541</v>
      </c>
      <c r="C15" s="118" t="str">
        <f>VLOOKUP(B15,DONNER1!$A$5:$U$298,2,FALSE)</f>
        <v>19.05*0.89</v>
      </c>
      <c r="D15" s="118">
        <f>VLOOKUP(B15,DONNER1!$A$5:$V$298,22,FALSE)</f>
        <v>0.35</v>
      </c>
      <c r="E15" s="115">
        <v>10</v>
      </c>
      <c r="F15" s="161">
        <f t="shared" si="7"/>
        <v>0.48</v>
      </c>
      <c r="G15" s="104">
        <f>VLOOKUP(B15,DONNER1!$A$5:$U$298,19,FALSE)</f>
        <v>0.24</v>
      </c>
      <c r="H15" s="104">
        <f>VLOOKUP(B15,DONNER1!$A$5:$U$298,20,FALSE)</f>
        <v>8.0000000000000002E-3</v>
      </c>
      <c r="I15" s="104">
        <f>VLOOKUP(B15,DONNER1!$A$5:$U$298,21,FALSE)</f>
        <v>3</v>
      </c>
      <c r="J15" s="119">
        <f t="shared" si="0"/>
        <v>3.5</v>
      </c>
      <c r="K15" s="115">
        <v>0</v>
      </c>
      <c r="L15" s="161">
        <f t="shared" si="1"/>
        <v>3.5</v>
      </c>
      <c r="M15" s="115">
        <v>0</v>
      </c>
      <c r="N15" s="115">
        <v>0</v>
      </c>
      <c r="O15" s="115">
        <v>0</v>
      </c>
      <c r="P15" s="121">
        <v>0</v>
      </c>
      <c r="Q15" s="149">
        <f t="shared" si="2"/>
        <v>0</v>
      </c>
      <c r="R15" s="149">
        <f t="shared" si="3"/>
        <v>0</v>
      </c>
      <c r="S15" s="149">
        <f t="shared" si="4"/>
        <v>0</v>
      </c>
      <c r="T15" s="149">
        <f t="shared" si="5"/>
        <v>0</v>
      </c>
      <c r="U15" s="179">
        <f t="shared" si="6"/>
        <v>0</v>
      </c>
    </row>
    <row r="16" spans="1:21" ht="15" customHeight="1" x14ac:dyDescent="0.25">
      <c r="A16" s="176"/>
      <c r="B16" s="115"/>
      <c r="C16" s="118">
        <f>VLOOKUP(B16,DONNER1!$A$5:$U$298,2,FALSE)</f>
        <v>0</v>
      </c>
      <c r="D16" s="118">
        <f>VLOOKUP(B16,DONNER1!$A$5:$V$298,22,FALSE)</f>
        <v>0</v>
      </c>
      <c r="E16" s="115">
        <v>0</v>
      </c>
      <c r="F16" s="161">
        <f t="shared" si="7"/>
        <v>0</v>
      </c>
      <c r="G16" s="104">
        <f>VLOOKUP(B16,DONNER1!$A$5:$U$298,19,FALSE)</f>
        <v>0</v>
      </c>
      <c r="H16" s="104">
        <f>VLOOKUP(B16,DONNER1!$A$5:$U$298,20,FALSE)</f>
        <v>0</v>
      </c>
      <c r="I16" s="104">
        <f>VLOOKUP(B16,DONNER1!$A$5:$U$298,21,FALSE)</f>
        <v>0</v>
      </c>
      <c r="J16" s="119">
        <f t="shared" si="0"/>
        <v>0</v>
      </c>
      <c r="K16" s="115">
        <v>0</v>
      </c>
      <c r="L16" s="161">
        <f t="shared" si="1"/>
        <v>0</v>
      </c>
      <c r="M16" s="115">
        <v>0</v>
      </c>
      <c r="N16" s="115">
        <v>0</v>
      </c>
      <c r="O16" s="115">
        <v>0</v>
      </c>
      <c r="P16" s="121">
        <v>0</v>
      </c>
      <c r="Q16" s="149">
        <f t="shared" si="2"/>
        <v>0</v>
      </c>
      <c r="R16" s="149">
        <f t="shared" si="3"/>
        <v>0</v>
      </c>
      <c r="S16" s="149">
        <f t="shared" si="4"/>
        <v>0</v>
      </c>
      <c r="T16" s="149">
        <f t="shared" si="5"/>
        <v>0</v>
      </c>
      <c r="U16" s="179" t="e">
        <f t="shared" si="6"/>
        <v>#DIV/0!</v>
      </c>
    </row>
    <row r="17" spans="1:21" ht="15" customHeight="1" x14ac:dyDescent="0.25">
      <c r="A17" s="176"/>
      <c r="B17" s="115"/>
      <c r="C17" s="118">
        <f>VLOOKUP(B17,DONNER1!$A$5:$U$298,2,FALSE)</f>
        <v>0</v>
      </c>
      <c r="D17" s="118">
        <f>VLOOKUP(B17,DONNER1!$A$5:$V$298,22,FALSE)</f>
        <v>0</v>
      </c>
      <c r="E17" s="115">
        <v>0</v>
      </c>
      <c r="F17" s="161">
        <f t="shared" si="7"/>
        <v>0</v>
      </c>
      <c r="G17" s="104">
        <f>VLOOKUP(B17,DONNER1!$A$5:$U$298,19,FALSE)</f>
        <v>0</v>
      </c>
      <c r="H17" s="104">
        <f>VLOOKUP(B17,DONNER1!$A$5:$U$298,20,FALSE)</f>
        <v>0</v>
      </c>
      <c r="I17" s="104">
        <f>VLOOKUP(B17,DONNER1!$A$5:$U$298,21,FALSE)</f>
        <v>0</v>
      </c>
      <c r="J17" s="119">
        <f t="shared" si="0"/>
        <v>0</v>
      </c>
      <c r="K17" s="115">
        <v>0</v>
      </c>
      <c r="L17" s="161">
        <f t="shared" si="1"/>
        <v>0</v>
      </c>
      <c r="M17" s="115">
        <v>0</v>
      </c>
      <c r="N17" s="115">
        <v>0</v>
      </c>
      <c r="O17" s="115">
        <v>0</v>
      </c>
      <c r="P17" s="121">
        <v>0</v>
      </c>
      <c r="Q17" s="149">
        <f t="shared" si="2"/>
        <v>0</v>
      </c>
      <c r="R17" s="149">
        <f t="shared" si="3"/>
        <v>0</v>
      </c>
      <c r="S17" s="149">
        <f t="shared" si="4"/>
        <v>0</v>
      </c>
      <c r="T17" s="149">
        <f t="shared" si="5"/>
        <v>0</v>
      </c>
      <c r="U17" s="179" t="e">
        <f t="shared" si="6"/>
        <v>#DIV/0!</v>
      </c>
    </row>
    <row r="18" spans="1:21" ht="15" customHeight="1" x14ac:dyDescent="0.25">
      <c r="A18" s="176"/>
      <c r="B18" s="115"/>
      <c r="C18" s="118">
        <f>VLOOKUP(B18,DONNER1!$A$5:$U$298,2,FALSE)</f>
        <v>0</v>
      </c>
      <c r="D18" s="118">
        <f>VLOOKUP(B18,DONNER1!$A$5:$V$298,22,FALSE)</f>
        <v>0</v>
      </c>
      <c r="E18" s="115">
        <v>0</v>
      </c>
      <c r="F18" s="161">
        <f t="shared" si="7"/>
        <v>0</v>
      </c>
      <c r="G18" s="104">
        <f>VLOOKUP(B18,DONNER1!$A$5:$U$298,19,FALSE)</f>
        <v>0</v>
      </c>
      <c r="H18" s="104">
        <f>VLOOKUP(B18,DONNER1!$A$5:$U$298,20,FALSE)</f>
        <v>0</v>
      </c>
      <c r="I18" s="104">
        <f>VLOOKUP(B18,DONNER1!$A$5:$U$298,21,FALSE)</f>
        <v>0</v>
      </c>
      <c r="J18" s="119">
        <f t="shared" si="0"/>
        <v>0</v>
      </c>
      <c r="K18" s="115">
        <v>0</v>
      </c>
      <c r="L18" s="161">
        <f t="shared" si="1"/>
        <v>0</v>
      </c>
      <c r="M18" s="115">
        <v>0</v>
      </c>
      <c r="N18" s="115">
        <v>0</v>
      </c>
      <c r="O18" s="115">
        <v>0</v>
      </c>
      <c r="P18" s="121">
        <v>0</v>
      </c>
      <c r="Q18" s="149">
        <f t="shared" si="2"/>
        <v>0</v>
      </c>
      <c r="R18" s="149">
        <f t="shared" si="3"/>
        <v>0</v>
      </c>
      <c r="S18" s="149">
        <f t="shared" si="4"/>
        <v>0</v>
      </c>
      <c r="T18" s="149">
        <f t="shared" si="5"/>
        <v>0</v>
      </c>
      <c r="U18" s="179" t="e">
        <f t="shared" si="6"/>
        <v>#DIV/0!</v>
      </c>
    </row>
    <row r="19" spans="1:21" ht="15" customHeight="1" thickBot="1" x14ac:dyDescent="0.3">
      <c r="A19" s="213" t="s">
        <v>360</v>
      </c>
      <c r="B19" s="214"/>
      <c r="C19" s="214"/>
      <c r="D19" s="214"/>
      <c r="E19" s="215">
        <f>SUM(E8:E18)</f>
        <v>60</v>
      </c>
      <c r="F19" s="215">
        <f t="shared" ref="F19:L19" si="8">SUM(F8:F18)</f>
        <v>1.92</v>
      </c>
      <c r="G19" s="215">
        <f t="shared" si="8"/>
        <v>0.48</v>
      </c>
      <c r="H19" s="215">
        <f t="shared" si="8"/>
        <v>1.6E-2</v>
      </c>
      <c r="I19" s="215">
        <f t="shared" si="8"/>
        <v>8</v>
      </c>
      <c r="J19" s="215">
        <f t="shared" si="8"/>
        <v>21</v>
      </c>
      <c r="K19" s="215">
        <f t="shared" si="8"/>
        <v>17.5</v>
      </c>
      <c r="L19" s="215">
        <f t="shared" si="8"/>
        <v>21</v>
      </c>
      <c r="M19" s="215"/>
      <c r="N19" s="215"/>
      <c r="O19" s="215"/>
      <c r="P19" s="215"/>
      <c r="Q19" s="215">
        <f t="shared" ref="Q19" si="9">SUM(Q8:Q18)</f>
        <v>0</v>
      </c>
      <c r="R19" s="215">
        <f t="shared" ref="R19" si="10">SUM(R8:R18)</f>
        <v>0</v>
      </c>
      <c r="S19" s="215">
        <f t="shared" ref="S19" si="11">SUM(S8:S18)</f>
        <v>0</v>
      </c>
      <c r="T19" s="215">
        <f t="shared" ref="T19" si="12">SUM(T8:T18)</f>
        <v>0</v>
      </c>
      <c r="U19" s="216">
        <f>SUM(Q19+R19+S19+T19)/L19</f>
        <v>0</v>
      </c>
    </row>
    <row r="20" spans="1:21" ht="15" customHeight="1" x14ac:dyDescent="0.25">
      <c r="A20" s="176"/>
      <c r="B20" s="115"/>
      <c r="C20" s="118">
        <f>VLOOKUP(B20,DONNER1!$A$5:$U$298,2,FALSE)</f>
        <v>0</v>
      </c>
      <c r="D20" s="118">
        <f>VLOOKUP(B20,DONNER1!$A$5:$V$298,22,FALSE)</f>
        <v>0</v>
      </c>
      <c r="E20" s="115">
        <v>0</v>
      </c>
      <c r="F20" s="161">
        <f t="shared" si="7"/>
        <v>0</v>
      </c>
      <c r="G20" s="104">
        <f>VLOOKUP(B20,DONNER1!$A$5:$U$298,19,FALSE)</f>
        <v>0</v>
      </c>
      <c r="H20" s="104">
        <f>VLOOKUP(B20,DONNER1!$A$5:$U$298,20,FALSE)</f>
        <v>0</v>
      </c>
      <c r="I20" s="104">
        <f>VLOOKUP(B20,DONNER1!$A$5:$U$298,21,FALSE)</f>
        <v>0</v>
      </c>
      <c r="J20" s="119">
        <f t="shared" si="0"/>
        <v>0</v>
      </c>
      <c r="K20" s="115">
        <v>0</v>
      </c>
      <c r="L20" s="161">
        <f t="shared" si="1"/>
        <v>0</v>
      </c>
      <c r="M20" s="115">
        <v>0</v>
      </c>
      <c r="N20" s="115">
        <v>0</v>
      </c>
      <c r="O20" s="115">
        <v>0</v>
      </c>
      <c r="P20" s="121">
        <v>0</v>
      </c>
      <c r="Q20" s="149">
        <f t="shared" si="2"/>
        <v>0</v>
      </c>
      <c r="R20" s="149">
        <f t="shared" si="3"/>
        <v>0</v>
      </c>
      <c r="S20" s="149">
        <f t="shared" si="4"/>
        <v>0</v>
      </c>
      <c r="T20" s="149">
        <f t="shared" si="5"/>
        <v>0</v>
      </c>
      <c r="U20" s="179" t="e">
        <f t="shared" si="6"/>
        <v>#DIV/0!</v>
      </c>
    </row>
    <row r="21" spans="1:21" ht="15" customHeight="1" x14ac:dyDescent="0.25">
      <c r="A21" s="176"/>
      <c r="B21" s="115">
        <v>0</v>
      </c>
      <c r="C21" s="118">
        <f>VLOOKUP(B21,DONNER1!$A$5:$U$298,2,FALSE)</f>
        <v>0</v>
      </c>
      <c r="D21" s="118">
        <f>VLOOKUP(B21,DONNER1!$A$5:$V$298,22,FALSE)</f>
        <v>0</v>
      </c>
      <c r="E21" s="115">
        <v>0</v>
      </c>
      <c r="F21" s="161">
        <f t="shared" si="7"/>
        <v>0</v>
      </c>
      <c r="G21" s="104">
        <f>VLOOKUP(B21,DONNER1!$A$5:$U$298,19,FALSE)</f>
        <v>0</v>
      </c>
      <c r="H21" s="104">
        <f>VLOOKUP(B21,DONNER1!$A$5:$U$298,20,FALSE)</f>
        <v>0</v>
      </c>
      <c r="I21" s="104">
        <f>VLOOKUP(B21,DONNER1!$A$5:$U$298,21,FALSE)</f>
        <v>0</v>
      </c>
      <c r="J21" s="119">
        <f t="shared" si="0"/>
        <v>0</v>
      </c>
      <c r="K21" s="115">
        <v>0</v>
      </c>
      <c r="L21" s="161">
        <f t="shared" si="1"/>
        <v>0</v>
      </c>
      <c r="M21" s="115">
        <v>0</v>
      </c>
      <c r="N21" s="115">
        <v>0</v>
      </c>
      <c r="O21" s="115">
        <v>0</v>
      </c>
      <c r="P21" s="121">
        <v>0</v>
      </c>
      <c r="Q21" s="149">
        <f t="shared" si="2"/>
        <v>0</v>
      </c>
      <c r="R21" s="149">
        <f t="shared" si="3"/>
        <v>0</v>
      </c>
      <c r="S21" s="149">
        <f t="shared" si="4"/>
        <v>0</v>
      </c>
      <c r="T21" s="149">
        <f t="shared" si="5"/>
        <v>0</v>
      </c>
      <c r="U21" s="179" t="e">
        <f t="shared" si="6"/>
        <v>#DIV/0!</v>
      </c>
    </row>
    <row r="22" spans="1:21" ht="15" customHeight="1" x14ac:dyDescent="0.25">
      <c r="A22" s="176"/>
      <c r="B22" s="115">
        <v>0</v>
      </c>
      <c r="C22" s="118">
        <f>VLOOKUP(B22,DONNER1!$A$5:$U$298,2,FALSE)</f>
        <v>0</v>
      </c>
      <c r="D22" s="118">
        <f>VLOOKUP(B22,DONNER1!$A$5:$V$298,22,FALSE)</f>
        <v>0</v>
      </c>
      <c r="E22" s="115">
        <v>0</v>
      </c>
      <c r="F22" s="161">
        <f t="shared" si="7"/>
        <v>0</v>
      </c>
      <c r="G22" s="104">
        <f>VLOOKUP(B22,DONNER1!$A$5:$U$298,19,FALSE)</f>
        <v>0</v>
      </c>
      <c r="H22" s="104">
        <f>VLOOKUP(B22,DONNER1!$A$5:$U$298,20,FALSE)</f>
        <v>0</v>
      </c>
      <c r="I22" s="104">
        <f>VLOOKUP(B22,DONNER1!$A$5:$U$298,21,FALSE)</f>
        <v>0</v>
      </c>
      <c r="J22" s="119">
        <f t="shared" si="0"/>
        <v>0</v>
      </c>
      <c r="K22" s="115">
        <v>0</v>
      </c>
      <c r="L22" s="161">
        <f t="shared" si="1"/>
        <v>0</v>
      </c>
      <c r="M22" s="115">
        <v>0</v>
      </c>
      <c r="N22" s="115">
        <v>0</v>
      </c>
      <c r="O22" s="115">
        <v>0</v>
      </c>
      <c r="P22" s="121">
        <v>0</v>
      </c>
      <c r="Q22" s="149">
        <f t="shared" si="2"/>
        <v>0</v>
      </c>
      <c r="R22" s="149">
        <f t="shared" si="3"/>
        <v>0</v>
      </c>
      <c r="S22" s="149">
        <f t="shared" si="4"/>
        <v>0</v>
      </c>
      <c r="T22" s="149">
        <f t="shared" si="5"/>
        <v>0</v>
      </c>
      <c r="U22" s="179" t="e">
        <f t="shared" si="6"/>
        <v>#DIV/0!</v>
      </c>
    </row>
    <row r="23" spans="1:21" ht="15" customHeight="1" x14ac:dyDescent="0.25">
      <c r="A23" s="176"/>
      <c r="B23" s="115"/>
      <c r="C23" s="118">
        <f>VLOOKUP(B23,DONNER1!$A$5:$U$298,2,FALSE)</f>
        <v>0</v>
      </c>
      <c r="D23" s="118">
        <f>VLOOKUP(B23,DONNER1!$A$5:$V$298,22,FALSE)</f>
        <v>0</v>
      </c>
      <c r="E23" s="115">
        <v>0</v>
      </c>
      <c r="F23" s="161">
        <f t="shared" si="7"/>
        <v>0</v>
      </c>
      <c r="G23" s="104">
        <f>VLOOKUP(B23,DONNER1!$A$5:$U$298,19,FALSE)</f>
        <v>0</v>
      </c>
      <c r="H23" s="104">
        <f>VLOOKUP(B23,DONNER1!$A$5:$U$298,20,FALSE)</f>
        <v>0</v>
      </c>
      <c r="I23" s="104">
        <f>VLOOKUP(B23,DONNER1!$A$5:$U$298,21,FALSE)</f>
        <v>0</v>
      </c>
      <c r="J23" s="119">
        <f t="shared" si="0"/>
        <v>0</v>
      </c>
      <c r="K23" s="115">
        <v>0</v>
      </c>
      <c r="L23" s="161">
        <f t="shared" si="1"/>
        <v>0</v>
      </c>
      <c r="M23" s="115">
        <v>0</v>
      </c>
      <c r="N23" s="115">
        <v>0</v>
      </c>
      <c r="O23" s="115">
        <v>0</v>
      </c>
      <c r="P23" s="121">
        <v>0</v>
      </c>
      <c r="Q23" s="149">
        <f t="shared" si="2"/>
        <v>0</v>
      </c>
      <c r="R23" s="149">
        <f t="shared" si="3"/>
        <v>0</v>
      </c>
      <c r="S23" s="149">
        <f t="shared" si="4"/>
        <v>0</v>
      </c>
      <c r="T23" s="149">
        <f t="shared" si="5"/>
        <v>0</v>
      </c>
      <c r="U23" s="179" t="e">
        <f t="shared" si="6"/>
        <v>#DIV/0!</v>
      </c>
    </row>
    <row r="24" spans="1:21" ht="15" customHeight="1" x14ac:dyDescent="0.25">
      <c r="A24" s="176"/>
      <c r="B24" s="115"/>
      <c r="C24" s="118">
        <f>VLOOKUP(B24,DONNER1!$A$5:$U$298,2,FALSE)</f>
        <v>0</v>
      </c>
      <c r="D24" s="118">
        <f>VLOOKUP(B24,DONNER1!$A$5:$V$298,22,FALSE)</f>
        <v>0</v>
      </c>
      <c r="E24" s="115">
        <v>0</v>
      </c>
      <c r="F24" s="161">
        <f t="shared" si="7"/>
        <v>0</v>
      </c>
      <c r="G24" s="104">
        <f>VLOOKUP(B24,DONNER1!$A$5:$U$298,19,FALSE)</f>
        <v>0</v>
      </c>
      <c r="H24" s="104">
        <f>VLOOKUP(B24,DONNER1!$A$5:$U$298,20,FALSE)</f>
        <v>0</v>
      </c>
      <c r="I24" s="104">
        <f>VLOOKUP(B24,DONNER1!$A$5:$U$298,21,FALSE)</f>
        <v>0</v>
      </c>
      <c r="J24" s="119">
        <f t="shared" si="0"/>
        <v>0</v>
      </c>
      <c r="K24" s="115">
        <v>0</v>
      </c>
      <c r="L24" s="161">
        <f t="shared" si="1"/>
        <v>0</v>
      </c>
      <c r="M24" s="115">
        <v>0</v>
      </c>
      <c r="N24" s="115">
        <v>0</v>
      </c>
      <c r="O24" s="115">
        <v>0</v>
      </c>
      <c r="P24" s="121">
        <v>0</v>
      </c>
      <c r="Q24" s="149">
        <f t="shared" si="2"/>
        <v>0</v>
      </c>
      <c r="R24" s="149">
        <f t="shared" si="3"/>
        <v>0</v>
      </c>
      <c r="S24" s="149">
        <f t="shared" si="4"/>
        <v>0</v>
      </c>
      <c r="T24" s="149">
        <f t="shared" si="5"/>
        <v>0</v>
      </c>
      <c r="U24" s="179" t="e">
        <f t="shared" si="6"/>
        <v>#DIV/0!</v>
      </c>
    </row>
    <row r="25" spans="1:21" ht="15" customHeight="1" x14ac:dyDescent="0.25">
      <c r="A25" s="176"/>
      <c r="B25" s="115"/>
      <c r="C25" s="118">
        <f>VLOOKUP(B25,DONNER1!$A$5:$U$298,2,FALSE)</f>
        <v>0</v>
      </c>
      <c r="D25" s="118">
        <f>VLOOKUP(B25,DONNER1!$A$5:$V$298,22,FALSE)</f>
        <v>0</v>
      </c>
      <c r="E25" s="115">
        <v>0</v>
      </c>
      <c r="F25" s="161">
        <f t="shared" si="7"/>
        <v>0</v>
      </c>
      <c r="G25" s="104">
        <f>VLOOKUP(B25,DONNER1!$A$5:$U$298,19,FALSE)</f>
        <v>0</v>
      </c>
      <c r="H25" s="104">
        <f>VLOOKUP(B25,DONNER1!$A$5:$U$298,20,FALSE)</f>
        <v>0</v>
      </c>
      <c r="I25" s="104">
        <f>VLOOKUP(B25,DONNER1!$A$5:$U$298,21,FALSE)</f>
        <v>0</v>
      </c>
      <c r="J25" s="119">
        <f t="shared" si="0"/>
        <v>0</v>
      </c>
      <c r="K25" s="115">
        <v>0</v>
      </c>
      <c r="L25" s="161">
        <f t="shared" si="1"/>
        <v>0</v>
      </c>
      <c r="M25" s="115">
        <v>0</v>
      </c>
      <c r="N25" s="115">
        <v>0</v>
      </c>
      <c r="O25" s="115">
        <v>0</v>
      </c>
      <c r="P25" s="121">
        <v>0</v>
      </c>
      <c r="Q25" s="149">
        <f t="shared" si="2"/>
        <v>0</v>
      </c>
      <c r="R25" s="149">
        <f t="shared" si="3"/>
        <v>0</v>
      </c>
      <c r="S25" s="149">
        <f t="shared" si="4"/>
        <v>0</v>
      </c>
      <c r="T25" s="149">
        <f t="shared" si="5"/>
        <v>0</v>
      </c>
      <c r="U25" s="179" t="e">
        <f t="shared" si="6"/>
        <v>#DIV/0!</v>
      </c>
    </row>
    <row r="26" spans="1:21" ht="15" customHeight="1" x14ac:dyDescent="0.25">
      <c r="A26" s="176"/>
      <c r="B26" s="115"/>
      <c r="C26" s="118">
        <f>VLOOKUP(B26,DONNER1!$A$5:$U$298,2,FALSE)</f>
        <v>0</v>
      </c>
      <c r="D26" s="118">
        <f>VLOOKUP(B26,DONNER1!$A$5:$V$298,22,FALSE)</f>
        <v>0</v>
      </c>
      <c r="E26" s="115">
        <v>0</v>
      </c>
      <c r="F26" s="161">
        <f t="shared" ref="F26:F31" si="13">((E26*I26)*H26)+G26</f>
        <v>0</v>
      </c>
      <c r="G26" s="104">
        <f>VLOOKUP(B26,DONNER1!$A$5:$U$298,19,FALSE)</f>
        <v>0</v>
      </c>
      <c r="H26" s="104">
        <f>VLOOKUP(B26,DONNER1!$A$5:$U$298,20,FALSE)</f>
        <v>0</v>
      </c>
      <c r="I26" s="104">
        <f>VLOOKUP(B26,DONNER1!$A$5:$U$298,21,FALSE)</f>
        <v>0</v>
      </c>
      <c r="J26" s="119">
        <f t="shared" ref="J26:J31" si="14">(E26*D26)</f>
        <v>0</v>
      </c>
      <c r="K26" s="115">
        <v>0</v>
      </c>
      <c r="L26" s="161">
        <f t="shared" ref="L26:L31" si="15">(D26*E26)+(D26*M26)+(D26*N26)+(D26*O26)+(D26*P26)</f>
        <v>0</v>
      </c>
      <c r="M26" s="115">
        <v>0</v>
      </c>
      <c r="N26" s="115">
        <v>0</v>
      </c>
      <c r="O26" s="115">
        <v>0</v>
      </c>
      <c r="P26" s="121">
        <v>0</v>
      </c>
      <c r="Q26" s="149">
        <f t="shared" ref="Q26:Q31" si="16">(M26*D26)</f>
        <v>0</v>
      </c>
      <c r="R26" s="149">
        <f t="shared" ref="R26:R31" si="17">(N26*D26)</f>
        <v>0</v>
      </c>
      <c r="S26" s="149">
        <f t="shared" ref="S26:S31" si="18">(O26*D26)</f>
        <v>0</v>
      </c>
      <c r="T26" s="149">
        <f t="shared" ref="T26:T31" si="19">(P26*D26)</f>
        <v>0</v>
      </c>
      <c r="U26" s="179" t="e">
        <f t="shared" ref="U26:U31" si="20">SUM(Q26:T26)/L26</f>
        <v>#DIV/0!</v>
      </c>
    </row>
    <row r="27" spans="1:21" ht="15" customHeight="1" x14ac:dyDescent="0.25">
      <c r="A27" s="176"/>
      <c r="B27" s="115"/>
      <c r="C27" s="118">
        <f>VLOOKUP(B27,DONNER1!$A$5:$U$298,2,FALSE)</f>
        <v>0</v>
      </c>
      <c r="D27" s="118">
        <f>VLOOKUP(B27,DONNER1!$A$5:$V$298,22,FALSE)</f>
        <v>0</v>
      </c>
      <c r="E27" s="115">
        <v>0</v>
      </c>
      <c r="F27" s="161">
        <f t="shared" si="13"/>
        <v>0</v>
      </c>
      <c r="G27" s="104">
        <f>VLOOKUP(B27,DONNER1!$A$5:$U$298,19,FALSE)</f>
        <v>0</v>
      </c>
      <c r="H27" s="104">
        <f>VLOOKUP(B27,DONNER1!$A$5:$U$298,20,FALSE)</f>
        <v>0</v>
      </c>
      <c r="I27" s="104">
        <f>VLOOKUP(B27,DONNER1!$A$5:$U$298,21,FALSE)</f>
        <v>0</v>
      </c>
      <c r="J27" s="119">
        <f t="shared" si="14"/>
        <v>0</v>
      </c>
      <c r="K27" s="115">
        <v>0</v>
      </c>
      <c r="L27" s="161">
        <f t="shared" si="15"/>
        <v>0</v>
      </c>
      <c r="M27" s="115">
        <v>0</v>
      </c>
      <c r="N27" s="115">
        <v>0</v>
      </c>
      <c r="O27" s="115">
        <v>0</v>
      </c>
      <c r="P27" s="121">
        <v>0</v>
      </c>
      <c r="Q27" s="149">
        <f t="shared" si="16"/>
        <v>0</v>
      </c>
      <c r="R27" s="149">
        <f t="shared" si="17"/>
        <v>0</v>
      </c>
      <c r="S27" s="149">
        <f t="shared" si="18"/>
        <v>0</v>
      </c>
      <c r="T27" s="149">
        <f t="shared" si="19"/>
        <v>0</v>
      </c>
      <c r="U27" s="179" t="e">
        <f t="shared" si="20"/>
        <v>#DIV/0!</v>
      </c>
    </row>
    <row r="28" spans="1:21" ht="15" customHeight="1" x14ac:dyDescent="0.25">
      <c r="A28" s="176"/>
      <c r="B28" s="115"/>
      <c r="C28" s="118">
        <f>VLOOKUP(B28,DONNER1!$A$5:$U$298,2,FALSE)</f>
        <v>0</v>
      </c>
      <c r="D28" s="118">
        <f>VLOOKUP(B28,DONNER1!$A$5:$V$298,22,FALSE)</f>
        <v>0</v>
      </c>
      <c r="E28" s="115">
        <v>0</v>
      </c>
      <c r="F28" s="161">
        <f t="shared" si="13"/>
        <v>0</v>
      </c>
      <c r="G28" s="104">
        <f>VLOOKUP(B28,DONNER1!$A$5:$U$298,19,FALSE)</f>
        <v>0</v>
      </c>
      <c r="H28" s="104">
        <f>VLOOKUP(B28,DONNER1!$A$5:$U$298,20,FALSE)</f>
        <v>0</v>
      </c>
      <c r="I28" s="104">
        <f>VLOOKUP(B28,DONNER1!$A$5:$U$298,21,FALSE)</f>
        <v>0</v>
      </c>
      <c r="J28" s="119">
        <f t="shared" si="14"/>
        <v>0</v>
      </c>
      <c r="K28" s="115">
        <v>0</v>
      </c>
      <c r="L28" s="161">
        <f t="shared" si="15"/>
        <v>0</v>
      </c>
      <c r="M28" s="115">
        <v>0</v>
      </c>
      <c r="N28" s="115">
        <v>0</v>
      </c>
      <c r="O28" s="115">
        <v>0</v>
      </c>
      <c r="P28" s="121">
        <v>0</v>
      </c>
      <c r="Q28" s="149">
        <f t="shared" si="16"/>
        <v>0</v>
      </c>
      <c r="R28" s="149">
        <f t="shared" si="17"/>
        <v>0</v>
      </c>
      <c r="S28" s="149">
        <f t="shared" si="18"/>
        <v>0</v>
      </c>
      <c r="T28" s="149">
        <f t="shared" si="19"/>
        <v>0</v>
      </c>
      <c r="U28" s="179" t="e">
        <f t="shared" si="20"/>
        <v>#DIV/0!</v>
      </c>
    </row>
    <row r="29" spans="1:21" ht="15" customHeight="1" x14ac:dyDescent="0.25">
      <c r="A29" s="176"/>
      <c r="B29" s="115"/>
      <c r="C29" s="118">
        <f>VLOOKUP(B29,DONNER1!$A$5:$U$298,2,FALSE)</f>
        <v>0</v>
      </c>
      <c r="D29" s="118">
        <f>VLOOKUP(B29,DONNER1!$A$5:$V$298,22,FALSE)</f>
        <v>0</v>
      </c>
      <c r="E29" s="115">
        <v>0</v>
      </c>
      <c r="F29" s="161">
        <f t="shared" si="13"/>
        <v>0</v>
      </c>
      <c r="G29" s="104">
        <f>VLOOKUP(B29,DONNER1!$A$5:$U$298,19,FALSE)</f>
        <v>0</v>
      </c>
      <c r="H29" s="104">
        <f>VLOOKUP(B29,DONNER1!$A$5:$U$298,20,FALSE)</f>
        <v>0</v>
      </c>
      <c r="I29" s="104">
        <f>VLOOKUP(B29,DONNER1!$A$5:$U$298,21,FALSE)</f>
        <v>0</v>
      </c>
      <c r="J29" s="119">
        <f t="shared" si="14"/>
        <v>0</v>
      </c>
      <c r="K29" s="115">
        <v>0</v>
      </c>
      <c r="L29" s="161">
        <f t="shared" si="15"/>
        <v>0</v>
      </c>
      <c r="M29" s="115">
        <v>0</v>
      </c>
      <c r="N29" s="115">
        <v>0</v>
      </c>
      <c r="O29" s="115">
        <v>0</v>
      </c>
      <c r="P29" s="121">
        <v>0</v>
      </c>
      <c r="Q29" s="149">
        <f t="shared" si="16"/>
        <v>0</v>
      </c>
      <c r="R29" s="149">
        <f t="shared" si="17"/>
        <v>0</v>
      </c>
      <c r="S29" s="149">
        <f t="shared" si="18"/>
        <v>0</v>
      </c>
      <c r="T29" s="149">
        <f t="shared" si="19"/>
        <v>0</v>
      </c>
      <c r="U29" s="179" t="e">
        <f t="shared" si="20"/>
        <v>#DIV/0!</v>
      </c>
    </row>
    <row r="30" spans="1:21" ht="15" customHeight="1" x14ac:dyDescent="0.25">
      <c r="A30" s="176"/>
      <c r="B30" s="115"/>
      <c r="C30" s="118">
        <f>VLOOKUP(B30,DONNER1!$A$5:$U$298,2,FALSE)</f>
        <v>0</v>
      </c>
      <c r="D30" s="118">
        <f>VLOOKUP(B30,DONNER1!$A$5:$V$298,22,FALSE)</f>
        <v>0</v>
      </c>
      <c r="E30" s="115">
        <v>0</v>
      </c>
      <c r="F30" s="161">
        <f t="shared" si="13"/>
        <v>0</v>
      </c>
      <c r="G30" s="104">
        <f>VLOOKUP(B30,DONNER1!$A$5:$U$298,19,FALSE)</f>
        <v>0</v>
      </c>
      <c r="H30" s="104">
        <f>VLOOKUP(B30,DONNER1!$A$5:$U$298,20,FALSE)</f>
        <v>0</v>
      </c>
      <c r="I30" s="104">
        <f>VLOOKUP(B30,DONNER1!$A$5:$U$298,21,FALSE)</f>
        <v>0</v>
      </c>
      <c r="J30" s="119">
        <f t="shared" si="14"/>
        <v>0</v>
      </c>
      <c r="K30" s="115">
        <v>0</v>
      </c>
      <c r="L30" s="161">
        <f t="shared" si="15"/>
        <v>0</v>
      </c>
      <c r="M30" s="115">
        <v>0</v>
      </c>
      <c r="N30" s="115">
        <v>0</v>
      </c>
      <c r="O30" s="115">
        <v>0</v>
      </c>
      <c r="P30" s="121">
        <v>0</v>
      </c>
      <c r="Q30" s="149">
        <f t="shared" si="16"/>
        <v>0</v>
      </c>
      <c r="R30" s="149">
        <f t="shared" si="17"/>
        <v>0</v>
      </c>
      <c r="S30" s="149">
        <f t="shared" si="18"/>
        <v>0</v>
      </c>
      <c r="T30" s="149">
        <f t="shared" si="19"/>
        <v>0</v>
      </c>
      <c r="U30" s="179" t="e">
        <f t="shared" si="20"/>
        <v>#DIV/0!</v>
      </c>
    </row>
    <row r="31" spans="1:21" ht="15" customHeight="1" x14ac:dyDescent="0.25">
      <c r="A31" s="176"/>
      <c r="B31" s="115"/>
      <c r="C31" s="118">
        <f>VLOOKUP(B31,DONNER1!$A$5:$U$298,2,FALSE)</f>
        <v>0</v>
      </c>
      <c r="D31" s="118">
        <f>VLOOKUP(B31,DONNER1!$A$5:$V$298,22,FALSE)</f>
        <v>0</v>
      </c>
      <c r="E31" s="115">
        <v>0</v>
      </c>
      <c r="F31" s="161">
        <f t="shared" si="13"/>
        <v>0</v>
      </c>
      <c r="G31" s="104">
        <f>VLOOKUP(B31,DONNER1!$A$5:$U$298,19,FALSE)</f>
        <v>0</v>
      </c>
      <c r="H31" s="104">
        <f>VLOOKUP(B31,DONNER1!$A$5:$U$298,20,FALSE)</f>
        <v>0</v>
      </c>
      <c r="I31" s="104">
        <f>VLOOKUP(B31,DONNER1!$A$5:$U$298,21,FALSE)</f>
        <v>0</v>
      </c>
      <c r="J31" s="119">
        <f t="shared" si="14"/>
        <v>0</v>
      </c>
      <c r="K31" s="115">
        <v>0</v>
      </c>
      <c r="L31" s="161">
        <f t="shared" si="15"/>
        <v>0</v>
      </c>
      <c r="M31" s="115">
        <v>0</v>
      </c>
      <c r="N31" s="115">
        <v>0</v>
      </c>
      <c r="O31" s="115">
        <v>0</v>
      </c>
      <c r="P31" s="121">
        <v>0</v>
      </c>
      <c r="Q31" s="149">
        <f t="shared" si="16"/>
        <v>0</v>
      </c>
      <c r="R31" s="149">
        <f t="shared" si="17"/>
        <v>0</v>
      </c>
      <c r="S31" s="149">
        <f t="shared" si="18"/>
        <v>0</v>
      </c>
      <c r="T31" s="149">
        <f t="shared" si="19"/>
        <v>0</v>
      </c>
      <c r="U31" s="179" t="e">
        <f t="shared" si="20"/>
        <v>#DIV/0!</v>
      </c>
    </row>
    <row r="32" spans="1:21" ht="15" customHeight="1" x14ac:dyDescent="0.25">
      <c r="A32" s="176"/>
      <c r="B32" s="115"/>
      <c r="C32" s="118">
        <f>VLOOKUP(B32,DONNER1!$A$5:$U$298,2,FALSE)</f>
        <v>0</v>
      </c>
      <c r="D32" s="118">
        <f>VLOOKUP(B32,DONNER1!$A$5:$V$298,22,FALSE)</f>
        <v>0</v>
      </c>
      <c r="E32" s="115">
        <v>0</v>
      </c>
      <c r="F32" s="161">
        <f t="shared" si="7"/>
        <v>0</v>
      </c>
      <c r="G32" s="104">
        <f>VLOOKUP(B32,DONNER1!$A$5:$U$298,19,FALSE)</f>
        <v>0</v>
      </c>
      <c r="H32" s="104">
        <f>VLOOKUP(B32,DONNER1!$A$5:$U$298,20,FALSE)</f>
        <v>0</v>
      </c>
      <c r="I32" s="104">
        <f>VLOOKUP(B32,DONNER1!$A$5:$U$298,21,FALSE)</f>
        <v>0</v>
      </c>
      <c r="J32" s="119">
        <f t="shared" si="0"/>
        <v>0</v>
      </c>
      <c r="K32" s="115">
        <v>0</v>
      </c>
      <c r="L32" s="161">
        <f t="shared" si="1"/>
        <v>0</v>
      </c>
      <c r="M32" s="115">
        <v>0</v>
      </c>
      <c r="N32" s="115">
        <v>0</v>
      </c>
      <c r="O32" s="115">
        <v>0</v>
      </c>
      <c r="P32" s="121">
        <v>0</v>
      </c>
      <c r="Q32" s="149">
        <f t="shared" si="2"/>
        <v>0</v>
      </c>
      <c r="R32" s="149">
        <f t="shared" si="3"/>
        <v>0</v>
      </c>
      <c r="S32" s="149">
        <f t="shared" si="4"/>
        <v>0</v>
      </c>
      <c r="T32" s="149">
        <f t="shared" si="5"/>
        <v>0</v>
      </c>
      <c r="U32" s="179" t="e">
        <f t="shared" si="6"/>
        <v>#DIV/0!</v>
      </c>
    </row>
    <row r="33" spans="1:21" ht="15.75" thickBot="1" x14ac:dyDescent="0.3">
      <c r="A33" s="213" t="s">
        <v>360</v>
      </c>
      <c r="B33" s="214"/>
      <c r="C33" s="214"/>
      <c r="D33" s="214"/>
      <c r="E33" s="215">
        <f>SUM(E20:E32)</f>
        <v>0</v>
      </c>
      <c r="F33" s="215">
        <f t="shared" ref="F33:L33" si="21">SUM(F20:F32)</f>
        <v>0</v>
      </c>
      <c r="G33" s="215">
        <f t="shared" si="21"/>
        <v>0</v>
      </c>
      <c r="H33" s="215">
        <f t="shared" si="21"/>
        <v>0</v>
      </c>
      <c r="I33" s="215">
        <f t="shared" si="21"/>
        <v>0</v>
      </c>
      <c r="J33" s="215">
        <f t="shared" si="21"/>
        <v>0</v>
      </c>
      <c r="K33" s="215">
        <f t="shared" si="21"/>
        <v>0</v>
      </c>
      <c r="L33" s="215">
        <f t="shared" si="21"/>
        <v>0</v>
      </c>
      <c r="M33" s="215"/>
      <c r="N33" s="215"/>
      <c r="O33" s="215"/>
      <c r="P33" s="215"/>
      <c r="Q33" s="215">
        <f t="shared" ref="Q33" si="22">SUM(Q20:Q32)</f>
        <v>0</v>
      </c>
      <c r="R33" s="215">
        <f t="shared" ref="R33" si="23">SUM(R20:R32)</f>
        <v>0</v>
      </c>
      <c r="S33" s="215">
        <f t="shared" ref="S33" si="24">SUM(S20:S32)</f>
        <v>0</v>
      </c>
      <c r="T33" s="215">
        <f t="shared" ref="T33" si="25">SUM(T20:T32)</f>
        <v>0</v>
      </c>
      <c r="U33" s="216" t="e">
        <f>SUM(Q33+R33+S33+T33)/L33</f>
        <v>#DIV/0!</v>
      </c>
    </row>
    <row r="34" spans="1:21" ht="15.75" x14ac:dyDescent="0.25">
      <c r="A34" s="111" t="s">
        <v>352</v>
      </c>
      <c r="B34" s="106"/>
      <c r="C34" s="166" t="s">
        <v>353</v>
      </c>
      <c r="D34" s="166" t="s">
        <v>362</v>
      </c>
      <c r="E34" s="166" t="s">
        <v>363</v>
      </c>
      <c r="F34" s="167" t="s">
        <v>364</v>
      </c>
      <c r="G34" s="110" t="s">
        <v>366</v>
      </c>
      <c r="H34" s="110" t="s">
        <v>367</v>
      </c>
      <c r="I34" s="110" t="s">
        <v>368</v>
      </c>
      <c r="J34" s="168" t="s">
        <v>354</v>
      </c>
      <c r="K34" s="168" t="s">
        <v>355</v>
      </c>
      <c r="L34" s="169" t="s">
        <v>356</v>
      </c>
      <c r="M34" s="169" t="s">
        <v>357</v>
      </c>
      <c r="N34" s="169" t="s">
        <v>370</v>
      </c>
      <c r="O34" s="169" t="s">
        <v>358</v>
      </c>
      <c r="P34" s="168" t="s">
        <v>359</v>
      </c>
      <c r="Q34" s="168" t="s">
        <v>360</v>
      </c>
      <c r="R34" s="168"/>
      <c r="S34" s="168"/>
      <c r="T34" s="168"/>
      <c r="U34" s="168" t="s">
        <v>361</v>
      </c>
    </row>
    <row r="35" spans="1:21" x14ac:dyDescent="0.25">
      <c r="B35" s="106"/>
      <c r="C35" s="106"/>
      <c r="D35" s="106"/>
      <c r="E35" s="106"/>
      <c r="F35" s="133">
        <f>SUM(IF(ISNA(E3:E12),0,E3:E12))</f>
        <v>50</v>
      </c>
      <c r="G35" s="110"/>
      <c r="H35" s="110"/>
      <c r="I35" s="110"/>
      <c r="J35" s="106"/>
      <c r="K35" s="106"/>
      <c r="L35" s="106"/>
      <c r="M35" s="106"/>
      <c r="N35" s="106"/>
      <c r="O35" s="106"/>
    </row>
    <row r="36" spans="1:21" ht="15.75" x14ac:dyDescent="0.25">
      <c r="A36" s="111" t="s">
        <v>369</v>
      </c>
      <c r="B36" s="107"/>
      <c r="C36" s="107"/>
      <c r="D36" s="107"/>
      <c r="E36" s="107"/>
      <c r="F36" s="107"/>
      <c r="G36" s="108"/>
      <c r="H36" s="108"/>
      <c r="I36" s="108"/>
      <c r="J36" s="108"/>
      <c r="K36" s="107"/>
      <c r="L36" s="107"/>
      <c r="M36" s="104"/>
      <c r="N36" s="106"/>
      <c r="O36" s="106"/>
      <c r="Q36" s="124"/>
      <c r="R36" s="124"/>
      <c r="S36" s="124"/>
      <c r="T36" s="124"/>
      <c r="U36" s="124"/>
    </row>
    <row r="37" spans="1:21" ht="21" x14ac:dyDescent="0.35">
      <c r="A37" s="38"/>
      <c r="B37" s="115">
        <v>1952541</v>
      </c>
      <c r="C37" s="118" t="str">
        <f>VLOOKUP(B37,DONNER1!$A$5:$U$298,2,FALSE)</f>
        <v>19.05*0.89</v>
      </c>
      <c r="D37" s="118">
        <f>VLOOKUP(B37,DONNER1!$A$5:$V$298,22,FALSE)</f>
        <v>0.35</v>
      </c>
      <c r="E37" s="115">
        <v>0</v>
      </c>
      <c r="F37" s="118">
        <f>((E37*I37)*H37)+G37</f>
        <v>0.24</v>
      </c>
      <c r="G37" s="104">
        <f>VLOOKUP($B$8,DONNER1!$A$5:$U$298,19,FALSE)</f>
        <v>0.24</v>
      </c>
      <c r="H37" s="104">
        <f>VLOOKUP($B$8,DONNER1!$A$5:$U$298,20,FALSE)</f>
        <v>8.0000000000000002E-3</v>
      </c>
      <c r="I37" s="104">
        <f>VLOOKUP($B$8,DONNER1!$A$5:$U$298,21,FALSE)</f>
        <v>3</v>
      </c>
      <c r="J37" s="117"/>
      <c r="K37" s="115"/>
      <c r="L37" s="115"/>
      <c r="M37" s="115"/>
      <c r="N37" s="116"/>
      <c r="O37" s="116"/>
      <c r="P37" s="120"/>
      <c r="Q37" s="126"/>
      <c r="R37" s="162"/>
      <c r="S37" s="162"/>
      <c r="T37" s="162"/>
      <c r="U37" s="125"/>
    </row>
    <row r="38" spans="1:21" x14ac:dyDescent="0.25">
      <c r="A38" s="38"/>
      <c r="B38" s="115">
        <v>9996874</v>
      </c>
      <c r="C38" s="118" t="str">
        <f>VLOOKUP(B38,DONNER1!$A$5:$U$298,2,FALSE)</f>
        <v>9.52*0.51</v>
      </c>
      <c r="D38" s="118">
        <f>VLOOKUP(B38,DONNER1!$A$5:$V$298,22,FALSE)</f>
        <v>0.35</v>
      </c>
      <c r="E38" s="115">
        <v>0</v>
      </c>
      <c r="F38" s="118">
        <f>((E38*I38)*H38)+G38</f>
        <v>0.4</v>
      </c>
      <c r="G38" s="104">
        <f>VLOOKUP(B38,DONNER1!$A$5:$U$298,19,FALSE)</f>
        <v>0.4</v>
      </c>
      <c r="H38" s="104">
        <f>VLOOKUP(B38,DONNER1!$A$5:$U$298,20,FALSE)</f>
        <v>5.0000000000000001E-3</v>
      </c>
      <c r="I38" s="104">
        <f>VLOOKUP(B38,DONNER1!$A$5:$U$298,21,FALSE)</f>
        <v>3</v>
      </c>
      <c r="J38" s="116"/>
      <c r="K38" s="115"/>
      <c r="L38" s="115"/>
      <c r="M38" s="115"/>
      <c r="N38" s="115"/>
      <c r="O38" s="115"/>
      <c r="P38" s="121"/>
      <c r="Q38" s="127"/>
      <c r="R38" s="163"/>
      <c r="S38" s="163"/>
      <c r="T38" s="163"/>
      <c r="U38" s="128"/>
    </row>
    <row r="39" spans="1:21" x14ac:dyDescent="0.25">
      <c r="A39" s="38"/>
      <c r="B39" s="115">
        <v>9997621</v>
      </c>
      <c r="C39" s="118" t="str">
        <f>VLOOKUP(B39,DONNER1!$A$5:$U$298,2,FALSE)</f>
        <v>6*08</v>
      </c>
      <c r="D39" s="118">
        <f>VLOOKUP(B39,DONNER1!$A$5:$V$298,22,FALSE)</f>
        <v>0.35</v>
      </c>
      <c r="E39" s="115">
        <v>0</v>
      </c>
      <c r="F39" s="118">
        <f>((E39*I39)*H39)+G39</f>
        <v>0.35</v>
      </c>
      <c r="G39" s="104">
        <f>VLOOKUP(B39,DONNER1!$A$5:$U$298,19,FALSE)</f>
        <v>0.35</v>
      </c>
      <c r="H39" s="104">
        <f>VLOOKUP(B39,DONNER1!$A$5:$U$298,20,FALSE)</f>
        <v>5.0000000000000001E-3</v>
      </c>
      <c r="I39" s="104">
        <f>VLOOKUP(B39,DONNER1!$A$5:$U$298,21,FALSE)</f>
        <v>3</v>
      </c>
      <c r="J39" s="116"/>
      <c r="K39" s="115"/>
      <c r="L39" s="115"/>
      <c r="M39" s="115"/>
      <c r="N39" s="115"/>
      <c r="O39" s="115"/>
      <c r="P39" s="121"/>
      <c r="Q39" s="127"/>
      <c r="R39" s="163"/>
      <c r="S39" s="163"/>
      <c r="T39" s="163"/>
      <c r="U39" s="128"/>
    </row>
    <row r="40" spans="1:21" x14ac:dyDescent="0.25">
      <c r="A40" s="38"/>
      <c r="B40" s="115"/>
      <c r="C40" s="118">
        <f>VLOOKUP(B40,DONNER1!$A$5:$U$298,2,FALSE)</f>
        <v>0</v>
      </c>
      <c r="D40" s="118">
        <f>VLOOKUP(B40,DONNER1!$A$5:$V$298,22,FALSE)</f>
        <v>0</v>
      </c>
      <c r="E40" s="115">
        <v>0</v>
      </c>
      <c r="F40" s="118">
        <f t="shared" ref="F40:F54" si="26">((E40*I40)*H40)+G40</f>
        <v>0</v>
      </c>
      <c r="G40" s="105"/>
      <c r="H40" s="105"/>
      <c r="I40" s="106"/>
      <c r="J40" s="116"/>
      <c r="K40" s="115"/>
      <c r="L40" s="115"/>
      <c r="M40" s="115"/>
      <c r="N40" s="115"/>
      <c r="O40" s="115"/>
      <c r="P40" s="121"/>
      <c r="Q40" s="127"/>
      <c r="R40" s="163"/>
      <c r="S40" s="163"/>
      <c r="T40" s="163"/>
      <c r="U40" s="128"/>
    </row>
    <row r="41" spans="1:21" x14ac:dyDescent="0.25">
      <c r="A41" s="38"/>
      <c r="B41" s="116"/>
      <c r="C41" s="118">
        <f>VLOOKUP(B41,DONNER1!$A$5:$U$298,2,FALSE)</f>
        <v>0</v>
      </c>
      <c r="D41" s="118">
        <f>VLOOKUP(B41,DONNER1!$A$5:$V$298,22,FALSE)</f>
        <v>0</v>
      </c>
      <c r="E41" s="115">
        <v>0</v>
      </c>
      <c r="F41" s="118">
        <f t="shared" si="26"/>
        <v>0</v>
      </c>
      <c r="G41" s="106"/>
      <c r="H41" s="106"/>
      <c r="I41" s="106"/>
      <c r="J41" s="116"/>
      <c r="K41" s="116"/>
      <c r="L41" s="116"/>
      <c r="M41" s="116"/>
      <c r="N41" s="116"/>
      <c r="O41" s="116"/>
      <c r="P41" s="120"/>
      <c r="Q41" s="129"/>
      <c r="R41" s="164"/>
      <c r="S41" s="164"/>
      <c r="T41" s="164"/>
      <c r="U41" s="128"/>
    </row>
    <row r="42" spans="1:21" x14ac:dyDescent="0.25">
      <c r="A42" s="38"/>
      <c r="B42" s="116"/>
      <c r="C42" s="118">
        <f>VLOOKUP(B42,DONNER1!$A$5:$U$298,2,FALSE)</f>
        <v>0</v>
      </c>
      <c r="D42" s="118">
        <f>VLOOKUP(B42,DONNER1!$A$5:$V$298,22,FALSE)</f>
        <v>0</v>
      </c>
      <c r="E42" s="115">
        <v>0</v>
      </c>
      <c r="F42" s="118">
        <f t="shared" si="26"/>
        <v>0</v>
      </c>
      <c r="G42" s="106"/>
      <c r="H42" s="106"/>
      <c r="I42" s="106"/>
      <c r="J42" s="116"/>
      <c r="K42" s="116"/>
      <c r="L42" s="116"/>
      <c r="M42" s="116"/>
      <c r="N42" s="116"/>
      <c r="O42" s="116"/>
      <c r="P42" s="120"/>
      <c r="Q42" s="129"/>
      <c r="R42" s="164"/>
      <c r="S42" s="164"/>
      <c r="T42" s="164"/>
      <c r="U42" s="128"/>
    </row>
    <row r="43" spans="1:21" x14ac:dyDescent="0.25">
      <c r="A43" s="38"/>
      <c r="B43" s="116"/>
      <c r="C43" s="118">
        <f>VLOOKUP(B43,DONNER1!$A$5:$U$298,2,FALSE)</f>
        <v>0</v>
      </c>
      <c r="D43" s="118">
        <f>VLOOKUP(B43,DONNER1!$A$5:$V$298,22,FALSE)</f>
        <v>0</v>
      </c>
      <c r="E43" s="115">
        <v>0</v>
      </c>
      <c r="F43" s="118">
        <f t="shared" si="26"/>
        <v>0</v>
      </c>
      <c r="G43" s="106"/>
      <c r="H43" s="106"/>
      <c r="I43" s="106"/>
      <c r="J43" s="116"/>
      <c r="K43" s="116"/>
      <c r="L43" s="116"/>
      <c r="M43" s="116"/>
      <c r="N43" s="116"/>
      <c r="O43" s="116"/>
      <c r="P43" s="120"/>
      <c r="Q43" s="129"/>
      <c r="R43" s="164"/>
      <c r="S43" s="164"/>
      <c r="T43" s="164"/>
      <c r="U43" s="128"/>
    </row>
    <row r="44" spans="1:21" x14ac:dyDescent="0.25">
      <c r="A44" s="38"/>
      <c r="B44" s="116"/>
      <c r="C44" s="118">
        <f>VLOOKUP(B44,DONNER1!$A$5:$U$298,2,FALSE)</f>
        <v>0</v>
      </c>
      <c r="D44" s="118">
        <f>VLOOKUP(B44,DONNER1!$A$5:$V$298,22,FALSE)</f>
        <v>0</v>
      </c>
      <c r="E44" s="115">
        <v>0</v>
      </c>
      <c r="F44" s="118">
        <f t="shared" si="26"/>
        <v>0</v>
      </c>
      <c r="J44" s="116"/>
      <c r="K44" s="116"/>
      <c r="L44" s="116"/>
      <c r="M44" s="116"/>
      <c r="N44" s="116"/>
      <c r="O44" s="116"/>
      <c r="P44" s="120"/>
      <c r="Q44" s="129"/>
      <c r="R44" s="164"/>
      <c r="S44" s="164"/>
      <c r="T44" s="164"/>
      <c r="U44" s="128"/>
    </row>
    <row r="45" spans="1:21" x14ac:dyDescent="0.25">
      <c r="A45" s="38"/>
      <c r="B45" s="116"/>
      <c r="C45" s="118">
        <f>VLOOKUP(B45,DONNER1!$A$5:$U$298,2,FALSE)</f>
        <v>0</v>
      </c>
      <c r="D45" s="118">
        <f>VLOOKUP(B45,DONNER1!$A$5:$V$298,22,FALSE)</f>
        <v>0</v>
      </c>
      <c r="E45" s="115">
        <v>0</v>
      </c>
      <c r="F45" s="118">
        <f t="shared" si="26"/>
        <v>0</v>
      </c>
      <c r="J45" s="116"/>
      <c r="K45" s="116"/>
      <c r="L45" s="116"/>
      <c r="M45" s="116"/>
      <c r="N45" s="116"/>
      <c r="O45" s="116"/>
      <c r="P45" s="120"/>
      <c r="Q45" s="129"/>
      <c r="R45" s="164"/>
      <c r="S45" s="164"/>
      <c r="T45" s="164"/>
      <c r="U45" s="128"/>
    </row>
    <row r="46" spans="1:21" x14ac:dyDescent="0.25">
      <c r="A46" s="38"/>
      <c r="B46" s="116"/>
      <c r="C46" s="118">
        <f>VLOOKUP(B46,DONNER1!$A$5:$U$298,2,FALSE)</f>
        <v>0</v>
      </c>
      <c r="D46" s="118">
        <f>VLOOKUP(B46,DONNER1!$A$5:$V$298,22,FALSE)</f>
        <v>0</v>
      </c>
      <c r="E46" s="115">
        <v>0</v>
      </c>
      <c r="F46" s="118">
        <f t="shared" si="26"/>
        <v>0</v>
      </c>
      <c r="J46" s="116"/>
      <c r="K46" s="116"/>
      <c r="L46" s="116"/>
      <c r="M46" s="116"/>
      <c r="N46" s="116"/>
      <c r="O46" s="116"/>
      <c r="P46" s="120"/>
      <c r="Q46" s="129"/>
      <c r="R46" s="164"/>
      <c r="S46" s="164"/>
      <c r="T46" s="164"/>
      <c r="U46" s="128"/>
    </row>
    <row r="47" spans="1:21" x14ac:dyDescent="0.25">
      <c r="A47" s="38"/>
      <c r="B47" s="116"/>
      <c r="C47" s="118">
        <f>VLOOKUP(B47,DONNER1!$A$5:$U$298,2,FALSE)</f>
        <v>0</v>
      </c>
      <c r="D47" s="118">
        <f>VLOOKUP(B47,DONNER1!$A$5:$V$298,22,FALSE)</f>
        <v>0</v>
      </c>
      <c r="E47" s="115">
        <v>0</v>
      </c>
      <c r="F47" s="118">
        <f t="shared" si="26"/>
        <v>0</v>
      </c>
      <c r="J47" s="116"/>
      <c r="K47" s="116"/>
      <c r="L47" s="116"/>
      <c r="M47" s="116"/>
      <c r="N47" s="116"/>
      <c r="O47" s="116"/>
      <c r="P47" s="120"/>
      <c r="Q47" s="129"/>
      <c r="R47" s="164"/>
      <c r="S47" s="164"/>
      <c r="T47" s="164"/>
      <c r="U47" s="128"/>
    </row>
    <row r="48" spans="1:21" x14ac:dyDescent="0.25">
      <c r="A48" s="38"/>
      <c r="B48" s="116"/>
      <c r="C48" s="118">
        <f>VLOOKUP(B48,DONNER1!$A$5:$U$298,2,FALSE)</f>
        <v>0</v>
      </c>
      <c r="D48" s="118">
        <f>VLOOKUP(B48,DONNER1!$A$5:$V$298,22,FALSE)</f>
        <v>0</v>
      </c>
      <c r="E48" s="115">
        <v>0</v>
      </c>
      <c r="F48" s="118">
        <f t="shared" si="26"/>
        <v>0</v>
      </c>
      <c r="J48" s="116"/>
      <c r="K48" s="116"/>
      <c r="L48" s="116"/>
      <c r="M48" s="116"/>
      <c r="N48" s="116"/>
      <c r="O48" s="116"/>
      <c r="P48" s="120"/>
      <c r="Q48" s="129"/>
      <c r="R48" s="164"/>
      <c r="S48" s="164"/>
      <c r="T48" s="164"/>
      <c r="U48" s="128"/>
    </row>
    <row r="49" spans="1:21" x14ac:dyDescent="0.25">
      <c r="A49" s="38"/>
      <c r="B49" s="116"/>
      <c r="C49" s="118">
        <f>VLOOKUP(B49,DONNER1!$A$5:$U$298,2,FALSE)</f>
        <v>0</v>
      </c>
      <c r="D49" s="118">
        <f>VLOOKUP(B49,DONNER1!$A$5:$V$298,22,FALSE)</f>
        <v>0</v>
      </c>
      <c r="E49" s="115">
        <v>0</v>
      </c>
      <c r="F49" s="118">
        <f t="shared" si="26"/>
        <v>0</v>
      </c>
      <c r="J49" s="116"/>
      <c r="K49" s="116"/>
      <c r="L49" s="116"/>
      <c r="M49" s="116"/>
      <c r="N49" s="116"/>
      <c r="O49" s="116"/>
      <c r="P49" s="120"/>
      <c r="Q49" s="129"/>
      <c r="R49" s="164"/>
      <c r="S49" s="164"/>
      <c r="T49" s="164"/>
      <c r="U49" s="128"/>
    </row>
    <row r="50" spans="1:21" x14ac:dyDescent="0.25">
      <c r="A50" s="38"/>
      <c r="B50" s="116"/>
      <c r="C50" s="118">
        <f>VLOOKUP(B50,DONNER1!$A$5:$U$298,2,FALSE)</f>
        <v>0</v>
      </c>
      <c r="D50" s="118">
        <f>VLOOKUP(B50,DONNER1!$A$5:$V$298,22,FALSE)</f>
        <v>0</v>
      </c>
      <c r="E50" s="115">
        <v>0</v>
      </c>
      <c r="F50" s="118">
        <f t="shared" si="26"/>
        <v>0</v>
      </c>
      <c r="J50" s="116"/>
      <c r="K50" s="116"/>
      <c r="L50" s="116"/>
      <c r="M50" s="116"/>
      <c r="N50" s="116"/>
      <c r="O50" s="116"/>
      <c r="P50" s="120"/>
      <c r="Q50" s="129"/>
      <c r="R50" s="164"/>
      <c r="S50" s="164"/>
      <c r="T50" s="164"/>
      <c r="U50" s="128"/>
    </row>
    <row r="51" spans="1:21" x14ac:dyDescent="0.25">
      <c r="A51" s="38"/>
      <c r="B51" s="116"/>
      <c r="C51" s="118">
        <f>VLOOKUP(B51,DONNER1!$A$5:$U$298,2,FALSE)</f>
        <v>0</v>
      </c>
      <c r="D51" s="118">
        <f>VLOOKUP(B51,DONNER1!$A$5:$V$298,22,FALSE)</f>
        <v>0</v>
      </c>
      <c r="E51" s="115">
        <v>0</v>
      </c>
      <c r="F51" s="118">
        <f t="shared" si="26"/>
        <v>0</v>
      </c>
      <c r="J51" s="116"/>
      <c r="K51" s="116"/>
      <c r="L51" s="116"/>
      <c r="M51" s="116"/>
      <c r="N51" s="116"/>
      <c r="O51" s="116"/>
      <c r="P51" s="120"/>
      <c r="Q51" s="129"/>
      <c r="R51" s="164"/>
      <c r="S51" s="164"/>
      <c r="T51" s="164"/>
      <c r="U51" s="128"/>
    </row>
    <row r="52" spans="1:21" x14ac:dyDescent="0.25">
      <c r="A52" s="38"/>
      <c r="B52" s="116"/>
      <c r="C52" s="118">
        <f>VLOOKUP(B52,DONNER1!$A$5:$U$298,2,FALSE)</f>
        <v>0</v>
      </c>
      <c r="D52" s="118">
        <f>VLOOKUP(B52,DONNER1!$A$5:$V$298,22,FALSE)</f>
        <v>0</v>
      </c>
      <c r="E52" s="115">
        <v>0</v>
      </c>
      <c r="F52" s="118">
        <f t="shared" si="26"/>
        <v>0</v>
      </c>
      <c r="J52" s="116"/>
      <c r="K52" s="116"/>
      <c r="L52" s="116"/>
      <c r="M52" s="116"/>
      <c r="N52" s="116"/>
      <c r="O52" s="116"/>
      <c r="P52" s="120"/>
      <c r="Q52" s="129"/>
      <c r="R52" s="164"/>
      <c r="S52" s="164"/>
      <c r="T52" s="164"/>
      <c r="U52" s="128"/>
    </row>
    <row r="53" spans="1:21" x14ac:dyDescent="0.25">
      <c r="A53" s="38"/>
      <c r="B53" s="116"/>
      <c r="C53" s="118">
        <f>VLOOKUP(B53,DONNER1!$A$5:$U$298,2,FALSE)</f>
        <v>0</v>
      </c>
      <c r="D53" s="118">
        <f>VLOOKUP(B53,DONNER1!$A$5:$V$298,22,FALSE)</f>
        <v>0</v>
      </c>
      <c r="E53" s="115">
        <v>0</v>
      </c>
      <c r="F53" s="118">
        <f t="shared" si="26"/>
        <v>0</v>
      </c>
      <c r="J53" s="116"/>
      <c r="K53" s="116"/>
      <c r="L53" s="116"/>
      <c r="M53" s="116"/>
      <c r="N53" s="116"/>
      <c r="O53" s="116"/>
      <c r="P53" s="120"/>
      <c r="Q53" s="129"/>
      <c r="R53" s="164"/>
      <c r="S53" s="164"/>
      <c r="T53" s="164"/>
      <c r="U53" s="128"/>
    </row>
    <row r="54" spans="1:21" x14ac:dyDescent="0.25">
      <c r="A54" s="38"/>
      <c r="B54" s="116"/>
      <c r="C54" s="118">
        <f>VLOOKUP(B54,DONNER1!$A$5:$U$298,2,FALSE)</f>
        <v>0</v>
      </c>
      <c r="D54" s="118">
        <f>VLOOKUP(B54,DONNER1!$A$5:$V$298,22,FALSE)</f>
        <v>0</v>
      </c>
      <c r="E54" s="115">
        <v>0</v>
      </c>
      <c r="F54" s="118">
        <f t="shared" si="26"/>
        <v>0</v>
      </c>
      <c r="J54" s="116"/>
      <c r="K54" s="116"/>
      <c r="L54" s="116"/>
      <c r="M54" s="116"/>
      <c r="N54" s="116"/>
      <c r="O54" s="116"/>
      <c r="P54" s="120"/>
      <c r="Q54" s="130"/>
      <c r="R54" s="165"/>
      <c r="S54" s="165"/>
      <c r="T54" s="165"/>
      <c r="U54" s="131"/>
    </row>
    <row r="55" spans="1:21" x14ac:dyDescent="0.25">
      <c r="A55" s="119" t="s">
        <v>360</v>
      </c>
      <c r="B55" s="118"/>
      <c r="C55" s="118"/>
      <c r="D55" s="118"/>
      <c r="E55" s="119">
        <f>SUM(E37:E54)</f>
        <v>0</v>
      </c>
      <c r="F55" s="119">
        <f t="shared" ref="F55" si="27">SUM(F37:F54)</f>
        <v>0.99</v>
      </c>
      <c r="G55" s="119">
        <f t="shared" ref="G55" si="28">SUM(G37:G54)</f>
        <v>0.99</v>
      </c>
      <c r="H55" s="119">
        <f t="shared" ref="H55" si="29">SUM(H37:H54)</f>
        <v>1.8000000000000002E-2</v>
      </c>
      <c r="I55" s="119">
        <f t="shared" ref="I55" si="30">SUM(I37:I54)</f>
        <v>9</v>
      </c>
      <c r="J55" s="119">
        <f t="shared" ref="J55" si="31">SUM(J37:J54)</f>
        <v>0</v>
      </c>
      <c r="K55" s="119">
        <f t="shared" ref="K55" si="32">SUM(K37:K54)</f>
        <v>0</v>
      </c>
      <c r="L55" s="119">
        <f t="shared" ref="L55" si="33">SUM(L37:L54)</f>
        <v>0</v>
      </c>
      <c r="M55" s="119">
        <f t="shared" ref="M55" si="34">SUM(M37:M54)</f>
        <v>0</v>
      </c>
      <c r="N55" s="119">
        <f t="shared" ref="N55" si="35">SUM(N37:N54)</f>
        <v>0</v>
      </c>
      <c r="O55" s="119">
        <f t="shared" ref="O55" si="36">SUM(O37:O54)</f>
        <v>0</v>
      </c>
      <c r="P55" s="119">
        <f t="shared" ref="P55" si="37">SUM(P37:P54)</f>
        <v>0</v>
      </c>
      <c r="Q55" s="122">
        <f>SUM(M55:P55)</f>
        <v>0</v>
      </c>
      <c r="R55" s="122"/>
      <c r="S55" s="122"/>
      <c r="T55" s="122"/>
      <c r="U55" s="123" t="e">
        <f>Q55/L55</f>
        <v>#DIV/0!</v>
      </c>
    </row>
    <row r="56" spans="1:21" ht="15.75" x14ac:dyDescent="0.25">
      <c r="A56" s="111" t="s">
        <v>352</v>
      </c>
      <c r="B56" s="106"/>
      <c r="C56" s="112" t="s">
        <v>353</v>
      </c>
      <c r="D56" s="112" t="s">
        <v>362</v>
      </c>
      <c r="E56" s="112" t="s">
        <v>363</v>
      </c>
      <c r="F56" s="113" t="s">
        <v>364</v>
      </c>
      <c r="G56" s="110" t="s">
        <v>366</v>
      </c>
      <c r="H56" s="110" t="s">
        <v>367</v>
      </c>
      <c r="I56" s="110" t="s">
        <v>368</v>
      </c>
      <c r="J56" s="87" t="s">
        <v>354</v>
      </c>
      <c r="K56" s="87" t="s">
        <v>355</v>
      </c>
      <c r="L56" s="114" t="s">
        <v>356</v>
      </c>
      <c r="M56" s="114" t="s">
        <v>357</v>
      </c>
      <c r="N56" s="114" t="s">
        <v>370</v>
      </c>
      <c r="O56" s="114" t="s">
        <v>358</v>
      </c>
      <c r="P56" s="87" t="s">
        <v>359</v>
      </c>
      <c r="Q56" s="87" t="s">
        <v>360</v>
      </c>
      <c r="R56" s="87"/>
      <c r="S56" s="87"/>
      <c r="T56" s="87"/>
      <c r="U56" s="87" t="s">
        <v>361</v>
      </c>
    </row>
    <row r="57" spans="1:21" x14ac:dyDescent="0.25">
      <c r="B57" s="106"/>
      <c r="C57" s="106"/>
      <c r="D57" s="106"/>
      <c r="E57" s="106"/>
      <c r="F57" s="110"/>
      <c r="G57" s="110"/>
      <c r="H57" s="110"/>
      <c r="I57" s="110"/>
      <c r="J57" s="106"/>
      <c r="K57" s="106"/>
      <c r="L57" s="106"/>
      <c r="M57" s="106"/>
      <c r="N57" s="106"/>
      <c r="O57" s="106"/>
    </row>
    <row r="58" spans="1:21" ht="15.75" x14ac:dyDescent="0.25">
      <c r="A58" s="111" t="s">
        <v>369</v>
      </c>
      <c r="B58" s="107"/>
      <c r="C58" s="107"/>
      <c r="D58" s="107"/>
      <c r="E58" s="107"/>
      <c r="F58" s="107"/>
      <c r="G58" s="108"/>
      <c r="H58" s="108"/>
      <c r="I58" s="108"/>
      <c r="J58" s="108"/>
      <c r="K58" s="107"/>
      <c r="L58" s="107"/>
      <c r="M58" s="104"/>
      <c r="N58" s="106"/>
      <c r="O58" s="106"/>
      <c r="Q58" s="124"/>
      <c r="R58" s="124"/>
      <c r="S58" s="124"/>
      <c r="T58" s="124"/>
      <c r="U58" s="124"/>
    </row>
    <row r="59" spans="1:21" ht="21" x14ac:dyDescent="0.35">
      <c r="A59" s="38"/>
      <c r="B59" s="115">
        <v>1952541</v>
      </c>
      <c r="C59" s="118" t="str">
        <f>VLOOKUP(B59,DONNER1!$A$5:$U$298,2,FALSE)</f>
        <v>19.05*0.89</v>
      </c>
      <c r="D59" s="118">
        <f>VLOOKUP(B59,DONNER1!$A$5:$V$298,22,FALSE)</f>
        <v>0.35</v>
      </c>
      <c r="E59" s="115">
        <v>0</v>
      </c>
      <c r="F59" s="118">
        <f>((E59*I59)*H59)+G59</f>
        <v>0.24</v>
      </c>
      <c r="G59" s="104">
        <f>VLOOKUP($B$8,DONNER1!$A$5:$U$298,19,FALSE)</f>
        <v>0.24</v>
      </c>
      <c r="H59" s="104">
        <f>VLOOKUP($B$8,DONNER1!$A$5:$U$298,20,FALSE)</f>
        <v>8.0000000000000002E-3</v>
      </c>
      <c r="I59" s="104">
        <f>VLOOKUP($B$8,DONNER1!$A$5:$U$298,21,FALSE)</f>
        <v>3</v>
      </c>
      <c r="J59" s="117"/>
      <c r="K59" s="115"/>
      <c r="L59" s="115"/>
      <c r="M59" s="115"/>
      <c r="N59" s="116"/>
      <c r="O59" s="116"/>
      <c r="P59" s="120"/>
      <c r="Q59" s="126"/>
      <c r="R59" s="162"/>
      <c r="S59" s="162"/>
      <c r="T59" s="162"/>
      <c r="U59" s="125"/>
    </row>
    <row r="60" spans="1:21" x14ac:dyDescent="0.25">
      <c r="A60" s="38"/>
      <c r="B60" s="115">
        <v>9996874</v>
      </c>
      <c r="C60" s="118" t="str">
        <f>VLOOKUP(B60,DONNER1!$A$5:$U$298,2,FALSE)</f>
        <v>9.52*0.51</v>
      </c>
      <c r="D60" s="118">
        <f>VLOOKUP(B60,DONNER1!$A$5:$V$298,22,FALSE)</f>
        <v>0.35</v>
      </c>
      <c r="E60" s="115">
        <v>0</v>
      </c>
      <c r="F60" s="118">
        <f>((E60*I60)*H60)+G60</f>
        <v>0.4</v>
      </c>
      <c r="G60" s="104">
        <f>VLOOKUP(B60,DONNER1!$A$5:$U$298,19,FALSE)</f>
        <v>0.4</v>
      </c>
      <c r="H60" s="104">
        <f>VLOOKUP(B60,DONNER1!$A$5:$U$298,20,FALSE)</f>
        <v>5.0000000000000001E-3</v>
      </c>
      <c r="I60" s="104">
        <f>VLOOKUP(B60,DONNER1!$A$5:$U$298,21,FALSE)</f>
        <v>3</v>
      </c>
      <c r="J60" s="116"/>
      <c r="K60" s="115"/>
      <c r="L60" s="115"/>
      <c r="M60" s="115"/>
      <c r="N60" s="115"/>
      <c r="O60" s="115"/>
      <c r="P60" s="121"/>
      <c r="Q60" s="127"/>
      <c r="R60" s="163"/>
      <c r="S60" s="163"/>
      <c r="T60" s="163"/>
      <c r="U60" s="128"/>
    </row>
    <row r="61" spans="1:21" x14ac:dyDescent="0.25">
      <c r="A61" s="38"/>
      <c r="B61" s="115">
        <v>9997621</v>
      </c>
      <c r="C61" s="118" t="str">
        <f>VLOOKUP(B61,DONNER1!$A$5:$U$298,2,FALSE)</f>
        <v>6*08</v>
      </c>
      <c r="D61" s="118">
        <f>VLOOKUP(B61,DONNER1!$A$5:$V$298,22,FALSE)</f>
        <v>0.35</v>
      </c>
      <c r="E61" s="115">
        <v>0</v>
      </c>
      <c r="F61" s="118">
        <f>((E61*I61)*H61)+G61</f>
        <v>0.35</v>
      </c>
      <c r="G61" s="104">
        <f>VLOOKUP(B61,DONNER1!$A$5:$U$298,19,FALSE)</f>
        <v>0.35</v>
      </c>
      <c r="H61" s="104">
        <f>VLOOKUP(B61,DONNER1!$A$5:$U$298,20,FALSE)</f>
        <v>5.0000000000000001E-3</v>
      </c>
      <c r="I61" s="104">
        <f>VLOOKUP(B61,DONNER1!$A$5:$U$298,21,FALSE)</f>
        <v>3</v>
      </c>
      <c r="J61" s="116"/>
      <c r="K61" s="115"/>
      <c r="L61" s="115"/>
      <c r="M61" s="115"/>
      <c r="N61" s="115"/>
      <c r="O61" s="115"/>
      <c r="P61" s="121"/>
      <c r="Q61" s="127"/>
      <c r="R61" s="163"/>
      <c r="S61" s="163"/>
      <c r="T61" s="163"/>
      <c r="U61" s="128"/>
    </row>
    <row r="62" spans="1:21" x14ac:dyDescent="0.25">
      <c r="A62" s="38"/>
      <c r="B62" s="115"/>
      <c r="C62" s="118">
        <f>VLOOKUP(B62,DONNER1!$A$5:$U$298,2,FALSE)</f>
        <v>0</v>
      </c>
      <c r="D62" s="118">
        <f>VLOOKUP(B62,DONNER1!$A$5:$V$298,22,FALSE)</f>
        <v>0</v>
      </c>
      <c r="E62" s="115">
        <v>0</v>
      </c>
      <c r="F62" s="118">
        <f t="shared" ref="F62:F76" si="38">((E62*I62)*H62)+G62</f>
        <v>0</v>
      </c>
      <c r="G62" s="105"/>
      <c r="H62" s="105"/>
      <c r="I62" s="106"/>
      <c r="J62" s="116"/>
      <c r="K62" s="115"/>
      <c r="L62" s="115"/>
      <c r="M62" s="115"/>
      <c r="N62" s="115"/>
      <c r="O62" s="115"/>
      <c r="P62" s="121"/>
      <c r="Q62" s="127"/>
      <c r="R62" s="163"/>
      <c r="S62" s="163"/>
      <c r="T62" s="163"/>
      <c r="U62" s="128"/>
    </row>
    <row r="63" spans="1:21" x14ac:dyDescent="0.25">
      <c r="A63" s="38"/>
      <c r="B63" s="116"/>
      <c r="C63" s="118">
        <f>VLOOKUP(B63,DONNER1!$A$5:$U$298,2,FALSE)</f>
        <v>0</v>
      </c>
      <c r="D63" s="118">
        <f>VLOOKUP(B63,DONNER1!$A$5:$V$298,22,FALSE)</f>
        <v>0</v>
      </c>
      <c r="E63" s="115">
        <v>0</v>
      </c>
      <c r="F63" s="118">
        <f t="shared" si="38"/>
        <v>0</v>
      </c>
      <c r="G63" s="106"/>
      <c r="H63" s="106"/>
      <c r="I63" s="106"/>
      <c r="J63" s="116"/>
      <c r="K63" s="116"/>
      <c r="L63" s="116"/>
      <c r="M63" s="116"/>
      <c r="N63" s="116"/>
      <c r="O63" s="116"/>
      <c r="P63" s="120"/>
      <c r="Q63" s="129"/>
      <c r="R63" s="164"/>
      <c r="S63" s="164"/>
      <c r="T63" s="164"/>
      <c r="U63" s="128"/>
    </row>
    <row r="64" spans="1:21" x14ac:dyDescent="0.25">
      <c r="A64" s="38"/>
      <c r="B64" s="116"/>
      <c r="C64" s="118">
        <f>VLOOKUP(B64,DONNER1!$A$5:$U$298,2,FALSE)</f>
        <v>0</v>
      </c>
      <c r="D64" s="118">
        <f>VLOOKUP(B64,DONNER1!$A$5:$V$298,22,FALSE)</f>
        <v>0</v>
      </c>
      <c r="E64" s="115">
        <v>0</v>
      </c>
      <c r="F64" s="118">
        <f t="shared" si="38"/>
        <v>0</v>
      </c>
      <c r="G64" s="106"/>
      <c r="H64" s="106"/>
      <c r="I64" s="106"/>
      <c r="J64" s="116"/>
      <c r="K64" s="116"/>
      <c r="L64" s="116"/>
      <c r="M64" s="116"/>
      <c r="N64" s="116"/>
      <c r="O64" s="116"/>
      <c r="P64" s="120"/>
      <c r="Q64" s="129"/>
      <c r="R64" s="164"/>
      <c r="S64" s="164"/>
      <c r="T64" s="164"/>
      <c r="U64" s="128"/>
    </row>
    <row r="65" spans="1:21" x14ac:dyDescent="0.25">
      <c r="A65" s="38"/>
      <c r="B65" s="116"/>
      <c r="C65" s="118">
        <f>VLOOKUP(B65,DONNER1!$A$5:$U$298,2,FALSE)</f>
        <v>0</v>
      </c>
      <c r="D65" s="118">
        <f>VLOOKUP(B65,DONNER1!$A$5:$V$298,22,FALSE)</f>
        <v>0</v>
      </c>
      <c r="E65" s="115">
        <v>0</v>
      </c>
      <c r="F65" s="118">
        <f t="shared" si="38"/>
        <v>0</v>
      </c>
      <c r="G65" s="106"/>
      <c r="H65" s="106"/>
      <c r="I65" s="106"/>
      <c r="J65" s="116"/>
      <c r="K65" s="116"/>
      <c r="L65" s="116"/>
      <c r="M65" s="116"/>
      <c r="N65" s="116"/>
      <c r="O65" s="116"/>
      <c r="P65" s="120"/>
      <c r="Q65" s="129"/>
      <c r="R65" s="164"/>
      <c r="S65" s="164"/>
      <c r="T65" s="164"/>
      <c r="U65" s="128"/>
    </row>
    <row r="66" spans="1:21" x14ac:dyDescent="0.25">
      <c r="A66" s="38"/>
      <c r="B66" s="116"/>
      <c r="C66" s="118">
        <f>VLOOKUP(B66,DONNER1!$A$5:$U$298,2,FALSE)</f>
        <v>0</v>
      </c>
      <c r="D66" s="118">
        <f>VLOOKUP(B66,DONNER1!$A$5:$V$298,22,FALSE)</f>
        <v>0</v>
      </c>
      <c r="E66" s="115">
        <v>0</v>
      </c>
      <c r="F66" s="118">
        <f t="shared" si="38"/>
        <v>0</v>
      </c>
      <c r="J66" s="116"/>
      <c r="K66" s="116"/>
      <c r="L66" s="116"/>
      <c r="M66" s="116"/>
      <c r="N66" s="116"/>
      <c r="O66" s="116"/>
      <c r="P66" s="120"/>
      <c r="Q66" s="129"/>
      <c r="R66" s="164"/>
      <c r="S66" s="164"/>
      <c r="T66" s="164"/>
      <c r="U66" s="128"/>
    </row>
    <row r="67" spans="1:21" x14ac:dyDescent="0.25">
      <c r="A67" s="38"/>
      <c r="B67" s="116"/>
      <c r="C67" s="118">
        <f>VLOOKUP(B67,DONNER1!$A$5:$U$298,2,FALSE)</f>
        <v>0</v>
      </c>
      <c r="D67" s="118">
        <f>VLOOKUP(B67,DONNER1!$A$5:$V$298,22,FALSE)</f>
        <v>0</v>
      </c>
      <c r="E67" s="115">
        <v>0</v>
      </c>
      <c r="F67" s="118">
        <f t="shared" si="38"/>
        <v>0</v>
      </c>
      <c r="J67" s="116"/>
      <c r="K67" s="116"/>
      <c r="L67" s="116"/>
      <c r="M67" s="116"/>
      <c r="N67" s="116"/>
      <c r="O67" s="116"/>
      <c r="P67" s="120"/>
      <c r="Q67" s="129"/>
      <c r="R67" s="164"/>
      <c r="S67" s="164"/>
      <c r="T67" s="164"/>
      <c r="U67" s="128"/>
    </row>
    <row r="68" spans="1:21" x14ac:dyDescent="0.25">
      <c r="A68" s="38"/>
      <c r="B68" s="116"/>
      <c r="C68" s="118">
        <f>VLOOKUP(B68,DONNER1!$A$5:$U$298,2,FALSE)</f>
        <v>0</v>
      </c>
      <c r="D68" s="118">
        <f>VLOOKUP(B68,DONNER1!$A$5:$V$298,22,FALSE)</f>
        <v>0</v>
      </c>
      <c r="E68" s="115">
        <v>0</v>
      </c>
      <c r="F68" s="118">
        <f t="shared" si="38"/>
        <v>0</v>
      </c>
      <c r="J68" s="116"/>
      <c r="K68" s="116"/>
      <c r="L68" s="116"/>
      <c r="M68" s="116"/>
      <c r="N68" s="116"/>
      <c r="O68" s="116"/>
      <c r="P68" s="120"/>
      <c r="Q68" s="129"/>
      <c r="R68" s="164"/>
      <c r="S68" s="164"/>
      <c r="T68" s="164"/>
      <c r="U68" s="128"/>
    </row>
    <row r="69" spans="1:21" x14ac:dyDescent="0.25">
      <c r="A69" s="38"/>
      <c r="B69" s="116"/>
      <c r="C69" s="118">
        <f>VLOOKUP(B69,DONNER1!$A$5:$U$298,2,FALSE)</f>
        <v>0</v>
      </c>
      <c r="D69" s="118">
        <f>VLOOKUP(B69,DONNER1!$A$5:$V$298,22,FALSE)</f>
        <v>0</v>
      </c>
      <c r="E69" s="115">
        <v>0</v>
      </c>
      <c r="F69" s="118">
        <f t="shared" si="38"/>
        <v>0</v>
      </c>
      <c r="J69" s="116"/>
      <c r="K69" s="116"/>
      <c r="L69" s="116"/>
      <c r="M69" s="116"/>
      <c r="N69" s="116"/>
      <c r="O69" s="116"/>
      <c r="P69" s="120"/>
      <c r="Q69" s="129"/>
      <c r="R69" s="164"/>
      <c r="S69" s="164"/>
      <c r="T69" s="164"/>
      <c r="U69" s="128"/>
    </row>
    <row r="70" spans="1:21" x14ac:dyDescent="0.25">
      <c r="A70" s="38"/>
      <c r="B70" s="116"/>
      <c r="C70" s="118">
        <f>VLOOKUP(B70,DONNER1!$A$5:$U$298,2,FALSE)</f>
        <v>0</v>
      </c>
      <c r="D70" s="118">
        <f>VLOOKUP(B70,DONNER1!$A$5:$V$298,22,FALSE)</f>
        <v>0</v>
      </c>
      <c r="E70" s="115">
        <v>0</v>
      </c>
      <c r="F70" s="118">
        <f t="shared" si="38"/>
        <v>0</v>
      </c>
      <c r="J70" s="116"/>
      <c r="K70" s="116"/>
      <c r="L70" s="116"/>
      <c r="M70" s="116"/>
      <c r="N70" s="116"/>
      <c r="O70" s="116"/>
      <c r="P70" s="120"/>
      <c r="Q70" s="129"/>
      <c r="R70" s="164"/>
      <c r="S70" s="164"/>
      <c r="T70" s="164"/>
      <c r="U70" s="128"/>
    </row>
    <row r="71" spans="1:21" x14ac:dyDescent="0.25">
      <c r="A71" s="38"/>
      <c r="B71" s="116"/>
      <c r="C71" s="118">
        <f>VLOOKUP(B71,DONNER1!$A$5:$U$298,2,FALSE)</f>
        <v>0</v>
      </c>
      <c r="D71" s="118">
        <f>VLOOKUP(B71,DONNER1!$A$5:$V$298,22,FALSE)</f>
        <v>0</v>
      </c>
      <c r="E71" s="115">
        <v>0</v>
      </c>
      <c r="F71" s="118">
        <f t="shared" si="38"/>
        <v>0</v>
      </c>
      <c r="J71" s="116"/>
      <c r="K71" s="116"/>
      <c r="L71" s="116"/>
      <c r="M71" s="116"/>
      <c r="N71" s="116"/>
      <c r="O71" s="116"/>
      <c r="P71" s="120"/>
      <c r="Q71" s="129"/>
      <c r="R71" s="164"/>
      <c r="S71" s="164"/>
      <c r="T71" s="164"/>
      <c r="U71" s="128"/>
    </row>
    <row r="72" spans="1:21" x14ac:dyDescent="0.25">
      <c r="A72" s="38"/>
      <c r="B72" s="116"/>
      <c r="C72" s="118">
        <f>VLOOKUP(B72,DONNER1!$A$5:$U$298,2,FALSE)</f>
        <v>0</v>
      </c>
      <c r="D72" s="118">
        <f>VLOOKUP(B72,DONNER1!$A$5:$V$298,22,FALSE)</f>
        <v>0</v>
      </c>
      <c r="E72" s="115">
        <v>0</v>
      </c>
      <c r="F72" s="118">
        <f t="shared" si="38"/>
        <v>0</v>
      </c>
      <c r="J72" s="116"/>
      <c r="K72" s="116"/>
      <c r="L72" s="116"/>
      <c r="M72" s="116"/>
      <c r="N72" s="116"/>
      <c r="O72" s="116"/>
      <c r="P72" s="120"/>
      <c r="Q72" s="129"/>
      <c r="R72" s="164"/>
      <c r="S72" s="164"/>
      <c r="T72" s="164"/>
      <c r="U72" s="128"/>
    </row>
    <row r="73" spans="1:21" x14ac:dyDescent="0.25">
      <c r="A73" s="38"/>
      <c r="B73" s="116"/>
      <c r="C73" s="118">
        <f>VLOOKUP(B73,DONNER1!$A$5:$U$298,2,FALSE)</f>
        <v>0</v>
      </c>
      <c r="D73" s="118">
        <f>VLOOKUP(B73,DONNER1!$A$5:$V$298,22,FALSE)</f>
        <v>0</v>
      </c>
      <c r="E73" s="115">
        <v>0</v>
      </c>
      <c r="F73" s="118">
        <f t="shared" si="38"/>
        <v>0</v>
      </c>
      <c r="J73" s="116"/>
      <c r="K73" s="116"/>
      <c r="L73" s="116"/>
      <c r="M73" s="116"/>
      <c r="N73" s="116"/>
      <c r="O73" s="116"/>
      <c r="P73" s="120"/>
      <c r="Q73" s="129"/>
      <c r="R73" s="164"/>
      <c r="S73" s="164"/>
      <c r="T73" s="164"/>
      <c r="U73" s="128"/>
    </row>
    <row r="74" spans="1:21" x14ac:dyDescent="0.25">
      <c r="A74" s="38"/>
      <c r="B74" s="116"/>
      <c r="C74" s="118">
        <f>VLOOKUP(B74,DONNER1!$A$5:$U$298,2,FALSE)</f>
        <v>0</v>
      </c>
      <c r="D74" s="118">
        <f>VLOOKUP(B74,DONNER1!$A$5:$V$298,22,FALSE)</f>
        <v>0</v>
      </c>
      <c r="E74" s="115">
        <v>0</v>
      </c>
      <c r="F74" s="118">
        <f t="shared" si="38"/>
        <v>0</v>
      </c>
      <c r="J74" s="116"/>
      <c r="K74" s="116"/>
      <c r="L74" s="116"/>
      <c r="M74" s="116"/>
      <c r="N74" s="116"/>
      <c r="O74" s="116"/>
      <c r="P74" s="120"/>
      <c r="Q74" s="129"/>
      <c r="R74" s="164"/>
      <c r="S74" s="164"/>
      <c r="T74" s="164"/>
      <c r="U74" s="128"/>
    </row>
    <row r="75" spans="1:21" x14ac:dyDescent="0.25">
      <c r="A75" s="38"/>
      <c r="B75" s="116"/>
      <c r="C75" s="118">
        <f>VLOOKUP(B75,DONNER1!$A$5:$U$298,2,FALSE)</f>
        <v>0</v>
      </c>
      <c r="D75" s="118">
        <f>VLOOKUP(B75,DONNER1!$A$5:$V$298,22,FALSE)</f>
        <v>0</v>
      </c>
      <c r="E75" s="115">
        <v>0</v>
      </c>
      <c r="F75" s="118">
        <f t="shared" si="38"/>
        <v>0</v>
      </c>
      <c r="J75" s="116"/>
      <c r="K75" s="116"/>
      <c r="L75" s="116"/>
      <c r="M75" s="116"/>
      <c r="N75" s="116"/>
      <c r="O75" s="116"/>
      <c r="P75" s="120"/>
      <c r="Q75" s="129"/>
      <c r="R75" s="164"/>
      <c r="S75" s="164"/>
      <c r="T75" s="164"/>
      <c r="U75" s="128"/>
    </row>
    <row r="76" spans="1:21" x14ac:dyDescent="0.25">
      <c r="A76" s="38"/>
      <c r="B76" s="116"/>
      <c r="C76" s="118">
        <f>VLOOKUP(B76,DONNER1!$A$5:$U$298,2,FALSE)</f>
        <v>0</v>
      </c>
      <c r="D76" s="118">
        <f>VLOOKUP(B76,DONNER1!$A$5:$V$298,22,FALSE)</f>
        <v>0</v>
      </c>
      <c r="E76" s="115">
        <v>0</v>
      </c>
      <c r="F76" s="118">
        <f t="shared" si="38"/>
        <v>0</v>
      </c>
      <c r="J76" s="116"/>
      <c r="K76" s="116"/>
      <c r="L76" s="116"/>
      <c r="M76" s="116"/>
      <c r="N76" s="116"/>
      <c r="O76" s="116"/>
      <c r="P76" s="120"/>
      <c r="Q76" s="130"/>
      <c r="R76" s="165"/>
      <c r="S76" s="165"/>
      <c r="T76" s="165"/>
      <c r="U76" s="131"/>
    </row>
    <row r="77" spans="1:21" x14ac:dyDescent="0.25">
      <c r="A77" s="119" t="s">
        <v>360</v>
      </c>
      <c r="B77" s="118"/>
      <c r="C77" s="118"/>
      <c r="D77" s="118"/>
      <c r="E77" s="119">
        <f>SUM(E59:E76)</f>
        <v>0</v>
      </c>
      <c r="F77" s="119">
        <f t="shared" ref="F77" si="39">SUM(F59:F76)</f>
        <v>0.99</v>
      </c>
      <c r="G77" s="119">
        <f t="shared" ref="G77" si="40">SUM(G59:G76)</f>
        <v>0.99</v>
      </c>
      <c r="H77" s="119">
        <f t="shared" ref="H77" si="41">SUM(H59:H76)</f>
        <v>1.8000000000000002E-2</v>
      </c>
      <c r="I77" s="119">
        <f t="shared" ref="I77" si="42">SUM(I59:I76)</f>
        <v>9</v>
      </c>
      <c r="J77" s="119">
        <f t="shared" ref="J77" si="43">SUM(J59:J76)</f>
        <v>0</v>
      </c>
      <c r="K77" s="119">
        <f t="shared" ref="K77" si="44">SUM(K59:K76)</f>
        <v>0</v>
      </c>
      <c r="L77" s="119">
        <f t="shared" ref="L77" si="45">SUM(L59:L76)</f>
        <v>0</v>
      </c>
      <c r="M77" s="119">
        <f t="shared" ref="M77" si="46">SUM(M59:M76)</f>
        <v>0</v>
      </c>
      <c r="N77" s="119">
        <f t="shared" ref="N77" si="47">SUM(N59:N76)</f>
        <v>0</v>
      </c>
      <c r="O77" s="119">
        <f t="shared" ref="O77" si="48">SUM(O59:O76)</f>
        <v>0</v>
      </c>
      <c r="P77" s="119">
        <f t="shared" ref="P77" si="49">SUM(P59:P76)</f>
        <v>0</v>
      </c>
      <c r="Q77" s="122">
        <f>SUM(M77:P77)</f>
        <v>0</v>
      </c>
      <c r="R77" s="122"/>
      <c r="S77" s="122"/>
      <c r="T77" s="122"/>
      <c r="U77" s="123" t="e">
        <f>Q77/L77</f>
        <v>#DIV/0!</v>
      </c>
    </row>
    <row r="78" spans="1:21" ht="15.75" x14ac:dyDescent="0.25">
      <c r="A78" s="111" t="s">
        <v>352</v>
      </c>
      <c r="B78" s="106"/>
      <c r="C78" s="112" t="s">
        <v>353</v>
      </c>
      <c r="D78" s="112" t="s">
        <v>362</v>
      </c>
      <c r="E78" s="112" t="s">
        <v>363</v>
      </c>
      <c r="F78" s="113" t="s">
        <v>364</v>
      </c>
      <c r="G78" s="110" t="s">
        <v>366</v>
      </c>
      <c r="H78" s="110" t="s">
        <v>367</v>
      </c>
      <c r="I78" s="110" t="s">
        <v>368</v>
      </c>
      <c r="J78" s="87" t="s">
        <v>354</v>
      </c>
      <c r="K78" s="87" t="s">
        <v>355</v>
      </c>
      <c r="L78" s="114" t="s">
        <v>356</v>
      </c>
      <c r="M78" s="114" t="s">
        <v>357</v>
      </c>
      <c r="N78" s="114" t="s">
        <v>370</v>
      </c>
      <c r="O78" s="114" t="s">
        <v>358</v>
      </c>
      <c r="P78" s="87" t="s">
        <v>359</v>
      </c>
      <c r="Q78" s="87" t="s">
        <v>360</v>
      </c>
      <c r="R78" s="87"/>
      <c r="S78" s="87"/>
      <c r="T78" s="87"/>
      <c r="U78" s="87" t="s">
        <v>361</v>
      </c>
    </row>
    <row r="79" spans="1:21" x14ac:dyDescent="0.25">
      <c r="B79" s="106"/>
      <c r="C79" s="106"/>
      <c r="D79" s="106"/>
      <c r="E79" s="106"/>
      <c r="F79" s="110"/>
      <c r="G79" s="110"/>
      <c r="H79" s="110"/>
      <c r="I79" s="110"/>
      <c r="J79" s="106"/>
      <c r="K79" s="106"/>
      <c r="L79" s="106"/>
      <c r="M79" s="106"/>
      <c r="N79" s="106"/>
      <c r="O79" s="106"/>
    </row>
    <row r="80" spans="1:21" ht="15.75" x14ac:dyDescent="0.25">
      <c r="A80" s="111" t="s">
        <v>369</v>
      </c>
      <c r="B80" s="107"/>
      <c r="C80" s="107"/>
      <c r="D80" s="107"/>
      <c r="E80" s="107"/>
      <c r="F80" s="107"/>
      <c r="G80" s="108"/>
      <c r="H80" s="108"/>
      <c r="I80" s="108"/>
      <c r="J80" s="108"/>
      <c r="K80" s="107"/>
      <c r="L80" s="107"/>
      <c r="M80" s="104"/>
      <c r="N80" s="106"/>
      <c r="O80" s="106"/>
      <c r="Q80" s="124"/>
      <c r="R80" s="124"/>
      <c r="S80" s="124"/>
      <c r="T80" s="124"/>
      <c r="U80" s="124"/>
    </row>
    <row r="81" spans="1:21" ht="21" x14ac:dyDescent="0.35">
      <c r="A81" s="38"/>
      <c r="B81" s="115">
        <v>1952541</v>
      </c>
      <c r="C81" s="118" t="str">
        <f>VLOOKUP(B81,DONNER1!$A$5:$U$298,2,FALSE)</f>
        <v>19.05*0.89</v>
      </c>
      <c r="D81" s="118">
        <f>VLOOKUP(B81,DONNER1!$A$5:$V$298,22,FALSE)</f>
        <v>0.35</v>
      </c>
      <c r="E81" s="115">
        <v>0</v>
      </c>
      <c r="F81" s="118">
        <f>((E81*I81)*H81)+G81</f>
        <v>0.24</v>
      </c>
      <c r="G81" s="104">
        <f>VLOOKUP($B$8,DONNER1!$A$5:$U$298,19,FALSE)</f>
        <v>0.24</v>
      </c>
      <c r="H81" s="104">
        <f>VLOOKUP($B$8,DONNER1!$A$5:$U$298,20,FALSE)</f>
        <v>8.0000000000000002E-3</v>
      </c>
      <c r="I81" s="104">
        <f>VLOOKUP($B$8,DONNER1!$A$5:$U$298,21,FALSE)</f>
        <v>3</v>
      </c>
      <c r="J81" s="117"/>
      <c r="K81" s="115"/>
      <c r="L81" s="115"/>
      <c r="M81" s="115"/>
      <c r="N81" s="116"/>
      <c r="O81" s="116"/>
      <c r="P81" s="120"/>
      <c r="Q81" s="126"/>
      <c r="R81" s="162"/>
      <c r="S81" s="162"/>
      <c r="T81" s="162"/>
      <c r="U81" s="125"/>
    </row>
    <row r="82" spans="1:21" x14ac:dyDescent="0.25">
      <c r="A82" s="38"/>
      <c r="B82" s="115">
        <v>9996874</v>
      </c>
      <c r="C82" s="118" t="str">
        <f>VLOOKUP(B82,DONNER1!$A$5:$U$298,2,FALSE)</f>
        <v>9.52*0.51</v>
      </c>
      <c r="D82" s="118">
        <f>VLOOKUP(B82,DONNER1!$A$5:$V$298,22,FALSE)</f>
        <v>0.35</v>
      </c>
      <c r="E82" s="115">
        <v>0</v>
      </c>
      <c r="F82" s="118">
        <f>((E82*I82)*H82)+G82</f>
        <v>0.4</v>
      </c>
      <c r="G82" s="104">
        <f>VLOOKUP(B82,DONNER1!$A$5:$U$298,19,FALSE)</f>
        <v>0.4</v>
      </c>
      <c r="H82" s="104">
        <f>VLOOKUP(B82,DONNER1!$A$5:$U$298,20,FALSE)</f>
        <v>5.0000000000000001E-3</v>
      </c>
      <c r="I82" s="104">
        <f>VLOOKUP(B82,DONNER1!$A$5:$U$298,21,FALSE)</f>
        <v>3</v>
      </c>
      <c r="J82" s="116"/>
      <c r="K82" s="115"/>
      <c r="L82" s="115"/>
      <c r="M82" s="115"/>
      <c r="N82" s="115"/>
      <c r="O82" s="115"/>
      <c r="P82" s="121"/>
      <c r="Q82" s="127"/>
      <c r="R82" s="163"/>
      <c r="S82" s="163"/>
      <c r="T82" s="163"/>
      <c r="U82" s="128"/>
    </row>
    <row r="83" spans="1:21" x14ac:dyDescent="0.25">
      <c r="A83" s="38"/>
      <c r="B83" s="115">
        <v>9997621</v>
      </c>
      <c r="C83" s="118" t="str">
        <f>VLOOKUP(B83,DONNER1!$A$5:$U$298,2,FALSE)</f>
        <v>6*08</v>
      </c>
      <c r="D83" s="118">
        <f>VLOOKUP(B83,DONNER1!$A$5:$V$298,22,FALSE)</f>
        <v>0.35</v>
      </c>
      <c r="E83" s="115">
        <v>0</v>
      </c>
      <c r="F83" s="118">
        <f>((E83*I83)*H83)+G83</f>
        <v>0.35</v>
      </c>
      <c r="G83" s="104">
        <f>VLOOKUP(B83,DONNER1!$A$5:$U$298,19,FALSE)</f>
        <v>0.35</v>
      </c>
      <c r="H83" s="104">
        <f>VLOOKUP(B83,DONNER1!$A$5:$U$298,20,FALSE)</f>
        <v>5.0000000000000001E-3</v>
      </c>
      <c r="I83" s="104">
        <f>VLOOKUP(B83,DONNER1!$A$5:$U$298,21,FALSE)</f>
        <v>3</v>
      </c>
      <c r="J83" s="116"/>
      <c r="K83" s="115"/>
      <c r="L83" s="115"/>
      <c r="M83" s="115"/>
      <c r="N83" s="115"/>
      <c r="O83" s="115"/>
      <c r="P83" s="121"/>
      <c r="Q83" s="127"/>
      <c r="R83" s="163"/>
      <c r="S83" s="163"/>
      <c r="T83" s="163"/>
      <c r="U83" s="128"/>
    </row>
    <row r="84" spans="1:21" x14ac:dyDescent="0.25">
      <c r="A84" s="38"/>
      <c r="B84" s="115"/>
      <c r="C84" s="118">
        <f>VLOOKUP(B84,DONNER1!$A$5:$U$298,2,FALSE)</f>
        <v>0</v>
      </c>
      <c r="D84" s="118">
        <f>VLOOKUP(B84,DONNER1!$A$5:$V$298,22,FALSE)</f>
        <v>0</v>
      </c>
      <c r="E84" s="115">
        <v>0</v>
      </c>
      <c r="F84" s="118">
        <f t="shared" ref="F84:F98" si="50">((E84*I84)*H84)+G84</f>
        <v>0</v>
      </c>
      <c r="G84" s="105"/>
      <c r="H84" s="105"/>
      <c r="I84" s="106"/>
      <c r="J84" s="116"/>
      <c r="K84" s="115"/>
      <c r="L84" s="115"/>
      <c r="M84" s="115"/>
      <c r="N84" s="115"/>
      <c r="O84" s="115"/>
      <c r="P84" s="121"/>
      <c r="Q84" s="127"/>
      <c r="R84" s="163"/>
      <c r="S84" s="163"/>
      <c r="T84" s="163"/>
      <c r="U84" s="128"/>
    </row>
    <row r="85" spans="1:21" x14ac:dyDescent="0.25">
      <c r="A85" s="38"/>
      <c r="B85" s="116"/>
      <c r="C85" s="118">
        <f>VLOOKUP(B85,DONNER1!$A$5:$U$298,2,FALSE)</f>
        <v>0</v>
      </c>
      <c r="D85" s="118">
        <f>VLOOKUP(B85,DONNER1!$A$5:$V$298,22,FALSE)</f>
        <v>0</v>
      </c>
      <c r="E85" s="115">
        <v>0</v>
      </c>
      <c r="F85" s="118">
        <f t="shared" si="50"/>
        <v>0</v>
      </c>
      <c r="G85" s="106"/>
      <c r="H85" s="106"/>
      <c r="I85" s="106"/>
      <c r="J85" s="116"/>
      <c r="K85" s="116"/>
      <c r="L85" s="116"/>
      <c r="M85" s="116"/>
      <c r="N85" s="116"/>
      <c r="O85" s="116"/>
      <c r="P85" s="120"/>
      <c r="Q85" s="129"/>
      <c r="R85" s="164"/>
      <c r="S85" s="164"/>
      <c r="T85" s="164"/>
      <c r="U85" s="128"/>
    </row>
    <row r="86" spans="1:21" x14ac:dyDescent="0.25">
      <c r="A86" s="38"/>
      <c r="B86" s="116"/>
      <c r="C86" s="118">
        <f>VLOOKUP(B86,DONNER1!$A$5:$U$298,2,FALSE)</f>
        <v>0</v>
      </c>
      <c r="D86" s="118">
        <f>VLOOKUP(B86,DONNER1!$A$5:$V$298,22,FALSE)</f>
        <v>0</v>
      </c>
      <c r="E86" s="115">
        <v>0</v>
      </c>
      <c r="F86" s="118">
        <f t="shared" si="50"/>
        <v>0</v>
      </c>
      <c r="G86" s="106"/>
      <c r="H86" s="106"/>
      <c r="I86" s="106"/>
      <c r="J86" s="116"/>
      <c r="K86" s="116"/>
      <c r="L86" s="116"/>
      <c r="M86" s="116"/>
      <c r="N86" s="116"/>
      <c r="O86" s="116"/>
      <c r="P86" s="120"/>
      <c r="Q86" s="129"/>
      <c r="R86" s="164"/>
      <c r="S86" s="164"/>
      <c r="T86" s="164"/>
      <c r="U86" s="128"/>
    </row>
    <row r="87" spans="1:21" x14ac:dyDescent="0.25">
      <c r="A87" s="38"/>
      <c r="B87" s="116"/>
      <c r="C87" s="118">
        <f>VLOOKUP(B87,DONNER1!$A$5:$U$298,2,FALSE)</f>
        <v>0</v>
      </c>
      <c r="D87" s="118">
        <f>VLOOKUP(B87,DONNER1!$A$5:$V$298,22,FALSE)</f>
        <v>0</v>
      </c>
      <c r="E87" s="115">
        <v>0</v>
      </c>
      <c r="F87" s="118">
        <f t="shared" si="50"/>
        <v>0</v>
      </c>
      <c r="G87" s="106"/>
      <c r="H87" s="106"/>
      <c r="I87" s="106"/>
      <c r="J87" s="116"/>
      <c r="K87" s="116"/>
      <c r="L87" s="116"/>
      <c r="M87" s="116"/>
      <c r="N87" s="116"/>
      <c r="O87" s="116"/>
      <c r="P87" s="120"/>
      <c r="Q87" s="129"/>
      <c r="R87" s="164"/>
      <c r="S87" s="164"/>
      <c r="T87" s="164"/>
      <c r="U87" s="128"/>
    </row>
    <row r="88" spans="1:21" x14ac:dyDescent="0.25">
      <c r="A88" s="38"/>
      <c r="B88" s="116"/>
      <c r="C88" s="118">
        <f>VLOOKUP(B88,DONNER1!$A$5:$U$298,2,FALSE)</f>
        <v>0</v>
      </c>
      <c r="D88" s="118">
        <f>VLOOKUP(B88,DONNER1!$A$5:$V$298,22,FALSE)</f>
        <v>0</v>
      </c>
      <c r="E88" s="115">
        <v>0</v>
      </c>
      <c r="F88" s="118">
        <f t="shared" si="50"/>
        <v>0</v>
      </c>
      <c r="J88" s="116"/>
      <c r="K88" s="116"/>
      <c r="L88" s="116"/>
      <c r="M88" s="116"/>
      <c r="N88" s="116"/>
      <c r="O88" s="116"/>
      <c r="P88" s="120"/>
      <c r="Q88" s="129"/>
      <c r="R88" s="164"/>
      <c r="S88" s="164"/>
      <c r="T88" s="164"/>
      <c r="U88" s="128"/>
    </row>
    <row r="89" spans="1:21" x14ac:dyDescent="0.25">
      <c r="A89" s="38"/>
      <c r="B89" s="116"/>
      <c r="C89" s="118">
        <f>VLOOKUP(B89,DONNER1!$A$5:$U$298,2,FALSE)</f>
        <v>0</v>
      </c>
      <c r="D89" s="118">
        <f>VLOOKUP(B89,DONNER1!$A$5:$V$298,22,FALSE)</f>
        <v>0</v>
      </c>
      <c r="E89" s="115">
        <v>0</v>
      </c>
      <c r="F89" s="118">
        <f t="shared" si="50"/>
        <v>0</v>
      </c>
      <c r="J89" s="116"/>
      <c r="K89" s="116"/>
      <c r="L89" s="116"/>
      <c r="M89" s="116"/>
      <c r="N89" s="116"/>
      <c r="O89" s="116"/>
      <c r="P89" s="120"/>
      <c r="Q89" s="129"/>
      <c r="R89" s="164"/>
      <c r="S89" s="164"/>
      <c r="T89" s="164"/>
      <c r="U89" s="128"/>
    </row>
    <row r="90" spans="1:21" x14ac:dyDescent="0.25">
      <c r="A90" s="38"/>
      <c r="B90" s="116"/>
      <c r="C90" s="118">
        <f>VLOOKUP(B90,DONNER1!$A$5:$U$298,2,FALSE)</f>
        <v>0</v>
      </c>
      <c r="D90" s="118">
        <f>VLOOKUP(B90,DONNER1!$A$5:$V$298,22,FALSE)</f>
        <v>0</v>
      </c>
      <c r="E90" s="115">
        <v>0</v>
      </c>
      <c r="F90" s="118">
        <f t="shared" si="50"/>
        <v>0</v>
      </c>
      <c r="J90" s="116"/>
      <c r="K90" s="116"/>
      <c r="L90" s="116"/>
      <c r="M90" s="116"/>
      <c r="N90" s="116"/>
      <c r="O90" s="116"/>
      <c r="P90" s="120"/>
      <c r="Q90" s="129"/>
      <c r="R90" s="164"/>
      <c r="S90" s="164"/>
      <c r="T90" s="164"/>
      <c r="U90" s="128"/>
    </row>
    <row r="91" spans="1:21" x14ac:dyDescent="0.25">
      <c r="A91" s="38"/>
      <c r="B91" s="116"/>
      <c r="C91" s="118">
        <f>VLOOKUP(B91,DONNER1!$A$5:$U$298,2,FALSE)</f>
        <v>0</v>
      </c>
      <c r="D91" s="118">
        <f>VLOOKUP(B91,DONNER1!$A$5:$V$298,22,FALSE)</f>
        <v>0</v>
      </c>
      <c r="E91" s="115">
        <v>0</v>
      </c>
      <c r="F91" s="118">
        <f t="shared" si="50"/>
        <v>0</v>
      </c>
      <c r="J91" s="116"/>
      <c r="K91" s="116"/>
      <c r="L91" s="116"/>
      <c r="M91" s="116"/>
      <c r="N91" s="116"/>
      <c r="O91" s="116"/>
      <c r="P91" s="120"/>
      <c r="Q91" s="129"/>
      <c r="R91" s="164"/>
      <c r="S91" s="164"/>
      <c r="T91" s="164"/>
      <c r="U91" s="128"/>
    </row>
    <row r="92" spans="1:21" x14ac:dyDescent="0.25">
      <c r="A92" s="38"/>
      <c r="B92" s="116"/>
      <c r="C92" s="118">
        <f>VLOOKUP(B92,DONNER1!$A$5:$U$298,2,FALSE)</f>
        <v>0</v>
      </c>
      <c r="D92" s="118">
        <f>VLOOKUP(B92,DONNER1!$A$5:$V$298,22,FALSE)</f>
        <v>0</v>
      </c>
      <c r="E92" s="115">
        <v>0</v>
      </c>
      <c r="F92" s="118">
        <f t="shared" si="50"/>
        <v>0</v>
      </c>
      <c r="J92" s="116"/>
      <c r="K92" s="116"/>
      <c r="L92" s="116"/>
      <c r="M92" s="116"/>
      <c r="N92" s="116"/>
      <c r="O92" s="116"/>
      <c r="P92" s="120"/>
      <c r="Q92" s="129"/>
      <c r="R92" s="164"/>
      <c r="S92" s="164"/>
      <c r="T92" s="164"/>
      <c r="U92" s="128"/>
    </row>
    <row r="93" spans="1:21" x14ac:dyDescent="0.25">
      <c r="A93" s="38"/>
      <c r="B93" s="116"/>
      <c r="C93" s="118">
        <f>VLOOKUP(B93,DONNER1!$A$5:$U$298,2,FALSE)</f>
        <v>0</v>
      </c>
      <c r="D93" s="118">
        <f>VLOOKUP(B93,DONNER1!$A$5:$V$298,22,FALSE)</f>
        <v>0</v>
      </c>
      <c r="E93" s="115">
        <v>0</v>
      </c>
      <c r="F93" s="118">
        <f t="shared" si="50"/>
        <v>0</v>
      </c>
      <c r="J93" s="116"/>
      <c r="K93" s="116"/>
      <c r="L93" s="116"/>
      <c r="M93" s="116"/>
      <c r="N93" s="116"/>
      <c r="O93" s="116"/>
      <c r="P93" s="120"/>
      <c r="Q93" s="129"/>
      <c r="R93" s="164"/>
      <c r="S93" s="164"/>
      <c r="T93" s="164"/>
      <c r="U93" s="128"/>
    </row>
    <row r="94" spans="1:21" x14ac:dyDescent="0.25">
      <c r="A94" s="38"/>
      <c r="B94" s="116"/>
      <c r="C94" s="118">
        <f>VLOOKUP(B94,DONNER1!$A$5:$U$298,2,FALSE)</f>
        <v>0</v>
      </c>
      <c r="D94" s="118">
        <f>VLOOKUP(B94,DONNER1!$A$5:$V$298,22,FALSE)</f>
        <v>0</v>
      </c>
      <c r="E94" s="115">
        <v>0</v>
      </c>
      <c r="F94" s="118">
        <f t="shared" si="50"/>
        <v>0</v>
      </c>
      <c r="J94" s="116"/>
      <c r="K94" s="116"/>
      <c r="L94" s="116"/>
      <c r="M94" s="116"/>
      <c r="N94" s="116"/>
      <c r="O94" s="116"/>
      <c r="P94" s="120"/>
      <c r="Q94" s="129"/>
      <c r="R94" s="164"/>
      <c r="S94" s="164"/>
      <c r="T94" s="164"/>
      <c r="U94" s="128"/>
    </row>
    <row r="95" spans="1:21" x14ac:dyDescent="0.25">
      <c r="A95" s="38"/>
      <c r="B95" s="116"/>
      <c r="C95" s="118">
        <f>VLOOKUP(B95,DONNER1!$A$5:$U$298,2,FALSE)</f>
        <v>0</v>
      </c>
      <c r="D95" s="118">
        <f>VLOOKUP(B95,DONNER1!$A$5:$V$298,22,FALSE)</f>
        <v>0</v>
      </c>
      <c r="E95" s="115">
        <v>0</v>
      </c>
      <c r="F95" s="118">
        <f t="shared" si="50"/>
        <v>0</v>
      </c>
      <c r="J95" s="116"/>
      <c r="K95" s="116"/>
      <c r="L95" s="116"/>
      <c r="M95" s="116"/>
      <c r="N95" s="116"/>
      <c r="O95" s="116"/>
      <c r="P95" s="120"/>
      <c r="Q95" s="129"/>
      <c r="R95" s="164"/>
      <c r="S95" s="164"/>
      <c r="T95" s="164"/>
      <c r="U95" s="128"/>
    </row>
    <row r="96" spans="1:21" x14ac:dyDescent="0.25">
      <c r="A96" s="38"/>
      <c r="B96" s="116"/>
      <c r="C96" s="118">
        <f>VLOOKUP(B96,DONNER1!$A$5:$U$298,2,FALSE)</f>
        <v>0</v>
      </c>
      <c r="D96" s="118">
        <f>VLOOKUP(B96,DONNER1!$A$5:$V$298,22,FALSE)</f>
        <v>0</v>
      </c>
      <c r="E96" s="115">
        <v>0</v>
      </c>
      <c r="F96" s="118">
        <f t="shared" si="50"/>
        <v>0</v>
      </c>
      <c r="J96" s="116"/>
      <c r="K96" s="116"/>
      <c r="L96" s="116"/>
      <c r="M96" s="116"/>
      <c r="N96" s="116"/>
      <c r="O96" s="116"/>
      <c r="P96" s="120"/>
      <c r="Q96" s="129"/>
      <c r="R96" s="164"/>
      <c r="S96" s="164"/>
      <c r="T96" s="164"/>
      <c r="U96" s="128"/>
    </row>
    <row r="97" spans="1:21" x14ac:dyDescent="0.25">
      <c r="A97" s="38"/>
      <c r="B97" s="116"/>
      <c r="C97" s="118">
        <f>VLOOKUP(B97,DONNER1!$A$5:$U$298,2,FALSE)</f>
        <v>0</v>
      </c>
      <c r="D97" s="118">
        <f>VLOOKUP(B97,DONNER1!$A$5:$V$298,22,FALSE)</f>
        <v>0</v>
      </c>
      <c r="E97" s="115">
        <v>0</v>
      </c>
      <c r="F97" s="118">
        <f t="shared" si="50"/>
        <v>0</v>
      </c>
      <c r="J97" s="116"/>
      <c r="K97" s="116"/>
      <c r="L97" s="116"/>
      <c r="M97" s="116"/>
      <c r="N97" s="116"/>
      <c r="O97" s="116"/>
      <c r="P97" s="120"/>
      <c r="Q97" s="129"/>
      <c r="R97" s="164"/>
      <c r="S97" s="164"/>
      <c r="T97" s="164"/>
      <c r="U97" s="128"/>
    </row>
    <row r="98" spans="1:21" x14ac:dyDescent="0.25">
      <c r="A98" s="38"/>
      <c r="B98" s="116"/>
      <c r="C98" s="118">
        <f>VLOOKUP(B98,DONNER1!$A$5:$U$298,2,FALSE)</f>
        <v>0</v>
      </c>
      <c r="D98" s="118">
        <f>VLOOKUP(B98,DONNER1!$A$5:$V$298,22,FALSE)</f>
        <v>0</v>
      </c>
      <c r="E98" s="115">
        <v>0</v>
      </c>
      <c r="F98" s="118">
        <f t="shared" si="50"/>
        <v>0</v>
      </c>
      <c r="J98" s="116"/>
      <c r="K98" s="116"/>
      <c r="L98" s="116"/>
      <c r="M98" s="116"/>
      <c r="N98" s="116"/>
      <c r="O98" s="116"/>
      <c r="P98" s="120"/>
      <c r="Q98" s="130"/>
      <c r="R98" s="165"/>
      <c r="S98" s="165"/>
      <c r="T98" s="165"/>
      <c r="U98" s="131"/>
    </row>
    <row r="99" spans="1:21" x14ac:dyDescent="0.25">
      <c r="A99" s="119" t="s">
        <v>360</v>
      </c>
      <c r="B99" s="118"/>
      <c r="C99" s="118"/>
      <c r="D99" s="118"/>
      <c r="E99" s="119">
        <f>SUM(E81:E98)</f>
        <v>0</v>
      </c>
      <c r="F99" s="119">
        <f t="shared" ref="F99" si="51">SUM(F81:F98)</f>
        <v>0.99</v>
      </c>
      <c r="G99" s="119">
        <f t="shared" ref="G99" si="52">SUM(G81:G98)</f>
        <v>0.99</v>
      </c>
      <c r="H99" s="119">
        <f t="shared" ref="H99" si="53">SUM(H81:H98)</f>
        <v>1.8000000000000002E-2</v>
      </c>
      <c r="I99" s="119">
        <f t="shared" ref="I99" si="54">SUM(I81:I98)</f>
        <v>9</v>
      </c>
      <c r="J99" s="119">
        <f t="shared" ref="J99" si="55">SUM(J81:J98)</f>
        <v>0</v>
      </c>
      <c r="K99" s="119">
        <f t="shared" ref="K99" si="56">SUM(K81:K98)</f>
        <v>0</v>
      </c>
      <c r="L99" s="119">
        <f t="shared" ref="L99" si="57">SUM(L81:L98)</f>
        <v>0</v>
      </c>
      <c r="M99" s="119">
        <f t="shared" ref="M99" si="58">SUM(M81:M98)</f>
        <v>0</v>
      </c>
      <c r="N99" s="119">
        <f t="shared" ref="N99" si="59">SUM(N81:N98)</f>
        <v>0</v>
      </c>
      <c r="O99" s="119">
        <f t="shared" ref="O99" si="60">SUM(O81:O98)</f>
        <v>0</v>
      </c>
      <c r="P99" s="119">
        <f t="shared" ref="P99" si="61">SUM(P81:P98)</f>
        <v>0</v>
      </c>
      <c r="Q99" s="122">
        <f>SUM(M99:P99)</f>
        <v>0</v>
      </c>
      <c r="R99" s="122"/>
      <c r="S99" s="122"/>
      <c r="T99" s="122"/>
      <c r="U99" s="123" t="e">
        <f>Q99/L99</f>
        <v>#DIV/0!</v>
      </c>
    </row>
    <row r="100" spans="1:21" ht="15.75" x14ac:dyDescent="0.25">
      <c r="A100" s="111" t="s">
        <v>352</v>
      </c>
      <c r="B100" s="106"/>
      <c r="C100" s="112" t="s">
        <v>353</v>
      </c>
      <c r="D100" s="112" t="s">
        <v>362</v>
      </c>
      <c r="E100" s="112" t="s">
        <v>363</v>
      </c>
      <c r="F100" s="113" t="s">
        <v>364</v>
      </c>
      <c r="G100" s="110" t="s">
        <v>366</v>
      </c>
      <c r="H100" s="110" t="s">
        <v>367</v>
      </c>
      <c r="I100" s="110" t="s">
        <v>368</v>
      </c>
      <c r="J100" s="87" t="s">
        <v>354</v>
      </c>
      <c r="K100" s="87" t="s">
        <v>355</v>
      </c>
      <c r="L100" s="114" t="s">
        <v>356</v>
      </c>
      <c r="M100" s="114" t="s">
        <v>357</v>
      </c>
      <c r="N100" s="114" t="s">
        <v>370</v>
      </c>
      <c r="O100" s="114" t="s">
        <v>358</v>
      </c>
      <c r="P100" s="87" t="s">
        <v>359</v>
      </c>
      <c r="Q100" s="87" t="s">
        <v>360</v>
      </c>
      <c r="R100" s="87"/>
      <c r="S100" s="87"/>
      <c r="T100" s="87"/>
      <c r="U100" s="87" t="s">
        <v>361</v>
      </c>
    </row>
    <row r="101" spans="1:21" x14ac:dyDescent="0.25">
      <c r="B101" s="106"/>
      <c r="C101" s="106"/>
      <c r="D101" s="106"/>
      <c r="E101" s="106"/>
      <c r="F101" s="110"/>
      <c r="G101" s="110"/>
      <c r="H101" s="110"/>
      <c r="I101" s="110"/>
      <c r="J101" s="106"/>
      <c r="K101" s="106"/>
      <c r="L101" s="106"/>
      <c r="M101" s="106"/>
      <c r="N101" s="106"/>
      <c r="O101" s="106"/>
    </row>
    <row r="102" spans="1:21" ht="15.75" x14ac:dyDescent="0.25">
      <c r="A102" s="111" t="s">
        <v>369</v>
      </c>
      <c r="B102" s="107"/>
      <c r="C102" s="107"/>
      <c r="D102" s="107"/>
      <c r="E102" s="107"/>
      <c r="F102" s="107"/>
      <c r="G102" s="108"/>
      <c r="H102" s="108"/>
      <c r="I102" s="108"/>
      <c r="J102" s="108"/>
      <c r="K102" s="107"/>
      <c r="L102" s="107"/>
      <c r="M102" s="104"/>
      <c r="N102" s="106"/>
      <c r="O102" s="106"/>
      <c r="Q102" s="124"/>
      <c r="R102" s="124"/>
      <c r="S102" s="124"/>
      <c r="T102" s="124"/>
      <c r="U102" s="124"/>
    </row>
    <row r="103" spans="1:21" ht="21" x14ac:dyDescent="0.35">
      <c r="A103" s="38"/>
      <c r="B103" s="115">
        <v>1952541</v>
      </c>
      <c r="C103" s="118" t="str">
        <f>VLOOKUP(B103,DONNER1!$A$5:$U$298,2,FALSE)</f>
        <v>19.05*0.89</v>
      </c>
      <c r="D103" s="118">
        <f>VLOOKUP(B103,DONNER1!$A$5:$V$298,22,FALSE)</f>
        <v>0.35</v>
      </c>
      <c r="E103" s="115">
        <v>0</v>
      </c>
      <c r="F103" s="118">
        <f>((E103*I103)*H103)+G103</f>
        <v>0.24</v>
      </c>
      <c r="G103" s="104">
        <f>VLOOKUP($B$8,DONNER1!$A$5:$U$298,19,FALSE)</f>
        <v>0.24</v>
      </c>
      <c r="H103" s="104">
        <f>VLOOKUP($B$8,DONNER1!$A$5:$U$298,20,FALSE)</f>
        <v>8.0000000000000002E-3</v>
      </c>
      <c r="I103" s="104">
        <f>VLOOKUP($B$8,DONNER1!$A$5:$U$298,21,FALSE)</f>
        <v>3</v>
      </c>
      <c r="J103" s="117"/>
      <c r="K103" s="115"/>
      <c r="L103" s="115"/>
      <c r="M103" s="115"/>
      <c r="N103" s="116"/>
      <c r="O103" s="116"/>
      <c r="P103" s="120"/>
      <c r="Q103" s="126"/>
      <c r="R103" s="162"/>
      <c r="S103" s="162"/>
      <c r="T103" s="162"/>
      <c r="U103" s="125"/>
    </row>
    <row r="104" spans="1:21" x14ac:dyDescent="0.25">
      <c r="A104" s="38"/>
      <c r="B104" s="115">
        <v>9996874</v>
      </c>
      <c r="C104" s="118" t="str">
        <f>VLOOKUP(B104,DONNER1!$A$5:$U$298,2,FALSE)</f>
        <v>9.52*0.51</v>
      </c>
      <c r="D104" s="118">
        <f>VLOOKUP(B104,DONNER1!$A$5:$V$298,22,FALSE)</f>
        <v>0.35</v>
      </c>
      <c r="E104" s="115">
        <v>0</v>
      </c>
      <c r="F104" s="118">
        <f>((E104*I104)*H104)+G104</f>
        <v>0.4</v>
      </c>
      <c r="G104" s="104">
        <f>VLOOKUP(B104,DONNER1!$A$5:$U$298,19,FALSE)</f>
        <v>0.4</v>
      </c>
      <c r="H104" s="104">
        <f>VLOOKUP(B104,DONNER1!$A$5:$U$298,20,FALSE)</f>
        <v>5.0000000000000001E-3</v>
      </c>
      <c r="I104" s="104">
        <f>VLOOKUP(B104,DONNER1!$A$5:$U$298,21,FALSE)</f>
        <v>3</v>
      </c>
      <c r="J104" s="116"/>
      <c r="K104" s="115"/>
      <c r="L104" s="115"/>
      <c r="M104" s="115"/>
      <c r="N104" s="115"/>
      <c r="O104" s="115"/>
      <c r="P104" s="121"/>
      <c r="Q104" s="127"/>
      <c r="R104" s="163"/>
      <c r="S104" s="163"/>
      <c r="T104" s="163"/>
      <c r="U104" s="128"/>
    </row>
    <row r="105" spans="1:21" x14ac:dyDescent="0.25">
      <c r="A105" s="38"/>
      <c r="B105" s="115">
        <v>9997621</v>
      </c>
      <c r="C105" s="118" t="str">
        <f>VLOOKUP(B105,DONNER1!$A$5:$U$298,2,FALSE)</f>
        <v>6*08</v>
      </c>
      <c r="D105" s="118">
        <f>VLOOKUP(B105,DONNER1!$A$5:$V$298,22,FALSE)</f>
        <v>0.35</v>
      </c>
      <c r="E105" s="115">
        <v>0</v>
      </c>
      <c r="F105" s="118">
        <f>((E105*I105)*H105)+G105</f>
        <v>0.35</v>
      </c>
      <c r="G105" s="104">
        <f>VLOOKUP(B105,DONNER1!$A$5:$U$298,19,FALSE)</f>
        <v>0.35</v>
      </c>
      <c r="H105" s="104">
        <f>VLOOKUP(B105,DONNER1!$A$5:$U$298,20,FALSE)</f>
        <v>5.0000000000000001E-3</v>
      </c>
      <c r="I105" s="104">
        <f>VLOOKUP(B105,DONNER1!$A$5:$U$298,21,FALSE)</f>
        <v>3</v>
      </c>
      <c r="J105" s="116"/>
      <c r="K105" s="115"/>
      <c r="L105" s="115"/>
      <c r="M105" s="115"/>
      <c r="N105" s="115"/>
      <c r="O105" s="115"/>
      <c r="P105" s="121"/>
      <c r="Q105" s="127"/>
      <c r="R105" s="163"/>
      <c r="S105" s="163"/>
      <c r="T105" s="163"/>
      <c r="U105" s="128"/>
    </row>
    <row r="106" spans="1:21" x14ac:dyDescent="0.25">
      <c r="A106" s="38"/>
      <c r="B106" s="115"/>
      <c r="C106" s="118">
        <f>VLOOKUP(B106,DONNER1!$A$5:$U$298,2,FALSE)</f>
        <v>0</v>
      </c>
      <c r="D106" s="118">
        <f>VLOOKUP(B106,DONNER1!$A$5:$V$298,22,FALSE)</f>
        <v>0</v>
      </c>
      <c r="E106" s="115">
        <v>0</v>
      </c>
      <c r="F106" s="118">
        <f t="shared" ref="F106:F120" si="62">((E106*I106)*H106)+G106</f>
        <v>0</v>
      </c>
      <c r="G106" s="105"/>
      <c r="H106" s="105"/>
      <c r="I106" s="106"/>
      <c r="J106" s="116"/>
      <c r="K106" s="115"/>
      <c r="L106" s="115"/>
      <c r="M106" s="115"/>
      <c r="N106" s="115"/>
      <c r="O106" s="115"/>
      <c r="P106" s="121"/>
      <c r="Q106" s="127"/>
      <c r="R106" s="163"/>
      <c r="S106" s="163"/>
      <c r="T106" s="163"/>
      <c r="U106" s="128"/>
    </row>
    <row r="107" spans="1:21" x14ac:dyDescent="0.25">
      <c r="A107" s="38"/>
      <c r="B107" s="116"/>
      <c r="C107" s="118">
        <f>VLOOKUP(B107,DONNER1!$A$5:$U$298,2,FALSE)</f>
        <v>0</v>
      </c>
      <c r="D107" s="118">
        <f>VLOOKUP(B107,DONNER1!$A$5:$V$298,22,FALSE)</f>
        <v>0</v>
      </c>
      <c r="E107" s="115">
        <v>0</v>
      </c>
      <c r="F107" s="118">
        <f t="shared" si="62"/>
        <v>0</v>
      </c>
      <c r="G107" s="106"/>
      <c r="H107" s="106"/>
      <c r="I107" s="106"/>
      <c r="J107" s="116"/>
      <c r="K107" s="116"/>
      <c r="L107" s="116"/>
      <c r="M107" s="116"/>
      <c r="N107" s="116"/>
      <c r="O107" s="116"/>
      <c r="P107" s="120"/>
      <c r="Q107" s="129"/>
      <c r="R107" s="164"/>
      <c r="S107" s="164"/>
      <c r="T107" s="164"/>
      <c r="U107" s="128"/>
    </row>
    <row r="108" spans="1:21" x14ac:dyDescent="0.25">
      <c r="A108" s="38"/>
      <c r="B108" s="116"/>
      <c r="C108" s="118">
        <f>VLOOKUP(B108,DONNER1!$A$5:$U$298,2,FALSE)</f>
        <v>0</v>
      </c>
      <c r="D108" s="118">
        <f>VLOOKUP(B108,DONNER1!$A$5:$V$298,22,FALSE)</f>
        <v>0</v>
      </c>
      <c r="E108" s="115">
        <v>0</v>
      </c>
      <c r="F108" s="118">
        <f t="shared" si="62"/>
        <v>0</v>
      </c>
      <c r="G108" s="106"/>
      <c r="H108" s="106"/>
      <c r="I108" s="106"/>
      <c r="J108" s="116"/>
      <c r="K108" s="116"/>
      <c r="L108" s="116"/>
      <c r="M108" s="116"/>
      <c r="N108" s="116"/>
      <c r="O108" s="116"/>
      <c r="P108" s="120"/>
      <c r="Q108" s="129"/>
      <c r="R108" s="164"/>
      <c r="S108" s="164"/>
      <c r="T108" s="164"/>
      <c r="U108" s="128"/>
    </row>
    <row r="109" spans="1:21" x14ac:dyDescent="0.25">
      <c r="A109" s="38"/>
      <c r="B109" s="116"/>
      <c r="C109" s="118">
        <f>VLOOKUP(B109,DONNER1!$A$5:$U$298,2,FALSE)</f>
        <v>0</v>
      </c>
      <c r="D109" s="118">
        <f>VLOOKUP(B109,DONNER1!$A$5:$V$298,22,FALSE)</f>
        <v>0</v>
      </c>
      <c r="E109" s="115">
        <v>0</v>
      </c>
      <c r="F109" s="118">
        <f t="shared" si="62"/>
        <v>0</v>
      </c>
      <c r="G109" s="106"/>
      <c r="H109" s="106"/>
      <c r="I109" s="106"/>
      <c r="J109" s="116"/>
      <c r="K109" s="116"/>
      <c r="L109" s="116"/>
      <c r="M109" s="116"/>
      <c r="N109" s="116"/>
      <c r="O109" s="116"/>
      <c r="P109" s="120"/>
      <c r="Q109" s="129"/>
      <c r="R109" s="164"/>
      <c r="S109" s="164"/>
      <c r="T109" s="164"/>
      <c r="U109" s="128"/>
    </row>
    <row r="110" spans="1:21" x14ac:dyDescent="0.25">
      <c r="A110" s="38"/>
      <c r="B110" s="116"/>
      <c r="C110" s="118">
        <f>VLOOKUP(B110,DONNER1!$A$5:$U$298,2,FALSE)</f>
        <v>0</v>
      </c>
      <c r="D110" s="118">
        <f>VLOOKUP(B110,DONNER1!$A$5:$V$298,22,FALSE)</f>
        <v>0</v>
      </c>
      <c r="E110" s="115">
        <v>0</v>
      </c>
      <c r="F110" s="118">
        <f t="shared" si="62"/>
        <v>0</v>
      </c>
      <c r="J110" s="116"/>
      <c r="K110" s="116"/>
      <c r="L110" s="116"/>
      <c r="M110" s="116"/>
      <c r="N110" s="116"/>
      <c r="O110" s="116"/>
      <c r="P110" s="120"/>
      <c r="Q110" s="129"/>
      <c r="R110" s="164"/>
      <c r="S110" s="164"/>
      <c r="T110" s="164"/>
      <c r="U110" s="128"/>
    </row>
    <row r="111" spans="1:21" x14ac:dyDescent="0.25">
      <c r="A111" s="38"/>
      <c r="B111" s="116"/>
      <c r="C111" s="118">
        <f>VLOOKUP(B111,DONNER1!$A$5:$U$298,2,FALSE)</f>
        <v>0</v>
      </c>
      <c r="D111" s="118">
        <f>VLOOKUP(B111,DONNER1!$A$5:$V$298,22,FALSE)</f>
        <v>0</v>
      </c>
      <c r="E111" s="115">
        <v>0</v>
      </c>
      <c r="F111" s="118">
        <f t="shared" si="62"/>
        <v>0</v>
      </c>
      <c r="J111" s="116"/>
      <c r="K111" s="116"/>
      <c r="L111" s="116"/>
      <c r="M111" s="116"/>
      <c r="N111" s="116"/>
      <c r="O111" s="116"/>
      <c r="P111" s="120"/>
      <c r="Q111" s="129"/>
      <c r="R111" s="164"/>
      <c r="S111" s="164"/>
      <c r="T111" s="164"/>
      <c r="U111" s="128"/>
    </row>
    <row r="112" spans="1:21" x14ac:dyDescent="0.25">
      <c r="A112" s="38"/>
      <c r="B112" s="116"/>
      <c r="C112" s="118">
        <f>VLOOKUP(B112,DONNER1!$A$5:$U$298,2,FALSE)</f>
        <v>0</v>
      </c>
      <c r="D112" s="118">
        <f>VLOOKUP(B112,DONNER1!$A$5:$V$298,22,FALSE)</f>
        <v>0</v>
      </c>
      <c r="E112" s="115">
        <v>0</v>
      </c>
      <c r="F112" s="118">
        <f t="shared" si="62"/>
        <v>0</v>
      </c>
      <c r="J112" s="116"/>
      <c r="K112" s="116"/>
      <c r="L112" s="116"/>
      <c r="M112" s="116"/>
      <c r="N112" s="116"/>
      <c r="O112" s="116"/>
      <c r="P112" s="120"/>
      <c r="Q112" s="129"/>
      <c r="R112" s="164"/>
      <c r="S112" s="164"/>
      <c r="T112" s="164"/>
      <c r="U112" s="128"/>
    </row>
    <row r="113" spans="1:21" x14ac:dyDescent="0.25">
      <c r="A113" s="38"/>
      <c r="B113" s="116"/>
      <c r="C113" s="118">
        <f>VLOOKUP(B113,DONNER1!$A$5:$U$298,2,FALSE)</f>
        <v>0</v>
      </c>
      <c r="D113" s="118">
        <f>VLOOKUP(B113,DONNER1!$A$5:$V$298,22,FALSE)</f>
        <v>0</v>
      </c>
      <c r="E113" s="115">
        <v>0</v>
      </c>
      <c r="F113" s="118">
        <f t="shared" si="62"/>
        <v>0</v>
      </c>
      <c r="J113" s="116"/>
      <c r="K113" s="116"/>
      <c r="L113" s="116"/>
      <c r="M113" s="116"/>
      <c r="N113" s="116"/>
      <c r="O113" s="116"/>
      <c r="P113" s="120"/>
      <c r="Q113" s="129"/>
      <c r="R113" s="164"/>
      <c r="S113" s="164"/>
      <c r="T113" s="164"/>
      <c r="U113" s="128"/>
    </row>
    <row r="114" spans="1:21" x14ac:dyDescent="0.25">
      <c r="A114" s="38"/>
      <c r="B114" s="116"/>
      <c r="C114" s="118">
        <f>VLOOKUP(B114,DONNER1!$A$5:$U$298,2,FALSE)</f>
        <v>0</v>
      </c>
      <c r="D114" s="118">
        <f>VLOOKUP(B114,DONNER1!$A$5:$V$298,22,FALSE)</f>
        <v>0</v>
      </c>
      <c r="E114" s="115">
        <v>0</v>
      </c>
      <c r="F114" s="118">
        <f t="shared" si="62"/>
        <v>0</v>
      </c>
      <c r="J114" s="116"/>
      <c r="K114" s="116"/>
      <c r="L114" s="116"/>
      <c r="M114" s="116"/>
      <c r="N114" s="116"/>
      <c r="O114" s="116"/>
      <c r="P114" s="120"/>
      <c r="Q114" s="129"/>
      <c r="R114" s="164"/>
      <c r="S114" s="164"/>
      <c r="T114" s="164"/>
      <c r="U114" s="128"/>
    </row>
    <row r="115" spans="1:21" x14ac:dyDescent="0.25">
      <c r="A115" s="38"/>
      <c r="B115" s="116"/>
      <c r="C115" s="118">
        <f>VLOOKUP(B115,DONNER1!$A$5:$U$298,2,FALSE)</f>
        <v>0</v>
      </c>
      <c r="D115" s="118">
        <f>VLOOKUP(B115,DONNER1!$A$5:$V$298,22,FALSE)</f>
        <v>0</v>
      </c>
      <c r="E115" s="115">
        <v>0</v>
      </c>
      <c r="F115" s="118">
        <f t="shared" si="62"/>
        <v>0</v>
      </c>
      <c r="J115" s="116"/>
      <c r="K115" s="116"/>
      <c r="L115" s="116"/>
      <c r="M115" s="116"/>
      <c r="N115" s="116"/>
      <c r="O115" s="116"/>
      <c r="P115" s="120"/>
      <c r="Q115" s="129"/>
      <c r="R115" s="164"/>
      <c r="S115" s="164"/>
      <c r="T115" s="164"/>
      <c r="U115" s="128"/>
    </row>
    <row r="116" spans="1:21" x14ac:dyDescent="0.25">
      <c r="A116" s="38"/>
      <c r="B116" s="116"/>
      <c r="C116" s="118">
        <f>VLOOKUP(B116,DONNER1!$A$5:$U$298,2,FALSE)</f>
        <v>0</v>
      </c>
      <c r="D116" s="118">
        <f>VLOOKUP(B116,DONNER1!$A$5:$V$298,22,FALSE)</f>
        <v>0</v>
      </c>
      <c r="E116" s="115">
        <v>0</v>
      </c>
      <c r="F116" s="118">
        <f t="shared" si="62"/>
        <v>0</v>
      </c>
      <c r="J116" s="116"/>
      <c r="K116" s="116"/>
      <c r="L116" s="116"/>
      <c r="M116" s="116"/>
      <c r="N116" s="116"/>
      <c r="O116" s="116"/>
      <c r="P116" s="120"/>
      <c r="Q116" s="129"/>
      <c r="R116" s="164"/>
      <c r="S116" s="164"/>
      <c r="T116" s="164"/>
      <c r="U116" s="128"/>
    </row>
    <row r="117" spans="1:21" x14ac:dyDescent="0.25">
      <c r="A117" s="38"/>
      <c r="B117" s="116"/>
      <c r="C117" s="118">
        <f>VLOOKUP(B117,DONNER1!$A$5:$U$298,2,FALSE)</f>
        <v>0</v>
      </c>
      <c r="D117" s="118">
        <f>VLOOKUP(B117,DONNER1!$A$5:$V$298,22,FALSE)</f>
        <v>0</v>
      </c>
      <c r="E117" s="115">
        <v>0</v>
      </c>
      <c r="F117" s="118">
        <f t="shared" si="62"/>
        <v>0</v>
      </c>
      <c r="J117" s="116"/>
      <c r="K117" s="116"/>
      <c r="L117" s="116"/>
      <c r="M117" s="116"/>
      <c r="N117" s="116"/>
      <c r="O117" s="116"/>
      <c r="P117" s="120"/>
      <c r="Q117" s="129"/>
      <c r="R117" s="164"/>
      <c r="S117" s="164"/>
      <c r="T117" s="164"/>
      <c r="U117" s="128"/>
    </row>
    <row r="118" spans="1:21" x14ac:dyDescent="0.25">
      <c r="A118" s="38"/>
      <c r="B118" s="116"/>
      <c r="C118" s="118">
        <f>VLOOKUP(B118,DONNER1!$A$5:$U$298,2,FALSE)</f>
        <v>0</v>
      </c>
      <c r="D118" s="118">
        <f>VLOOKUP(B118,DONNER1!$A$5:$V$298,22,FALSE)</f>
        <v>0</v>
      </c>
      <c r="E118" s="115">
        <v>0</v>
      </c>
      <c r="F118" s="118">
        <f t="shared" si="62"/>
        <v>0</v>
      </c>
      <c r="J118" s="116"/>
      <c r="K118" s="116"/>
      <c r="L118" s="116"/>
      <c r="M118" s="116"/>
      <c r="N118" s="116"/>
      <c r="O118" s="116"/>
      <c r="P118" s="120"/>
      <c r="Q118" s="129"/>
      <c r="R118" s="164"/>
      <c r="S118" s="164"/>
      <c r="T118" s="164"/>
      <c r="U118" s="128"/>
    </row>
    <row r="119" spans="1:21" x14ac:dyDescent="0.25">
      <c r="A119" s="38"/>
      <c r="B119" s="116"/>
      <c r="C119" s="118">
        <f>VLOOKUP(B119,DONNER1!$A$5:$U$298,2,FALSE)</f>
        <v>0</v>
      </c>
      <c r="D119" s="118">
        <f>VLOOKUP(B119,DONNER1!$A$5:$V$298,22,FALSE)</f>
        <v>0</v>
      </c>
      <c r="E119" s="115">
        <v>0</v>
      </c>
      <c r="F119" s="118">
        <f t="shared" si="62"/>
        <v>0</v>
      </c>
      <c r="J119" s="116"/>
      <c r="K119" s="116"/>
      <c r="L119" s="116"/>
      <c r="M119" s="116"/>
      <c r="N119" s="116"/>
      <c r="O119" s="116"/>
      <c r="P119" s="120"/>
      <c r="Q119" s="129"/>
      <c r="R119" s="164"/>
      <c r="S119" s="164"/>
      <c r="T119" s="164"/>
      <c r="U119" s="128"/>
    </row>
    <row r="120" spans="1:21" x14ac:dyDescent="0.25">
      <c r="A120" s="38"/>
      <c r="B120" s="116"/>
      <c r="C120" s="118">
        <f>VLOOKUP(B120,DONNER1!$A$5:$U$298,2,FALSE)</f>
        <v>0</v>
      </c>
      <c r="D120" s="118">
        <f>VLOOKUP(B120,DONNER1!$A$5:$V$298,22,FALSE)</f>
        <v>0</v>
      </c>
      <c r="E120" s="115">
        <v>0</v>
      </c>
      <c r="F120" s="118">
        <f t="shared" si="62"/>
        <v>0</v>
      </c>
      <c r="J120" s="116"/>
      <c r="K120" s="116"/>
      <c r="L120" s="116"/>
      <c r="M120" s="116"/>
      <c r="N120" s="116"/>
      <c r="O120" s="116"/>
      <c r="P120" s="120"/>
      <c r="Q120" s="130"/>
      <c r="R120" s="165"/>
      <c r="S120" s="165"/>
      <c r="T120" s="165"/>
      <c r="U120" s="131"/>
    </row>
    <row r="121" spans="1:21" x14ac:dyDescent="0.25">
      <c r="A121" s="119" t="s">
        <v>360</v>
      </c>
      <c r="B121" s="118"/>
      <c r="C121" s="118"/>
      <c r="D121" s="118"/>
      <c r="E121" s="119">
        <f>SUM(E103:E120)</f>
        <v>0</v>
      </c>
      <c r="F121" s="119">
        <f t="shared" ref="F121" si="63">SUM(F103:F120)</f>
        <v>0.99</v>
      </c>
      <c r="G121" s="119">
        <f t="shared" ref="G121" si="64">SUM(G103:G120)</f>
        <v>0.99</v>
      </c>
      <c r="H121" s="119">
        <f t="shared" ref="H121" si="65">SUM(H103:H120)</f>
        <v>1.8000000000000002E-2</v>
      </c>
      <c r="I121" s="119">
        <f t="shared" ref="I121" si="66">SUM(I103:I120)</f>
        <v>9</v>
      </c>
      <c r="J121" s="119">
        <f t="shared" ref="J121" si="67">SUM(J103:J120)</f>
        <v>0</v>
      </c>
      <c r="K121" s="119">
        <f t="shared" ref="K121" si="68">SUM(K103:K120)</f>
        <v>0</v>
      </c>
      <c r="L121" s="119">
        <f t="shared" ref="L121" si="69">SUM(L103:L120)</f>
        <v>0</v>
      </c>
      <c r="M121" s="119">
        <f t="shared" ref="M121" si="70">SUM(M103:M120)</f>
        <v>0</v>
      </c>
      <c r="N121" s="119">
        <f t="shared" ref="N121" si="71">SUM(N103:N120)</f>
        <v>0</v>
      </c>
      <c r="O121" s="119">
        <f t="shared" ref="O121" si="72">SUM(O103:O120)</f>
        <v>0</v>
      </c>
      <c r="P121" s="119">
        <f t="shared" ref="P121" si="73">SUM(P103:P120)</f>
        <v>0</v>
      </c>
      <c r="Q121" s="122">
        <f>SUM(M121:P121)</f>
        <v>0</v>
      </c>
      <c r="R121" s="122"/>
      <c r="S121" s="122"/>
      <c r="T121" s="122"/>
      <c r="U121" s="123" t="e">
        <f>Q121/L121</f>
        <v>#DIV/0!</v>
      </c>
    </row>
    <row r="122" spans="1:21" x14ac:dyDescent="0.25">
      <c r="A122" s="38"/>
      <c r="B122" s="38"/>
      <c r="C122" s="96">
        <f>VLOOKUP(B121:$B$309,DONNER1!$A$5:$U$298,2,FALSE)</f>
        <v>0</v>
      </c>
      <c r="D122" s="96">
        <f>VLOOKUP(B122,DONNER1!$A$5:$V$298,22,FALSE)</f>
        <v>0</v>
      </c>
      <c r="E122" s="96">
        <v>0</v>
      </c>
      <c r="F122" s="96">
        <f t="shared" ref="F122:F145" si="74">((E122*I122)*H122)+G122</f>
        <v>0</v>
      </c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</row>
    <row r="123" spans="1:21" x14ac:dyDescent="0.25">
      <c r="A123" s="38"/>
      <c r="B123" s="38"/>
      <c r="C123" s="96">
        <f>VLOOKUP(B122:$B$309,DONNER1!$A$5:$U$298,2,FALSE)</f>
        <v>0</v>
      </c>
      <c r="D123" s="96">
        <f>VLOOKUP(B123,DONNER1!$A$5:$V$298,22,FALSE)</f>
        <v>0</v>
      </c>
      <c r="E123" s="96">
        <v>0</v>
      </c>
      <c r="F123" s="96">
        <f t="shared" si="74"/>
        <v>0</v>
      </c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</row>
    <row r="124" spans="1:21" x14ac:dyDescent="0.25">
      <c r="A124" s="38"/>
      <c r="B124" s="38"/>
      <c r="C124" s="96">
        <f>VLOOKUP(B123:$B$309,DONNER1!$A$5:$U$298,2,FALSE)</f>
        <v>0</v>
      </c>
      <c r="D124" s="96">
        <f>VLOOKUP(B124,DONNER1!$A$5:$V$298,22,FALSE)</f>
        <v>0</v>
      </c>
      <c r="E124" s="96">
        <v>0</v>
      </c>
      <c r="F124" s="96">
        <f t="shared" si="74"/>
        <v>0</v>
      </c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</row>
    <row r="125" spans="1:21" x14ac:dyDescent="0.25">
      <c r="A125" s="38"/>
      <c r="B125" s="38"/>
      <c r="C125" s="96">
        <f>VLOOKUP(B124:$B$309,DONNER1!$A$5:$U$298,2,FALSE)</f>
        <v>0</v>
      </c>
      <c r="D125" s="96">
        <f>VLOOKUP(B125,DONNER1!$A$5:$V$298,22,FALSE)</f>
        <v>0</v>
      </c>
      <c r="E125" s="96">
        <v>0</v>
      </c>
      <c r="F125" s="96">
        <f t="shared" si="74"/>
        <v>0</v>
      </c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</row>
    <row r="126" spans="1:21" x14ac:dyDescent="0.25">
      <c r="A126" s="38"/>
      <c r="B126" s="38"/>
      <c r="C126" s="96">
        <f>VLOOKUP(B125:$B$309,DONNER1!$A$5:$U$298,2,FALSE)</f>
        <v>0</v>
      </c>
      <c r="D126" s="96">
        <f>VLOOKUP(B126,DONNER1!$A$5:$V$298,22,FALSE)</f>
        <v>0</v>
      </c>
      <c r="E126" s="96">
        <v>0</v>
      </c>
      <c r="F126" s="96">
        <f t="shared" si="74"/>
        <v>0</v>
      </c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</row>
    <row r="127" spans="1:21" x14ac:dyDescent="0.25">
      <c r="A127" s="38"/>
      <c r="B127" s="38"/>
      <c r="C127" s="96">
        <f>VLOOKUP(B126:$B$309,DONNER1!$A$5:$U$298,2,FALSE)</f>
        <v>0</v>
      </c>
      <c r="D127" s="96">
        <f>VLOOKUP(B127,DONNER1!$A$5:$V$298,22,FALSE)</f>
        <v>0</v>
      </c>
      <c r="E127" s="96">
        <v>0</v>
      </c>
      <c r="F127" s="96">
        <f t="shared" si="74"/>
        <v>0</v>
      </c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</row>
    <row r="128" spans="1:21" x14ac:dyDescent="0.25">
      <c r="A128" s="38"/>
      <c r="B128" s="38"/>
      <c r="C128" s="96">
        <f>VLOOKUP(B127:$B$309,DONNER1!$A$5:$U$298,2,FALSE)</f>
        <v>0</v>
      </c>
      <c r="D128" s="96">
        <f>VLOOKUP(B128,DONNER1!$A$5:$V$298,22,FALSE)</f>
        <v>0</v>
      </c>
      <c r="E128" s="96">
        <v>0</v>
      </c>
      <c r="F128" s="96">
        <f t="shared" si="74"/>
        <v>0</v>
      </c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</row>
    <row r="129" spans="1:21" x14ac:dyDescent="0.25">
      <c r="A129" s="38"/>
      <c r="B129" s="38"/>
      <c r="C129" s="96">
        <f>VLOOKUP(B128:$B$309,DONNER1!$A$5:$U$298,2,FALSE)</f>
        <v>0</v>
      </c>
      <c r="D129" s="96">
        <f>VLOOKUP(B129,DONNER1!$A$5:$V$298,22,FALSE)</f>
        <v>0</v>
      </c>
      <c r="E129" s="96">
        <v>0</v>
      </c>
      <c r="F129" s="96">
        <f t="shared" si="74"/>
        <v>0</v>
      </c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</row>
    <row r="130" spans="1:21" x14ac:dyDescent="0.25">
      <c r="A130" s="38"/>
      <c r="B130" s="38"/>
      <c r="C130" s="96">
        <f>VLOOKUP(B129:$B$309,DONNER1!$A$5:$U$298,2,FALSE)</f>
        <v>0</v>
      </c>
      <c r="D130" s="96">
        <f>VLOOKUP(B130,DONNER1!$A$5:$V$298,22,FALSE)</f>
        <v>0</v>
      </c>
      <c r="E130" s="96">
        <v>0</v>
      </c>
      <c r="F130" s="96">
        <f t="shared" si="74"/>
        <v>0</v>
      </c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</row>
    <row r="131" spans="1:21" x14ac:dyDescent="0.25">
      <c r="A131" s="38"/>
      <c r="B131" s="38"/>
      <c r="C131" s="96">
        <f>VLOOKUP(B130:$B$309,DONNER1!$A$5:$U$298,2,FALSE)</f>
        <v>0</v>
      </c>
      <c r="D131" s="96">
        <f>VLOOKUP(B131,DONNER1!$A$5:$V$298,22,FALSE)</f>
        <v>0</v>
      </c>
      <c r="E131" s="96">
        <v>0</v>
      </c>
      <c r="F131" s="96">
        <f t="shared" si="74"/>
        <v>0</v>
      </c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</row>
    <row r="132" spans="1:21" x14ac:dyDescent="0.25">
      <c r="A132" s="38"/>
      <c r="B132" s="38"/>
      <c r="C132" s="96">
        <f>VLOOKUP(B131:$B$309,DONNER1!$A$5:$U$298,2,FALSE)</f>
        <v>0</v>
      </c>
      <c r="D132" s="96">
        <f>VLOOKUP(B132,DONNER1!$A$5:$V$298,22,FALSE)</f>
        <v>0</v>
      </c>
      <c r="E132" s="96">
        <v>0</v>
      </c>
      <c r="F132" s="96">
        <f t="shared" si="74"/>
        <v>0</v>
      </c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</row>
    <row r="133" spans="1:21" x14ac:dyDescent="0.25">
      <c r="A133" s="38"/>
      <c r="B133" s="38"/>
      <c r="C133" s="96">
        <f>VLOOKUP(B132:$B$309,DONNER1!$A$5:$U$298,2,FALSE)</f>
        <v>0</v>
      </c>
      <c r="D133" s="96">
        <f>VLOOKUP(B133,DONNER1!$A$5:$V$298,22,FALSE)</f>
        <v>0</v>
      </c>
      <c r="E133" s="96">
        <v>0</v>
      </c>
      <c r="F133" s="96">
        <f t="shared" si="74"/>
        <v>0</v>
      </c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</row>
    <row r="134" spans="1:21" x14ac:dyDescent="0.25">
      <c r="A134" s="38"/>
      <c r="B134" s="38"/>
      <c r="C134" s="96">
        <f>VLOOKUP(B133:$B$309,DONNER1!$A$5:$U$298,2,FALSE)</f>
        <v>0</v>
      </c>
      <c r="D134" s="96">
        <f>VLOOKUP(B134,DONNER1!$A$5:$V$298,22,FALSE)</f>
        <v>0</v>
      </c>
      <c r="E134" s="96">
        <v>0</v>
      </c>
      <c r="F134" s="96">
        <f t="shared" si="74"/>
        <v>0</v>
      </c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</row>
    <row r="135" spans="1:21" x14ac:dyDescent="0.25">
      <c r="A135" s="38"/>
      <c r="B135" s="38"/>
      <c r="C135" s="96">
        <f>VLOOKUP(B134:$B$309,DONNER1!$A$5:$U$298,2,FALSE)</f>
        <v>0</v>
      </c>
      <c r="D135" s="96">
        <f>VLOOKUP(B135,DONNER1!$A$5:$V$298,22,FALSE)</f>
        <v>0</v>
      </c>
      <c r="E135" s="96">
        <v>0</v>
      </c>
      <c r="F135" s="96">
        <f t="shared" si="74"/>
        <v>0</v>
      </c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</row>
    <row r="136" spans="1:21" x14ac:dyDescent="0.25">
      <c r="A136" s="38"/>
      <c r="B136" s="38"/>
      <c r="C136" s="96">
        <f>VLOOKUP(B135:$B$309,DONNER1!$A$5:$U$298,2,FALSE)</f>
        <v>0</v>
      </c>
      <c r="D136" s="96">
        <f>VLOOKUP(B136,DONNER1!$A$5:$V$298,22,FALSE)</f>
        <v>0</v>
      </c>
      <c r="E136" s="96">
        <v>0</v>
      </c>
      <c r="F136" s="96">
        <f t="shared" si="74"/>
        <v>0</v>
      </c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</row>
    <row r="137" spans="1:21" x14ac:dyDescent="0.25">
      <c r="A137" s="38"/>
      <c r="B137" s="38"/>
      <c r="C137" s="96">
        <f>VLOOKUP(B136:$B$309,DONNER1!$A$5:$U$298,2,FALSE)</f>
        <v>0</v>
      </c>
      <c r="D137" s="96">
        <f>VLOOKUP(B137,DONNER1!$A$5:$V$298,22,FALSE)</f>
        <v>0</v>
      </c>
      <c r="E137" s="96">
        <v>0</v>
      </c>
      <c r="F137" s="96">
        <f t="shared" si="74"/>
        <v>0</v>
      </c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</row>
    <row r="138" spans="1:21" x14ac:dyDescent="0.25">
      <c r="A138" s="38"/>
      <c r="B138" s="38"/>
      <c r="C138" s="96">
        <f>VLOOKUP(B137:$B$309,DONNER1!$A$5:$U$298,2,FALSE)</f>
        <v>0</v>
      </c>
      <c r="D138" s="96">
        <f>VLOOKUP(B138,DONNER1!$A$5:$V$298,22,FALSE)</f>
        <v>0</v>
      </c>
      <c r="E138" s="96">
        <v>0</v>
      </c>
      <c r="F138" s="96">
        <f t="shared" si="74"/>
        <v>0</v>
      </c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</row>
    <row r="139" spans="1:21" x14ac:dyDescent="0.25">
      <c r="A139" s="38"/>
      <c r="B139" s="38"/>
      <c r="C139" s="96">
        <f>VLOOKUP(B138:$B$309,DONNER1!$A$5:$U$298,2,FALSE)</f>
        <v>0</v>
      </c>
      <c r="D139" s="96">
        <f>VLOOKUP(B139,DONNER1!$A$5:$V$298,22,FALSE)</f>
        <v>0</v>
      </c>
      <c r="E139" s="96">
        <v>0</v>
      </c>
      <c r="F139" s="96">
        <f t="shared" si="74"/>
        <v>0</v>
      </c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</row>
    <row r="140" spans="1:21" x14ac:dyDescent="0.25">
      <c r="A140" s="38"/>
      <c r="B140" s="38"/>
      <c r="C140" s="96">
        <f>VLOOKUP(B139:$B$309,DONNER1!$A$5:$U$298,2,FALSE)</f>
        <v>0</v>
      </c>
      <c r="D140" s="96">
        <f>VLOOKUP(B140,DONNER1!$A$5:$V$298,22,FALSE)</f>
        <v>0</v>
      </c>
      <c r="E140" s="96">
        <v>0</v>
      </c>
      <c r="F140" s="96">
        <f t="shared" si="74"/>
        <v>0</v>
      </c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</row>
    <row r="141" spans="1:21" x14ac:dyDescent="0.25">
      <c r="A141" s="38"/>
      <c r="B141" s="38"/>
      <c r="C141" s="96">
        <f>VLOOKUP(B140:$B$309,DONNER1!$A$5:$U$298,2,FALSE)</f>
        <v>0</v>
      </c>
      <c r="D141" s="96">
        <f>VLOOKUP(B141,DONNER1!$A$5:$V$298,22,FALSE)</f>
        <v>0</v>
      </c>
      <c r="E141" s="96">
        <v>0</v>
      </c>
      <c r="F141" s="96">
        <f t="shared" si="74"/>
        <v>0</v>
      </c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</row>
    <row r="142" spans="1:21" x14ac:dyDescent="0.25">
      <c r="A142" s="38"/>
      <c r="B142" s="38"/>
      <c r="C142" s="96">
        <f>VLOOKUP(B141:$B$309,DONNER1!$A$5:$U$298,2,FALSE)</f>
        <v>0</v>
      </c>
      <c r="D142" s="96">
        <f>VLOOKUP(B142,DONNER1!$A$5:$V$298,22,FALSE)</f>
        <v>0</v>
      </c>
      <c r="E142" s="96">
        <v>0</v>
      </c>
      <c r="F142" s="96">
        <f t="shared" si="74"/>
        <v>0</v>
      </c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</row>
    <row r="143" spans="1:21" x14ac:dyDescent="0.25">
      <c r="A143" s="38"/>
      <c r="B143" s="38"/>
      <c r="C143" s="96">
        <f>VLOOKUP(B142:$B$309,DONNER1!$A$5:$U$298,2,FALSE)</f>
        <v>0</v>
      </c>
      <c r="D143" s="96">
        <f>VLOOKUP(B143,DONNER1!$A$5:$V$298,22,FALSE)</f>
        <v>0</v>
      </c>
      <c r="E143" s="96">
        <v>0</v>
      </c>
      <c r="F143" s="96">
        <f t="shared" si="74"/>
        <v>0</v>
      </c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</row>
    <row r="144" spans="1:21" x14ac:dyDescent="0.25">
      <c r="A144" s="38"/>
      <c r="B144" s="38"/>
      <c r="C144" s="96">
        <f>VLOOKUP(B143:$B$309,DONNER1!$A$5:$U$298,2,FALSE)</f>
        <v>0</v>
      </c>
      <c r="D144" s="96">
        <f>VLOOKUP(B144,DONNER1!$A$5:$V$298,22,FALSE)</f>
        <v>0</v>
      </c>
      <c r="E144" s="96">
        <v>0</v>
      </c>
      <c r="F144" s="96">
        <f t="shared" si="74"/>
        <v>0</v>
      </c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</row>
    <row r="145" spans="1:21" x14ac:dyDescent="0.25">
      <c r="A145" s="38"/>
      <c r="B145" s="38"/>
      <c r="C145" s="96">
        <f>VLOOKUP(B144:$B$309,DONNER1!$A$5:$U$298,2,FALSE)</f>
        <v>0</v>
      </c>
      <c r="D145" s="96">
        <f>VLOOKUP(B145,DONNER1!$A$5:$V$298,22,FALSE)</f>
        <v>0</v>
      </c>
      <c r="E145" s="96">
        <v>0</v>
      </c>
      <c r="F145" s="96">
        <f t="shared" si="74"/>
        <v>0</v>
      </c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</row>
    <row r="146" spans="1:21" x14ac:dyDescent="0.25">
      <c r="A146" s="38"/>
      <c r="B146" s="38"/>
      <c r="C146" s="96">
        <f>VLOOKUP(B145:$B$309,DONNER1!$A$5:$U$298,2,FALSE)</f>
        <v>0</v>
      </c>
      <c r="D146" s="96">
        <f>VLOOKUP(B146,DONNER1!$A$5:$V$298,22,FALSE)</f>
        <v>0</v>
      </c>
      <c r="E146" s="96">
        <v>0</v>
      </c>
      <c r="F146" s="96">
        <f t="shared" ref="F146:F209" si="75">((E146*I146)*H146)+G146</f>
        <v>0</v>
      </c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</row>
    <row r="147" spans="1:21" x14ac:dyDescent="0.25">
      <c r="A147" s="38"/>
      <c r="B147" s="38"/>
      <c r="C147" s="96">
        <f>VLOOKUP(B146:$B$309,DONNER1!$A$5:$U$298,2,FALSE)</f>
        <v>0</v>
      </c>
      <c r="D147" s="96">
        <f>VLOOKUP(B147,DONNER1!$A$5:$V$298,22,FALSE)</f>
        <v>0</v>
      </c>
      <c r="E147" s="96">
        <v>0</v>
      </c>
      <c r="F147" s="96">
        <f t="shared" si="75"/>
        <v>0</v>
      </c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</row>
    <row r="148" spans="1:21" x14ac:dyDescent="0.25">
      <c r="A148" s="38"/>
      <c r="B148" s="38"/>
      <c r="C148" s="96">
        <f>VLOOKUP(B147:$B$309,DONNER1!$A$5:$U$298,2,FALSE)</f>
        <v>0</v>
      </c>
      <c r="D148" s="96">
        <f>VLOOKUP(B148,DONNER1!$A$5:$V$298,22,FALSE)</f>
        <v>0</v>
      </c>
      <c r="E148" s="96">
        <v>0</v>
      </c>
      <c r="F148" s="96">
        <f t="shared" si="75"/>
        <v>0</v>
      </c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</row>
    <row r="149" spans="1:21" x14ac:dyDescent="0.25">
      <c r="A149" s="38"/>
      <c r="B149" s="38"/>
      <c r="C149" s="96">
        <f>VLOOKUP(B148:$B$309,DONNER1!$A$5:$U$298,2,FALSE)</f>
        <v>0</v>
      </c>
      <c r="D149" s="96">
        <f>VLOOKUP(B149,DONNER1!$A$5:$V$298,22,FALSE)</f>
        <v>0</v>
      </c>
      <c r="E149" s="96">
        <v>0</v>
      </c>
      <c r="F149" s="96">
        <f t="shared" si="75"/>
        <v>0</v>
      </c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</row>
    <row r="150" spans="1:21" x14ac:dyDescent="0.25">
      <c r="A150" s="38"/>
      <c r="B150" s="38"/>
      <c r="C150" s="96">
        <f>VLOOKUP(B149:$B$309,DONNER1!$A$5:$U$298,2,FALSE)</f>
        <v>0</v>
      </c>
      <c r="D150" s="96">
        <f>VLOOKUP(B150,DONNER1!$A$5:$V$298,22,FALSE)</f>
        <v>0</v>
      </c>
      <c r="E150" s="96">
        <v>0</v>
      </c>
      <c r="F150" s="96">
        <f t="shared" si="75"/>
        <v>0</v>
      </c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</row>
    <row r="151" spans="1:21" x14ac:dyDescent="0.25">
      <c r="A151" s="38"/>
      <c r="B151" s="38"/>
      <c r="C151" s="96">
        <f>VLOOKUP(B150:$B$309,DONNER1!$A$5:$U$298,2,FALSE)</f>
        <v>0</v>
      </c>
      <c r="D151" s="96">
        <f>VLOOKUP(B151,DONNER1!$A$5:$V$298,22,FALSE)</f>
        <v>0</v>
      </c>
      <c r="E151" s="96">
        <v>0</v>
      </c>
      <c r="F151" s="96">
        <f t="shared" si="75"/>
        <v>0</v>
      </c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</row>
    <row r="152" spans="1:21" x14ac:dyDescent="0.25">
      <c r="A152" s="38"/>
      <c r="B152" s="38"/>
      <c r="C152" s="96">
        <f>VLOOKUP(B151:$B$309,DONNER1!$A$5:$U$298,2,FALSE)</f>
        <v>0</v>
      </c>
      <c r="D152" s="96">
        <f>VLOOKUP(B152,DONNER1!$A$5:$V$298,22,FALSE)</f>
        <v>0</v>
      </c>
      <c r="E152" s="96">
        <v>0</v>
      </c>
      <c r="F152" s="96">
        <f t="shared" si="75"/>
        <v>0</v>
      </c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</row>
    <row r="153" spans="1:21" x14ac:dyDescent="0.25">
      <c r="A153" s="38"/>
      <c r="B153" s="38"/>
      <c r="C153" s="96">
        <f>VLOOKUP(B152:$B$309,DONNER1!$A$5:$U$298,2,FALSE)</f>
        <v>0</v>
      </c>
      <c r="D153" s="96">
        <f>VLOOKUP(B153,DONNER1!$A$5:$V$298,22,FALSE)</f>
        <v>0</v>
      </c>
      <c r="E153" s="96">
        <v>0</v>
      </c>
      <c r="F153" s="96">
        <f t="shared" si="75"/>
        <v>0</v>
      </c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</row>
    <row r="154" spans="1:21" x14ac:dyDescent="0.25">
      <c r="A154" s="38"/>
      <c r="B154" s="38"/>
      <c r="C154" s="96">
        <f>VLOOKUP(B153:$B$309,DONNER1!$A$5:$U$298,2,FALSE)</f>
        <v>0</v>
      </c>
      <c r="D154" s="96">
        <f>VLOOKUP(B154,DONNER1!$A$5:$V$298,22,FALSE)</f>
        <v>0</v>
      </c>
      <c r="E154" s="96">
        <v>0</v>
      </c>
      <c r="F154" s="96">
        <f t="shared" si="75"/>
        <v>0</v>
      </c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</row>
    <row r="155" spans="1:21" x14ac:dyDescent="0.25">
      <c r="A155" s="38"/>
      <c r="B155" s="38"/>
      <c r="C155" s="96">
        <f>VLOOKUP(B154:$B$309,DONNER1!$A$5:$U$298,2,FALSE)</f>
        <v>0</v>
      </c>
      <c r="D155" s="96">
        <f>VLOOKUP(B155,DONNER1!$A$5:$V$298,22,FALSE)</f>
        <v>0</v>
      </c>
      <c r="E155" s="96">
        <v>0</v>
      </c>
      <c r="F155" s="96">
        <f t="shared" si="75"/>
        <v>0</v>
      </c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</row>
    <row r="156" spans="1:21" x14ac:dyDescent="0.25">
      <c r="A156" s="38"/>
      <c r="B156" s="38"/>
      <c r="C156" s="96">
        <f>VLOOKUP(B155:$B$309,DONNER1!$A$5:$U$298,2,FALSE)</f>
        <v>0</v>
      </c>
      <c r="D156" s="96">
        <f>VLOOKUP(B156,DONNER1!$A$5:$V$298,22,FALSE)</f>
        <v>0</v>
      </c>
      <c r="E156" s="96">
        <v>0</v>
      </c>
      <c r="F156" s="96">
        <f t="shared" si="75"/>
        <v>0</v>
      </c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</row>
    <row r="157" spans="1:21" x14ac:dyDescent="0.25">
      <c r="A157" s="38"/>
      <c r="B157" s="38"/>
      <c r="C157" s="96">
        <f>VLOOKUP(B156:$B$309,DONNER1!$A$5:$U$298,2,FALSE)</f>
        <v>0</v>
      </c>
      <c r="D157" s="96">
        <f>VLOOKUP(B157,DONNER1!$A$5:$V$298,22,FALSE)</f>
        <v>0</v>
      </c>
      <c r="E157" s="96">
        <v>0</v>
      </c>
      <c r="F157" s="96">
        <f t="shared" si="75"/>
        <v>0</v>
      </c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</row>
    <row r="158" spans="1:21" x14ac:dyDescent="0.25">
      <c r="A158" s="38"/>
      <c r="B158" s="38"/>
      <c r="C158" s="96">
        <f>VLOOKUP(B157:$B$309,DONNER1!$A$5:$U$298,2,FALSE)</f>
        <v>0</v>
      </c>
      <c r="D158" s="96">
        <f>VLOOKUP(B158,DONNER1!$A$5:$V$298,22,FALSE)</f>
        <v>0</v>
      </c>
      <c r="E158" s="96">
        <v>0</v>
      </c>
      <c r="F158" s="96">
        <f t="shared" si="75"/>
        <v>0</v>
      </c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</row>
    <row r="159" spans="1:21" x14ac:dyDescent="0.25">
      <c r="A159" s="38"/>
      <c r="B159" s="38"/>
      <c r="C159" s="96">
        <f>VLOOKUP(B158:$B$309,DONNER1!$A$5:$U$298,2,FALSE)</f>
        <v>0</v>
      </c>
      <c r="D159" s="96">
        <f>VLOOKUP(B159,DONNER1!$A$5:$V$298,22,FALSE)</f>
        <v>0</v>
      </c>
      <c r="E159" s="96">
        <v>0</v>
      </c>
      <c r="F159" s="96">
        <f t="shared" si="75"/>
        <v>0</v>
      </c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</row>
    <row r="160" spans="1:21" x14ac:dyDescent="0.25">
      <c r="A160" s="38"/>
      <c r="B160" s="38"/>
      <c r="C160" s="96">
        <f>VLOOKUP(B159:$B$309,DONNER1!$A$5:$U$298,2,FALSE)</f>
        <v>0</v>
      </c>
      <c r="D160" s="96">
        <f>VLOOKUP(B160,DONNER1!$A$5:$V$298,22,FALSE)</f>
        <v>0</v>
      </c>
      <c r="E160" s="96">
        <v>0</v>
      </c>
      <c r="F160" s="96">
        <f t="shared" si="75"/>
        <v>0</v>
      </c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</row>
    <row r="161" spans="1:21" x14ac:dyDescent="0.25">
      <c r="A161" s="38"/>
      <c r="B161" s="38"/>
      <c r="C161" s="96">
        <f>VLOOKUP(B160:$B$309,DONNER1!$A$5:$U$298,2,FALSE)</f>
        <v>0</v>
      </c>
      <c r="D161" s="96">
        <f>VLOOKUP(B161,DONNER1!$A$5:$V$298,22,FALSE)</f>
        <v>0</v>
      </c>
      <c r="E161" s="96">
        <v>0</v>
      </c>
      <c r="F161" s="96">
        <f t="shared" si="75"/>
        <v>0</v>
      </c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</row>
    <row r="162" spans="1:21" x14ac:dyDescent="0.25">
      <c r="A162" s="38"/>
      <c r="B162" s="38"/>
      <c r="C162" s="96">
        <f>VLOOKUP(B161:$B$309,DONNER1!$A$5:$U$298,2,FALSE)</f>
        <v>0</v>
      </c>
      <c r="D162" s="96">
        <f>VLOOKUP(B162,DONNER1!$A$5:$V$298,22,FALSE)</f>
        <v>0</v>
      </c>
      <c r="E162" s="96">
        <v>0</v>
      </c>
      <c r="F162" s="96">
        <f t="shared" si="75"/>
        <v>0</v>
      </c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</row>
    <row r="163" spans="1:21" x14ac:dyDescent="0.25">
      <c r="A163" s="38"/>
      <c r="B163" s="38"/>
      <c r="C163" s="96">
        <f>VLOOKUP(B162:$B$309,DONNER1!$A$5:$U$298,2,FALSE)</f>
        <v>0</v>
      </c>
      <c r="D163" s="96">
        <f>VLOOKUP(B163,DONNER1!$A$5:$V$298,22,FALSE)</f>
        <v>0</v>
      </c>
      <c r="E163" s="96">
        <v>0</v>
      </c>
      <c r="F163" s="96">
        <f t="shared" si="75"/>
        <v>0</v>
      </c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</row>
    <row r="164" spans="1:21" x14ac:dyDescent="0.25">
      <c r="A164" s="38"/>
      <c r="B164" s="38"/>
      <c r="C164" s="96">
        <f>VLOOKUP(B163:$B$309,DONNER1!$A$5:$U$298,2,FALSE)</f>
        <v>0</v>
      </c>
      <c r="D164" s="96">
        <f>VLOOKUP(B164,DONNER1!$A$5:$V$298,22,FALSE)</f>
        <v>0</v>
      </c>
      <c r="E164" s="96">
        <v>0</v>
      </c>
      <c r="F164" s="96">
        <f t="shared" si="75"/>
        <v>0</v>
      </c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</row>
    <row r="165" spans="1:21" x14ac:dyDescent="0.25">
      <c r="A165" s="38"/>
      <c r="B165" s="38"/>
      <c r="C165" s="96">
        <f>VLOOKUP(B164:$B$309,DONNER1!$A$5:$U$298,2,FALSE)</f>
        <v>0</v>
      </c>
      <c r="D165" s="96">
        <f>VLOOKUP(B165,DONNER1!$A$5:$V$298,22,FALSE)</f>
        <v>0</v>
      </c>
      <c r="E165" s="96">
        <v>0</v>
      </c>
      <c r="F165" s="96">
        <f t="shared" si="75"/>
        <v>0</v>
      </c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</row>
    <row r="166" spans="1:21" x14ac:dyDescent="0.25">
      <c r="A166" s="38"/>
      <c r="B166" s="38"/>
      <c r="C166" s="96">
        <f>VLOOKUP(B165:$B$309,DONNER1!$A$5:$U$298,2,FALSE)</f>
        <v>0</v>
      </c>
      <c r="D166" s="96">
        <f>VLOOKUP(B166,DONNER1!$A$5:$V$298,22,FALSE)</f>
        <v>0</v>
      </c>
      <c r="E166" s="96">
        <v>0</v>
      </c>
      <c r="F166" s="96">
        <f t="shared" si="75"/>
        <v>0</v>
      </c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</row>
    <row r="167" spans="1:21" x14ac:dyDescent="0.25">
      <c r="A167" s="38"/>
      <c r="B167" s="38"/>
      <c r="C167" s="96">
        <f>VLOOKUP(B166:$B$309,DONNER1!$A$5:$U$298,2,FALSE)</f>
        <v>0</v>
      </c>
      <c r="D167" s="96">
        <f>VLOOKUP(B167,DONNER1!$A$5:$V$298,22,FALSE)</f>
        <v>0</v>
      </c>
      <c r="E167" s="96">
        <v>0</v>
      </c>
      <c r="F167" s="96">
        <f t="shared" si="75"/>
        <v>0</v>
      </c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</row>
    <row r="168" spans="1:21" x14ac:dyDescent="0.25">
      <c r="A168" s="38"/>
      <c r="B168" s="38"/>
      <c r="C168" s="96">
        <f>VLOOKUP(B167:$B$309,DONNER1!$A$5:$U$298,2,FALSE)</f>
        <v>0</v>
      </c>
      <c r="D168" s="96">
        <f>VLOOKUP(B168,DONNER1!$A$5:$V$298,22,FALSE)</f>
        <v>0</v>
      </c>
      <c r="E168" s="96">
        <v>0</v>
      </c>
      <c r="F168" s="96">
        <f t="shared" si="75"/>
        <v>0</v>
      </c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</row>
    <row r="169" spans="1:21" x14ac:dyDescent="0.25">
      <c r="A169" s="38"/>
      <c r="B169" s="38"/>
      <c r="C169" s="96">
        <f>VLOOKUP(B168:$B$309,DONNER1!$A$5:$U$298,2,FALSE)</f>
        <v>0</v>
      </c>
      <c r="D169" s="96">
        <f>VLOOKUP(B169,DONNER1!$A$5:$V$298,22,FALSE)</f>
        <v>0</v>
      </c>
      <c r="E169" s="96">
        <v>0</v>
      </c>
      <c r="F169" s="96">
        <f t="shared" si="75"/>
        <v>0</v>
      </c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</row>
    <row r="170" spans="1:21" x14ac:dyDescent="0.25">
      <c r="A170" s="38"/>
      <c r="B170" s="38"/>
      <c r="C170" s="96">
        <f>VLOOKUP(B169:$B$309,DONNER1!$A$5:$U$298,2,FALSE)</f>
        <v>0</v>
      </c>
      <c r="D170" s="96">
        <f>VLOOKUP(B170,DONNER1!$A$5:$V$298,22,FALSE)</f>
        <v>0</v>
      </c>
      <c r="E170" s="96">
        <v>0</v>
      </c>
      <c r="F170" s="96">
        <f t="shared" si="75"/>
        <v>0</v>
      </c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</row>
    <row r="171" spans="1:21" x14ac:dyDescent="0.25">
      <c r="A171" s="38"/>
      <c r="B171" s="38"/>
      <c r="C171" s="96">
        <f>VLOOKUP(B170:$B$309,DONNER1!$A$5:$U$298,2,FALSE)</f>
        <v>0</v>
      </c>
      <c r="D171" s="96">
        <f>VLOOKUP(B171,DONNER1!$A$5:$V$298,22,FALSE)</f>
        <v>0</v>
      </c>
      <c r="E171" s="96">
        <v>0</v>
      </c>
      <c r="F171" s="96">
        <f t="shared" si="75"/>
        <v>0</v>
      </c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8"/>
      <c r="U171" s="38"/>
    </row>
    <row r="172" spans="1:21" x14ac:dyDescent="0.25">
      <c r="A172" s="38"/>
      <c r="B172" s="38"/>
      <c r="C172" s="96">
        <f>VLOOKUP(B171:$B$309,DONNER1!$A$5:$U$298,2,FALSE)</f>
        <v>0</v>
      </c>
      <c r="D172" s="96">
        <f>VLOOKUP(B172,DONNER1!$A$5:$V$298,22,FALSE)</f>
        <v>0</v>
      </c>
      <c r="E172" s="96">
        <v>0</v>
      </c>
      <c r="F172" s="96">
        <f t="shared" si="75"/>
        <v>0</v>
      </c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38"/>
      <c r="U172" s="38"/>
    </row>
    <row r="173" spans="1:21" x14ac:dyDescent="0.25">
      <c r="A173" s="38"/>
      <c r="B173" s="38"/>
      <c r="C173" s="96">
        <f>VLOOKUP(B172:$B$309,DONNER1!$A$5:$U$298,2,FALSE)</f>
        <v>0</v>
      </c>
      <c r="D173" s="96">
        <f>VLOOKUP(B173,DONNER1!$A$5:$V$298,22,FALSE)</f>
        <v>0</v>
      </c>
      <c r="E173" s="96">
        <v>0</v>
      </c>
      <c r="F173" s="96">
        <f t="shared" si="75"/>
        <v>0</v>
      </c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38"/>
      <c r="U173" s="38"/>
    </row>
    <row r="174" spans="1:21" x14ac:dyDescent="0.25">
      <c r="A174" s="38"/>
      <c r="B174" s="38"/>
      <c r="C174" s="96">
        <f>VLOOKUP(B173:$B$309,DONNER1!$A$5:$U$298,2,FALSE)</f>
        <v>0</v>
      </c>
      <c r="D174" s="96">
        <f>VLOOKUP(B174,DONNER1!$A$5:$V$298,22,FALSE)</f>
        <v>0</v>
      </c>
      <c r="E174" s="96">
        <v>0</v>
      </c>
      <c r="F174" s="96">
        <f t="shared" si="75"/>
        <v>0</v>
      </c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38"/>
      <c r="U174" s="38"/>
    </row>
    <row r="175" spans="1:21" x14ac:dyDescent="0.25">
      <c r="A175" s="38"/>
      <c r="B175" s="38"/>
      <c r="C175" s="96">
        <f>VLOOKUP(B174:$B$309,DONNER1!$A$5:$U$298,2,FALSE)</f>
        <v>0</v>
      </c>
      <c r="D175" s="96">
        <f>VLOOKUP(B175,DONNER1!$A$5:$V$298,22,FALSE)</f>
        <v>0</v>
      </c>
      <c r="E175" s="96">
        <v>0</v>
      </c>
      <c r="F175" s="96">
        <f t="shared" si="75"/>
        <v>0</v>
      </c>
      <c r="J175" s="38"/>
      <c r="K175" s="38"/>
      <c r="L175" s="38"/>
      <c r="M175" s="38"/>
      <c r="N175" s="38"/>
      <c r="O175" s="38"/>
      <c r="P175" s="38"/>
      <c r="Q175" s="38"/>
      <c r="R175" s="38"/>
      <c r="S175" s="38"/>
      <c r="T175" s="38"/>
      <c r="U175" s="38"/>
    </row>
    <row r="176" spans="1:21" x14ac:dyDescent="0.25">
      <c r="A176" s="38"/>
      <c r="B176" s="38"/>
      <c r="C176" s="96">
        <f>VLOOKUP(B175:$B$309,DONNER1!$A$5:$U$298,2,FALSE)</f>
        <v>0</v>
      </c>
      <c r="D176" s="96">
        <f>VLOOKUP(B176,DONNER1!$A$5:$V$298,22,FALSE)</f>
        <v>0</v>
      </c>
      <c r="E176" s="96">
        <v>0</v>
      </c>
      <c r="F176" s="96">
        <f t="shared" si="75"/>
        <v>0</v>
      </c>
      <c r="J176" s="38"/>
      <c r="K176" s="38"/>
      <c r="L176" s="38"/>
      <c r="M176" s="38"/>
      <c r="N176" s="38"/>
      <c r="O176" s="38"/>
      <c r="P176" s="38"/>
      <c r="Q176" s="38"/>
      <c r="R176" s="38"/>
      <c r="S176" s="38"/>
      <c r="T176" s="38"/>
      <c r="U176" s="38"/>
    </row>
    <row r="177" spans="1:21" x14ac:dyDescent="0.25">
      <c r="A177" s="38"/>
      <c r="B177" s="38"/>
      <c r="C177" s="96">
        <f>VLOOKUP(B176:$B$309,DONNER1!$A$5:$U$298,2,FALSE)</f>
        <v>0</v>
      </c>
      <c r="D177" s="96">
        <f>VLOOKUP(B177,DONNER1!$A$5:$V$298,22,FALSE)</f>
        <v>0</v>
      </c>
      <c r="E177" s="96">
        <v>0</v>
      </c>
      <c r="F177" s="96">
        <f t="shared" si="75"/>
        <v>0</v>
      </c>
      <c r="J177" s="38"/>
      <c r="K177" s="38"/>
      <c r="L177" s="38"/>
      <c r="M177" s="38"/>
      <c r="N177" s="38"/>
      <c r="O177" s="38"/>
      <c r="P177" s="38"/>
      <c r="Q177" s="38"/>
      <c r="R177" s="38"/>
      <c r="S177" s="38"/>
      <c r="T177" s="38"/>
      <c r="U177" s="38"/>
    </row>
    <row r="178" spans="1:21" x14ac:dyDescent="0.25">
      <c r="A178" s="38"/>
      <c r="B178" s="38"/>
      <c r="C178" s="96">
        <f>VLOOKUP(B177:$B$309,DONNER1!$A$5:$U$298,2,FALSE)</f>
        <v>0</v>
      </c>
      <c r="D178" s="96">
        <f>VLOOKUP(B178,DONNER1!$A$5:$V$298,22,FALSE)</f>
        <v>0</v>
      </c>
      <c r="E178" s="96">
        <v>0</v>
      </c>
      <c r="F178" s="96">
        <f t="shared" si="75"/>
        <v>0</v>
      </c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</row>
    <row r="179" spans="1:21" x14ac:dyDescent="0.25">
      <c r="A179" s="38"/>
      <c r="B179" s="38"/>
      <c r="C179" s="96">
        <f>VLOOKUP(B178:$B$309,DONNER1!$A$5:$U$298,2,FALSE)</f>
        <v>0</v>
      </c>
      <c r="D179" s="96">
        <f>VLOOKUP(B179,DONNER1!$A$5:$V$298,22,FALSE)</f>
        <v>0</v>
      </c>
      <c r="E179" s="96">
        <v>0</v>
      </c>
      <c r="F179" s="96">
        <f t="shared" si="75"/>
        <v>0</v>
      </c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</row>
    <row r="180" spans="1:21" x14ac:dyDescent="0.25">
      <c r="A180" s="38"/>
      <c r="B180" s="38"/>
      <c r="C180" s="96">
        <f>VLOOKUP(B179:$B$309,DONNER1!$A$5:$U$298,2,FALSE)</f>
        <v>0</v>
      </c>
      <c r="D180" s="96">
        <f>VLOOKUP(B180,DONNER1!$A$5:$V$298,22,FALSE)</f>
        <v>0</v>
      </c>
      <c r="E180" s="96">
        <v>0</v>
      </c>
      <c r="F180" s="96">
        <f t="shared" si="75"/>
        <v>0</v>
      </c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</row>
    <row r="181" spans="1:21" x14ac:dyDescent="0.25">
      <c r="A181" s="38"/>
      <c r="B181" s="38"/>
      <c r="C181" s="96">
        <f>VLOOKUP(B180:$B$309,DONNER1!$A$5:$U$298,2,FALSE)</f>
        <v>0</v>
      </c>
      <c r="D181" s="96">
        <f>VLOOKUP(B181,DONNER1!$A$5:$V$298,22,FALSE)</f>
        <v>0</v>
      </c>
      <c r="E181" s="96">
        <v>0</v>
      </c>
      <c r="F181" s="96">
        <f t="shared" si="75"/>
        <v>0</v>
      </c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38"/>
      <c r="U181" s="38"/>
    </row>
    <row r="182" spans="1:21" x14ac:dyDescent="0.25">
      <c r="A182" s="38"/>
      <c r="B182" s="38"/>
      <c r="C182" s="96">
        <f>VLOOKUP(B181:$B$309,DONNER1!$A$5:$U$298,2,FALSE)</f>
        <v>0</v>
      </c>
      <c r="D182" s="96">
        <f>VLOOKUP(B182,DONNER1!$A$5:$V$298,22,FALSE)</f>
        <v>0</v>
      </c>
      <c r="E182" s="96">
        <v>0</v>
      </c>
      <c r="F182" s="96">
        <f t="shared" si="75"/>
        <v>0</v>
      </c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8"/>
      <c r="U182" s="38"/>
    </row>
    <row r="183" spans="1:21" x14ac:dyDescent="0.25">
      <c r="A183" s="38"/>
      <c r="B183" s="38"/>
      <c r="C183" s="96">
        <f>VLOOKUP(B182:$B$309,DONNER1!$A$5:$U$298,2,FALSE)</f>
        <v>0</v>
      </c>
      <c r="D183" s="96">
        <f>VLOOKUP(B183,DONNER1!$A$5:$V$298,22,FALSE)</f>
        <v>0</v>
      </c>
      <c r="E183" s="96">
        <v>0</v>
      </c>
      <c r="F183" s="96">
        <f t="shared" si="75"/>
        <v>0</v>
      </c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38"/>
      <c r="U183" s="38"/>
    </row>
    <row r="184" spans="1:21" x14ac:dyDescent="0.25">
      <c r="A184" s="38"/>
      <c r="B184" s="38"/>
      <c r="C184" s="96">
        <f>VLOOKUP(B183:$B$309,DONNER1!$A$5:$U$298,2,FALSE)</f>
        <v>0</v>
      </c>
      <c r="D184" s="96">
        <f>VLOOKUP(B184,DONNER1!$A$5:$V$298,22,FALSE)</f>
        <v>0</v>
      </c>
      <c r="E184" s="96">
        <v>0</v>
      </c>
      <c r="F184" s="96">
        <f t="shared" si="75"/>
        <v>0</v>
      </c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38"/>
      <c r="U184" s="38"/>
    </row>
    <row r="185" spans="1:21" x14ac:dyDescent="0.25">
      <c r="A185" s="38"/>
      <c r="B185" s="38"/>
      <c r="C185" s="96">
        <f>VLOOKUP(B184:$B$309,DONNER1!$A$5:$U$298,2,FALSE)</f>
        <v>0</v>
      </c>
      <c r="D185" s="96">
        <f>VLOOKUP(B185,DONNER1!$A$5:$V$298,22,FALSE)</f>
        <v>0</v>
      </c>
      <c r="E185" s="96">
        <v>0</v>
      </c>
      <c r="F185" s="96">
        <f t="shared" si="75"/>
        <v>0</v>
      </c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38"/>
      <c r="U185" s="38"/>
    </row>
    <row r="186" spans="1:21" x14ac:dyDescent="0.25">
      <c r="A186" s="38"/>
      <c r="B186" s="38"/>
      <c r="C186" s="96">
        <f>VLOOKUP(B185:$B$309,DONNER1!$A$5:$U$298,2,FALSE)</f>
        <v>0</v>
      </c>
      <c r="D186" s="96">
        <f>VLOOKUP(B186,DONNER1!$A$5:$V$298,22,FALSE)</f>
        <v>0</v>
      </c>
      <c r="E186" s="96">
        <v>0</v>
      </c>
      <c r="F186" s="96">
        <f t="shared" si="75"/>
        <v>0</v>
      </c>
      <c r="J186" s="38"/>
      <c r="K186" s="38"/>
      <c r="L186" s="38"/>
      <c r="M186" s="38"/>
      <c r="N186" s="38"/>
      <c r="O186" s="38"/>
      <c r="P186" s="38"/>
      <c r="Q186" s="38"/>
      <c r="R186" s="38"/>
      <c r="S186" s="38"/>
      <c r="T186" s="38"/>
      <c r="U186" s="38"/>
    </row>
    <row r="187" spans="1:21" x14ac:dyDescent="0.25">
      <c r="A187" s="38"/>
      <c r="B187" s="38"/>
      <c r="C187" s="96">
        <f>VLOOKUP(B186:$B$309,DONNER1!$A$5:$U$298,2,FALSE)</f>
        <v>0</v>
      </c>
      <c r="D187" s="96">
        <f>VLOOKUP(B187,DONNER1!$A$5:$V$298,22,FALSE)</f>
        <v>0</v>
      </c>
      <c r="E187" s="96">
        <v>0</v>
      </c>
      <c r="F187" s="96">
        <f t="shared" si="75"/>
        <v>0</v>
      </c>
      <c r="J187" s="38"/>
      <c r="K187" s="38"/>
      <c r="L187" s="38"/>
      <c r="M187" s="38"/>
      <c r="N187" s="38"/>
      <c r="O187" s="38"/>
      <c r="P187" s="38"/>
      <c r="Q187" s="38"/>
      <c r="R187" s="38"/>
      <c r="S187" s="38"/>
      <c r="T187" s="38"/>
      <c r="U187" s="38"/>
    </row>
    <row r="188" spans="1:21" x14ac:dyDescent="0.25">
      <c r="A188" s="38"/>
      <c r="B188" s="38"/>
      <c r="C188" s="96">
        <f>VLOOKUP(B187:$B$309,DONNER1!$A$5:$U$298,2,FALSE)</f>
        <v>0</v>
      </c>
      <c r="D188" s="96">
        <f>VLOOKUP(B188,DONNER1!$A$5:$V$298,22,FALSE)</f>
        <v>0</v>
      </c>
      <c r="E188" s="96">
        <v>0</v>
      </c>
      <c r="F188" s="96">
        <f t="shared" si="75"/>
        <v>0</v>
      </c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</row>
    <row r="189" spans="1:21" x14ac:dyDescent="0.25">
      <c r="A189" s="38"/>
      <c r="B189" s="38"/>
      <c r="C189" s="96">
        <f>VLOOKUP(B188:$B$309,DONNER1!$A$5:$U$298,2,FALSE)</f>
        <v>0</v>
      </c>
      <c r="D189" s="96">
        <f>VLOOKUP(B189,DONNER1!$A$5:$V$298,22,FALSE)</f>
        <v>0</v>
      </c>
      <c r="E189" s="96">
        <v>0</v>
      </c>
      <c r="F189" s="96">
        <f t="shared" si="75"/>
        <v>0</v>
      </c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38"/>
      <c r="U189" s="38"/>
    </row>
    <row r="190" spans="1:21" x14ac:dyDescent="0.25">
      <c r="A190" s="38"/>
      <c r="B190" s="38"/>
      <c r="C190" s="96">
        <f>VLOOKUP(B189:$B$309,DONNER1!$A$5:$U$298,2,FALSE)</f>
        <v>0</v>
      </c>
      <c r="D190" s="96">
        <f>VLOOKUP(B190,DONNER1!$A$5:$V$298,22,FALSE)</f>
        <v>0</v>
      </c>
      <c r="E190" s="96">
        <v>0</v>
      </c>
      <c r="F190" s="96">
        <f t="shared" si="75"/>
        <v>0</v>
      </c>
      <c r="J190" s="38"/>
      <c r="K190" s="38"/>
      <c r="L190" s="38"/>
      <c r="M190" s="38"/>
      <c r="N190" s="38"/>
      <c r="O190" s="38"/>
      <c r="P190" s="38"/>
      <c r="Q190" s="38"/>
      <c r="R190" s="38"/>
      <c r="S190" s="38"/>
      <c r="T190" s="38"/>
      <c r="U190" s="38"/>
    </row>
    <row r="191" spans="1:21" x14ac:dyDescent="0.25">
      <c r="A191" s="38"/>
      <c r="B191" s="38"/>
      <c r="C191" s="96">
        <f>VLOOKUP(B190:$B$309,DONNER1!$A$5:$U$298,2,FALSE)</f>
        <v>0</v>
      </c>
      <c r="D191" s="96">
        <f>VLOOKUP(B191,DONNER1!$A$5:$V$298,22,FALSE)</f>
        <v>0</v>
      </c>
      <c r="E191" s="96">
        <v>0</v>
      </c>
      <c r="F191" s="96">
        <f t="shared" si="75"/>
        <v>0</v>
      </c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</row>
    <row r="192" spans="1:21" x14ac:dyDescent="0.25">
      <c r="A192" s="38"/>
      <c r="B192" s="38"/>
      <c r="C192" s="96">
        <f>VLOOKUP(B191:$B$309,DONNER1!$A$5:$U$298,2,FALSE)</f>
        <v>0</v>
      </c>
      <c r="D192" s="96">
        <f>VLOOKUP(B192,DONNER1!$A$5:$V$298,22,FALSE)</f>
        <v>0</v>
      </c>
      <c r="E192" s="96">
        <v>0</v>
      </c>
      <c r="F192" s="96">
        <f t="shared" si="75"/>
        <v>0</v>
      </c>
      <c r="J192" s="38"/>
      <c r="K192" s="38"/>
      <c r="L192" s="38"/>
      <c r="M192" s="38"/>
      <c r="N192" s="38"/>
      <c r="O192" s="38"/>
      <c r="P192" s="38"/>
      <c r="Q192" s="38"/>
      <c r="R192" s="38"/>
      <c r="S192" s="38"/>
      <c r="T192" s="38"/>
      <c r="U192" s="38"/>
    </row>
    <row r="193" spans="1:21" x14ac:dyDescent="0.25">
      <c r="A193" s="38"/>
      <c r="B193" s="38"/>
      <c r="C193" s="96">
        <f>VLOOKUP(B192:$B$309,DONNER1!$A$5:$U$298,2,FALSE)</f>
        <v>0</v>
      </c>
      <c r="D193" s="96">
        <f>VLOOKUP(B193,DONNER1!$A$5:$V$298,22,FALSE)</f>
        <v>0</v>
      </c>
      <c r="E193" s="96">
        <v>0</v>
      </c>
      <c r="F193" s="96">
        <f t="shared" si="75"/>
        <v>0</v>
      </c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38"/>
      <c r="U193" s="38"/>
    </row>
    <row r="194" spans="1:21" x14ac:dyDescent="0.25">
      <c r="A194" s="38"/>
      <c r="B194" s="38"/>
      <c r="C194" s="96">
        <f>VLOOKUP(B193:$B$309,DONNER1!$A$5:$U$298,2,FALSE)</f>
        <v>0</v>
      </c>
      <c r="D194" s="96">
        <f>VLOOKUP(B194,DONNER1!$A$5:$V$298,22,FALSE)</f>
        <v>0</v>
      </c>
      <c r="E194" s="96">
        <v>0</v>
      </c>
      <c r="F194" s="96">
        <f t="shared" si="75"/>
        <v>0</v>
      </c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38"/>
      <c r="U194" s="38"/>
    </row>
    <row r="195" spans="1:21" x14ac:dyDescent="0.25">
      <c r="A195" s="38"/>
      <c r="B195" s="38"/>
      <c r="C195" s="96">
        <f>VLOOKUP(B194:$B$309,DONNER1!$A$5:$U$298,2,FALSE)</f>
        <v>0</v>
      </c>
      <c r="D195" s="96">
        <f>VLOOKUP(B195,DONNER1!$A$5:$V$298,22,FALSE)</f>
        <v>0</v>
      </c>
      <c r="E195" s="96">
        <v>0</v>
      </c>
      <c r="F195" s="96">
        <f t="shared" si="75"/>
        <v>0</v>
      </c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38"/>
    </row>
    <row r="196" spans="1:21" x14ac:dyDescent="0.25">
      <c r="A196" s="38"/>
      <c r="B196" s="38"/>
      <c r="C196" s="96">
        <f>VLOOKUP(B195:$B$309,DONNER1!$A$5:$U$298,2,FALSE)</f>
        <v>0</v>
      </c>
      <c r="D196" s="96">
        <f>VLOOKUP(B196,DONNER1!$A$5:$V$298,22,FALSE)</f>
        <v>0</v>
      </c>
      <c r="E196" s="96">
        <v>0</v>
      </c>
      <c r="F196" s="96">
        <f t="shared" si="75"/>
        <v>0</v>
      </c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</row>
    <row r="197" spans="1:21" x14ac:dyDescent="0.25">
      <c r="A197" s="38"/>
      <c r="B197" s="38"/>
      <c r="C197" s="96">
        <f>VLOOKUP(B196:$B$309,DONNER1!$A$5:$U$298,2,FALSE)</f>
        <v>0</v>
      </c>
      <c r="D197" s="96">
        <f>VLOOKUP(B197,DONNER1!$A$5:$V$298,22,FALSE)</f>
        <v>0</v>
      </c>
      <c r="E197" s="96">
        <v>0</v>
      </c>
      <c r="F197" s="96">
        <f t="shared" si="75"/>
        <v>0</v>
      </c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</row>
    <row r="198" spans="1:21" x14ac:dyDescent="0.25">
      <c r="A198" s="38"/>
      <c r="B198" s="38"/>
      <c r="C198" s="96">
        <f>VLOOKUP(B197:$B$309,DONNER1!$A$5:$U$298,2,FALSE)</f>
        <v>0</v>
      </c>
      <c r="D198" s="96">
        <f>VLOOKUP(B198,DONNER1!$A$5:$V$298,22,FALSE)</f>
        <v>0</v>
      </c>
      <c r="E198" s="96">
        <v>0</v>
      </c>
      <c r="F198" s="96">
        <f t="shared" si="75"/>
        <v>0</v>
      </c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</row>
    <row r="199" spans="1:21" x14ac:dyDescent="0.25">
      <c r="A199" s="38"/>
      <c r="B199" s="38"/>
      <c r="C199" s="96">
        <f>VLOOKUP(B198:$B$309,DONNER1!$A$5:$U$298,2,FALSE)</f>
        <v>0</v>
      </c>
      <c r="D199" s="96">
        <f>VLOOKUP(B199,DONNER1!$A$5:$V$298,22,FALSE)</f>
        <v>0</v>
      </c>
      <c r="E199" s="96">
        <v>0</v>
      </c>
      <c r="F199" s="96">
        <f t="shared" si="75"/>
        <v>0</v>
      </c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</row>
    <row r="200" spans="1:21" x14ac:dyDescent="0.25">
      <c r="A200" s="38"/>
      <c r="B200" s="38"/>
      <c r="C200" s="96">
        <f>VLOOKUP(B199:$B$309,DONNER1!$A$5:$U$298,2,FALSE)</f>
        <v>0</v>
      </c>
      <c r="D200" s="96">
        <f>VLOOKUP(B200,DONNER1!$A$5:$V$298,22,FALSE)</f>
        <v>0</v>
      </c>
      <c r="E200" s="96">
        <v>0</v>
      </c>
      <c r="F200" s="96">
        <f t="shared" si="75"/>
        <v>0</v>
      </c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</row>
    <row r="201" spans="1:21" x14ac:dyDescent="0.25">
      <c r="A201" s="38"/>
      <c r="B201" s="38"/>
      <c r="C201" s="96">
        <f>VLOOKUP(B200:$B$309,DONNER1!$A$5:$U$298,2,FALSE)</f>
        <v>0</v>
      </c>
      <c r="D201" s="96">
        <f>VLOOKUP(B201,DONNER1!$A$5:$V$298,22,FALSE)</f>
        <v>0</v>
      </c>
      <c r="E201" s="96">
        <v>0</v>
      </c>
      <c r="F201" s="96">
        <f t="shared" si="75"/>
        <v>0</v>
      </c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</row>
    <row r="202" spans="1:21" x14ac:dyDescent="0.25">
      <c r="A202" s="38"/>
      <c r="B202" s="38"/>
      <c r="C202" s="96">
        <f>VLOOKUP(B201:$B$309,DONNER1!$A$5:$U$298,2,FALSE)</f>
        <v>0</v>
      </c>
      <c r="D202" s="96">
        <f>VLOOKUP(B202,DONNER1!$A$5:$V$298,22,FALSE)</f>
        <v>0</v>
      </c>
      <c r="E202" s="96">
        <v>0</v>
      </c>
      <c r="F202" s="96">
        <f t="shared" si="75"/>
        <v>0</v>
      </c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</row>
    <row r="203" spans="1:21" x14ac:dyDescent="0.25">
      <c r="A203" s="38"/>
      <c r="B203" s="38"/>
      <c r="C203" s="96">
        <f>VLOOKUP(B202:$B$309,DONNER1!$A$5:$U$298,2,FALSE)</f>
        <v>0</v>
      </c>
      <c r="D203" s="96">
        <f>VLOOKUP(B203,DONNER1!$A$5:$V$298,22,FALSE)</f>
        <v>0</v>
      </c>
      <c r="E203" s="96">
        <v>0</v>
      </c>
      <c r="F203" s="96">
        <f t="shared" si="75"/>
        <v>0</v>
      </c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</row>
    <row r="204" spans="1:21" x14ac:dyDescent="0.25">
      <c r="A204" s="38"/>
      <c r="B204" s="38"/>
      <c r="C204" s="96">
        <f>VLOOKUP(B203:$B$309,DONNER1!$A$5:$U$298,2,FALSE)</f>
        <v>0</v>
      </c>
      <c r="D204" s="96">
        <f>VLOOKUP(B204,DONNER1!$A$5:$V$298,22,FALSE)</f>
        <v>0</v>
      </c>
      <c r="E204" s="96">
        <v>0</v>
      </c>
      <c r="F204" s="96">
        <f t="shared" si="75"/>
        <v>0</v>
      </c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</row>
    <row r="205" spans="1:21" x14ac:dyDescent="0.25">
      <c r="A205" s="38"/>
      <c r="B205" s="38"/>
      <c r="C205" s="96">
        <f>VLOOKUP(B204:$B$309,DONNER1!$A$5:$U$298,2,FALSE)</f>
        <v>0</v>
      </c>
      <c r="D205" s="96">
        <f>VLOOKUP(B205,DONNER1!$A$5:$V$298,22,FALSE)</f>
        <v>0</v>
      </c>
      <c r="E205" s="96">
        <v>0</v>
      </c>
      <c r="F205" s="96">
        <f t="shared" si="75"/>
        <v>0</v>
      </c>
      <c r="J205" s="38"/>
      <c r="K205" s="38"/>
      <c r="L205" s="38"/>
      <c r="M205" s="38"/>
      <c r="N205" s="38"/>
      <c r="O205" s="38"/>
      <c r="P205" s="38"/>
      <c r="Q205" s="38"/>
      <c r="R205" s="38"/>
      <c r="S205" s="38"/>
      <c r="T205" s="38"/>
      <c r="U205" s="38"/>
    </row>
    <row r="206" spans="1:21" x14ac:dyDescent="0.25">
      <c r="A206" s="38"/>
      <c r="B206" s="38"/>
      <c r="C206" s="96">
        <f>VLOOKUP(B205:$B$309,DONNER1!$A$5:$U$298,2,FALSE)</f>
        <v>0</v>
      </c>
      <c r="D206" s="96">
        <f>VLOOKUP(B206,DONNER1!$A$5:$V$298,22,FALSE)</f>
        <v>0</v>
      </c>
      <c r="E206" s="96">
        <v>0</v>
      </c>
      <c r="F206" s="96">
        <f t="shared" si="75"/>
        <v>0</v>
      </c>
      <c r="J206" s="38"/>
      <c r="K206" s="38"/>
      <c r="L206" s="38"/>
      <c r="M206" s="38"/>
      <c r="N206" s="38"/>
      <c r="O206" s="38"/>
      <c r="P206" s="38"/>
      <c r="Q206" s="38"/>
      <c r="R206" s="38"/>
      <c r="S206" s="38"/>
      <c r="T206" s="38"/>
      <c r="U206" s="38"/>
    </row>
    <row r="207" spans="1:21" x14ac:dyDescent="0.25">
      <c r="A207" s="38"/>
      <c r="B207" s="38"/>
      <c r="C207" s="96">
        <f>VLOOKUP(B206:$B$309,DONNER1!$A$5:$U$298,2,FALSE)</f>
        <v>0</v>
      </c>
      <c r="D207" s="96">
        <f>VLOOKUP(B207,DONNER1!$A$5:$V$298,22,FALSE)</f>
        <v>0</v>
      </c>
      <c r="E207" s="96">
        <v>0</v>
      </c>
      <c r="F207" s="96">
        <f t="shared" si="75"/>
        <v>0</v>
      </c>
      <c r="J207" s="38"/>
      <c r="K207" s="38"/>
      <c r="L207" s="38"/>
      <c r="M207" s="38"/>
      <c r="N207" s="38"/>
      <c r="O207" s="38"/>
      <c r="P207" s="38"/>
      <c r="Q207" s="38"/>
      <c r="R207" s="38"/>
      <c r="S207" s="38"/>
      <c r="T207" s="38"/>
      <c r="U207" s="38"/>
    </row>
    <row r="208" spans="1:21" x14ac:dyDescent="0.25">
      <c r="A208" s="38"/>
      <c r="B208" s="38"/>
      <c r="C208" s="96">
        <f>VLOOKUP(B207:$B$309,DONNER1!$A$5:$U$298,2,FALSE)</f>
        <v>0</v>
      </c>
      <c r="D208" s="96">
        <f>VLOOKUP(B208,DONNER1!$A$5:$V$298,22,FALSE)</f>
        <v>0</v>
      </c>
      <c r="E208" s="96">
        <v>0</v>
      </c>
      <c r="F208" s="96">
        <f t="shared" si="75"/>
        <v>0</v>
      </c>
      <c r="J208" s="38"/>
      <c r="K208" s="38"/>
      <c r="L208" s="38"/>
      <c r="M208" s="38"/>
      <c r="N208" s="38"/>
      <c r="O208" s="38"/>
      <c r="P208" s="38"/>
      <c r="Q208" s="38"/>
      <c r="R208" s="38"/>
      <c r="S208" s="38"/>
      <c r="T208" s="38"/>
      <c r="U208" s="38"/>
    </row>
    <row r="209" spans="1:21" x14ac:dyDescent="0.25">
      <c r="A209" s="38"/>
      <c r="B209" s="38"/>
      <c r="C209" s="96">
        <f>VLOOKUP(B208:$B$309,DONNER1!$A$5:$U$298,2,FALSE)</f>
        <v>0</v>
      </c>
      <c r="D209" s="96">
        <f>VLOOKUP(B209,DONNER1!$A$5:$V$298,22,FALSE)</f>
        <v>0</v>
      </c>
      <c r="E209" s="96">
        <v>0</v>
      </c>
      <c r="F209" s="96">
        <f t="shared" si="75"/>
        <v>0</v>
      </c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38"/>
      <c r="U209" s="38"/>
    </row>
    <row r="210" spans="1:21" x14ac:dyDescent="0.25">
      <c r="A210" s="38"/>
      <c r="B210" s="38"/>
      <c r="C210" s="96">
        <f>VLOOKUP(B209:$B$309,DONNER1!$A$5:$U$298,2,FALSE)</f>
        <v>0</v>
      </c>
      <c r="D210" s="96">
        <f>VLOOKUP(B210,DONNER1!$A$5:$V$298,22,FALSE)</f>
        <v>0</v>
      </c>
      <c r="E210" s="96">
        <v>0</v>
      </c>
      <c r="F210" s="96">
        <f t="shared" ref="F210:F242" si="76">((E210*I210)*H210)+G210</f>
        <v>0</v>
      </c>
      <c r="J210" s="38"/>
      <c r="K210" s="38"/>
      <c r="L210" s="38"/>
      <c r="M210" s="38"/>
      <c r="N210" s="38"/>
      <c r="O210" s="38"/>
      <c r="P210" s="38"/>
      <c r="Q210" s="38"/>
      <c r="R210" s="38"/>
      <c r="S210" s="38"/>
      <c r="T210" s="38"/>
      <c r="U210" s="38"/>
    </row>
    <row r="211" spans="1:21" x14ac:dyDescent="0.25">
      <c r="A211" s="38"/>
      <c r="B211" s="38"/>
      <c r="C211" s="96">
        <f>VLOOKUP(B210:$B$309,DONNER1!$A$5:$U$298,2,FALSE)</f>
        <v>0</v>
      </c>
      <c r="D211" s="96">
        <f>VLOOKUP(B211,DONNER1!$A$5:$V$298,22,FALSE)</f>
        <v>0</v>
      </c>
      <c r="E211" s="96">
        <v>0</v>
      </c>
      <c r="F211" s="96">
        <f t="shared" si="76"/>
        <v>0</v>
      </c>
      <c r="J211" s="38"/>
      <c r="K211" s="38"/>
      <c r="L211" s="38"/>
      <c r="M211" s="38"/>
      <c r="N211" s="38"/>
      <c r="O211" s="38"/>
      <c r="P211" s="38"/>
      <c r="Q211" s="38"/>
      <c r="R211" s="38"/>
      <c r="S211" s="38"/>
      <c r="T211" s="38"/>
      <c r="U211" s="38"/>
    </row>
    <row r="212" spans="1:21" x14ac:dyDescent="0.25">
      <c r="A212" s="38"/>
      <c r="B212" s="38"/>
      <c r="C212" s="96">
        <f>VLOOKUP(B211:$B$309,DONNER1!$A$5:$U$298,2,FALSE)</f>
        <v>0</v>
      </c>
      <c r="D212" s="96">
        <f>VLOOKUP(B212,DONNER1!$A$5:$V$298,22,FALSE)</f>
        <v>0</v>
      </c>
      <c r="E212" s="96">
        <v>0</v>
      </c>
      <c r="F212" s="96">
        <f t="shared" si="76"/>
        <v>0</v>
      </c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</row>
    <row r="213" spans="1:21" x14ac:dyDescent="0.25">
      <c r="A213" s="38"/>
      <c r="B213" s="38"/>
      <c r="C213" s="96">
        <f>VLOOKUP(B212:$B$309,DONNER1!$A$5:$U$298,2,FALSE)</f>
        <v>0</v>
      </c>
      <c r="D213" s="96">
        <f>VLOOKUP(B213,DONNER1!$A$5:$V$298,22,FALSE)</f>
        <v>0</v>
      </c>
      <c r="E213" s="96">
        <v>0</v>
      </c>
      <c r="F213" s="96">
        <f t="shared" si="76"/>
        <v>0</v>
      </c>
      <c r="J213" s="38"/>
      <c r="K213" s="38"/>
      <c r="L213" s="38"/>
      <c r="M213" s="38"/>
      <c r="N213" s="38"/>
      <c r="O213" s="38"/>
      <c r="P213" s="38"/>
      <c r="Q213" s="38"/>
      <c r="R213" s="38"/>
      <c r="S213" s="38"/>
      <c r="T213" s="38"/>
      <c r="U213" s="38"/>
    </row>
    <row r="214" spans="1:21" x14ac:dyDescent="0.25">
      <c r="A214" s="38"/>
      <c r="B214" s="38"/>
      <c r="C214" s="96">
        <f>VLOOKUP(B213:$B$309,DONNER1!$A$5:$U$298,2,FALSE)</f>
        <v>0</v>
      </c>
      <c r="D214" s="96">
        <f>VLOOKUP(B214,DONNER1!$A$5:$V$298,22,FALSE)</f>
        <v>0</v>
      </c>
      <c r="E214" s="96">
        <v>0</v>
      </c>
      <c r="F214" s="96">
        <f t="shared" si="76"/>
        <v>0</v>
      </c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</row>
    <row r="215" spans="1:21" x14ac:dyDescent="0.25">
      <c r="A215" s="38"/>
      <c r="B215" s="38"/>
      <c r="C215" s="96">
        <f>VLOOKUP(B214:$B$309,DONNER1!$A$5:$U$298,2,FALSE)</f>
        <v>0</v>
      </c>
      <c r="D215" s="96">
        <f>VLOOKUP(B215,DONNER1!$A$5:$V$298,22,FALSE)</f>
        <v>0</v>
      </c>
      <c r="E215" s="96">
        <v>0</v>
      </c>
      <c r="F215" s="96">
        <f t="shared" si="76"/>
        <v>0</v>
      </c>
      <c r="J215" s="38"/>
      <c r="K215" s="38"/>
      <c r="L215" s="38"/>
      <c r="M215" s="38"/>
      <c r="N215" s="38"/>
      <c r="O215" s="38"/>
      <c r="P215" s="38"/>
      <c r="Q215" s="38"/>
      <c r="R215" s="38"/>
      <c r="S215" s="38"/>
      <c r="T215" s="38"/>
      <c r="U215" s="38"/>
    </row>
    <row r="216" spans="1:21" x14ac:dyDescent="0.25">
      <c r="A216" s="38"/>
      <c r="B216" s="38"/>
      <c r="C216" s="96">
        <f>VLOOKUP(B215:$B$309,DONNER1!$A$5:$U$298,2,FALSE)</f>
        <v>0</v>
      </c>
      <c r="D216" s="96">
        <f>VLOOKUP(B216,DONNER1!$A$5:$V$298,22,FALSE)</f>
        <v>0</v>
      </c>
      <c r="E216" s="96">
        <v>0</v>
      </c>
      <c r="F216" s="96">
        <f t="shared" si="76"/>
        <v>0</v>
      </c>
      <c r="J216" s="38"/>
      <c r="K216" s="38"/>
      <c r="L216" s="38"/>
      <c r="M216" s="38"/>
      <c r="N216" s="38"/>
      <c r="O216" s="38"/>
      <c r="P216" s="38"/>
      <c r="Q216" s="38"/>
      <c r="R216" s="38"/>
      <c r="S216" s="38"/>
      <c r="T216" s="38"/>
      <c r="U216" s="38"/>
    </row>
    <row r="217" spans="1:21" x14ac:dyDescent="0.25">
      <c r="A217" s="38"/>
      <c r="B217" s="38"/>
      <c r="C217" s="96">
        <f>VLOOKUP(B216:$B$309,DONNER1!$A$5:$U$298,2,FALSE)</f>
        <v>0</v>
      </c>
      <c r="D217" s="96">
        <f>VLOOKUP(B217,DONNER1!$A$5:$V$298,22,FALSE)</f>
        <v>0</v>
      </c>
      <c r="E217" s="96">
        <v>0</v>
      </c>
      <c r="F217" s="96">
        <f t="shared" si="76"/>
        <v>0</v>
      </c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</row>
    <row r="218" spans="1:21" x14ac:dyDescent="0.25">
      <c r="A218" s="38"/>
      <c r="B218" s="38"/>
      <c r="C218" s="96">
        <f>VLOOKUP(B217:$B$309,DONNER1!$A$5:$U$298,2,FALSE)</f>
        <v>0</v>
      </c>
      <c r="D218" s="96">
        <f>VLOOKUP(B218,DONNER1!$A$5:$V$298,22,FALSE)</f>
        <v>0</v>
      </c>
      <c r="E218" s="96">
        <v>0</v>
      </c>
      <c r="F218" s="96">
        <f t="shared" si="76"/>
        <v>0</v>
      </c>
      <c r="J218" s="38"/>
      <c r="K218" s="38"/>
      <c r="L218" s="38"/>
      <c r="M218" s="38"/>
      <c r="N218" s="38"/>
      <c r="O218" s="38"/>
      <c r="P218" s="38"/>
      <c r="Q218" s="38"/>
      <c r="R218" s="38"/>
      <c r="S218" s="38"/>
      <c r="T218" s="38"/>
      <c r="U218" s="38"/>
    </row>
    <row r="219" spans="1:21" x14ac:dyDescent="0.25">
      <c r="A219" s="38"/>
      <c r="B219" s="38"/>
      <c r="C219" s="96">
        <f>VLOOKUP(B218:$B$309,DONNER1!$A$5:$U$298,2,FALSE)</f>
        <v>0</v>
      </c>
      <c r="D219" s="96">
        <f>VLOOKUP(B219,DONNER1!$A$5:$V$298,22,FALSE)</f>
        <v>0</v>
      </c>
      <c r="E219" s="96">
        <v>0</v>
      </c>
      <c r="F219" s="96">
        <f t="shared" si="76"/>
        <v>0</v>
      </c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38"/>
    </row>
    <row r="220" spans="1:21" x14ac:dyDescent="0.25">
      <c r="A220" s="38"/>
      <c r="B220" s="38"/>
      <c r="C220" s="96">
        <f>VLOOKUP(B219:$B$309,DONNER1!$A$5:$U$298,2,FALSE)</f>
        <v>0</v>
      </c>
      <c r="D220" s="96">
        <f>VLOOKUP(B220,DONNER1!$A$5:$V$298,22,FALSE)</f>
        <v>0</v>
      </c>
      <c r="E220" s="96">
        <v>0</v>
      </c>
      <c r="F220" s="96">
        <f t="shared" si="76"/>
        <v>0</v>
      </c>
      <c r="J220" s="38"/>
      <c r="K220" s="38"/>
      <c r="L220" s="38"/>
      <c r="M220" s="38"/>
      <c r="N220" s="38"/>
      <c r="O220" s="38"/>
      <c r="P220" s="38"/>
      <c r="Q220" s="38"/>
      <c r="R220" s="38"/>
      <c r="S220" s="38"/>
      <c r="T220" s="38"/>
      <c r="U220" s="38"/>
    </row>
    <row r="221" spans="1:21" x14ac:dyDescent="0.25">
      <c r="A221" s="38"/>
      <c r="B221" s="38"/>
      <c r="C221" s="96">
        <f>VLOOKUP(B220:$B$309,DONNER1!$A$5:$U$298,2,FALSE)</f>
        <v>0</v>
      </c>
      <c r="D221" s="96">
        <f>VLOOKUP(B221,DONNER1!$A$5:$V$298,22,FALSE)</f>
        <v>0</v>
      </c>
      <c r="E221" s="96">
        <v>0</v>
      </c>
      <c r="F221" s="96">
        <f t="shared" si="76"/>
        <v>0</v>
      </c>
      <c r="J221" s="38"/>
      <c r="K221" s="38"/>
      <c r="L221" s="38"/>
      <c r="M221" s="38"/>
      <c r="N221" s="38"/>
      <c r="O221" s="38"/>
      <c r="P221" s="38"/>
      <c r="Q221" s="38"/>
      <c r="R221" s="38"/>
      <c r="S221" s="38"/>
      <c r="T221" s="38"/>
      <c r="U221" s="38"/>
    </row>
    <row r="222" spans="1:21" x14ac:dyDescent="0.25">
      <c r="A222" s="38"/>
      <c r="B222" s="38"/>
      <c r="C222" s="96">
        <f>VLOOKUP(B221:$B$309,DONNER1!$A$5:$U$298,2,FALSE)</f>
        <v>0</v>
      </c>
      <c r="D222" s="96">
        <f>VLOOKUP(B222,DONNER1!$A$5:$V$298,22,FALSE)</f>
        <v>0</v>
      </c>
      <c r="E222" s="96">
        <v>0</v>
      </c>
      <c r="F222" s="96">
        <f t="shared" si="76"/>
        <v>0</v>
      </c>
      <c r="J222" s="38"/>
      <c r="K222" s="38"/>
      <c r="L222" s="38"/>
      <c r="M222" s="38"/>
      <c r="N222" s="38"/>
      <c r="O222" s="38"/>
      <c r="P222" s="38"/>
      <c r="Q222" s="38"/>
      <c r="R222" s="38"/>
      <c r="S222" s="38"/>
      <c r="T222" s="38"/>
      <c r="U222" s="38"/>
    </row>
    <row r="223" spans="1:21" x14ac:dyDescent="0.25">
      <c r="A223" s="38"/>
      <c r="B223" s="38"/>
      <c r="C223" s="96">
        <f>VLOOKUP(B222:$B$309,DONNER1!$A$5:$U$298,2,FALSE)</f>
        <v>0</v>
      </c>
      <c r="D223" s="96">
        <f>VLOOKUP(B223,DONNER1!$A$5:$V$298,22,FALSE)</f>
        <v>0</v>
      </c>
      <c r="E223" s="96">
        <v>0</v>
      </c>
      <c r="F223" s="96">
        <f t="shared" si="76"/>
        <v>0</v>
      </c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38"/>
      <c r="U223" s="38"/>
    </row>
    <row r="224" spans="1:21" x14ac:dyDescent="0.25">
      <c r="A224" s="38"/>
      <c r="B224" s="38"/>
      <c r="C224" s="96">
        <f>VLOOKUP(B223:$B$309,DONNER1!$A$5:$U$298,2,FALSE)</f>
        <v>0</v>
      </c>
      <c r="D224" s="96">
        <f>VLOOKUP(B224,DONNER1!$A$5:$V$298,22,FALSE)</f>
        <v>0</v>
      </c>
      <c r="E224" s="96">
        <v>0</v>
      </c>
      <c r="F224" s="96">
        <f t="shared" si="76"/>
        <v>0</v>
      </c>
      <c r="J224" s="38"/>
      <c r="K224" s="38"/>
      <c r="L224" s="38"/>
      <c r="M224" s="38"/>
      <c r="N224" s="38"/>
      <c r="O224" s="38"/>
      <c r="P224" s="38"/>
      <c r="Q224" s="38"/>
      <c r="R224" s="38"/>
      <c r="S224" s="38"/>
      <c r="T224" s="38"/>
      <c r="U224" s="38"/>
    </row>
    <row r="225" spans="1:21" x14ac:dyDescent="0.25">
      <c r="A225" s="38"/>
      <c r="B225" s="38"/>
      <c r="C225" s="96">
        <f>VLOOKUP(B224:$B$309,DONNER1!$A$5:$U$298,2,FALSE)</f>
        <v>0</v>
      </c>
      <c r="D225" s="96">
        <f>VLOOKUP(B225,DONNER1!$A$5:$V$298,22,FALSE)</f>
        <v>0</v>
      </c>
      <c r="E225" s="96">
        <v>0</v>
      </c>
      <c r="F225" s="96">
        <f t="shared" si="76"/>
        <v>0</v>
      </c>
      <c r="J225" s="38"/>
      <c r="K225" s="38"/>
      <c r="L225" s="38"/>
      <c r="M225" s="38"/>
      <c r="N225" s="38"/>
      <c r="O225" s="38"/>
      <c r="P225" s="38"/>
      <c r="Q225" s="38"/>
      <c r="R225" s="38"/>
      <c r="S225" s="38"/>
      <c r="T225" s="38"/>
      <c r="U225" s="38"/>
    </row>
    <row r="226" spans="1:21" x14ac:dyDescent="0.25">
      <c r="A226" s="38"/>
      <c r="B226" s="38"/>
      <c r="C226" s="96">
        <f>VLOOKUP(B225:$B$309,DONNER1!$A$5:$U$298,2,FALSE)</f>
        <v>0</v>
      </c>
      <c r="D226" s="96">
        <f>VLOOKUP(B226,DONNER1!$A$5:$V$298,22,FALSE)</f>
        <v>0</v>
      </c>
      <c r="E226" s="96">
        <v>0</v>
      </c>
      <c r="F226" s="96">
        <f t="shared" si="76"/>
        <v>0</v>
      </c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</row>
    <row r="227" spans="1:21" x14ac:dyDescent="0.25">
      <c r="A227" s="38"/>
      <c r="B227" s="38"/>
      <c r="C227" s="96">
        <f>VLOOKUP(B226:$B$309,DONNER1!$A$5:$U$298,2,FALSE)</f>
        <v>0</v>
      </c>
      <c r="D227" s="96">
        <f>VLOOKUP(B227,DONNER1!$A$5:$V$298,22,FALSE)</f>
        <v>0</v>
      </c>
      <c r="E227" s="96">
        <v>0</v>
      </c>
      <c r="F227" s="96">
        <f t="shared" si="76"/>
        <v>0</v>
      </c>
      <c r="J227" s="38"/>
      <c r="K227" s="38"/>
      <c r="L227" s="38"/>
      <c r="M227" s="38"/>
      <c r="N227" s="38"/>
      <c r="O227" s="38"/>
      <c r="P227" s="38"/>
      <c r="Q227" s="38"/>
      <c r="R227" s="38"/>
      <c r="S227" s="38"/>
      <c r="T227" s="38"/>
      <c r="U227" s="38"/>
    </row>
    <row r="228" spans="1:21" x14ac:dyDescent="0.25">
      <c r="A228" s="38"/>
      <c r="B228" s="38"/>
      <c r="C228" s="96">
        <f>VLOOKUP(B227:$B$309,DONNER1!$A$5:$U$298,2,FALSE)</f>
        <v>0</v>
      </c>
      <c r="D228" s="96">
        <f>VLOOKUP(B228,DONNER1!$A$5:$V$298,22,FALSE)</f>
        <v>0</v>
      </c>
      <c r="E228" s="96">
        <v>0</v>
      </c>
      <c r="F228" s="96">
        <f t="shared" si="76"/>
        <v>0</v>
      </c>
      <c r="J228" s="38"/>
      <c r="K228" s="38"/>
      <c r="L228" s="38"/>
      <c r="M228" s="38"/>
      <c r="N228" s="38"/>
      <c r="O228" s="38"/>
      <c r="P228" s="38"/>
      <c r="Q228" s="38"/>
      <c r="R228" s="38"/>
      <c r="S228" s="38"/>
      <c r="T228" s="38"/>
      <c r="U228" s="38"/>
    </row>
    <row r="229" spans="1:21" x14ac:dyDescent="0.25">
      <c r="A229" s="38"/>
      <c r="B229" s="38"/>
      <c r="C229" s="96">
        <f>VLOOKUP(B228:$B$309,DONNER1!$A$5:$U$298,2,FALSE)</f>
        <v>0</v>
      </c>
      <c r="D229" s="96">
        <f>VLOOKUP(B229,DONNER1!$A$5:$V$298,22,FALSE)</f>
        <v>0</v>
      </c>
      <c r="E229" s="96">
        <v>0</v>
      </c>
      <c r="F229" s="96">
        <f t="shared" si="76"/>
        <v>0</v>
      </c>
      <c r="J229" s="38"/>
      <c r="K229" s="38"/>
      <c r="L229" s="38"/>
      <c r="M229" s="38"/>
      <c r="N229" s="38"/>
      <c r="O229" s="38"/>
      <c r="P229" s="38"/>
      <c r="Q229" s="38"/>
      <c r="R229" s="38"/>
      <c r="S229" s="38"/>
      <c r="T229" s="38"/>
      <c r="U229" s="38"/>
    </row>
    <row r="230" spans="1:21" x14ac:dyDescent="0.25">
      <c r="A230" s="38"/>
      <c r="B230" s="38"/>
      <c r="C230" s="96">
        <f>VLOOKUP(B229:$B$309,DONNER1!$A$5:$U$298,2,FALSE)</f>
        <v>0</v>
      </c>
      <c r="D230" s="96">
        <f>VLOOKUP(B230,DONNER1!$A$5:$V$298,22,FALSE)</f>
        <v>0</v>
      </c>
      <c r="E230" s="96">
        <v>0</v>
      </c>
      <c r="F230" s="96">
        <f t="shared" si="76"/>
        <v>0</v>
      </c>
      <c r="J230" s="38"/>
      <c r="K230" s="38"/>
      <c r="L230" s="38"/>
      <c r="M230" s="38"/>
      <c r="N230" s="38"/>
      <c r="O230" s="38"/>
      <c r="P230" s="38"/>
      <c r="Q230" s="38"/>
      <c r="R230" s="38"/>
      <c r="S230" s="38"/>
      <c r="T230" s="38"/>
      <c r="U230" s="38"/>
    </row>
    <row r="231" spans="1:21" x14ac:dyDescent="0.25">
      <c r="A231" s="38"/>
      <c r="B231" s="38"/>
      <c r="C231" s="96">
        <f>VLOOKUP(B230:$B$309,DONNER1!$A$5:$U$298,2,FALSE)</f>
        <v>0</v>
      </c>
      <c r="D231" s="96">
        <f>VLOOKUP(B231,DONNER1!$A$5:$V$298,22,FALSE)</f>
        <v>0</v>
      </c>
      <c r="E231" s="96">
        <v>0</v>
      </c>
      <c r="F231" s="96">
        <f t="shared" si="76"/>
        <v>0</v>
      </c>
      <c r="J231" s="38"/>
      <c r="K231" s="38"/>
      <c r="L231" s="38"/>
      <c r="M231" s="38"/>
      <c r="N231" s="38"/>
      <c r="O231" s="38"/>
      <c r="P231" s="38"/>
      <c r="Q231" s="38"/>
      <c r="R231" s="38"/>
      <c r="S231" s="38"/>
      <c r="T231" s="38"/>
      <c r="U231" s="38"/>
    </row>
    <row r="232" spans="1:21" x14ac:dyDescent="0.25">
      <c r="A232" s="38"/>
      <c r="B232" s="38"/>
      <c r="C232" s="96">
        <f>VLOOKUP(B231:$B$309,DONNER1!$A$5:$U$298,2,FALSE)</f>
        <v>0</v>
      </c>
      <c r="D232" s="96">
        <f>VLOOKUP(B232,DONNER1!$A$5:$V$298,22,FALSE)</f>
        <v>0</v>
      </c>
      <c r="E232" s="96">
        <v>0</v>
      </c>
      <c r="F232" s="96">
        <f t="shared" si="76"/>
        <v>0</v>
      </c>
      <c r="J232" s="38"/>
      <c r="K232" s="38"/>
      <c r="L232" s="38"/>
      <c r="M232" s="38"/>
      <c r="N232" s="38"/>
      <c r="O232" s="38"/>
      <c r="P232" s="38"/>
      <c r="Q232" s="38"/>
      <c r="R232" s="38"/>
      <c r="S232" s="38"/>
      <c r="T232" s="38"/>
      <c r="U232" s="38"/>
    </row>
    <row r="233" spans="1:21" x14ac:dyDescent="0.25">
      <c r="A233" s="38"/>
      <c r="B233" s="38"/>
      <c r="C233" s="96">
        <f>VLOOKUP(B232:$B$309,DONNER1!$A$5:$U$298,2,FALSE)</f>
        <v>0</v>
      </c>
      <c r="D233" s="96">
        <f>VLOOKUP(B233,DONNER1!$A$5:$V$298,22,FALSE)</f>
        <v>0</v>
      </c>
      <c r="E233" s="96">
        <v>0</v>
      </c>
      <c r="F233" s="96">
        <f t="shared" si="76"/>
        <v>0</v>
      </c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</row>
    <row r="234" spans="1:21" x14ac:dyDescent="0.25">
      <c r="A234" s="38"/>
      <c r="B234" s="38"/>
      <c r="C234" s="96">
        <f>VLOOKUP(B233:$B$309,DONNER1!$A$5:$U$298,2,FALSE)</f>
        <v>0</v>
      </c>
      <c r="D234" s="96">
        <f>VLOOKUP(B234,DONNER1!$A$5:$V$298,22,FALSE)</f>
        <v>0</v>
      </c>
      <c r="E234" s="96">
        <v>0</v>
      </c>
      <c r="F234" s="96">
        <f t="shared" si="76"/>
        <v>0</v>
      </c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</row>
    <row r="235" spans="1:21" x14ac:dyDescent="0.25">
      <c r="A235" s="38"/>
      <c r="B235" s="38"/>
      <c r="C235" s="96">
        <f>VLOOKUP(B234:$B$309,DONNER1!$A$5:$U$298,2,FALSE)</f>
        <v>0</v>
      </c>
      <c r="D235" s="96">
        <f>VLOOKUP(B235,DONNER1!$A$5:$V$298,22,FALSE)</f>
        <v>0</v>
      </c>
      <c r="E235" s="96">
        <v>0</v>
      </c>
      <c r="F235" s="96">
        <f t="shared" si="76"/>
        <v>0</v>
      </c>
      <c r="J235" s="38"/>
      <c r="K235" s="38"/>
      <c r="L235" s="38"/>
      <c r="M235" s="38"/>
      <c r="N235" s="38"/>
      <c r="O235" s="38"/>
      <c r="P235" s="38"/>
      <c r="Q235" s="38"/>
      <c r="R235" s="38"/>
      <c r="S235" s="38"/>
      <c r="T235" s="38"/>
      <c r="U235" s="38"/>
    </row>
    <row r="236" spans="1:21" x14ac:dyDescent="0.25">
      <c r="A236" s="38"/>
      <c r="B236" s="38"/>
      <c r="C236" s="96">
        <f>VLOOKUP(B235:$B$309,DONNER1!$A$5:$U$298,2,FALSE)</f>
        <v>0</v>
      </c>
      <c r="D236" s="96">
        <f>VLOOKUP(B236,DONNER1!$A$5:$V$298,22,FALSE)</f>
        <v>0</v>
      </c>
      <c r="E236" s="96">
        <v>0</v>
      </c>
      <c r="F236" s="96">
        <f t="shared" si="76"/>
        <v>0</v>
      </c>
      <c r="J236" s="38"/>
      <c r="K236" s="38"/>
      <c r="L236" s="38"/>
      <c r="M236" s="38"/>
      <c r="N236" s="38"/>
      <c r="O236" s="38"/>
      <c r="P236" s="38"/>
      <c r="Q236" s="38"/>
      <c r="R236" s="38"/>
      <c r="S236" s="38"/>
      <c r="T236" s="38"/>
      <c r="U236" s="38"/>
    </row>
    <row r="237" spans="1:21" x14ac:dyDescent="0.25">
      <c r="A237" s="38"/>
      <c r="B237" s="38"/>
      <c r="C237" s="96">
        <f>VLOOKUP(B236:$B$309,DONNER1!$A$5:$U$298,2,FALSE)</f>
        <v>0</v>
      </c>
      <c r="D237" s="96">
        <f>VLOOKUP(B237,DONNER1!$A$5:$V$298,22,FALSE)</f>
        <v>0</v>
      </c>
      <c r="E237" s="96">
        <v>0</v>
      </c>
      <c r="F237" s="96">
        <f t="shared" si="76"/>
        <v>0</v>
      </c>
      <c r="J237" s="38"/>
      <c r="K237" s="38"/>
      <c r="L237" s="38"/>
      <c r="M237" s="38"/>
      <c r="N237" s="38"/>
      <c r="O237" s="38"/>
      <c r="P237" s="38"/>
      <c r="Q237" s="38"/>
      <c r="R237" s="38"/>
      <c r="S237" s="38"/>
      <c r="T237" s="38"/>
      <c r="U237" s="38"/>
    </row>
    <row r="238" spans="1:21" x14ac:dyDescent="0.25">
      <c r="A238" s="38"/>
      <c r="B238" s="38"/>
      <c r="C238" s="96">
        <f>VLOOKUP(B237:$B$309,DONNER1!$A$5:$U$298,2,FALSE)</f>
        <v>0</v>
      </c>
      <c r="D238" s="96">
        <f>VLOOKUP(B238,DONNER1!$A$5:$V$298,22,FALSE)</f>
        <v>0</v>
      </c>
      <c r="E238" s="96">
        <v>0</v>
      </c>
      <c r="F238" s="96">
        <f t="shared" si="76"/>
        <v>0</v>
      </c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38"/>
      <c r="U238" s="38"/>
    </row>
    <row r="239" spans="1:21" x14ac:dyDescent="0.25">
      <c r="A239" s="38"/>
      <c r="B239" s="38"/>
      <c r="C239" s="96">
        <f>VLOOKUP(B238:$B$309,DONNER1!$A$5:$U$298,2,FALSE)</f>
        <v>0</v>
      </c>
      <c r="D239" s="96">
        <f>VLOOKUP(B239,DONNER1!$A$5:$V$298,22,FALSE)</f>
        <v>0</v>
      </c>
      <c r="E239" s="96">
        <v>0</v>
      </c>
      <c r="F239" s="96">
        <f t="shared" si="76"/>
        <v>0</v>
      </c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38"/>
      <c r="U239" s="38"/>
    </row>
    <row r="240" spans="1:21" x14ac:dyDescent="0.25">
      <c r="A240" s="38"/>
      <c r="B240" s="38"/>
      <c r="C240" s="96">
        <f>VLOOKUP(B239:$B$309,DONNER1!$A$5:$U$298,2,FALSE)</f>
        <v>0</v>
      </c>
      <c r="D240" s="96">
        <f>VLOOKUP(B240,DONNER1!$A$5:$V$298,22,FALSE)</f>
        <v>0</v>
      </c>
      <c r="E240" s="96">
        <v>0</v>
      </c>
      <c r="F240" s="96">
        <f t="shared" si="76"/>
        <v>0</v>
      </c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38"/>
      <c r="U240" s="38"/>
    </row>
    <row r="241" spans="1:21" x14ac:dyDescent="0.25">
      <c r="A241" s="38"/>
      <c r="B241" s="38"/>
      <c r="C241" s="96">
        <f>VLOOKUP(B240:$B$309,DONNER1!$A$5:$U$298,2,FALSE)</f>
        <v>0</v>
      </c>
      <c r="D241" s="96">
        <f>VLOOKUP(B241,DONNER1!$A$5:$V$298,22,FALSE)</f>
        <v>0</v>
      </c>
      <c r="E241" s="96">
        <v>0</v>
      </c>
      <c r="F241" s="96">
        <f t="shared" si="76"/>
        <v>0</v>
      </c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38"/>
      <c r="U241" s="38"/>
    </row>
    <row r="242" spans="1:21" x14ac:dyDescent="0.25">
      <c r="A242" s="38"/>
      <c r="B242" s="38"/>
      <c r="C242" s="96">
        <f>VLOOKUP(B241:$B$309,DONNER1!$A$5:$U$298,2,FALSE)</f>
        <v>0</v>
      </c>
      <c r="D242" s="96">
        <f>VLOOKUP(B242,DONNER1!$A$5:$V$298,22,FALSE)</f>
        <v>0</v>
      </c>
      <c r="E242" s="96">
        <v>0</v>
      </c>
      <c r="F242" s="96">
        <f t="shared" si="76"/>
        <v>0</v>
      </c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38"/>
      <c r="U242" s="3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DONNER1</vt:lpstr>
      <vt:lpstr>DONNER2</vt:lpstr>
      <vt:lpstr>DONNER3</vt:lpstr>
      <vt:lpstr>FICHE DE REGLAGE</vt:lpstr>
      <vt:lpstr>SUIVI PRODUCTION</vt:lpstr>
      <vt:lpstr>V_\Plans_et_documents\Dessins_3\3528034.PDF</vt:lpstr>
    </vt:vector>
  </TitlesOfParts>
  <Company>MGS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SILFAX</dc:creator>
  <cp:lastModifiedBy>Christophe louvain</cp:lastModifiedBy>
  <dcterms:created xsi:type="dcterms:W3CDTF">2015-10-14T05:41:18Z</dcterms:created>
  <dcterms:modified xsi:type="dcterms:W3CDTF">2018-11-25T09:28:07Z</dcterms:modified>
</cp:coreProperties>
</file>