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ang\Downloads\"/>
    </mc:Choice>
  </mc:AlternateContent>
  <xr:revisionPtr revIDLastSave="0" documentId="8_{97725615-8FE1-48C5-8165-17FB920C95E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le1" sheetId="1" r:id="rId1"/>
    <sheet name="Feuille2" sheetId="2" r:id="rId2"/>
    <sheet name="Feuille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3" i="1" l="1"/>
  <c r="O13" i="1"/>
  <c r="P46" i="1"/>
  <c r="P45" i="1"/>
  <c r="E45" i="1"/>
  <c r="E44" i="1"/>
  <c r="O42" i="1"/>
  <c r="Q41" i="1"/>
  <c r="O41" i="1"/>
  <c r="Q40" i="1"/>
  <c r="O40" i="1"/>
  <c r="K40" i="1"/>
  <c r="H40" i="1"/>
  <c r="O39" i="1"/>
  <c r="K39" i="1"/>
  <c r="H39" i="1"/>
  <c r="K38" i="1"/>
  <c r="H38" i="1"/>
  <c r="T37" i="1"/>
  <c r="K37" i="1"/>
  <c r="T33" i="1" s="1"/>
  <c r="H37" i="1"/>
  <c r="K36" i="1"/>
  <c r="H36" i="1"/>
  <c r="C36" i="1"/>
  <c r="O35" i="1"/>
  <c r="K35" i="1"/>
  <c r="H35" i="1"/>
  <c r="C35" i="1"/>
  <c r="T34" i="1"/>
  <c r="Q34" i="1"/>
  <c r="O34" i="1"/>
  <c r="K34" i="1"/>
  <c r="H34" i="1"/>
  <c r="C34" i="1"/>
  <c r="Q33" i="1"/>
  <c r="O33" i="1"/>
  <c r="K33" i="1"/>
  <c r="H33" i="1"/>
  <c r="C33" i="1"/>
  <c r="T32" i="1"/>
  <c r="O32" i="1"/>
  <c r="K32" i="1"/>
  <c r="H32" i="1"/>
  <c r="C32" i="1"/>
  <c r="K31" i="1"/>
  <c r="H31" i="1"/>
  <c r="C31" i="1"/>
  <c r="T30" i="1"/>
  <c r="K30" i="1"/>
  <c r="H30" i="1"/>
  <c r="C30" i="1"/>
  <c r="K29" i="1"/>
  <c r="H29" i="1"/>
  <c r="C29" i="1"/>
  <c r="O28" i="1"/>
  <c r="K28" i="1"/>
  <c r="H28" i="1"/>
  <c r="C28" i="1"/>
  <c r="T27" i="1"/>
  <c r="Q27" i="1"/>
  <c r="O27" i="1"/>
  <c r="K27" i="1"/>
  <c r="H27" i="1"/>
  <c r="C27" i="1"/>
  <c r="T26" i="1"/>
  <c r="Q26" i="1"/>
  <c r="O26" i="1"/>
  <c r="K26" i="1"/>
  <c r="H26" i="1"/>
  <c r="C26" i="1"/>
  <c r="T25" i="1"/>
  <c r="O25" i="1"/>
  <c r="K25" i="1"/>
  <c r="H25" i="1"/>
  <c r="C25" i="1"/>
  <c r="K24" i="1"/>
  <c r="H24" i="1"/>
  <c r="C24" i="1"/>
  <c r="T23" i="1"/>
  <c r="K23" i="1"/>
  <c r="H23" i="1"/>
  <c r="C23" i="1"/>
  <c r="K22" i="1"/>
  <c r="H22" i="1"/>
  <c r="C22" i="1"/>
  <c r="O21" i="1"/>
  <c r="K21" i="1"/>
  <c r="H21" i="1"/>
  <c r="C21" i="1"/>
  <c r="T20" i="1"/>
  <c r="Q20" i="1"/>
  <c r="O20" i="1"/>
  <c r="K20" i="1"/>
  <c r="H20" i="1"/>
  <c r="C20" i="1"/>
  <c r="T19" i="1"/>
  <c r="Q19" i="1"/>
  <c r="O19" i="1"/>
  <c r="K19" i="1"/>
  <c r="H19" i="1"/>
  <c r="C19" i="1"/>
  <c r="T18" i="1"/>
  <c r="O18" i="1"/>
  <c r="K18" i="1"/>
  <c r="H18" i="1"/>
  <c r="C18" i="1"/>
  <c r="H17" i="1"/>
  <c r="C17" i="1"/>
  <c r="T16" i="1"/>
  <c r="K16" i="1"/>
  <c r="H16" i="1"/>
  <c r="C16" i="1"/>
  <c r="K15" i="1"/>
  <c r="H15" i="1"/>
  <c r="C15" i="1"/>
  <c r="K14" i="1"/>
  <c r="H14" i="1"/>
  <c r="C14" i="1"/>
  <c r="T13" i="1"/>
  <c r="K13" i="1"/>
  <c r="H13" i="1"/>
  <c r="C13" i="1"/>
  <c r="T12" i="1"/>
  <c r="Q12" i="1"/>
  <c r="O12" i="1"/>
  <c r="K12" i="1"/>
  <c r="H12" i="1"/>
  <c r="C12" i="1"/>
  <c r="V11" i="1"/>
  <c r="T11" i="1"/>
  <c r="O11" i="1"/>
  <c r="K11" i="1"/>
  <c r="H11" i="1"/>
  <c r="C11" i="1"/>
  <c r="H10" i="1"/>
  <c r="C10" i="1"/>
  <c r="T9" i="1"/>
  <c r="K9" i="1"/>
  <c r="T5" i="1" s="1"/>
  <c r="H9" i="1"/>
  <c r="C9" i="1"/>
  <c r="K8" i="1"/>
  <c r="H8" i="1"/>
  <c r="C8" i="1"/>
  <c r="V7" i="1"/>
  <c r="O7" i="1"/>
  <c r="K7" i="1"/>
  <c r="H7" i="1"/>
  <c r="C7" i="1"/>
  <c r="V6" i="1"/>
  <c r="T6" i="1"/>
  <c r="Q6" i="1"/>
  <c r="O6" i="1"/>
  <c r="K6" i="1"/>
  <c r="H6" i="1"/>
  <c r="Q5" i="1"/>
  <c r="O5" i="1"/>
  <c r="K5" i="1"/>
  <c r="H5" i="1"/>
  <c r="T4" i="1"/>
  <c r="O4" i="1"/>
  <c r="K4" i="1"/>
  <c r="H4" i="1"/>
  <c r="C4" i="1"/>
  <c r="C1" i="1"/>
  <c r="O14" i="1" l="1"/>
  <c r="E43" i="1" s="1"/>
  <c r="L46" i="1"/>
  <c r="C5" i="1"/>
  <c r="E46" i="1" l="1"/>
  <c r="C6" i="1"/>
  <c r="E47" i="1" l="1"/>
  <c r="L43" i="1" s="1"/>
  <c r="L44" i="1" s="1"/>
  <c r="L45" i="1" s="1"/>
  <c r="C37" i="1"/>
  <c r="C38" i="1" s="1"/>
  <c r="C39" i="1" l="1"/>
  <c r="C40" i="1" s="1"/>
</calcChain>
</file>

<file path=xl/sharedStrings.xml><?xml version="1.0" encoding="utf-8"?>
<sst xmlns="http://schemas.openxmlformats.org/spreadsheetml/2006/main" count="151" uniqueCount="60">
  <si>
    <t>Total S1</t>
  </si>
  <si>
    <t>Total HS S1</t>
  </si>
  <si>
    <t>HS 25%</t>
  </si>
  <si>
    <t>L</t>
  </si>
  <si>
    <t>M</t>
  </si>
  <si>
    <t>J</t>
  </si>
  <si>
    <t>V</t>
  </si>
  <si>
    <t>S</t>
  </si>
  <si>
    <t>D</t>
  </si>
  <si>
    <t>Vaudoncourt</t>
  </si>
  <si>
    <t>Liffol</t>
  </si>
  <si>
    <t>Illoud/Liffol</t>
  </si>
  <si>
    <t>Divers SAV Neufchateau</t>
  </si>
  <si>
    <t>Rainville</t>
  </si>
  <si>
    <t>Villiers/Bulgneville</t>
  </si>
  <si>
    <t>Sarthe</t>
  </si>
  <si>
    <t>Total HS S2</t>
  </si>
  <si>
    <t>Total S2</t>
  </si>
  <si>
    <t>Total HS S3</t>
  </si>
  <si>
    <t>Total S3</t>
  </si>
  <si>
    <t>Total HS S4</t>
  </si>
  <si>
    <t>Total S4</t>
  </si>
  <si>
    <t>Total HS S5</t>
  </si>
  <si>
    <t>Total S5</t>
  </si>
  <si>
    <t>Total HS S6</t>
  </si>
  <si>
    <t>Total S6</t>
  </si>
  <si>
    <t>Total HS Samedi</t>
  </si>
  <si>
    <t>Total HS Dimanche</t>
  </si>
  <si>
    <t>HS 50%</t>
  </si>
  <si>
    <t>HS 100%</t>
  </si>
  <si>
    <t>Sarthe/Bourmont</t>
  </si>
  <si>
    <t>Tarif Horaire</t>
  </si>
  <si>
    <t>Vrecourt</t>
  </si>
  <si>
    <t>Heure Debut</t>
  </si>
  <si>
    <t>Heure Fin</t>
  </si>
  <si>
    <t>Total Journee</t>
  </si>
  <si>
    <t>Paniers</t>
  </si>
  <si>
    <t>Deplacement</t>
  </si>
  <si>
    <t>Heures Sup,</t>
  </si>
  <si>
    <t>Lieu Chantier</t>
  </si>
  <si>
    <t>Nbr Paniers</t>
  </si>
  <si>
    <t>Nbr Deplacements</t>
  </si>
  <si>
    <t>Semaine du Lundi au Samedi</t>
  </si>
  <si>
    <t>Dimanche Uniquement</t>
  </si>
  <si>
    <t>Total Sam &amp; Dim</t>
  </si>
  <si>
    <t>Bazoille</t>
  </si>
  <si>
    <t>Grafigny</t>
  </si>
  <si>
    <t>Salaire Brut</t>
  </si>
  <si>
    <t>Total Paniers</t>
  </si>
  <si>
    <t>Total Deplacements</t>
  </si>
  <si>
    <t>Indem. Fin de Mission</t>
  </si>
  <si>
    <t>Indem. C.P.</t>
  </si>
  <si>
    <t>Indem. Fin de mission</t>
  </si>
  <si>
    <t>Salaire Brut avec Prime</t>
  </si>
  <si>
    <t>Salaire Net avec prime</t>
  </si>
  <si>
    <t>Salaire Net hors prime</t>
  </si>
  <si>
    <t>Charge</t>
  </si>
  <si>
    <t>Dont Total Heures Sup.</t>
  </si>
  <si>
    <t>Avranville/Sauville</t>
  </si>
  <si>
    <t>Jussy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</si>
</sst>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;@"/>
    <numFmt numFmtId="167" formatCode="[h]:mm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0"/>
      <name val="Segoe U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Segoe U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BFBFBF"/>
      </patternFill>
    </fill>
    <fill>
      <patternFill patternType="solid">
        <fgColor rgb="FFB9CDE5"/>
      </patternFill>
    </fill>
    <fill>
      <patternFill patternType="solid">
        <fgColor rgb="FFD9D9D9"/>
      </patternFill>
    </fill>
    <fill>
      <patternFill patternType="solid">
        <fgColor rgb="FFFCD5B5"/>
      </patternFill>
    </fill>
    <fill>
      <patternFill patternType="solid">
        <fgColor rgb="FFD7E4BC"/>
      </patternFill>
    </fill>
    <fill>
      <patternFill patternType="solid">
        <fgColor rgb="FFC3D69B"/>
      </patternFill>
    </fill>
    <fill>
      <patternFill patternType="none"/>
    </fill>
    <fill>
      <patternFill patternType="none"/>
    </fill>
  </fills>
  <borders count="1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8">
    <xf numFmtId="0" fontId="0" fillId="0" borderId="0" xfId="0"/>
    <xf numFmtId="2" fontId="0" fillId="0" borderId="0" xfId="0" applyNumberFormat="1" applyFont="1" applyFill="1" applyBorder="1" applyAlignment="1" applyProtection="1"/>
    <xf numFmtId="165" fontId="0" fillId="7" borderId="20" xfId="0" applyNumberFormat="1" applyFont="1" applyFill="1" applyBorder="1" applyAlignment="1" applyProtection="1">
      <alignment horizontal="center" vertical="center"/>
    </xf>
    <xf numFmtId="164" fontId="1" fillId="4" borderId="15" xfId="0" applyNumberFormat="1" applyFont="1" applyFill="1" applyBorder="1" applyAlignment="1" applyProtection="1">
      <alignment horizontal="center" vertical="center"/>
    </xf>
    <xf numFmtId="164" fontId="1" fillId="4" borderId="14" xfId="0" applyNumberFormat="1" applyFont="1" applyFill="1" applyBorder="1" applyAlignment="1" applyProtection="1">
      <alignment horizontal="center" vertical="center"/>
    </xf>
    <xf numFmtId="2" fontId="1" fillId="5" borderId="7" xfId="0" applyNumberFormat="1" applyFont="1" applyFill="1" applyBorder="1" applyAlignment="1" applyProtection="1">
      <alignment horizontal="center" vertical="center"/>
    </xf>
    <xf numFmtId="2" fontId="3" fillId="5" borderId="14" xfId="0" applyNumberFormat="1" applyFont="1" applyFill="1" applyBorder="1" applyAlignment="1" applyProtection="1">
      <alignment horizontal="center" vertical="center"/>
    </xf>
    <xf numFmtId="2" fontId="3" fillId="7" borderId="4" xfId="0" applyNumberFormat="1" applyFont="1" applyFill="1" applyBorder="1" applyAlignment="1" applyProtection="1">
      <alignment horizontal="center" vertical="center"/>
    </xf>
    <xf numFmtId="2" fontId="4" fillId="5" borderId="4" xfId="0" applyNumberFormat="1" applyFont="1" applyFill="1" applyBorder="1" applyAlignment="1" applyProtection="1">
      <alignment horizontal="center" vertical="center"/>
    </xf>
    <xf numFmtId="0" fontId="1" fillId="5" borderId="5" xfId="0" applyNumberFormat="1" applyFont="1" applyFill="1" applyBorder="1" applyAlignment="1" applyProtection="1">
      <alignment horizontal="center" vertical="center"/>
    </xf>
    <xf numFmtId="0" fontId="1" fillId="4" borderId="8" xfId="0" applyNumberFormat="1" applyFont="1" applyFill="1" applyBorder="1" applyAlignment="1" applyProtection="1">
      <alignment horizontal="center" vertical="center"/>
    </xf>
    <xf numFmtId="0" fontId="1" fillId="7" borderId="5" xfId="0" applyNumberFormat="1" applyFont="1" applyFill="1" applyBorder="1" applyAlignment="1" applyProtection="1">
      <alignment horizontal="center" vertical="center"/>
    </xf>
    <xf numFmtId="164" fontId="0" fillId="5" borderId="18" xfId="0" applyNumberFormat="1" applyFont="1" applyFill="1" applyBorder="1" applyAlignment="1" applyProtection="1">
      <alignment horizontal="center" vertical="center"/>
      <protection locked="0"/>
    </xf>
    <xf numFmtId="164" fontId="0" fillId="5" borderId="3" xfId="0" applyNumberFormat="1" applyFont="1" applyFill="1" applyBorder="1" applyAlignment="1" applyProtection="1">
      <alignment horizontal="center" vertical="center"/>
      <protection locked="0"/>
    </xf>
    <xf numFmtId="164" fontId="0" fillId="5" borderId="9" xfId="0" applyNumberFormat="1" applyFont="1" applyFill="1" applyBorder="1" applyAlignment="1" applyProtection="1">
      <alignment horizontal="center" vertical="center"/>
      <protection locked="0"/>
    </xf>
    <xf numFmtId="164" fontId="0" fillId="4" borderId="15" xfId="0" applyNumberFormat="1" applyFont="1" applyFill="1" applyBorder="1" applyAlignment="1" applyProtection="1">
      <alignment horizontal="center" vertical="center"/>
      <protection locked="0"/>
    </xf>
    <xf numFmtId="164" fontId="0" fillId="4" borderId="10" xfId="0" applyNumberFormat="1" applyFont="1" applyFill="1" applyBorder="1" applyAlignment="1" applyProtection="1">
      <alignment horizontal="center" vertical="center"/>
      <protection locked="0"/>
    </xf>
    <xf numFmtId="164" fontId="0" fillId="4" borderId="14" xfId="0" applyNumberFormat="1" applyFont="1" applyFill="1" applyBorder="1" applyAlignment="1" applyProtection="1">
      <alignment horizontal="center" vertical="center"/>
      <protection locked="0"/>
    </xf>
    <xf numFmtId="164" fontId="0" fillId="7" borderId="18" xfId="0" applyNumberFormat="1" applyFont="1" applyFill="1" applyBorder="1" applyAlignment="1" applyProtection="1">
      <alignment horizontal="center" vertical="center"/>
      <protection locked="0"/>
    </xf>
    <xf numFmtId="164" fontId="0" fillId="7" borderId="3" xfId="0" applyNumberFormat="1" applyFont="1" applyFill="1" applyBorder="1" applyAlignment="1" applyProtection="1">
      <alignment horizontal="center" vertical="center"/>
      <protection locked="0"/>
    </xf>
    <xf numFmtId="164" fontId="0" fillId="7" borderId="9" xfId="0" applyNumberFormat="1" applyFont="1" applyFill="1" applyBorder="1" applyAlignment="1" applyProtection="1">
      <alignment horizontal="center" vertical="center"/>
      <protection locked="0"/>
    </xf>
    <xf numFmtId="164" fontId="1" fillId="5" borderId="18" xfId="0" applyNumberFormat="1" applyFont="1" applyFill="1" applyBorder="1" applyAlignment="1" applyProtection="1">
      <alignment horizontal="center" vertical="center"/>
    </xf>
    <xf numFmtId="164" fontId="1" fillId="5" borderId="3" xfId="0" applyNumberFormat="1" applyFont="1" applyFill="1" applyBorder="1" applyAlignment="1" applyProtection="1">
      <alignment horizontal="center" vertical="center"/>
    </xf>
    <xf numFmtId="164" fontId="1" fillId="5" borderId="9" xfId="0" applyNumberFormat="1" applyFont="1" applyFill="1" applyBorder="1" applyAlignment="1" applyProtection="1">
      <alignment horizontal="center" vertical="center"/>
    </xf>
    <xf numFmtId="164" fontId="1" fillId="7" borderId="17" xfId="0" applyNumberFormat="1" applyFont="1" applyFill="1" applyBorder="1" applyAlignment="1" applyProtection="1">
      <alignment horizontal="center" vertical="center"/>
    </xf>
    <xf numFmtId="164" fontId="1" fillId="7" borderId="3" xfId="0" applyNumberFormat="1" applyFont="1" applyFill="1" applyBorder="1" applyAlignment="1" applyProtection="1">
      <alignment horizontal="center" vertical="center"/>
    </xf>
    <xf numFmtId="164" fontId="1" fillId="7" borderId="9" xfId="0" applyNumberFormat="1" applyFont="1" applyFill="1" applyBorder="1" applyAlignment="1" applyProtection="1">
      <alignment horizontal="center" vertical="center"/>
    </xf>
    <xf numFmtId="164" fontId="1" fillId="5" borderId="17" xfId="0" applyNumberFormat="1" applyFont="1" applyFill="1" applyBorder="1" applyAlignment="1" applyProtection="1">
      <alignment horizontal="center" vertical="center"/>
    </xf>
    <xf numFmtId="164" fontId="1" fillId="7" borderId="18" xfId="0" applyNumberFormat="1" applyFont="1" applyFill="1" applyBorder="1" applyAlignment="1" applyProtection="1">
      <alignment horizontal="center" vertical="center"/>
    </xf>
    <xf numFmtId="1" fontId="0" fillId="5" borderId="18" xfId="0" applyNumberFormat="1" applyFont="1" applyFill="1" applyBorder="1" applyAlignment="1" applyProtection="1">
      <alignment horizontal="center" vertical="center"/>
      <protection locked="0"/>
    </xf>
    <xf numFmtId="1" fontId="0" fillId="5" borderId="3" xfId="0" applyNumberFormat="1" applyFont="1" applyFill="1" applyBorder="1" applyAlignment="1" applyProtection="1">
      <alignment horizontal="center" vertical="center"/>
      <protection locked="0"/>
    </xf>
    <xf numFmtId="1" fontId="0" fillId="5" borderId="9" xfId="0" applyNumberFormat="1" applyFont="1" applyFill="1" applyBorder="1" applyAlignment="1" applyProtection="1">
      <alignment horizontal="center" vertical="center"/>
      <protection locked="0"/>
    </xf>
    <xf numFmtId="1" fontId="0" fillId="4" borderId="15" xfId="0" applyNumberFormat="1" applyFont="1" applyFill="1" applyBorder="1" applyAlignment="1" applyProtection="1">
      <alignment horizontal="center" vertical="center"/>
      <protection locked="0"/>
    </xf>
    <xf numFmtId="1" fontId="0" fillId="4" borderId="14" xfId="0" applyNumberFormat="1" applyFont="1" applyFill="1" applyBorder="1" applyAlignment="1" applyProtection="1">
      <alignment horizontal="center" vertical="center"/>
      <protection locked="0"/>
    </xf>
    <xf numFmtId="1" fontId="0" fillId="7" borderId="17" xfId="0" applyNumberFormat="1" applyFont="1" applyFill="1" applyBorder="1" applyAlignment="1" applyProtection="1">
      <alignment horizontal="center" vertical="center"/>
      <protection locked="0"/>
    </xf>
    <xf numFmtId="1" fontId="0" fillId="7" borderId="3" xfId="0" applyNumberFormat="1" applyFont="1" applyFill="1" applyBorder="1" applyAlignment="1" applyProtection="1">
      <alignment horizontal="center" vertical="center"/>
      <protection locked="0"/>
    </xf>
    <xf numFmtId="1" fontId="0" fillId="7" borderId="9" xfId="0" applyNumberFormat="1" applyFont="1" applyFill="1" applyBorder="1" applyAlignment="1" applyProtection="1">
      <alignment horizontal="center" vertical="center"/>
      <protection locked="0"/>
    </xf>
    <xf numFmtId="1" fontId="0" fillId="5" borderId="17" xfId="0" applyNumberFormat="1" applyFont="1" applyFill="1" applyBorder="1" applyAlignment="1" applyProtection="1">
      <alignment horizontal="center" vertical="center"/>
      <protection locked="0"/>
    </xf>
    <xf numFmtId="1" fontId="0" fillId="7" borderId="18" xfId="0" applyNumberFormat="1" applyFont="1" applyFill="1" applyBorder="1" applyAlignment="1" applyProtection="1">
      <alignment horizontal="center" vertical="center"/>
      <protection locked="0"/>
    </xf>
    <xf numFmtId="164" fontId="1" fillId="5" borderId="16" xfId="0" applyNumberFormat="1" applyFont="1" applyFill="1" applyBorder="1" applyAlignment="1" applyProtection="1">
      <alignment horizontal="center" vertical="center"/>
    </xf>
    <xf numFmtId="164" fontId="1" fillId="5" borderId="6" xfId="0" applyNumberFormat="1" applyFont="1" applyFill="1" applyBorder="1" applyAlignment="1" applyProtection="1">
      <alignment horizontal="center" vertical="center"/>
    </xf>
    <xf numFmtId="164" fontId="1" fillId="5" borderId="11" xfId="0" applyNumberFormat="1" applyFont="1" applyFill="1" applyBorder="1" applyAlignment="1" applyProtection="1">
      <alignment horizontal="center" vertical="center"/>
    </xf>
    <xf numFmtId="164" fontId="1" fillId="7" borderId="16" xfId="0" applyNumberFormat="1" applyFont="1" applyFill="1" applyBorder="1" applyAlignment="1" applyProtection="1">
      <alignment horizontal="center" vertical="center"/>
    </xf>
    <xf numFmtId="164" fontId="1" fillId="7" borderId="6" xfId="0" applyNumberFormat="1" applyFont="1" applyFill="1" applyBorder="1" applyAlignment="1" applyProtection="1">
      <alignment horizontal="center" vertical="center"/>
    </xf>
    <xf numFmtId="164" fontId="1" fillId="7" borderId="11" xfId="0" applyNumberFormat="1" applyFont="1" applyFill="1" applyBorder="1" applyAlignment="1" applyProtection="1">
      <alignment horizontal="center" vertical="center"/>
    </xf>
    <xf numFmtId="164" fontId="1" fillId="7" borderId="2" xfId="0" applyNumberFormat="1" applyFont="1" applyFill="1" applyBorder="1" applyAlignment="1" applyProtection="1">
      <alignment horizontal="center" vertical="center"/>
    </xf>
    <xf numFmtId="164" fontId="1" fillId="7" borderId="7" xfId="0" applyNumberFormat="1" applyFont="1" applyFill="1" applyBorder="1" applyAlignment="1" applyProtection="1">
      <alignment horizontal="center" vertical="center"/>
    </xf>
    <xf numFmtId="164" fontId="1" fillId="5" borderId="2" xfId="0" applyNumberFormat="1" applyFont="1" applyFill="1" applyBorder="1" applyAlignment="1" applyProtection="1">
      <alignment horizontal="center" vertical="center"/>
    </xf>
    <xf numFmtId="164" fontId="1" fillId="5" borderId="7" xfId="0" applyNumberFormat="1" applyFont="1" applyFill="1" applyBorder="1" applyAlignment="1" applyProtection="1">
      <alignment horizontal="center" vertical="center"/>
    </xf>
    <xf numFmtId="0" fontId="5" fillId="0" borderId="25" xfId="0" applyNumberFormat="1" applyFont="1" applyFill="1" applyBorder="1" applyAlignment="1" applyProtection="1"/>
    <xf numFmtId="17" fontId="1" fillId="3" borderId="0" xfId="0" applyNumberFormat="1" applyFont="1" applyFill="1" applyBorder="1" applyAlignment="1" applyProtection="1"/>
    <xf numFmtId="0" fontId="1" fillId="3" borderId="0" xfId="0" applyNumberFormat="1" applyFont="1" applyFill="1" applyBorder="1" applyAlignment="1" applyProtection="1"/>
    <xf numFmtId="0" fontId="0" fillId="5" borderId="1" xfId="0" applyNumberFormat="1" applyFont="1" applyFill="1" applyBorder="1" applyAlignment="1" applyProtection="1"/>
    <xf numFmtId="164" fontId="0" fillId="5" borderId="5" xfId="0" applyNumberFormat="1" applyFont="1" applyFill="1" applyBorder="1" applyAlignment="1" applyProtection="1">
      <alignment horizontal="center" vertical="center"/>
    </xf>
    <xf numFmtId="0" fontId="0" fillId="5" borderId="10" xfId="0" applyNumberFormat="1" applyFont="1" applyFill="1" applyBorder="1" applyAlignment="1" applyProtection="1"/>
    <xf numFmtId="164" fontId="0" fillId="5" borderId="9" xfId="0" applyNumberFormat="1" applyFont="1" applyFill="1" applyBorder="1" applyAlignment="1" applyProtection="1"/>
    <xf numFmtId="164" fontId="0" fillId="7" borderId="8" xfId="0" applyNumberFormat="1" applyFont="1" applyFill="1" applyBorder="1" applyAlignment="1" applyProtection="1">
      <alignment horizontal="center" vertical="center"/>
    </xf>
    <xf numFmtId="0" fontId="0" fillId="7" borderId="12" xfId="0" applyNumberFormat="1" applyFont="1" applyFill="1" applyBorder="1" applyAlignment="1" applyProtection="1"/>
    <xf numFmtId="0" fontId="0" fillId="7" borderId="10" xfId="0" applyNumberFormat="1" applyFont="1" applyFill="1" applyBorder="1" applyAlignment="1" applyProtection="1"/>
    <xf numFmtId="164" fontId="0" fillId="7" borderId="13" xfId="0" applyNumberFormat="1" applyFont="1" applyFill="1" applyBorder="1" applyAlignment="1" applyProtection="1"/>
    <xf numFmtId="164" fontId="0" fillId="5" borderId="8" xfId="0" applyNumberFormat="1" applyFont="1" applyFill="1" applyBorder="1" applyAlignment="1" applyProtection="1">
      <alignment horizontal="center" vertical="center"/>
    </xf>
    <xf numFmtId="0" fontId="0" fillId="5" borderId="12" xfId="0" applyNumberFormat="1" applyFont="1" applyFill="1" applyBorder="1" applyAlignment="1" applyProtection="1"/>
    <xf numFmtId="164" fontId="0" fillId="5" borderId="13" xfId="0" applyNumberFormat="1" applyFont="1" applyFill="1" applyBorder="1" applyAlignment="1" applyProtection="1"/>
    <xf numFmtId="0" fontId="0" fillId="7" borderId="19" xfId="0" applyNumberFormat="1" applyFont="1" applyFill="1" applyBorder="1" applyAlignment="1" applyProtection="1"/>
    <xf numFmtId="165" fontId="0" fillId="7" borderId="15" xfId="0" applyNumberFormat="1" applyFont="1" applyFill="1" applyBorder="1" applyAlignment="1" applyProtection="1">
      <alignment horizontal="center" vertical="center"/>
    </xf>
    <xf numFmtId="0" fontId="0" fillId="7" borderId="12" xfId="0" applyNumberFormat="1" applyFont="1" applyFill="1" applyBorder="1" applyAlignment="1" applyProtection="1"/>
    <xf numFmtId="0" fontId="1" fillId="7" borderId="11" xfId="0" applyNumberFormat="1" applyFont="1" applyFill="1" applyBorder="1" applyAlignment="1" applyProtection="1">
      <alignment horizontal="center" vertical="center"/>
    </xf>
    <xf numFmtId="0" fontId="0" fillId="5" borderId="10" xfId="0" applyNumberFormat="1" applyFont="1" applyFill="1" applyBorder="1" applyAlignment="1" applyProtection="1"/>
    <xf numFmtId="165" fontId="0" fillId="5" borderId="15" xfId="0" applyNumberFormat="1" applyFont="1" applyFill="1" applyBorder="1" applyAlignment="1" applyProtection="1">
      <alignment horizontal="center" vertical="center"/>
    </xf>
    <xf numFmtId="0" fontId="0" fillId="5" borderId="12" xfId="0" applyNumberFormat="1" applyFont="1" applyFill="1" applyBorder="1" applyAlignment="1" applyProtection="1"/>
    <xf numFmtId="0" fontId="1" fillId="5" borderId="11" xfId="0" applyNumberFormat="1" applyFont="1" applyFill="1" applyBorder="1" applyAlignment="1" applyProtection="1">
      <alignment horizontal="center" vertical="center"/>
    </xf>
    <xf numFmtId="0" fontId="0" fillId="5" borderId="13" xfId="0" applyNumberFormat="1" applyFont="1" applyFill="1" applyBorder="1" applyAlignment="1" applyProtection="1"/>
    <xf numFmtId="0" fontId="0" fillId="7" borderId="17" xfId="0" applyNumberFormat="1" applyFont="1" applyFill="1" applyBorder="1" applyAlignment="1" applyProtection="1"/>
    <xf numFmtId="164" fontId="4" fillId="9" borderId="15" xfId="0" applyNumberFormat="1" applyFont="1" applyFill="1" applyBorder="1" applyAlignment="1" applyProtection="1">
      <protection locked="0"/>
    </xf>
    <xf numFmtId="0" fontId="4" fillId="9" borderId="8" xfId="0" applyNumberFormat="1" applyFont="1" applyFill="1" applyBorder="1" applyAlignment="1" applyProtection="1">
      <alignment horizontal="center" vertical="center"/>
      <protection locked="0"/>
    </xf>
    <xf numFmtId="2" fontId="4" fillId="9" borderId="8" xfId="0" applyNumberFormat="1" applyFont="1" applyFill="1" applyBorder="1" applyAlignment="1" applyProtection="1">
      <alignment horizontal="center" vertical="center"/>
      <protection locked="0"/>
    </xf>
    <xf numFmtId="2" fontId="4" fillId="9" borderId="15" xfId="0" applyNumberFormat="1" applyFont="1" applyFill="1" applyBorder="1" applyAlignment="1" applyProtection="1">
      <alignment horizontal="center" vertical="center"/>
      <protection locked="0"/>
    </xf>
    <xf numFmtId="165" fontId="1" fillId="9" borderId="10" xfId="0" applyNumberFormat="1" applyFont="1" applyFill="1" applyBorder="1" applyAlignment="1" applyProtection="1"/>
    <xf numFmtId="165" fontId="1" fillId="9" borderId="8" xfId="0" applyNumberFormat="1" applyFont="1" applyFill="1" applyBorder="1" applyAlignment="1" applyProtection="1"/>
    <xf numFmtId="165" fontId="1" fillId="9" borderId="15" xfId="0" applyNumberFormat="1" applyFont="1" applyFill="1" applyBorder="1" applyAlignment="1" applyProtection="1"/>
    <xf numFmtId="0" fontId="5" fillId="3" borderId="26" xfId="0" applyNumberFormat="1" applyFont="1" applyFill="1" applyBorder="1" applyAlignment="1"/>
    <xf numFmtId="0" fontId="0" fillId="0" borderId="27" xfId="0" applyNumberFormat="1" applyFont="1" applyFill="1" applyBorder="1" applyAlignment="1" applyProtection="1">
      <alignment textRotation="45"/>
    </xf>
    <xf numFmtId="0" fontId="0" fillId="0" borderId="28" xfId="0" applyNumberFormat="1" applyFont="1" applyFill="1" applyBorder="1" applyAlignment="1" applyProtection="1">
      <alignment textRotation="45"/>
    </xf>
    <xf numFmtId="0" fontId="1" fillId="8" borderId="29" xfId="0" applyNumberFormat="1" applyFont="1" applyFill="1" applyBorder="1" applyAlignment="1" applyProtection="1">
      <alignment textRotation="45"/>
    </xf>
    <xf numFmtId="0" fontId="1" fillId="8" borderId="30" xfId="0" applyNumberFormat="1" applyFont="1" applyFill="1" applyBorder="1" applyAlignment="1" applyProtection="1">
      <alignment textRotation="45"/>
    </xf>
    <xf numFmtId="0" fontId="1" fillId="5" borderId="31" xfId="0" applyNumberFormat="1" applyFont="1" applyFill="1" applyBorder="1" applyAlignment="1" applyProtection="1">
      <alignment horizontal="center" vertical="center"/>
    </xf>
    <xf numFmtId="0" fontId="0" fillId="5" borderId="32" xfId="0" applyNumberFormat="1" applyFont="1" applyFill="1" applyBorder="1" applyAlignment="1" applyProtection="1">
      <protection locked="0"/>
    </xf>
    <xf numFmtId="0" fontId="0" fillId="5" borderId="33" xfId="0" applyNumberFormat="1" applyFont="1" applyFill="1" applyBorder="1" applyAlignment="1" applyProtection="1">
      <protection locked="0"/>
    </xf>
    <xf numFmtId="0" fontId="0" fillId="5" borderId="34" xfId="0" applyNumberFormat="1" applyFont="1" applyFill="1" applyBorder="1" applyAlignment="1" applyProtection="1">
      <protection locked="0"/>
    </xf>
    <xf numFmtId="0" fontId="1" fillId="4" borderId="31" xfId="0" applyNumberFormat="1" applyFont="1" applyFill="1" applyBorder="1" applyAlignment="1" applyProtection="1">
      <alignment horizontal="center" vertical="center"/>
    </xf>
    <xf numFmtId="0" fontId="0" fillId="4" borderId="34" xfId="0" applyNumberFormat="1" applyFont="1" applyFill="1" applyBorder="1" applyAlignment="1" applyProtection="1">
      <protection locked="0"/>
    </xf>
    <xf numFmtId="0" fontId="0" fillId="4" borderId="35" xfId="0" applyNumberFormat="1" applyFont="1" applyFill="1" applyBorder="1" applyAlignment="1" applyProtection="1">
      <protection locked="0"/>
    </xf>
    <xf numFmtId="0" fontId="1" fillId="7" borderId="31" xfId="0" applyNumberFormat="1" applyFont="1" applyFill="1" applyBorder="1" applyAlignment="1" applyProtection="1">
      <alignment horizontal="center" vertical="center"/>
    </xf>
    <xf numFmtId="0" fontId="0" fillId="7" borderId="32" xfId="0" applyNumberFormat="1" applyFont="1" applyFill="1" applyBorder="1" applyAlignment="1" applyProtection="1">
      <protection locked="0"/>
    </xf>
    <xf numFmtId="0" fontId="0" fillId="7" borderId="33" xfId="0" applyNumberFormat="1" applyFont="1" applyFill="1" applyBorder="1" applyAlignment="1" applyProtection="1">
      <protection locked="0"/>
    </xf>
    <xf numFmtId="0" fontId="0" fillId="7" borderId="34" xfId="0" applyNumberFormat="1" applyFont="1" applyFill="1" applyBorder="1" applyAlignment="1" applyProtection="1">
      <protection locked="0"/>
    </xf>
    <xf numFmtId="0" fontId="1" fillId="7" borderId="36" xfId="0" applyNumberFormat="1" applyFont="1" applyFill="1" applyBorder="1" applyAlignment="1" applyProtection="1">
      <alignment horizontal="center" vertical="center"/>
    </xf>
    <xf numFmtId="0" fontId="1" fillId="7" borderId="37" xfId="0" applyNumberFormat="1" applyFont="1" applyFill="1" applyBorder="1" applyAlignment="1" applyProtection="1">
      <alignment horizontal="center" vertical="center"/>
    </xf>
    <xf numFmtId="164" fontId="0" fillId="7" borderId="38" xfId="0" applyNumberFormat="1" applyFont="1" applyFill="1" applyBorder="1" applyAlignment="1" applyProtection="1">
      <alignment horizontal="center" vertical="center"/>
      <protection locked="0"/>
    </xf>
    <xf numFmtId="164" fontId="1" fillId="7" borderId="38" xfId="0" applyNumberFormat="1" applyFont="1" applyFill="1" applyBorder="1" applyAlignment="1" applyProtection="1">
      <alignment horizontal="center" vertical="center"/>
    </xf>
    <xf numFmtId="1" fontId="0" fillId="7" borderId="38" xfId="0" applyNumberFormat="1" applyFont="1" applyFill="1" applyBorder="1" applyAlignment="1" applyProtection="1">
      <alignment horizontal="center" vertical="center"/>
      <protection locked="0"/>
    </xf>
    <xf numFmtId="164" fontId="1" fillId="7" borderId="39" xfId="0" applyNumberFormat="1" applyFont="1" applyFill="1" applyBorder="1" applyAlignment="1" applyProtection="1">
      <alignment horizontal="center" vertical="center"/>
    </xf>
    <xf numFmtId="0" fontId="0" fillId="7" borderId="40" xfId="0" applyNumberFormat="1" applyFont="1" applyFill="1" applyBorder="1" applyAlignment="1" applyProtection="1">
      <protection locked="0"/>
    </xf>
    <xf numFmtId="0" fontId="5" fillId="0" borderId="44" xfId="0" applyNumberFormat="1" applyFont="1" applyFill="1" applyBorder="1" applyAlignment="1" applyProtection="1">
      <alignment horizontal="center" vertical="center"/>
    </xf>
    <xf numFmtId="165" fontId="0" fillId="5" borderId="46" xfId="0" applyNumberFormat="1" applyFont="1" applyFill="1" applyBorder="1" applyAlignment="1" applyProtection="1">
      <alignment horizontal="center" vertical="center"/>
    </xf>
    <xf numFmtId="165" fontId="0" fillId="5" borderId="46" xfId="0" applyNumberFormat="1" applyFont="1" applyFill="1" applyBorder="1" applyAlignment="1" applyProtection="1"/>
    <xf numFmtId="165" fontId="0" fillId="5" borderId="47" xfId="0" applyNumberFormat="1" applyFont="1" applyFill="1" applyBorder="1" applyAlignment="1" applyProtection="1">
      <alignment horizontal="center" vertical="center"/>
    </xf>
    <xf numFmtId="164" fontId="0" fillId="5" borderId="48" xfId="0" applyNumberFormat="1" applyFont="1" applyFill="1" applyBorder="1" applyAlignment="1" applyProtection="1">
      <alignment horizontal="center" vertical="center"/>
    </xf>
    <xf numFmtId="2" fontId="1" fillId="5" borderId="50" xfId="0" applyNumberFormat="1" applyFont="1" applyFill="1" applyBorder="1" applyAlignment="1" applyProtection="1">
      <alignment horizontal="center" vertical="center"/>
    </xf>
    <xf numFmtId="164" fontId="0" fillId="5" borderId="33" xfId="0" applyNumberFormat="1" applyFont="1" applyFill="1" applyBorder="1" applyAlignment="1" applyProtection="1">
      <alignment horizontal="center" vertical="center"/>
    </xf>
    <xf numFmtId="165" fontId="6" fillId="5" borderId="53" xfId="0" applyNumberFormat="1" applyFont="1" applyFill="1" applyBorder="1" applyAlignment="1" applyProtection="1">
      <alignment horizontal="center" vertical="center"/>
    </xf>
    <xf numFmtId="165" fontId="6" fillId="5" borderId="37" xfId="0" applyNumberFormat="1" applyFont="1" applyFill="1" applyBorder="1" applyAlignment="1" applyProtection="1"/>
    <xf numFmtId="165" fontId="6" fillId="5" borderId="40" xfId="0" applyNumberFormat="1" applyFont="1" applyFill="1" applyBorder="1" applyAlignment="1" applyProtection="1">
      <alignment horizontal="center" vertical="center"/>
    </xf>
    <xf numFmtId="0" fontId="5" fillId="0" borderId="59" xfId="0" applyNumberFormat="1" applyFont="1" applyFill="1" applyBorder="1" applyAlignment="1" applyProtection="1">
      <alignment horizontal="center" vertical="center"/>
    </xf>
    <xf numFmtId="165" fontId="0" fillId="7" borderId="46" xfId="0" applyNumberFormat="1" applyFont="1" applyFill="1" applyBorder="1" applyAlignment="1" applyProtection="1">
      <alignment horizontal="center" vertical="center"/>
    </xf>
    <xf numFmtId="165" fontId="0" fillId="7" borderId="46" xfId="0" applyNumberFormat="1" applyFont="1" applyFill="1" applyBorder="1" applyAlignment="1" applyProtection="1"/>
    <xf numFmtId="165" fontId="0" fillId="7" borderId="47" xfId="0" applyNumberFormat="1" applyFont="1" applyFill="1" applyBorder="1" applyAlignment="1" applyProtection="1">
      <alignment horizontal="center" vertical="center"/>
    </xf>
    <xf numFmtId="164" fontId="0" fillId="7" borderId="35" xfId="0" applyNumberFormat="1" applyFont="1" applyFill="1" applyBorder="1" applyAlignment="1" applyProtection="1">
      <alignment horizontal="center" vertical="center"/>
    </xf>
    <xf numFmtId="164" fontId="0" fillId="7" borderId="33" xfId="0" applyNumberFormat="1" applyFont="1" applyFill="1" applyBorder="1" applyAlignment="1" applyProtection="1">
      <alignment horizontal="center" vertical="center"/>
    </xf>
    <xf numFmtId="165" fontId="6" fillId="7" borderId="37" xfId="0" applyNumberFormat="1" applyFont="1" applyFill="1" applyBorder="1" applyAlignment="1" applyProtection="1">
      <alignment horizontal="center" vertical="center"/>
    </xf>
    <xf numFmtId="165" fontId="6" fillId="7" borderId="37" xfId="0" applyNumberFormat="1" applyFont="1" applyFill="1" applyBorder="1" applyAlignment="1" applyProtection="1"/>
    <xf numFmtId="165" fontId="6" fillId="7" borderId="40" xfId="0" applyNumberFormat="1" applyFont="1" applyFill="1" applyBorder="1" applyAlignment="1" applyProtection="1">
      <alignment horizontal="center" vertical="center"/>
    </xf>
    <xf numFmtId="0" fontId="5" fillId="0" borderId="62" xfId="0" applyNumberFormat="1" applyFont="1" applyFill="1" applyBorder="1" applyAlignment="1" applyProtection="1"/>
    <xf numFmtId="164" fontId="0" fillId="5" borderId="35" xfId="0" applyNumberFormat="1" applyFont="1" applyFill="1" applyBorder="1" applyAlignment="1" applyProtection="1">
      <alignment horizontal="center" vertical="center"/>
    </xf>
    <xf numFmtId="165" fontId="6" fillId="5" borderId="37" xfId="0" applyNumberFormat="1" applyFont="1" applyFill="1" applyBorder="1" applyAlignment="1" applyProtection="1">
      <alignment horizontal="center" vertical="center"/>
    </xf>
    <xf numFmtId="165" fontId="0" fillId="7" borderId="69" xfId="0" applyNumberFormat="1" applyFont="1" applyFill="1" applyBorder="1" applyAlignment="1" applyProtection="1">
      <alignment horizontal="center" vertical="center"/>
    </xf>
    <xf numFmtId="165" fontId="0" fillId="7" borderId="69" xfId="0" applyNumberFormat="1" applyFont="1" applyFill="1" applyBorder="1" applyAlignment="1" applyProtection="1"/>
    <xf numFmtId="0" fontId="0" fillId="7" borderId="70" xfId="0" applyNumberFormat="1" applyFont="1" applyFill="1" applyBorder="1" applyAlignment="1" applyProtection="1">
      <alignment horizontal="center" vertical="center"/>
    </xf>
    <xf numFmtId="165" fontId="0" fillId="7" borderId="56" xfId="0" applyNumberFormat="1" applyFont="1" applyFill="1" applyBorder="1" applyAlignment="1" applyProtection="1">
      <alignment horizontal="center" vertical="center"/>
    </xf>
    <xf numFmtId="0" fontId="1" fillId="7" borderId="56" xfId="0" applyNumberFormat="1" applyFont="1" applyFill="1" applyBorder="1" applyAlignment="1" applyProtection="1">
      <alignment horizontal="center" vertical="center"/>
    </xf>
    <xf numFmtId="0" fontId="0" fillId="7" borderId="33" xfId="0" applyNumberFormat="1" applyFont="1" applyFill="1" applyBorder="1" applyAlignment="1" applyProtection="1">
      <alignment horizontal="center" vertical="center"/>
    </xf>
    <xf numFmtId="0" fontId="0" fillId="7" borderId="37" xfId="0" applyNumberFormat="1" applyFont="1" applyFill="1" applyBorder="1" applyAlignment="1" applyProtection="1">
      <alignment horizontal="center" vertical="center"/>
    </xf>
    <xf numFmtId="0" fontId="0" fillId="7" borderId="37" xfId="0" applyNumberFormat="1" applyFont="1" applyFill="1" applyBorder="1" applyAlignment="1" applyProtection="1"/>
    <xf numFmtId="0" fontId="0" fillId="7" borderId="40" xfId="0" applyNumberFormat="1" applyFont="1" applyFill="1" applyBorder="1" applyAlignment="1" applyProtection="1">
      <alignment horizontal="center" vertical="center"/>
    </xf>
    <xf numFmtId="165" fontId="0" fillId="5" borderId="69" xfId="0" applyNumberFormat="1" applyFont="1" applyFill="1" applyBorder="1" applyAlignment="1" applyProtection="1">
      <alignment horizontal="center" vertical="center"/>
    </xf>
    <xf numFmtId="0" fontId="0" fillId="5" borderId="69" xfId="0" applyNumberFormat="1" applyFont="1" applyFill="1" applyBorder="1" applyAlignment="1" applyProtection="1"/>
    <xf numFmtId="0" fontId="0" fillId="5" borderId="70" xfId="0" applyNumberFormat="1" applyFont="1" applyFill="1" applyBorder="1" applyAlignment="1" applyProtection="1">
      <alignment horizontal="center" vertical="center"/>
    </xf>
    <xf numFmtId="165" fontId="0" fillId="5" borderId="56" xfId="0" applyNumberFormat="1" applyFont="1" applyFill="1" applyBorder="1" applyAlignment="1" applyProtection="1">
      <alignment horizontal="center" vertical="center"/>
    </xf>
    <xf numFmtId="0" fontId="1" fillId="5" borderId="56" xfId="0" applyNumberFormat="1" applyFont="1" applyFill="1" applyBorder="1" applyAlignment="1" applyProtection="1">
      <alignment horizontal="center" vertical="center"/>
    </xf>
    <xf numFmtId="0" fontId="0" fillId="5" borderId="33" xfId="0" applyNumberFormat="1" applyFont="1" applyFill="1" applyBorder="1" applyAlignment="1" applyProtection="1">
      <alignment horizontal="center" vertical="center"/>
    </xf>
    <xf numFmtId="0" fontId="0" fillId="5" borderId="37" xfId="0" applyNumberFormat="1" applyFont="1" applyFill="1" applyBorder="1" applyAlignment="1" applyProtection="1">
      <alignment horizontal="center" vertical="center"/>
    </xf>
    <xf numFmtId="0" fontId="0" fillId="5" borderId="37" xfId="0" applyNumberFormat="1" applyFont="1" applyFill="1" applyBorder="1" applyAlignment="1" applyProtection="1"/>
    <xf numFmtId="0" fontId="0" fillId="5" borderId="40" xfId="0" applyNumberFormat="1" applyFont="1" applyFill="1" applyBorder="1" applyAlignment="1" applyProtection="1">
      <alignment horizontal="center" vertical="center"/>
    </xf>
    <xf numFmtId="0" fontId="0" fillId="7" borderId="46" xfId="0" applyNumberFormat="1" applyFont="1" applyFill="1" applyBorder="1" applyAlignment="1" applyProtection="1"/>
    <xf numFmtId="0" fontId="0" fillId="7" borderId="47" xfId="0" applyNumberFormat="1" applyFont="1" applyFill="1" applyBorder="1" applyAlignment="1" applyProtection="1">
      <alignment horizontal="center" vertical="center"/>
    </xf>
    <xf numFmtId="0" fontId="0" fillId="7" borderId="65" xfId="0" applyNumberFormat="1" applyFont="1" applyFill="1" applyBorder="1" applyAlignment="1" applyProtection="1">
      <alignment horizontal="center" vertical="center"/>
    </xf>
    <xf numFmtId="0" fontId="0" fillId="7" borderId="53" xfId="0" applyNumberFormat="1" applyFont="1" applyFill="1" applyBorder="1" applyAlignment="1" applyProtection="1">
      <alignment horizontal="center" vertical="center"/>
    </xf>
    <xf numFmtId="0" fontId="0" fillId="7" borderId="53" xfId="0" applyNumberFormat="1" applyFont="1" applyFill="1" applyBorder="1" applyAlignment="1" applyProtection="1"/>
    <xf numFmtId="0" fontId="0" fillId="7" borderId="74" xfId="0" applyNumberFormat="1" applyFont="1" applyFill="1" applyBorder="1" applyAlignment="1" applyProtection="1">
      <alignment horizontal="center" vertical="center"/>
    </xf>
    <xf numFmtId="0" fontId="1" fillId="9" borderId="70" xfId="0" applyNumberFormat="1" applyFont="1" applyFill="1" applyBorder="1" applyAlignment="1" applyProtection="1">
      <alignment horizontal="center" vertical="center"/>
    </xf>
    <xf numFmtId="0" fontId="1" fillId="9" borderId="58" xfId="0" applyNumberFormat="1" applyFont="1" applyFill="1" applyBorder="1" applyAlignment="1" applyProtection="1">
      <alignment horizontal="center" vertical="center"/>
    </xf>
    <xf numFmtId="10" fontId="1" fillId="9" borderId="12" xfId="0" applyNumberFormat="1" applyFont="1" applyFill="1" applyBorder="1" applyAlignment="1" applyProtection="1">
      <alignment horizontal="center" vertical="center"/>
    </xf>
    <xf numFmtId="10" fontId="1" fillId="9" borderId="10" xfId="0" applyNumberFormat="1" applyFont="1" applyFill="1" applyBorder="1" applyAlignment="1" applyProtection="1">
      <alignment horizontal="center" vertical="center"/>
    </xf>
    <xf numFmtId="10" fontId="1" fillId="9" borderId="15" xfId="0" applyNumberFormat="1" applyFont="1" applyFill="1" applyBorder="1" applyAlignment="1" applyProtection="1"/>
    <xf numFmtId="10" fontId="1" fillId="9" borderId="12" xfId="0" applyNumberFormat="1" applyFont="1" applyFill="1" applyBorder="1" applyAlignment="1" applyProtection="1"/>
    <xf numFmtId="10" fontId="1" fillId="9" borderId="10" xfId="0" applyNumberFormat="1" applyFont="1" applyFill="1" applyBorder="1" applyAlignment="1" applyProtection="1"/>
    <xf numFmtId="0" fontId="8" fillId="0" borderId="77" xfId="0" applyNumberFormat="1" applyFont="1" applyFill="1" applyBorder="1" applyAlignment="1"/>
    <xf numFmtId="164" fontId="1" fillId="0" borderId="0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protection locked="0"/>
    </xf>
    <xf numFmtId="0" fontId="7" fillId="0" borderId="77" xfId="0" applyNumberFormat="1" applyFont="1" applyFill="1" applyBorder="1" applyAlignment="1" applyProtection="1"/>
    <xf numFmtId="0" fontId="8" fillId="8" borderId="79" xfId="0" applyNumberFormat="1" applyFont="1" applyFill="1" applyBorder="1" applyAlignment="1"/>
    <xf numFmtId="10" fontId="8" fillId="8" borderId="10" xfId="0" applyNumberFormat="1" applyFont="1" applyFill="1" applyBorder="1" applyAlignment="1"/>
    <xf numFmtId="0" fontId="7" fillId="0" borderId="85" xfId="0" applyNumberFormat="1" applyFont="1" applyFill="1" applyBorder="1" applyAlignment="1" applyProtection="1"/>
    <xf numFmtId="2" fontId="8" fillId="8" borderId="96" xfId="0" applyNumberFormat="1" applyFont="1" applyFill="1" applyBorder="1" applyAlignment="1" applyProtection="1">
      <alignment horizontal="right" indent="1"/>
    </xf>
    <xf numFmtId="2" fontId="8" fillId="8" borderId="97" xfId="0" applyNumberFormat="1" applyFont="1" applyFill="1" applyBorder="1" applyAlignment="1" applyProtection="1">
      <alignment horizontal="right" indent="1"/>
    </xf>
    <xf numFmtId="0" fontId="7" fillId="0" borderId="99" xfId="0" applyNumberFormat="1" applyFont="1" applyFill="1" applyBorder="1" applyAlignment="1" applyProtection="1"/>
    <xf numFmtId="0" fontId="7" fillId="0" borderId="99" xfId="0" applyNumberFormat="1" applyFont="1" applyFill="1" applyBorder="1" applyAlignment="1" applyProtection="1">
      <alignment horizontal="center" vertical="center"/>
    </xf>
    <xf numFmtId="0" fontId="7" fillId="0" borderId="100" xfId="0" applyNumberFormat="1" applyFont="1" applyFill="1" applyBorder="1" applyAlignment="1" applyProtection="1"/>
    <xf numFmtId="0" fontId="7" fillId="0" borderId="101" xfId="0" applyNumberFormat="1" applyFont="1" applyFill="1" applyBorder="1" applyAlignment="1" applyProtection="1"/>
    <xf numFmtId="0" fontId="7" fillId="0" borderId="102" xfId="0" applyNumberFormat="1" applyFont="1" applyFill="1" applyBorder="1" applyAlignment="1" applyProtection="1"/>
    <xf numFmtId="0" fontId="0" fillId="7" borderId="63" xfId="0" applyNumberFormat="1" applyFont="1" applyFill="1" applyBorder="1" applyAlignment="1" applyProtection="1">
      <alignment horizontal="left" indent="1"/>
    </xf>
    <xf numFmtId="0" fontId="0" fillId="7" borderId="49" xfId="0" applyNumberFormat="1" applyFont="1" applyFill="1" applyBorder="1" applyAlignment="1" applyProtection="1">
      <alignment horizontal="left" indent="1"/>
    </xf>
    <xf numFmtId="0" fontId="9" fillId="7" borderId="55" xfId="0" applyNumberFormat="1" applyFont="1" applyFill="1" applyBorder="1" applyAlignment="1" applyProtection="1">
      <alignment horizontal="left" indent="1"/>
    </xf>
    <xf numFmtId="0" fontId="0" fillId="7" borderId="73" xfId="0" applyNumberFormat="1" applyFont="1" applyFill="1" applyBorder="1" applyAlignment="1" applyProtection="1">
      <alignment horizontal="left" indent="1"/>
    </xf>
    <xf numFmtId="0" fontId="7" fillId="7" borderId="57" xfId="0" applyNumberFormat="1" applyFont="1" applyFill="1" applyBorder="1" applyAlignment="1" applyProtection="1">
      <alignment horizontal="left" indent="1"/>
    </xf>
    <xf numFmtId="0" fontId="0" fillId="5" borderId="68" xfId="0" applyNumberFormat="1" applyFont="1" applyFill="1" applyBorder="1" applyAlignment="1" applyProtection="1">
      <alignment horizontal="left" indent="1"/>
    </xf>
    <xf numFmtId="0" fontId="0" fillId="5" borderId="64" xfId="0" applyNumberFormat="1" applyFont="1" applyFill="1" applyBorder="1" applyAlignment="1" applyProtection="1">
      <alignment horizontal="left" indent="1"/>
    </xf>
    <xf numFmtId="0" fontId="9" fillId="5" borderId="55" xfId="0" applyNumberFormat="1" applyFont="1" applyFill="1" applyBorder="1" applyAlignment="1" applyProtection="1">
      <alignment horizontal="left" indent="1"/>
    </xf>
    <xf numFmtId="0" fontId="0" fillId="5" borderId="61" xfId="0" applyNumberFormat="1" applyFont="1" applyFill="1" applyBorder="1" applyAlignment="1" applyProtection="1">
      <alignment horizontal="left" indent="1"/>
    </xf>
    <xf numFmtId="0" fontId="0" fillId="5" borderId="36" xfId="0" applyNumberFormat="1" applyFont="1" applyFill="1" applyBorder="1" applyAlignment="1" applyProtection="1">
      <alignment horizontal="left" indent="1"/>
    </xf>
    <xf numFmtId="0" fontId="0" fillId="6" borderId="64" xfId="0" applyNumberFormat="1" applyFont="1" applyFill="1" applyBorder="1" applyAlignment="1" applyProtection="1">
      <alignment horizontal="left" indent="1"/>
    </xf>
    <xf numFmtId="0" fontId="0" fillId="6" borderId="54" xfId="0" applyNumberFormat="1" applyFont="1" applyFill="1" applyBorder="1" applyAlignment="1" applyProtection="1">
      <alignment horizontal="left" indent="1"/>
    </xf>
    <xf numFmtId="0" fontId="0" fillId="6" borderId="55" xfId="0" applyNumberFormat="1" applyFont="1" applyFill="1" applyBorder="1" applyAlignment="1" applyProtection="1">
      <alignment horizontal="left" indent="1"/>
    </xf>
    <xf numFmtId="0" fontId="0" fillId="5" borderId="71" xfId="0" applyNumberFormat="1" applyFont="1" applyFill="1" applyBorder="1" applyAlignment="1" applyProtection="1">
      <alignment horizontal="left" indent="1"/>
    </xf>
    <xf numFmtId="0" fontId="0" fillId="6" borderId="49" xfId="0" applyNumberFormat="1" applyFont="1" applyFill="1" applyBorder="1" applyAlignment="1" applyProtection="1">
      <alignment horizontal="left" indent="1"/>
    </xf>
    <xf numFmtId="0" fontId="0" fillId="6" borderId="57" xfId="0" applyNumberFormat="1" applyFont="1" applyFill="1" applyBorder="1" applyAlignment="1" applyProtection="1">
      <alignment horizontal="left" indent="1"/>
    </xf>
    <xf numFmtId="0" fontId="0" fillId="7" borderId="68" xfId="0" applyNumberFormat="1" applyFont="1" applyFill="1" applyBorder="1" applyAlignment="1" applyProtection="1">
      <alignment horizontal="left" indent="1"/>
    </xf>
    <xf numFmtId="0" fontId="0" fillId="7" borderId="64" xfId="0" applyNumberFormat="1" applyFont="1" applyFill="1" applyBorder="1" applyAlignment="1" applyProtection="1">
      <alignment horizontal="left" indent="1"/>
    </xf>
    <xf numFmtId="0" fontId="0" fillId="7" borderId="61" xfId="0" applyNumberFormat="1" applyFont="1" applyFill="1" applyBorder="1" applyAlignment="1" applyProtection="1">
      <alignment horizontal="left" indent="1"/>
    </xf>
    <xf numFmtId="0" fontId="0" fillId="7" borderId="36" xfId="0" applyNumberFormat="1" applyFont="1" applyFill="1" applyBorder="1" applyAlignment="1" applyProtection="1">
      <alignment horizontal="left" indent="1"/>
    </xf>
    <xf numFmtId="0" fontId="0" fillId="5" borderId="60" xfId="0" applyNumberFormat="1" applyFont="1" applyFill="1" applyBorder="1" applyAlignment="1" applyProtection="1">
      <alignment horizontal="left" indent="1"/>
    </xf>
    <xf numFmtId="0" fontId="0" fillId="5" borderId="31" xfId="0" applyNumberFormat="1" applyFont="1" applyFill="1" applyBorder="1" applyAlignment="1" applyProtection="1">
      <alignment horizontal="left" indent="1"/>
    </xf>
    <xf numFmtId="0" fontId="0" fillId="5" borderId="63" xfId="0" applyNumberFormat="1" applyFont="1" applyFill="1" applyBorder="1" applyAlignment="1" applyProtection="1">
      <alignment horizontal="left" indent="1"/>
    </xf>
    <xf numFmtId="0" fontId="0" fillId="6" borderId="66" xfId="0" applyNumberFormat="1" applyFont="1" applyFill="1" applyBorder="1" applyAlignment="1" applyProtection="1">
      <alignment horizontal="left" indent="1"/>
    </xf>
    <xf numFmtId="0" fontId="0" fillId="7" borderId="60" xfId="0" applyNumberFormat="1" applyFont="1" applyFill="1" applyBorder="1" applyAlignment="1" applyProtection="1">
      <alignment horizontal="left" indent="1"/>
    </xf>
    <xf numFmtId="0" fontId="0" fillId="7" borderId="31" xfId="0" applyNumberFormat="1" applyFont="1" applyFill="1" applyBorder="1" applyAlignment="1" applyProtection="1">
      <alignment horizontal="left" indent="1"/>
    </xf>
    <xf numFmtId="0" fontId="0" fillId="5" borderId="45" xfId="0" applyNumberFormat="1" applyFont="1" applyFill="1" applyBorder="1" applyAlignment="1" applyProtection="1">
      <alignment horizontal="left" indent="1"/>
    </xf>
    <xf numFmtId="0" fontId="9" fillId="5" borderId="49" xfId="0" applyNumberFormat="1" applyFont="1" applyFill="1" applyBorder="1" applyAlignment="1" applyProtection="1">
      <alignment horizontal="left" indent="1"/>
    </xf>
    <xf numFmtId="0" fontId="0" fillId="5" borderId="51" xfId="0" applyNumberFormat="1" applyFont="1" applyFill="1" applyBorder="1" applyAlignment="1" applyProtection="1">
      <alignment horizontal="left" indent="1"/>
    </xf>
    <xf numFmtId="0" fontId="0" fillId="5" borderId="52" xfId="0" applyNumberFormat="1" applyFont="1" applyFill="1" applyBorder="1" applyAlignment="1" applyProtection="1">
      <alignment horizontal="left" indent="1"/>
    </xf>
    <xf numFmtId="0" fontId="0" fillId="6" borderId="31" xfId="0" applyNumberFormat="1" applyFont="1" applyFill="1" applyBorder="1" applyAlignment="1" applyProtection="1">
      <alignment horizontal="left" indent="1"/>
    </xf>
    <xf numFmtId="165" fontId="0" fillId="5" borderId="47" xfId="0" applyNumberFormat="1" applyFont="1" applyFill="1" applyBorder="1" applyAlignment="1" applyProtection="1">
      <alignment horizontal="right" indent="1"/>
    </xf>
    <xf numFmtId="164" fontId="0" fillId="6" borderId="48" xfId="0" applyNumberFormat="1" applyFont="1" applyFill="1" applyBorder="1" applyAlignment="1" applyProtection="1">
      <alignment horizontal="right" indent="1"/>
    </xf>
    <xf numFmtId="165" fontId="0" fillId="6" borderId="50" xfId="0" applyNumberFormat="1" applyFont="1" applyFill="1" applyBorder="1" applyAlignment="1" applyProtection="1">
      <alignment horizontal="right" indent="1"/>
    </xf>
    <xf numFmtId="164" fontId="0" fillId="6" borderId="56" xfId="0" applyNumberFormat="1" applyFont="1" applyFill="1" applyBorder="1" applyAlignment="1" applyProtection="1">
      <alignment horizontal="right" vertical="center" indent="1"/>
    </xf>
    <xf numFmtId="165" fontId="9" fillId="6" borderId="56" xfId="0" applyNumberFormat="1" applyFont="1" applyFill="1" applyBorder="1" applyAlignment="1" applyProtection="1">
      <alignment horizontal="right" vertical="center" indent="1"/>
    </xf>
    <xf numFmtId="0" fontId="1" fillId="6" borderId="58" xfId="0" applyNumberFormat="1" applyFont="1" applyFill="1" applyBorder="1" applyAlignment="1" applyProtection="1">
      <alignment horizontal="right" vertical="center" indent="1"/>
    </xf>
    <xf numFmtId="0" fontId="0" fillId="3" borderId="7" xfId="0" applyNumberFormat="1" applyFont="1" applyFill="1" applyBorder="1" applyAlignment="1" applyProtection="1">
      <alignment horizontal="right" indent="1"/>
    </xf>
    <xf numFmtId="165" fontId="0" fillId="7" borderId="30" xfId="0" applyNumberFormat="1" applyFont="1" applyFill="1" applyBorder="1" applyAlignment="1" applyProtection="1">
      <alignment horizontal="right" indent="1"/>
    </xf>
    <xf numFmtId="164" fontId="0" fillId="6" borderId="65" xfId="0" applyNumberFormat="1" applyFont="1" applyFill="1" applyBorder="1" applyAlignment="1" applyProtection="1">
      <alignment horizontal="right" indent="1"/>
    </xf>
    <xf numFmtId="164" fontId="0" fillId="6" borderId="56" xfId="0" applyNumberFormat="1" applyFont="1" applyFill="1" applyBorder="1" applyAlignment="1" applyProtection="1">
      <alignment horizontal="right" indent="1"/>
    </xf>
    <xf numFmtId="165" fontId="9" fillId="6" borderId="56" xfId="0" applyNumberFormat="1" applyFont="1" applyFill="1" applyBorder="1" applyAlignment="1" applyProtection="1">
      <alignment horizontal="right" indent="1"/>
    </xf>
    <xf numFmtId="0" fontId="0" fillId="0" borderId="7" xfId="0" applyNumberFormat="1" applyFont="1" applyFill="1" applyBorder="1" applyAlignment="1" applyProtection="1">
      <alignment horizontal="right" indent="1"/>
    </xf>
    <xf numFmtId="165" fontId="0" fillId="5" borderId="30" xfId="0" applyNumberFormat="1" applyFont="1" applyFill="1" applyBorder="1" applyAlignment="1" applyProtection="1">
      <alignment horizontal="right" indent="1"/>
    </xf>
    <xf numFmtId="0" fontId="1" fillId="6" borderId="67" xfId="0" applyNumberFormat="1" applyFont="1" applyFill="1" applyBorder="1" applyAlignment="1" applyProtection="1">
      <alignment horizontal="right" indent="1"/>
    </xf>
    <xf numFmtId="0" fontId="1" fillId="6" borderId="58" xfId="0" applyNumberFormat="1" applyFont="1" applyFill="1" applyBorder="1" applyAlignment="1" applyProtection="1">
      <alignment horizontal="right" indent="1"/>
    </xf>
    <xf numFmtId="165" fontId="0" fillId="5" borderId="72" xfId="0" applyNumberFormat="1" applyFont="1" applyFill="1" applyBorder="1" applyAlignment="1" applyProtection="1">
      <alignment horizontal="right" indent="1"/>
    </xf>
    <xf numFmtId="0" fontId="7" fillId="0" borderId="98" xfId="0" applyNumberFormat="1" applyFont="1" applyFill="1" applyBorder="1" applyAlignment="1" applyProtection="1"/>
    <xf numFmtId="0" fontId="7" fillId="0" borderId="103" xfId="0" applyNumberFormat="1" applyFont="1" applyFill="1" applyBorder="1" applyAlignment="1" applyProtection="1"/>
    <xf numFmtId="0" fontId="7" fillId="0" borderId="99" xfId="0" applyNumberFormat="1" applyFont="1" applyFill="1" applyBorder="1" applyAlignment="1" applyProtection="1"/>
    <xf numFmtId="0" fontId="7" fillId="0" borderId="99" xfId="0" applyNumberFormat="1" applyFont="1" applyFill="1" applyBorder="1" applyAlignment="1" applyProtection="1">
      <alignment horizontal="right" indent="1"/>
    </xf>
    <xf numFmtId="0" fontId="0" fillId="10" borderId="104" xfId="0" applyNumberFormat="1" applyFont="1" applyFill="1" applyBorder="1" applyAlignment="1" applyProtection="1">
      <alignment horizontal="left" indent="1"/>
    </xf>
    <xf numFmtId="165" fontId="0" fillId="10" borderId="105" xfId="0" applyNumberFormat="1" applyFont="1" applyFill="1" applyBorder="1" applyAlignment="1" applyProtection="1">
      <alignment horizontal="right" indent="1"/>
    </xf>
    <xf numFmtId="0" fontId="0" fillId="11" borderId="106" xfId="0" applyNumberFormat="1" applyFont="1" applyFill="1" applyBorder="1" applyAlignment="1" applyProtection="1">
      <alignment horizontal="left" indent="1"/>
    </xf>
    <xf numFmtId="164" fontId="0" fillId="11" borderId="107" xfId="0" applyNumberFormat="1" applyFont="1" applyFill="1" applyBorder="1" applyAlignment="1" applyProtection="1">
      <alignment horizontal="right" indent="1"/>
    </xf>
    <xf numFmtId="0" fontId="0" fillId="11" borderId="108" xfId="0" applyNumberFormat="1" applyFont="1" applyFill="1" applyBorder="1" applyAlignment="1" applyProtection="1">
      <alignment horizontal="left" indent="1"/>
    </xf>
    <xf numFmtId="165" fontId="0" fillId="11" borderId="109" xfId="0" applyNumberFormat="1" applyFont="1" applyFill="1" applyBorder="1" applyAlignment="1" applyProtection="1">
      <alignment horizontal="right" indent="1"/>
    </xf>
    <xf numFmtId="0" fontId="0" fillId="11" borderId="110" xfId="0" applyNumberFormat="1" applyFont="1" applyFill="1" applyBorder="1" applyAlignment="1" applyProtection="1">
      <alignment horizontal="left" indent="1"/>
    </xf>
    <xf numFmtId="165" fontId="9" fillId="11" borderId="107" xfId="0" applyNumberFormat="1" applyFont="1" applyFill="1" applyBorder="1" applyAlignment="1" applyProtection="1">
      <alignment horizontal="right" indent="1"/>
    </xf>
    <xf numFmtId="0" fontId="0" fillId="11" borderId="107" xfId="0" applyNumberFormat="1" applyFont="1" applyFill="1" applyBorder="1" applyAlignment="1" applyProtection="1">
      <alignment horizontal="right" indent="1"/>
    </xf>
    <xf numFmtId="0" fontId="0" fillId="11" borderId="111" xfId="0" applyNumberFormat="1" applyFont="1" applyFill="1" applyBorder="1" applyAlignment="1" applyProtection="1">
      <alignment horizontal="left" indent="1"/>
    </xf>
    <xf numFmtId="0" fontId="0" fillId="11" borderId="112" xfId="0" applyNumberFormat="1" applyFont="1" applyFill="1" applyBorder="1" applyAlignment="1" applyProtection="1">
      <alignment horizontal="right" indent="1"/>
    </xf>
    <xf numFmtId="0" fontId="1" fillId="7" borderId="35" xfId="0" applyNumberFormat="1" applyFont="1" applyFill="1" applyBorder="1" applyAlignment="1" applyProtection="1">
      <alignment horizontal="center" vertical="center"/>
    </xf>
    <xf numFmtId="0" fontId="1" fillId="7" borderId="21" xfId="0" applyNumberFormat="1" applyFont="1" applyFill="1" applyBorder="1" applyAlignment="1" applyProtection="1">
      <alignment horizontal="center" vertical="center"/>
    </xf>
    <xf numFmtId="2" fontId="10" fillId="7" borderId="17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protection hidden="1"/>
    </xf>
    <xf numFmtId="17" fontId="1" fillId="2" borderId="0" xfId="0" applyNumberFormat="1" applyFont="1" applyFill="1" applyBorder="1" applyAlignment="1" applyProtection="1">
      <protection locked="0"/>
    </xf>
    <xf numFmtId="0" fontId="0" fillId="0" borderId="0" xfId="0" applyNumberFormat="1" applyFont="1" applyFill="1" applyBorder="1" applyAlignment="1" applyProtection="1"/>
    <xf numFmtId="0" fontId="11" fillId="0" borderId="113" xfId="0" applyNumberFormat="1" applyFont="1" applyFill="1" applyBorder="1" applyAlignment="1" applyProtection="1"/>
    <xf numFmtId="2" fontId="12" fillId="8" borderId="114" xfId="0" applyNumberFormat="1" applyFont="1" applyFill="1" applyBorder="1" applyAlignment="1" applyProtection="1">
      <alignment horizontal="right" indent="1"/>
    </xf>
    <xf numFmtId="0" fontId="11" fillId="0" borderId="115" xfId="0" applyNumberFormat="1" applyFont="1" applyFill="1" applyBorder="1" applyAlignment="1" applyProtection="1"/>
    <xf numFmtId="0" fontId="12" fillId="0" borderId="119" xfId="0" applyNumberFormat="1" applyFont="1" applyFill="1" applyBorder="1" applyAlignment="1" applyProtection="1"/>
    <xf numFmtId="0" fontId="12" fillId="8" borderId="120" xfId="0" applyNumberFormat="1" applyFont="1" applyFill="1" applyBorder="1" applyAlignment="1" applyProtection="1">
      <alignment horizontal="right" indent="1"/>
    </xf>
    <xf numFmtId="0" fontId="1" fillId="8" borderId="41" xfId="0" applyNumberFormat="1" applyFont="1" applyFill="1" applyBorder="1" applyAlignment="1" applyProtection="1">
      <alignment horizontal="center" vertical="center"/>
    </xf>
    <xf numFmtId="0" fontId="1" fillId="8" borderId="42" xfId="0" applyNumberFormat="1" applyFont="1" applyFill="1" applyBorder="1" applyAlignment="1" applyProtection="1">
      <alignment horizontal="center" vertical="center"/>
    </xf>
    <xf numFmtId="0" fontId="1" fillId="8" borderId="43" xfId="0" applyNumberFormat="1" applyFont="1" applyFill="1" applyBorder="1" applyAlignment="1" applyProtection="1">
      <alignment horizontal="center" vertical="center"/>
    </xf>
    <xf numFmtId="0" fontId="1" fillId="9" borderId="10" xfId="0" applyNumberFormat="1" applyFont="1" applyFill="1" applyBorder="1" applyAlignment="1" applyProtection="1"/>
    <xf numFmtId="0" fontId="1" fillId="9" borderId="17" xfId="0" applyNumberFormat="1" applyFont="1" applyFill="1" applyBorder="1" applyAlignment="1" applyProtection="1"/>
    <xf numFmtId="0" fontId="1" fillId="9" borderId="22" xfId="0" applyNumberFormat="1" applyFont="1" applyFill="1" applyBorder="1" applyAlignment="1" applyProtection="1"/>
    <xf numFmtId="0" fontId="1" fillId="9" borderId="23" xfId="0" applyNumberFormat="1" applyFont="1" applyFill="1" applyBorder="1" applyAlignment="1" applyProtection="1"/>
    <xf numFmtId="0" fontId="1" fillId="9" borderId="15" xfId="0" applyNumberFormat="1" applyFont="1" applyFill="1" applyBorder="1" applyAlignment="1" applyProtection="1"/>
    <xf numFmtId="0" fontId="1" fillId="9" borderId="11" xfId="0" applyNumberFormat="1" applyFont="1" applyFill="1" applyBorder="1" applyAlignment="1" applyProtection="1"/>
    <xf numFmtId="0" fontId="2" fillId="9" borderId="24" xfId="0" applyNumberFormat="1" applyFont="1" applyFill="1" applyBorder="1" applyAlignment="1" applyProtection="1"/>
    <xf numFmtId="0" fontId="1" fillId="9" borderId="21" xfId="0" applyNumberFormat="1" applyFont="1" applyFill="1" applyBorder="1" applyAlignment="1" applyProtection="1"/>
    <xf numFmtId="0" fontId="1" fillId="8" borderId="27" xfId="0" applyNumberFormat="1" applyFont="1" applyFill="1" applyBorder="1" applyAlignment="1" applyProtection="1">
      <alignment horizontal="left" indent="1"/>
    </xf>
    <xf numFmtId="0" fontId="1" fillId="8" borderId="28" xfId="0" applyNumberFormat="1" applyFont="1" applyFill="1" applyBorder="1" applyAlignment="1" applyProtection="1">
      <alignment horizontal="left" indent="1"/>
    </xf>
    <xf numFmtId="0" fontId="8" fillId="8" borderId="86" xfId="0" applyNumberFormat="1" applyFont="1" applyFill="1" applyBorder="1" applyAlignment="1" applyProtection="1">
      <alignment horizontal="left" indent="1"/>
    </xf>
    <xf numFmtId="0" fontId="8" fillId="8" borderId="75" xfId="0" applyNumberFormat="1" applyFont="1" applyFill="1" applyBorder="1" applyAlignment="1" applyProtection="1">
      <alignment horizontal="right" indent="1"/>
    </xf>
    <xf numFmtId="0" fontId="8" fillId="8" borderId="30" xfId="0" applyNumberFormat="1" applyFont="1" applyFill="1" applyBorder="1" applyAlignment="1" applyProtection="1">
      <alignment horizontal="right" indent="1"/>
    </xf>
    <xf numFmtId="0" fontId="1" fillId="8" borderId="87" xfId="0" applyNumberFormat="1" applyFont="1" applyFill="1" applyBorder="1" applyAlignment="1" applyProtection="1">
      <alignment horizontal="left" indent="1"/>
    </xf>
    <xf numFmtId="0" fontId="1" fillId="8" borderId="15" xfId="0" applyNumberFormat="1" applyFont="1" applyFill="1" applyBorder="1" applyAlignment="1" applyProtection="1">
      <alignment horizontal="left" indent="1"/>
    </xf>
    <xf numFmtId="0" fontId="8" fillId="8" borderId="81" xfId="0" applyNumberFormat="1" applyFont="1" applyFill="1" applyBorder="1" applyAlignment="1" applyProtection="1">
      <alignment horizontal="left" indent="1"/>
    </xf>
    <xf numFmtId="0" fontId="8" fillId="8" borderId="80" xfId="0" applyNumberFormat="1" applyFont="1" applyFill="1" applyBorder="1" applyAlignment="1" applyProtection="1">
      <alignment horizontal="right" indent="1"/>
    </xf>
    <xf numFmtId="0" fontId="8" fillId="8" borderId="88" xfId="0" applyNumberFormat="1" applyFont="1" applyFill="1" applyBorder="1" applyAlignment="1" applyProtection="1">
      <alignment horizontal="right" indent="1"/>
    </xf>
    <xf numFmtId="0" fontId="1" fillId="8" borderId="11" xfId="0" applyNumberFormat="1" applyFont="1" applyFill="1" applyBorder="1" applyAlignment="1" applyProtection="1">
      <alignment horizontal="left" indent="1"/>
    </xf>
    <xf numFmtId="0" fontId="8" fillId="8" borderId="89" xfId="0" applyNumberFormat="1" applyFont="1" applyFill="1" applyBorder="1" applyAlignment="1" applyProtection="1">
      <alignment horizontal="left" indent="1"/>
    </xf>
    <xf numFmtId="0" fontId="8" fillId="8" borderId="78" xfId="0" applyNumberFormat="1" applyFont="1" applyFill="1" applyBorder="1" applyAlignment="1" applyProtection="1">
      <alignment horizontal="left" indent="1"/>
    </xf>
    <xf numFmtId="0" fontId="8" fillId="8" borderId="83" xfId="0" applyNumberFormat="1" applyFont="1" applyFill="1" applyBorder="1" applyAlignment="1" applyProtection="1">
      <alignment horizontal="left" indent="1"/>
    </xf>
    <xf numFmtId="0" fontId="12" fillId="8" borderId="116" xfId="0" applyNumberFormat="1" applyFont="1" applyFill="1" applyBorder="1" applyAlignment="1" applyProtection="1">
      <alignment horizontal="left" indent="1"/>
    </xf>
    <xf numFmtId="0" fontId="12" fillId="8" borderId="117" xfId="0" applyNumberFormat="1" applyFont="1" applyFill="1" applyBorder="1" applyAlignment="1" applyProtection="1">
      <alignment horizontal="left" indent="1"/>
    </xf>
    <xf numFmtId="0" fontId="12" fillId="8" borderId="118" xfId="0" applyNumberFormat="1" applyFont="1" applyFill="1" applyBorder="1" applyAlignment="1" applyProtection="1">
      <alignment horizontal="left" indent="1"/>
    </xf>
    <xf numFmtId="0" fontId="8" fillId="9" borderId="63" xfId="0" applyNumberFormat="1" applyFont="1" applyFill="1" applyBorder="1" applyAlignment="1" applyProtection="1">
      <alignment horizontal="left" indent="1"/>
    </xf>
    <xf numFmtId="0" fontId="1" fillId="9" borderId="75" xfId="0" applyNumberFormat="1" applyFont="1" applyFill="1" applyBorder="1" applyAlignment="1" applyProtection="1">
      <alignment horizontal="left" indent="1"/>
    </xf>
    <xf numFmtId="2" fontId="8" fillId="8" borderId="82" xfId="0" applyNumberFormat="1" applyFont="1" applyFill="1" applyBorder="1" applyAlignment="1" applyProtection="1">
      <alignment horizontal="right" indent="1"/>
    </xf>
    <xf numFmtId="2" fontId="8" fillId="8" borderId="90" xfId="0" applyNumberFormat="1" applyFont="1" applyFill="1" applyBorder="1" applyAlignment="1" applyProtection="1">
      <alignment horizontal="right" indent="1"/>
    </xf>
    <xf numFmtId="0" fontId="1" fillId="8" borderId="57" xfId="0" applyNumberFormat="1" applyFont="1" applyFill="1" applyBorder="1" applyAlignment="1" applyProtection="1">
      <alignment horizontal="left" indent="1"/>
    </xf>
    <xf numFmtId="0" fontId="1" fillId="8" borderId="84" xfId="0" applyNumberFormat="1" applyFont="1" applyFill="1" applyBorder="1" applyAlignment="1" applyProtection="1">
      <alignment horizontal="left" indent="1"/>
    </xf>
    <xf numFmtId="0" fontId="12" fillId="8" borderId="93" xfId="0" applyNumberFormat="1" applyFont="1" applyFill="1" applyBorder="1" applyAlignment="1" applyProtection="1">
      <alignment horizontal="left" indent="1"/>
    </xf>
    <xf numFmtId="0" fontId="1" fillId="9" borderId="52" xfId="0" applyNumberFormat="1" applyFont="1" applyFill="1" applyBorder="1" applyAlignment="1" applyProtection="1">
      <alignment horizontal="left" indent="1"/>
    </xf>
    <xf numFmtId="0" fontId="1" fillId="9" borderId="76" xfId="0" applyNumberFormat="1" applyFont="1" applyFill="1" applyBorder="1" applyAlignment="1" applyProtection="1">
      <alignment horizontal="left" indent="1"/>
    </xf>
    <xf numFmtId="0" fontId="1" fillId="8" borderId="91" xfId="0" applyNumberFormat="1" applyFont="1" applyFill="1" applyBorder="1" applyAlignment="1" applyProtection="1">
      <alignment horizontal="left" indent="1"/>
    </xf>
    <xf numFmtId="0" fontId="1" fillId="8" borderId="92" xfId="0" applyNumberFormat="1" applyFont="1" applyFill="1" applyBorder="1" applyAlignment="1" applyProtection="1">
      <alignment horizontal="left" indent="1"/>
    </xf>
    <xf numFmtId="0" fontId="8" fillId="8" borderId="93" xfId="0" applyNumberFormat="1" applyFont="1" applyFill="1" applyBorder="1" applyAlignment="1" applyProtection="1">
      <alignment horizontal="left" indent="1"/>
    </xf>
    <xf numFmtId="2" fontId="8" fillId="8" borderId="94" xfId="0" applyNumberFormat="1" applyFont="1" applyFill="1" applyBorder="1" applyAlignment="1" applyProtection="1">
      <alignment horizontal="right" indent="1"/>
    </xf>
    <xf numFmtId="2" fontId="1" fillId="8" borderId="95" xfId="0" applyNumberFormat="1" applyFont="1" applyFill="1" applyBorder="1" applyAlignment="1" applyProtection="1">
      <alignment horizontal="right" indent="1"/>
    </xf>
    <xf numFmtId="167" fontId="1" fillId="7" borderId="7" xfId="0" applyNumberFormat="1" applyFont="1" applyFill="1" applyBorder="1" applyAlignment="1" applyProtection="1">
      <alignment horizontal="center" vertical="center"/>
    </xf>
    <xf numFmtId="167" fontId="1" fillId="7" borderId="50" xfId="0" applyNumberFormat="1" applyFont="1" applyFill="1" applyBorder="1" applyAlignment="1" applyProtection="1">
      <alignment horizontal="center" vertical="center"/>
    </xf>
    <xf numFmtId="167" fontId="0" fillId="7" borderId="46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47"/>
  <sheetViews>
    <sheetView tabSelected="1" topLeftCell="D3" workbookViewId="0">
      <selection activeCell="Q13" sqref="Q13"/>
    </sheetView>
  </sheetViews>
  <sheetFormatPr baseColWidth="10" defaultColWidth="9.140625" defaultRowHeight="15" x14ac:dyDescent="0.25"/>
  <cols>
    <col min="2" max="11" width="8" customWidth="1"/>
    <col min="12" max="12" width="22" customWidth="1"/>
    <col min="13" max="13" width="9.7109375" customWidth="1"/>
    <col min="14" max="14" width="10.7109375" customWidth="1"/>
    <col min="15" max="15" width="7.5703125" customWidth="1"/>
    <col min="16" max="16" width="10.28515625" customWidth="1"/>
    <col min="18" max="18" width="4.5703125" customWidth="1"/>
    <col min="19" max="19" width="17.140625" customWidth="1"/>
    <col min="20" max="20" width="7.28515625" customWidth="1"/>
    <col min="21" max="21" width="4.85546875" customWidth="1"/>
    <col min="22" max="22" width="7.5703125" customWidth="1"/>
    <col min="23" max="23" width="8.42578125" customWidth="1"/>
  </cols>
  <sheetData>
    <row r="1" spans="2:26" x14ac:dyDescent="0.25">
      <c r="B1" s="236">
        <v>44805</v>
      </c>
      <c r="C1" s="235">
        <f>WEEKDAY($B$1,2)</f>
        <v>4</v>
      </c>
      <c r="D1" s="49"/>
      <c r="E1" s="49"/>
      <c r="F1" s="49"/>
      <c r="G1" s="49"/>
      <c r="H1" s="49"/>
      <c r="I1" s="49"/>
      <c r="J1" s="49"/>
      <c r="K1" s="49"/>
      <c r="L1" s="49"/>
      <c r="N1" s="49"/>
      <c r="O1" s="49"/>
      <c r="P1" s="49"/>
      <c r="Q1" s="49"/>
      <c r="R1" s="49"/>
      <c r="S1" s="49"/>
      <c r="T1" s="49"/>
    </row>
    <row r="2" spans="2:26" x14ac:dyDescent="0.25">
      <c r="B2" s="50"/>
      <c r="C2" s="51"/>
      <c r="D2" s="49"/>
      <c r="E2" s="49"/>
      <c r="F2" s="49"/>
      <c r="G2" s="49"/>
      <c r="H2" s="49"/>
      <c r="I2" s="49"/>
      <c r="J2" s="49"/>
      <c r="K2" s="49"/>
      <c r="L2" s="49"/>
      <c r="N2" s="243" t="s">
        <v>42</v>
      </c>
      <c r="O2" s="244"/>
      <c r="P2" s="244"/>
      <c r="Q2" s="245"/>
      <c r="R2" s="49"/>
      <c r="S2" s="243" t="s">
        <v>43</v>
      </c>
      <c r="T2" s="245"/>
    </row>
    <row r="3" spans="2:26" ht="57" customHeight="1" x14ac:dyDescent="0.25">
      <c r="B3" s="81"/>
      <c r="C3" s="82"/>
      <c r="D3" s="83" t="s">
        <v>33</v>
      </c>
      <c r="E3" s="83" t="s">
        <v>34</v>
      </c>
      <c r="F3" s="83" t="s">
        <v>33</v>
      </c>
      <c r="G3" s="83" t="s">
        <v>34</v>
      </c>
      <c r="H3" s="83" t="s">
        <v>35</v>
      </c>
      <c r="I3" s="83" t="s">
        <v>36</v>
      </c>
      <c r="J3" s="83" t="s">
        <v>37</v>
      </c>
      <c r="K3" s="83" t="s">
        <v>38</v>
      </c>
      <c r="L3" s="84" t="s">
        <v>39</v>
      </c>
      <c r="N3" s="49"/>
      <c r="O3" s="49"/>
      <c r="P3" s="49"/>
      <c r="Q3" s="49"/>
      <c r="R3" s="49"/>
      <c r="S3" s="49"/>
      <c r="T3" s="49"/>
    </row>
    <row r="4" spans="2:26" x14ac:dyDescent="0.25">
      <c r="B4" s="85" t="s">
        <v>3</v>
      </c>
      <c r="C4" s="9" t="str">
        <f>IF(DAY(EOMONTH($B$1,0))&lt;=MAX(C$3),"",IF(COUNTA($B$4)&lt;$C$1,"",IF(COUNTA($B$4)=$C$1,1,C3+1)))</f>
        <v/>
      </c>
      <c r="D4" s="12"/>
      <c r="E4" s="12"/>
      <c r="F4" s="12"/>
      <c r="G4" s="12"/>
      <c r="H4" s="21">
        <f t="shared" ref="H4:H22" si="0">(E4-D4)+(G4-F4)</f>
        <v>0</v>
      </c>
      <c r="I4" s="29"/>
      <c r="J4" s="29"/>
      <c r="K4" s="39" t="str">
        <f>IF(SUM((E4-D4)+(G4-F4))&lt;($V4),"",(H4-IF($B4="V",$V$5,$V$4)))</f>
        <v/>
      </c>
      <c r="L4" s="86"/>
      <c r="N4" s="196" t="s">
        <v>0</v>
      </c>
      <c r="O4" s="104">
        <f>SUM($H4:$H9)</f>
        <v>0.75</v>
      </c>
      <c r="P4" s="105"/>
      <c r="Q4" s="106"/>
      <c r="R4" s="49"/>
      <c r="S4" s="196" t="s">
        <v>44</v>
      </c>
      <c r="T4" s="201">
        <f>SUM($H9:$H10)</f>
        <v>0</v>
      </c>
      <c r="V4" s="73">
        <v>0.33333333333333304</v>
      </c>
      <c r="W4" s="153">
        <v>0.25</v>
      </c>
      <c r="X4" s="76">
        <v>7</v>
      </c>
      <c r="Y4" s="246" t="s">
        <v>36</v>
      </c>
      <c r="Z4" s="246"/>
    </row>
    <row r="5" spans="2:26" x14ac:dyDescent="0.25">
      <c r="B5" s="85" t="s">
        <v>4</v>
      </c>
      <c r="C5" s="9" t="str">
        <f>IF(DAY(EOMONTH($B$1,0))&lt;=MAX(C$3:C4),"",IF(COUNTA($B$4:$B5)&lt;$C$1,"",IF(COUNTA($B$4:$B5)=$C$1,1,C4+1)))</f>
        <v/>
      </c>
      <c r="D5" s="13"/>
      <c r="E5" s="13"/>
      <c r="F5" s="13"/>
      <c r="G5" s="13"/>
      <c r="H5" s="22">
        <f t="shared" si="0"/>
        <v>0</v>
      </c>
      <c r="I5" s="30"/>
      <c r="J5" s="30"/>
      <c r="K5" s="40" t="str">
        <f>IF(SUM((E5-D5)+(G5-F5))&lt;($V4),"",(H5-IF($B5="V",$V$5,$V$4)))</f>
        <v/>
      </c>
      <c r="L5" s="87"/>
      <c r="N5" s="191" t="s">
        <v>1</v>
      </c>
      <c r="O5" s="53">
        <f>IF(SUM($K4:$K9)*24&gt;8,"8:00",SUM($K4:$K9))</f>
        <v>0.12500000000000028</v>
      </c>
      <c r="P5" s="52" t="s">
        <v>1</v>
      </c>
      <c r="Q5" s="107" t="str">
        <f>IF(SUM($K4:$K9)*24&gt;8,((SUM($K4:$K9)*24)-8)/24,"0")</f>
        <v>0</v>
      </c>
      <c r="R5" s="49"/>
      <c r="S5" s="200" t="s">
        <v>26</v>
      </c>
      <c r="T5" s="202" t="str">
        <f>K9</f>
        <v/>
      </c>
      <c r="V5" s="73">
        <v>0.29166666666666669</v>
      </c>
      <c r="W5" s="153">
        <v>0.5</v>
      </c>
      <c r="X5" s="75">
        <v>13</v>
      </c>
      <c r="Y5" s="247" t="s">
        <v>37</v>
      </c>
      <c r="Z5" s="247"/>
    </row>
    <row r="6" spans="2:26" x14ac:dyDescent="0.25">
      <c r="B6" s="85" t="s">
        <v>4</v>
      </c>
      <c r="C6" s="9" t="str">
        <f>IF(DAY(EOMONTH($B$1,0))&lt;=MAX(C$3:C5),"",IF(COUNTA($B$4:$B6)&lt;$C$1,"",IF(COUNTA($B$4:$B6)=$C$1,1,C5+1)))</f>
        <v/>
      </c>
      <c r="D6" s="13"/>
      <c r="E6" s="13"/>
      <c r="F6" s="13"/>
      <c r="G6" s="13"/>
      <c r="H6" s="22">
        <f t="shared" si="0"/>
        <v>0</v>
      </c>
      <c r="I6" s="30"/>
      <c r="J6" s="30"/>
      <c r="K6" s="40" t="str">
        <f>IF(SUM((E6-D6)+(G6-F6))&lt;($V4),"",(H6-IF($B6="V",$V$5,$V$4)))</f>
        <v/>
      </c>
      <c r="L6" s="87"/>
      <c r="N6" s="197" t="s">
        <v>2</v>
      </c>
      <c r="O6" s="5">
        <f>((V9*W4)+V9)*(O5*24)</f>
        <v>45.000000000000099</v>
      </c>
      <c r="P6" s="54" t="s">
        <v>28</v>
      </c>
      <c r="Q6" s="108" t="str">
        <f>IF((Q5*24)=0,"0",((V9*W5)+V9)*(Q5*24))</f>
        <v>0</v>
      </c>
      <c r="R6" s="49"/>
      <c r="S6" s="181" t="s">
        <v>27</v>
      </c>
      <c r="T6" s="203">
        <f>H10</f>
        <v>0</v>
      </c>
      <c r="V6" s="79">
        <f>(V4*4)+V5</f>
        <v>1.6249999999999989</v>
      </c>
      <c r="W6" s="154">
        <v>1</v>
      </c>
      <c r="X6" s="156"/>
      <c r="Y6" s="156"/>
      <c r="Z6" s="156"/>
    </row>
    <row r="7" spans="2:26" x14ac:dyDescent="0.25">
      <c r="B7" s="85" t="s">
        <v>5</v>
      </c>
      <c r="C7" s="9">
        <f>IF(DAY(EOMONTH($B$1,0))&lt;=MAX(C$3:C6),"",IF(COUNTA($B$4:$B7)&lt;$C$1,"",IF(COUNTA($B$4:$B7)=$C$1,1,C6+1)))</f>
        <v>1</v>
      </c>
      <c r="D7" s="13">
        <v>0.3125</v>
      </c>
      <c r="E7" s="13">
        <v>0.5</v>
      </c>
      <c r="F7" s="13">
        <v>0.52083333333333337</v>
      </c>
      <c r="G7" s="13">
        <v>0.70833333333333337</v>
      </c>
      <c r="H7" s="22">
        <f t="shared" si="0"/>
        <v>0.375</v>
      </c>
      <c r="I7" s="30">
        <v>1</v>
      </c>
      <c r="J7" s="30"/>
      <c r="K7" s="40">
        <f>IF(SUM((E7-D7)+(G7-F7))&lt;($V4),"",(H7-IF($B7="V",$V$5,$V$4)))</f>
        <v>4.1666666666666963E-2</v>
      </c>
      <c r="L7" s="87" t="s">
        <v>9</v>
      </c>
      <c r="N7" s="198" t="s">
        <v>0</v>
      </c>
      <c r="O7" s="6">
        <f>SUM(O6+Q6)+((O4*24)*V9)+T9</f>
        <v>261.00000000000011</v>
      </c>
      <c r="P7" s="55"/>
      <c r="Q7" s="109"/>
      <c r="R7" s="49"/>
      <c r="S7" s="182" t="s">
        <v>2</v>
      </c>
      <c r="T7" s="204"/>
      <c r="V7" s="78">
        <f>(V5*5)</f>
        <v>1.4583333333333335</v>
      </c>
      <c r="W7" s="155">
        <v>0.1</v>
      </c>
      <c r="X7" s="156"/>
      <c r="Y7" s="156"/>
      <c r="Z7" s="156"/>
    </row>
    <row r="8" spans="2:26" x14ac:dyDescent="0.25">
      <c r="B8" s="85" t="s">
        <v>6</v>
      </c>
      <c r="C8" s="9">
        <f>IF(DAY(EOMONTH($B$1,0))&lt;=MAX(C$3:C7),"",IF(COUNTA($B$4:$B8)&lt;$C$1,"",IF(COUNTA($B$4:$B8)=$C$1,1,C7+1)))</f>
        <v>2</v>
      </c>
      <c r="D8" s="14">
        <v>0.3125</v>
      </c>
      <c r="E8" s="14">
        <v>0.5</v>
      </c>
      <c r="F8" s="14">
        <v>0.52083333333333337</v>
      </c>
      <c r="G8" s="14">
        <v>0.70833333333333337</v>
      </c>
      <c r="H8" s="23">
        <f t="shared" si="0"/>
        <v>0.375</v>
      </c>
      <c r="I8" s="31">
        <v>1</v>
      </c>
      <c r="J8" s="31"/>
      <c r="K8" s="41">
        <f>IF(SUM((E8-D8)+(G8-F8))&lt;($V5),"",(H8-IF($B8="V",$V$5,$V$4)))</f>
        <v>8.3333333333333315E-2</v>
      </c>
      <c r="L8" s="88" t="s">
        <v>10</v>
      </c>
      <c r="N8" s="199"/>
      <c r="O8" s="110"/>
      <c r="P8" s="111"/>
      <c r="Q8" s="112"/>
      <c r="R8" s="49"/>
      <c r="S8" s="184" t="s">
        <v>28</v>
      </c>
      <c r="T8" s="205"/>
      <c r="V8" s="157"/>
      <c r="W8" s="156"/>
      <c r="X8" s="156"/>
      <c r="Y8" s="156"/>
      <c r="Z8" s="156"/>
    </row>
    <row r="9" spans="2:26" x14ac:dyDescent="0.25">
      <c r="B9" s="89" t="s">
        <v>7</v>
      </c>
      <c r="C9" s="10">
        <f>IF(DAY(EOMONTH($B$1,0))&lt;=MAX(C$3:C8),"",IF(COUNTA($B$4:$B9)&lt;$C$1,"",IF(COUNTA($B$4:$B9)=$C$1,1,C8+1)))</f>
        <v>3</v>
      </c>
      <c r="D9" s="15"/>
      <c r="E9" s="15"/>
      <c r="F9" s="15"/>
      <c r="G9" s="15"/>
      <c r="H9" s="3">
        <f t="shared" si="0"/>
        <v>0</v>
      </c>
      <c r="I9" s="32"/>
      <c r="J9" s="32"/>
      <c r="K9" s="3" t="str">
        <f>IF(SUM((E9-D9)+(G9-F9))&lt;($V5),"",(H9-IF($B9="S",$V$5,$V$4)))</f>
        <v/>
      </c>
      <c r="L9" s="90"/>
      <c r="M9" s="80"/>
      <c r="N9" s="49"/>
      <c r="O9" s="103"/>
      <c r="P9" s="49"/>
      <c r="Q9" s="103"/>
      <c r="R9" s="49"/>
      <c r="S9" s="185" t="s">
        <v>29</v>
      </c>
      <c r="T9" s="206">
        <f>(24*T6)*((W6*V9)+V9)</f>
        <v>0</v>
      </c>
      <c r="V9" s="74">
        <v>12</v>
      </c>
      <c r="W9" s="248" t="s">
        <v>31</v>
      </c>
      <c r="X9" s="249"/>
      <c r="Y9" s="156"/>
      <c r="Z9" s="156"/>
    </row>
    <row r="10" spans="2:26" x14ac:dyDescent="0.25">
      <c r="B10" s="89" t="s">
        <v>8</v>
      </c>
      <c r="C10" s="10">
        <f>IF(DAY(EOMONTH($B$1,0))&lt;=MAX(C$3:C9),"",IF(COUNTA($B$4:$B10)&lt;$C$1,"",IF(COUNTA($B$4:$B10)=$C$1,1,C9+1)))</f>
        <v>4</v>
      </c>
      <c r="D10" s="16"/>
      <c r="E10" s="17"/>
      <c r="F10" s="17"/>
      <c r="G10" s="17"/>
      <c r="H10" s="4">
        <f t="shared" si="0"/>
        <v>0</v>
      </c>
      <c r="I10" s="33"/>
      <c r="J10" s="33"/>
      <c r="K10" s="4"/>
      <c r="L10" s="91"/>
      <c r="N10" s="49"/>
      <c r="O10" s="113"/>
      <c r="P10" s="49"/>
      <c r="Q10" s="113"/>
      <c r="R10" s="49"/>
      <c r="S10" s="122"/>
      <c r="T10" s="207"/>
      <c r="V10" s="158"/>
      <c r="W10" s="156"/>
      <c r="X10" s="156"/>
      <c r="Y10" s="156"/>
      <c r="Z10" s="156"/>
    </row>
    <row r="11" spans="2:26" x14ac:dyDescent="0.25">
      <c r="B11" s="92" t="s">
        <v>3</v>
      </c>
      <c r="C11" s="11">
        <f>IF(DAY(EOMONTH($B$1,0))&lt;=MAX(C$3:C10),"",IF(COUNTA($B$4:$B11)&lt;$C$1,"",IF(COUNTA($B$4:$B11)=$C$1,1,C10+1)))</f>
        <v>5</v>
      </c>
      <c r="D11" s="18">
        <v>0.3125</v>
      </c>
      <c r="E11" s="18">
        <v>0.5</v>
      </c>
      <c r="F11" s="18">
        <v>0.52083333333333337</v>
      </c>
      <c r="G11" s="18">
        <v>0.6875</v>
      </c>
      <c r="H11" s="24">
        <f t="shared" si="0"/>
        <v>0.35416666666666663</v>
      </c>
      <c r="I11" s="34">
        <v>1</v>
      </c>
      <c r="J11" s="34"/>
      <c r="K11" s="42">
        <f>IF(SUM((E11-D11)+(G11-F11))&lt;($V4),"",(H11-IF($B11="V",$V$5,$V$4)))</f>
        <v>2.0833333333333592E-2</v>
      </c>
      <c r="L11" s="93" t="s">
        <v>10</v>
      </c>
      <c r="N11" s="194" t="s">
        <v>17</v>
      </c>
      <c r="O11" s="287">
        <f>SUM($H11:$H16)</f>
        <v>1.9479166666666665</v>
      </c>
      <c r="P11" s="115"/>
      <c r="Q11" s="116"/>
      <c r="R11" s="49"/>
      <c r="S11" s="170" t="s">
        <v>44</v>
      </c>
      <c r="T11" s="208">
        <f>SUM($H16:$H17)</f>
        <v>0</v>
      </c>
      <c r="V11" s="77">
        <f>(V4*18)+V5</f>
        <v>6.2916666666666616</v>
      </c>
      <c r="W11" s="156"/>
      <c r="X11" s="160" t="s">
        <v>56</v>
      </c>
      <c r="Y11" s="161">
        <v>0.23500000000000001</v>
      </c>
      <c r="Z11" s="156"/>
    </row>
    <row r="12" spans="2:26" x14ac:dyDescent="0.25">
      <c r="B12" s="92" t="s">
        <v>4</v>
      </c>
      <c r="C12" s="11">
        <f>IF(DAY(EOMONTH($B$1,0))&lt;=MAX(C$3:C11),"",IF(COUNTA($B$4:$B12)&lt;$C$1,"",IF(COUNTA($B$4:$B12)=$C$1,1,C11+1)))</f>
        <v>6</v>
      </c>
      <c r="D12" s="19">
        <v>0.3125</v>
      </c>
      <c r="E12" s="19">
        <v>0.5</v>
      </c>
      <c r="F12" s="19">
        <v>0.52083333333333337</v>
      </c>
      <c r="G12" s="19">
        <v>0.72916666666666674</v>
      </c>
      <c r="H12" s="25">
        <f t="shared" si="0"/>
        <v>0.39583333333333337</v>
      </c>
      <c r="I12" s="35">
        <v>1</v>
      </c>
      <c r="J12" s="35"/>
      <c r="K12" s="43">
        <f>IF(SUM((E12-D12)+(G12-F12))&lt;($V4),"",(H12-IF($B12="V",$V$5,$V$4)))</f>
        <v>6.2500000000000333E-2</v>
      </c>
      <c r="L12" s="94" t="s">
        <v>10</v>
      </c>
      <c r="N12" s="195" t="s">
        <v>16</v>
      </c>
      <c r="O12" s="56">
        <f>IF(SUM($K11:$K16)*24&gt;8,"8:00",SUM($K11:$K16))</f>
        <v>0.3229166666666678</v>
      </c>
      <c r="P12" s="57" t="s">
        <v>16</v>
      </c>
      <c r="Q12" s="117" t="str">
        <f>IF(SUM($K11:$K16)*24&gt;8,((SUM($K11:$K16)*24)-8)/24,"0")</f>
        <v>0</v>
      </c>
      <c r="R12" s="1"/>
      <c r="S12" s="180" t="s">
        <v>26</v>
      </c>
      <c r="T12" s="209" t="str">
        <f>K16</f>
        <v/>
      </c>
      <c r="V12" s="156"/>
      <c r="W12" s="156"/>
      <c r="X12" s="156"/>
      <c r="Y12" s="156"/>
      <c r="Z12" s="156"/>
    </row>
    <row r="13" spans="2:26" x14ac:dyDescent="0.25">
      <c r="B13" s="92" t="s">
        <v>4</v>
      </c>
      <c r="C13" s="11">
        <f>IF(DAY(EOMONTH($B$1,0))&lt;=MAX(C$3:C12),"",IF(COUNTA($B$4:$B13)&lt;$C$1,"",IF(COUNTA($B$4:$B13)=$C$1,1,C12+1)))</f>
        <v>7</v>
      </c>
      <c r="D13" s="19">
        <v>0.3125</v>
      </c>
      <c r="E13" s="19">
        <v>0.5</v>
      </c>
      <c r="F13" s="19">
        <v>0.52083333333333337</v>
      </c>
      <c r="G13" s="19">
        <v>0.72916666666666674</v>
      </c>
      <c r="H13" s="25">
        <f t="shared" si="0"/>
        <v>0.39583333333333337</v>
      </c>
      <c r="I13" s="35">
        <v>1</v>
      </c>
      <c r="J13" s="35"/>
      <c r="K13" s="43">
        <f>IF(SUM((E13-D13)+(G13-F13))&lt;($V4),"",(H13-IF($B13="V",$V$5,$V$4)))</f>
        <v>6.2500000000000333E-2</v>
      </c>
      <c r="L13" s="94" t="s">
        <v>10</v>
      </c>
      <c r="N13" s="172" t="s">
        <v>2</v>
      </c>
      <c r="O13" s="285">
        <f>IFERROR(MIN(O11-MIN("35:00",O11),"8:00"),"")</f>
        <v>0.33333333333333331</v>
      </c>
      <c r="P13" s="58" t="s">
        <v>28</v>
      </c>
      <c r="Q13" s="286">
        <f>IFERROR(MAX(O11-"43:00","0:00"),"")</f>
        <v>0.15624999999999978</v>
      </c>
      <c r="R13" s="49"/>
      <c r="S13" s="181" t="s">
        <v>27</v>
      </c>
      <c r="T13" s="203">
        <f>H17</f>
        <v>0</v>
      </c>
      <c r="V13" s="156"/>
      <c r="W13" s="156"/>
      <c r="X13" s="156"/>
      <c r="Y13" s="156"/>
      <c r="Z13" s="156"/>
    </row>
    <row r="14" spans="2:26" x14ac:dyDescent="0.25">
      <c r="B14" s="92" t="s">
        <v>5</v>
      </c>
      <c r="C14" s="11">
        <f>IF(DAY(EOMONTH($B$1,0))&lt;=MAX(C$3:C13),"",IF(COUNTA($B$4:$B14)&lt;$C$1,"",IF(COUNTA($B$4:$B14)=$C$1,1,C13+1)))</f>
        <v>8</v>
      </c>
      <c r="D14" s="19">
        <v>0.3125</v>
      </c>
      <c r="E14" s="19">
        <v>0.5</v>
      </c>
      <c r="F14" s="19">
        <v>0.52083333333333337</v>
      </c>
      <c r="G14" s="19">
        <v>0.75</v>
      </c>
      <c r="H14" s="25">
        <f t="shared" si="0"/>
        <v>0.41666666666666663</v>
      </c>
      <c r="I14" s="35">
        <v>1</v>
      </c>
      <c r="J14" s="35"/>
      <c r="K14" s="43">
        <f>IF(SUM((E14-D14)+(G14-F14))&lt;($V4),"",(H14-IF($B14="V",$V$5,$V$4)))</f>
        <v>8.3333333333333592E-2</v>
      </c>
      <c r="L14" s="94" t="s">
        <v>10</v>
      </c>
      <c r="N14" s="188" t="s">
        <v>17</v>
      </c>
      <c r="O14" s="7">
        <f>SUM(O13+Q13)+((O11*24)*V9)+T16</f>
        <v>561.48958333333337</v>
      </c>
      <c r="P14" s="59"/>
      <c r="Q14" s="118"/>
      <c r="R14" s="49"/>
      <c r="S14" s="182" t="s">
        <v>2</v>
      </c>
      <c r="T14" s="210"/>
      <c r="V14" s="250" t="s">
        <v>50</v>
      </c>
      <c r="W14" s="251"/>
      <c r="X14" s="251"/>
      <c r="Y14" s="151">
        <v>0.1</v>
      </c>
      <c r="Z14" s="156"/>
    </row>
    <row r="15" spans="2:26" x14ac:dyDescent="0.25">
      <c r="B15" s="92" t="s">
        <v>6</v>
      </c>
      <c r="C15" s="11">
        <f>IF(DAY(EOMONTH($B$1,0))&lt;=MAX(C$3:C14),"",IF(COUNTA($B$4:$B15)&lt;$C$1,"",IF(COUNTA($B$4:$B15)=$C$1,1,C14+1)))</f>
        <v>9</v>
      </c>
      <c r="D15" s="20">
        <v>0.3125</v>
      </c>
      <c r="E15" s="20">
        <v>0.5</v>
      </c>
      <c r="F15" s="20">
        <v>0.52083333333333337</v>
      </c>
      <c r="G15" s="20">
        <v>0.71875</v>
      </c>
      <c r="H15" s="26">
        <f t="shared" si="0"/>
        <v>0.38541666666666663</v>
      </c>
      <c r="I15" s="36">
        <v>1</v>
      </c>
      <c r="J15" s="36"/>
      <c r="K15" s="44">
        <f>IF(SUM((E15-D15)+(G15-F15))&lt;($V5),"",(H15-IF($B15="V",$V$5,$V$4)))</f>
        <v>9.3749999999999944E-2</v>
      </c>
      <c r="L15" s="95" t="s">
        <v>11</v>
      </c>
      <c r="N15" s="189"/>
      <c r="O15" s="119"/>
      <c r="P15" s="120"/>
      <c r="Q15" s="121"/>
      <c r="R15" s="49"/>
      <c r="S15" s="184" t="s">
        <v>28</v>
      </c>
      <c r="T15" s="211"/>
      <c r="V15" s="252" t="s">
        <v>51</v>
      </c>
      <c r="W15" s="253"/>
      <c r="X15" s="253"/>
      <c r="Y15" s="152">
        <v>0.1</v>
      </c>
      <c r="Z15" s="156"/>
    </row>
    <row r="16" spans="2:26" x14ac:dyDescent="0.25">
      <c r="B16" s="89" t="s">
        <v>7</v>
      </c>
      <c r="C16" s="10">
        <f>IF(DAY(EOMONTH($B$1,0))&lt;=MAX(C$3:C15),"",IF(COUNTA($B$4:$B16)&lt;$C$1,"",IF(COUNTA($B$4:$B16)=$C$1,1,C15+1)))</f>
        <v>10</v>
      </c>
      <c r="D16" s="15"/>
      <c r="E16" s="15"/>
      <c r="F16" s="15"/>
      <c r="G16" s="15"/>
      <c r="H16" s="3">
        <f t="shared" si="0"/>
        <v>0</v>
      </c>
      <c r="I16" s="32"/>
      <c r="J16" s="32"/>
      <c r="K16" s="3" t="str">
        <f>IF(SUM((E16-D16)+(G16-F16))&lt;($V5),"",(H16-IF($B16="V",$V$5,$V$4)))</f>
        <v/>
      </c>
      <c r="L16" s="90"/>
      <c r="N16" s="49"/>
      <c r="O16" s="103"/>
      <c r="P16" s="49"/>
      <c r="Q16" s="103"/>
      <c r="R16" s="49"/>
      <c r="S16" s="185" t="s">
        <v>29</v>
      </c>
      <c r="T16" s="206">
        <f>(24*T13)*((W6*V9)+V9)</f>
        <v>0</v>
      </c>
    </row>
    <row r="17" spans="2:20" x14ac:dyDescent="0.25">
      <c r="B17" s="89" t="s">
        <v>8</v>
      </c>
      <c r="C17" s="10">
        <f>IF(DAY(EOMONTH($B$1,0))&lt;=MAX(C$3:C16),"",IF(COUNTA($B$4:$B17)&lt;$C$1,"",IF(COUNTA($B$4:$B17)=$C$1,1,C16+1)))</f>
        <v>11</v>
      </c>
      <c r="D17" s="16"/>
      <c r="E17" s="17"/>
      <c r="F17" s="17"/>
      <c r="G17" s="17"/>
      <c r="H17" s="4">
        <f t="shared" si="0"/>
        <v>0</v>
      </c>
      <c r="I17" s="33"/>
      <c r="J17" s="33"/>
      <c r="K17" s="4"/>
      <c r="L17" s="91"/>
      <c r="N17" s="49"/>
      <c r="O17" s="113"/>
      <c r="P17" s="49"/>
      <c r="Q17" s="113"/>
      <c r="R17" s="49"/>
      <c r="S17" s="122"/>
      <c r="T17" s="212"/>
    </row>
    <row r="18" spans="2:20" x14ac:dyDescent="0.25">
      <c r="B18" s="85" t="s">
        <v>3</v>
      </c>
      <c r="C18" s="9">
        <f>IF(DAY(EOMONTH($B$1,0))&lt;=MAX(C$3:C17),"",IF(COUNTA($B$4:$B18)&lt;$C$1,"",IF(COUNTA($B$4:$B18)=$C$1,1,C17+1)))</f>
        <v>12</v>
      </c>
      <c r="D18" s="12">
        <v>0.3125</v>
      </c>
      <c r="E18" s="12">
        <v>0.5</v>
      </c>
      <c r="F18" s="12">
        <v>0.52083333333333337</v>
      </c>
      <c r="G18" s="12">
        <v>0.70833333333333337</v>
      </c>
      <c r="H18" s="27">
        <f t="shared" si="0"/>
        <v>0.375</v>
      </c>
      <c r="I18" s="37">
        <v>1</v>
      </c>
      <c r="J18" s="37"/>
      <c r="K18" s="39">
        <f>IF(SUM((E18-D18)+(G18-F18))&lt;($V4),"",(H18-IF($B18="V",$V$5,$V$4)))</f>
        <v>4.1666666666666963E-2</v>
      </c>
      <c r="L18" s="86" t="s">
        <v>12</v>
      </c>
      <c r="N18" s="190" t="s">
        <v>19</v>
      </c>
      <c r="O18" s="104">
        <f>IF(SUM($H18:$H23)&gt;=V7,V7)</f>
        <v>1.4583333333333335</v>
      </c>
      <c r="P18" s="105"/>
      <c r="Q18" s="106"/>
      <c r="R18" s="49"/>
      <c r="S18" s="192" t="s">
        <v>44</v>
      </c>
      <c r="T18" s="213">
        <f>SUM($H23:$H24)</f>
        <v>0</v>
      </c>
    </row>
    <row r="19" spans="2:20" x14ac:dyDescent="0.25">
      <c r="B19" s="85" t="s">
        <v>4</v>
      </c>
      <c r="C19" s="9">
        <f>IF(DAY(EOMONTH($B$1,0))&lt;=MAX(C$3:C18),"",IF(COUNTA($B$4:$B19)&lt;$C$1,"",IF(COUNTA($B$4:$B19)=$C$1,1,C18+1)))</f>
        <v>13</v>
      </c>
      <c r="D19" s="13">
        <v>0.3125</v>
      </c>
      <c r="E19" s="13">
        <v>0.5</v>
      </c>
      <c r="F19" s="13">
        <v>0.52083333333333337</v>
      </c>
      <c r="G19" s="13">
        <v>0.72916666666666674</v>
      </c>
      <c r="H19" s="22">
        <f t="shared" si="0"/>
        <v>0.39583333333333337</v>
      </c>
      <c r="I19" s="30">
        <v>1</v>
      </c>
      <c r="J19" s="30"/>
      <c r="K19" s="40">
        <f>IF(SUM((E19-D19)+(G19-F19))&lt;($V4),"",(H19-IF($B19="V",$V$5,$V$4)))</f>
        <v>6.2500000000000333E-2</v>
      </c>
      <c r="L19" s="87" t="s">
        <v>13</v>
      </c>
      <c r="N19" s="191" t="s">
        <v>18</v>
      </c>
      <c r="O19" s="60" t="str">
        <f>IF(SUM($H18:$H23)*24&gt;V7,"8:00",SUM($K18:$K23))</f>
        <v>8:00</v>
      </c>
      <c r="P19" s="61" t="s">
        <v>18</v>
      </c>
      <c r="Q19" s="123">
        <f>IF(O19&gt;"8:00",SUM((H18:H23)-(O18+O19)),SUM((K18:K23)-(O19)))</f>
        <v>-0.27083333333333298</v>
      </c>
      <c r="R19" s="49"/>
      <c r="S19" s="180" t="s">
        <v>26</v>
      </c>
      <c r="T19" s="209" t="str">
        <f>K23</f>
        <v/>
      </c>
    </row>
    <row r="20" spans="2:20" x14ac:dyDescent="0.25">
      <c r="B20" s="85" t="s">
        <v>4</v>
      </c>
      <c r="C20" s="9">
        <f>IF(DAY(EOMONTH($B$1,0))&lt;=MAX(C$3:C19),"",IF(COUNTA($B$4:$B20)&lt;$C$1,"",IF(COUNTA($B$4:$B20)=$C$1,1,C19+1)))</f>
        <v>14</v>
      </c>
      <c r="D20" s="13">
        <v>0.3125</v>
      </c>
      <c r="E20" s="13">
        <v>0.5</v>
      </c>
      <c r="F20" s="13">
        <v>0.52083333333333337</v>
      </c>
      <c r="G20" s="13">
        <v>0.70833333333333337</v>
      </c>
      <c r="H20" s="22">
        <f t="shared" si="0"/>
        <v>0.375</v>
      </c>
      <c r="I20" s="30">
        <v>1</v>
      </c>
      <c r="J20" s="30"/>
      <c r="K20" s="40">
        <f>IF(SUM((E20-D20)+(G20-F20))&lt;($V4),"",(H20-IF($B20="V",$V$5,$V$4)))</f>
        <v>4.1666666666666963E-2</v>
      </c>
      <c r="L20" s="87" t="s">
        <v>14</v>
      </c>
      <c r="N20" s="177" t="s">
        <v>2</v>
      </c>
      <c r="O20" s="5">
        <f>((V9*W4)+V9)*(O19*24)</f>
        <v>120</v>
      </c>
      <c r="P20" s="54" t="s">
        <v>28</v>
      </c>
      <c r="Q20" s="108">
        <f>IF((Q19*24)=0,"0",((V9*W5)+V9)*(Q19*24))</f>
        <v>-116.99999999999984</v>
      </c>
      <c r="R20" s="49"/>
      <c r="S20" s="181" t="s">
        <v>27</v>
      </c>
      <c r="T20" s="203">
        <f>H24</f>
        <v>0</v>
      </c>
    </row>
    <row r="21" spans="2:20" x14ac:dyDescent="0.25">
      <c r="B21" s="85" t="s">
        <v>5</v>
      </c>
      <c r="C21" s="9">
        <f>IF(DAY(EOMONTH($B$1,0))&lt;=MAX(C$3:C20),"",IF(COUNTA($B$4:$B21)&lt;$C$1,"",IF(COUNTA($B$4:$B21)=$C$1,1,C20+1)))</f>
        <v>15</v>
      </c>
      <c r="D21" s="13">
        <v>0.3125</v>
      </c>
      <c r="E21" s="13">
        <v>0.5</v>
      </c>
      <c r="F21" s="13">
        <v>0.52083333333333337</v>
      </c>
      <c r="G21" s="13">
        <v>0.70833333333333337</v>
      </c>
      <c r="H21" s="22">
        <f t="shared" si="0"/>
        <v>0.375</v>
      </c>
      <c r="I21" s="30">
        <v>1</v>
      </c>
      <c r="J21" s="30"/>
      <c r="K21" s="40">
        <f>IF(SUM((E21-D21)+(G21-F21))&lt;($V4),"",(H21-IF($B21="V",$V$5,$V$4)))</f>
        <v>4.1666666666666963E-2</v>
      </c>
      <c r="L21" s="87" t="s">
        <v>15</v>
      </c>
      <c r="N21" s="178" t="s">
        <v>19</v>
      </c>
      <c r="O21" s="8">
        <f>SUM(O20+Q20)+(((O18-(O19+Q19))*24)*V9)+T23</f>
        <v>405.00000000000006</v>
      </c>
      <c r="P21" s="62"/>
      <c r="Q21" s="109"/>
      <c r="R21" s="49"/>
      <c r="S21" s="182" t="s">
        <v>2</v>
      </c>
      <c r="T21" s="210"/>
    </row>
    <row r="22" spans="2:20" x14ac:dyDescent="0.25">
      <c r="B22" s="85" t="s">
        <v>6</v>
      </c>
      <c r="C22" s="9">
        <f>IF(DAY(EOMONTH($B$1,0))&lt;=MAX(C$3:C21),"",IF(COUNTA($B$4:$B22)&lt;$C$1,"",IF(COUNTA($B$4:$B22)=$C$1,1,C21+1)))</f>
        <v>16</v>
      </c>
      <c r="D22" s="14">
        <v>0.3125</v>
      </c>
      <c r="E22" s="14">
        <v>0.5</v>
      </c>
      <c r="F22" s="14">
        <v>0.52083333333333337</v>
      </c>
      <c r="G22" s="14">
        <v>0.70833333333333337</v>
      </c>
      <c r="H22" s="23">
        <f t="shared" si="0"/>
        <v>0.375</v>
      </c>
      <c r="I22" s="31">
        <v>1</v>
      </c>
      <c r="J22" s="31"/>
      <c r="K22" s="41">
        <f>IF(SUM((E22-D22)+(G22-F22))&lt;($V5),"",(H22-IF($B22="V",$V$5,$V$4)))</f>
        <v>8.3333333333333315E-2</v>
      </c>
      <c r="L22" s="88" t="s">
        <v>15</v>
      </c>
      <c r="N22" s="179"/>
      <c r="O22" s="124"/>
      <c r="P22" s="111"/>
      <c r="Q22" s="112"/>
      <c r="R22" s="49"/>
      <c r="S22" s="184" t="s">
        <v>28</v>
      </c>
      <c r="T22" s="211"/>
    </row>
    <row r="23" spans="2:20" x14ac:dyDescent="0.25">
      <c r="B23" s="89" t="s">
        <v>7</v>
      </c>
      <c r="C23" s="10">
        <f>IF(DAY(EOMONTH($B$1,0))&lt;=MAX(C$3:C22),"",IF(COUNTA($B$4:$B23)&lt;$C$1,"",IF(COUNTA($B$4:$B23)=$C$1,1,C22+1)))</f>
        <v>17</v>
      </c>
      <c r="D23" s="15"/>
      <c r="E23" s="15"/>
      <c r="F23" s="15"/>
      <c r="G23" s="15"/>
      <c r="H23" s="3">
        <f>(E23-D23)+G23-F23</f>
        <v>0</v>
      </c>
      <c r="I23" s="32"/>
      <c r="J23" s="32"/>
      <c r="K23" s="3" t="str">
        <f>IF(SUM((E23-D23)+(G23-F23))&lt;($V5),"",(H23-IF($B23="V",$V$5,$V$4)))</f>
        <v/>
      </c>
      <c r="L23" s="90"/>
      <c r="N23" s="49"/>
      <c r="O23" s="103"/>
      <c r="P23" s="49"/>
      <c r="Q23" s="103"/>
      <c r="R23" s="49"/>
      <c r="S23" s="193" t="s">
        <v>29</v>
      </c>
      <c r="T23" s="214">
        <f>(24*T20)*((W6*V9)+V9)</f>
        <v>0</v>
      </c>
    </row>
    <row r="24" spans="2:20" x14ac:dyDescent="0.25">
      <c r="B24" s="89" t="s">
        <v>8</v>
      </c>
      <c r="C24" s="10">
        <f>IF(DAY(EOMONTH($B$1,0))&lt;=MAX(C$3:C23),"",IF(COUNTA($B$4:$B24)&lt;$C$1,"",IF(COUNTA($B$4:$B24)=$C$1,1,C23+1)))</f>
        <v>18</v>
      </c>
      <c r="D24" s="16"/>
      <c r="E24" s="17"/>
      <c r="F24" s="17"/>
      <c r="G24" s="17"/>
      <c r="H24" s="4">
        <f t="shared" ref="H24:H40" si="1">(E24-D24)+(G24-F24)</f>
        <v>0</v>
      </c>
      <c r="I24" s="33"/>
      <c r="J24" s="33"/>
      <c r="K24" s="4" t="str">
        <f>IF(SUM((E24-D24)+(G24-F24))&lt;($V5),"",(H24-IF($B24="V",$V$5,$V$4)))</f>
        <v/>
      </c>
      <c r="L24" s="91"/>
      <c r="N24" s="49"/>
      <c r="O24" s="113"/>
      <c r="P24" s="49"/>
      <c r="Q24" s="113"/>
      <c r="R24" s="49"/>
      <c r="S24" s="122"/>
      <c r="T24" s="212"/>
    </row>
    <row r="25" spans="2:20" x14ac:dyDescent="0.25">
      <c r="B25" s="92" t="s">
        <v>3</v>
      </c>
      <c r="C25" s="11">
        <f>IF(DAY(EOMONTH($B$1,0))&lt;=MAX(C$3:C24),"",IF(COUNTA($B$4:$B25)&lt;$C$1,"",IF(COUNTA($B$4:$B25)=$C$1,1,C24+1)))</f>
        <v>19</v>
      </c>
      <c r="D25" s="18">
        <v>0.3125</v>
      </c>
      <c r="E25" s="18">
        <v>0.5</v>
      </c>
      <c r="F25" s="18">
        <v>0.52083333333333337</v>
      </c>
      <c r="G25" s="18">
        <v>0.70833333333333337</v>
      </c>
      <c r="H25" s="28">
        <f t="shared" si="1"/>
        <v>0.375</v>
      </c>
      <c r="I25" s="38">
        <v>1</v>
      </c>
      <c r="J25" s="38"/>
      <c r="K25" s="42">
        <f>IF(SUM((E25-D25)+(G25-F25))&lt;($V4),"",(H25-IF($B25="V",$V$5,$V$4)))</f>
        <v>4.1666666666666963E-2</v>
      </c>
      <c r="L25" s="93" t="s">
        <v>30</v>
      </c>
      <c r="N25" s="186" t="s">
        <v>21</v>
      </c>
      <c r="O25" s="125">
        <f>SUM($H25:$H30)</f>
        <v>1.5416666666666665</v>
      </c>
      <c r="P25" s="126"/>
      <c r="Q25" s="127"/>
      <c r="R25" s="49"/>
      <c r="S25" s="170" t="s">
        <v>44</v>
      </c>
      <c r="T25" s="208">
        <f>SUM($H30:$H31)</f>
        <v>0</v>
      </c>
    </row>
    <row r="26" spans="2:20" x14ac:dyDescent="0.25">
      <c r="B26" s="92" t="s">
        <v>4</v>
      </c>
      <c r="C26" s="11">
        <f>IF(DAY(EOMONTH($B$1,0))&lt;=MAX(C$3:C25),"",IF(COUNTA($B$4:$B26)&lt;$C$1,"",IF(COUNTA($B$4:$B26)=$C$1,1,C25+1)))</f>
        <v>20</v>
      </c>
      <c r="D26" s="19"/>
      <c r="E26" s="19"/>
      <c r="F26" s="19"/>
      <c r="G26" s="19"/>
      <c r="H26" s="25">
        <f t="shared" si="1"/>
        <v>0</v>
      </c>
      <c r="I26" s="35"/>
      <c r="J26" s="35"/>
      <c r="K26" s="45" t="str">
        <f>IF(SUM((E26-D26)+(G26-F26))&lt;($V4),"",(H26-IF($B26="V",$V$5,$V$4)))</f>
        <v/>
      </c>
      <c r="L26" s="94"/>
      <c r="N26" s="187" t="s">
        <v>20</v>
      </c>
      <c r="O26" s="64">
        <f>IF(SUM($K25:$K30)*24&gt;8,"8:00",SUM($K25:$K30))</f>
        <v>0.25000000000000083</v>
      </c>
      <c r="P26" s="65" t="s">
        <v>20</v>
      </c>
      <c r="Q26" s="128" t="str">
        <f>IF(SUM($K25:$K30)*24&gt;8,((SUM($K25:$K30)*24)-8)/24,"0")</f>
        <v>0</v>
      </c>
      <c r="R26" s="49"/>
      <c r="S26" s="180" t="s">
        <v>26</v>
      </c>
      <c r="T26" s="209" t="str">
        <f>K30</f>
        <v/>
      </c>
    </row>
    <row r="27" spans="2:20" x14ac:dyDescent="0.25">
      <c r="B27" s="92" t="s">
        <v>4</v>
      </c>
      <c r="C27" s="11">
        <f>IF(DAY(EOMONTH($B$1,0))&lt;=MAX(C$3:C26),"",IF(COUNTA($B$4:$B27)&lt;$C$1,"",IF(COUNTA($B$4:$B27)=$C$1,1,C26+1)))</f>
        <v>21</v>
      </c>
      <c r="D27" s="19">
        <v>0.3125</v>
      </c>
      <c r="E27" s="19">
        <v>0.5</v>
      </c>
      <c r="F27" s="19">
        <v>0.52083333333333337</v>
      </c>
      <c r="G27" s="19">
        <v>0.75</v>
      </c>
      <c r="H27" s="25">
        <f t="shared" si="1"/>
        <v>0.41666666666666663</v>
      </c>
      <c r="I27" s="35">
        <v>1</v>
      </c>
      <c r="J27" s="35"/>
      <c r="K27" s="45">
        <f>IF(SUM((E27-D127)+(G27-F27))&lt;($V4),"",(H27-IF($B27="V",$V$5,$V$4)))</f>
        <v>8.3333333333333592E-2</v>
      </c>
      <c r="L27" s="94" t="s">
        <v>32</v>
      </c>
      <c r="N27" s="172" t="s">
        <v>2</v>
      </c>
      <c r="O27" s="66">
        <f>((V9*W4)+V9)*(O26*24)</f>
        <v>90.000000000000298</v>
      </c>
      <c r="P27" s="58" t="s">
        <v>28</v>
      </c>
      <c r="Q27" s="129" t="str">
        <f>IF((Q26*24)=0,"0",((V9*W5)+V9)*(Q26*24))</f>
        <v>0</v>
      </c>
      <c r="R27" s="49"/>
      <c r="S27" s="181" t="s">
        <v>27</v>
      </c>
      <c r="T27" s="203">
        <f>H31</f>
        <v>0</v>
      </c>
    </row>
    <row r="28" spans="2:20" x14ac:dyDescent="0.25">
      <c r="B28" s="92" t="s">
        <v>5</v>
      </c>
      <c r="C28" s="11">
        <f>IF(DAY(EOMONTH($B$1,0))&lt;=MAX(C$3:C27),"",IF(COUNTA($B$4:$B28)&lt;$C$1,"",IF(COUNTA($B$4:$B28)=$C$1,1,C27+1)))</f>
        <v>22</v>
      </c>
      <c r="D28" s="19">
        <v>0.3125</v>
      </c>
      <c r="E28" s="19">
        <v>0.5</v>
      </c>
      <c r="F28" s="19">
        <v>0.52083333333333337</v>
      </c>
      <c r="G28" s="19">
        <v>0.70833333333333337</v>
      </c>
      <c r="H28" s="25">
        <f t="shared" si="1"/>
        <v>0.375</v>
      </c>
      <c r="I28" s="35">
        <v>1</v>
      </c>
      <c r="J28" s="35"/>
      <c r="K28" s="45">
        <f>IF(SUM((E28-D28)+(G28-F28))&lt;($V4),"",(H28-IF($B28="V",$V$5,$V$4)))</f>
        <v>4.1666666666666963E-2</v>
      </c>
      <c r="L28" s="94" t="s">
        <v>32</v>
      </c>
      <c r="N28" s="188" t="s">
        <v>21</v>
      </c>
      <c r="O28" s="7">
        <f>SUM(O27+Q27)+((O25*24)*V9)+T30</f>
        <v>534.00000000000034</v>
      </c>
      <c r="P28" s="63"/>
      <c r="Q28" s="130"/>
      <c r="R28" s="49"/>
      <c r="S28" s="182" t="s">
        <v>2</v>
      </c>
      <c r="T28" s="210"/>
    </row>
    <row r="29" spans="2:20" x14ac:dyDescent="0.25">
      <c r="B29" s="92" t="s">
        <v>6</v>
      </c>
      <c r="C29" s="11">
        <f>IF(DAY(EOMONTH($B$1,0))&lt;=MAX(C$3:C28),"",IF(COUNTA($B$4:$B29)&lt;$C$1,"",IF(COUNTA($B$4:$B29)=$C$1,1,C28+1)))</f>
        <v>23</v>
      </c>
      <c r="D29" s="20">
        <v>0.3125</v>
      </c>
      <c r="E29" s="20">
        <v>0.5</v>
      </c>
      <c r="F29" s="20">
        <v>0.52083333333333337</v>
      </c>
      <c r="G29" s="20">
        <v>0.70833333333333337</v>
      </c>
      <c r="H29" s="26">
        <f t="shared" si="1"/>
        <v>0.375</v>
      </c>
      <c r="I29" s="36">
        <v>1</v>
      </c>
      <c r="J29" s="36"/>
      <c r="K29" s="46">
        <f>IF(SUM((E29-D29)+(G29-F29))&lt;($V5),"",(H29-IF($B29="V",$V$5,$V$4)))</f>
        <v>8.3333333333333315E-2</v>
      </c>
      <c r="L29" s="95" t="s">
        <v>45</v>
      </c>
      <c r="N29" s="189"/>
      <c r="O29" s="131"/>
      <c r="P29" s="132"/>
      <c r="Q29" s="133"/>
      <c r="R29" s="49"/>
      <c r="S29" s="184" t="s">
        <v>28</v>
      </c>
      <c r="T29" s="211"/>
    </row>
    <row r="30" spans="2:20" x14ac:dyDescent="0.25">
      <c r="B30" s="89" t="s">
        <v>7</v>
      </c>
      <c r="C30" s="10">
        <f>IF(DAY(EOMONTH($B$1,0))&lt;=MAX(C$3:C29),"",IF(COUNTA($B$4:$B30)&lt;$C$1,"",IF(COUNTA($B$4:$B30)=$C$1,1,C29+1)))</f>
        <v>24</v>
      </c>
      <c r="D30" s="15"/>
      <c r="E30" s="15"/>
      <c r="F30" s="15"/>
      <c r="G30" s="15"/>
      <c r="H30" s="3">
        <f t="shared" si="1"/>
        <v>0</v>
      </c>
      <c r="I30" s="32"/>
      <c r="J30" s="32"/>
      <c r="K30" s="3" t="str">
        <f>IF(SUM((E30-D30)+(G30-F30))&lt;($V5),"",(H30-IF($B30="V",$V$5,$V$4)))</f>
        <v/>
      </c>
      <c r="L30" s="90"/>
      <c r="N30" s="49"/>
      <c r="O30" s="103"/>
      <c r="P30" s="49"/>
      <c r="Q30" s="103"/>
      <c r="R30" s="49"/>
      <c r="S30" s="185" t="s">
        <v>29</v>
      </c>
      <c r="T30" s="215">
        <f>(24*T27)*((W6*V9)+V9)</f>
        <v>0</v>
      </c>
    </row>
    <row r="31" spans="2:20" x14ac:dyDescent="0.25">
      <c r="B31" s="89" t="s">
        <v>8</v>
      </c>
      <c r="C31" s="10">
        <f>IF(DAY(EOMONTH($B$1,0))&lt;=MAX(C$3:C30),"",IF(COUNTA($B$4:$B31)&lt;$C$1,"",IF(COUNTA($B$4:$B31)=$C$1,1,C30+1)))</f>
        <v>25</v>
      </c>
      <c r="D31" s="16"/>
      <c r="E31" s="17"/>
      <c r="F31" s="17"/>
      <c r="G31" s="17"/>
      <c r="H31" s="4">
        <f t="shared" si="1"/>
        <v>0</v>
      </c>
      <c r="I31" s="33"/>
      <c r="J31" s="33"/>
      <c r="K31" s="4" t="str">
        <f>IF(SUM((E31-D31)+(G31-F31))&lt;($V5),"",(H31-IF($B31="V",$V$5,$V$4)))</f>
        <v/>
      </c>
      <c r="L31" s="91"/>
      <c r="N31" s="49"/>
      <c r="O31" s="113"/>
      <c r="P31" s="49"/>
      <c r="Q31" s="113"/>
      <c r="R31" s="49"/>
      <c r="S31" s="122"/>
      <c r="T31" s="212"/>
    </row>
    <row r="32" spans="2:20" x14ac:dyDescent="0.25">
      <c r="B32" s="85" t="s">
        <v>3</v>
      </c>
      <c r="C32" s="9">
        <f>IF(DAY(EOMONTH($B$1,0))&lt;=MAX(C$3:C31),"",IF(COUNTA($B$4:$B32)&lt;$C$1,"",IF(COUNTA($B$4:$B32)=$C$1,1,C31+1)))</f>
        <v>26</v>
      </c>
      <c r="D32" s="12">
        <v>0.3125</v>
      </c>
      <c r="E32" s="12">
        <v>0.5</v>
      </c>
      <c r="F32" s="12">
        <v>0.52083333333333337</v>
      </c>
      <c r="G32" s="12">
        <v>0.72916666666666674</v>
      </c>
      <c r="H32" s="21">
        <f t="shared" si="1"/>
        <v>0.39583333333333337</v>
      </c>
      <c r="I32" s="29">
        <v>1</v>
      </c>
      <c r="J32" s="29"/>
      <c r="K32" s="39">
        <f>IF(SUM((E32-D32)+(G32-F32))&lt;($V4),"",(H32-IF($B32="V",$V$5,$V$4)))</f>
        <v>6.2500000000000333E-2</v>
      </c>
      <c r="L32" s="86" t="s">
        <v>46</v>
      </c>
      <c r="N32" s="175" t="s">
        <v>23</v>
      </c>
      <c r="O32" s="134">
        <f>SUM($H32:$H37)</f>
        <v>2</v>
      </c>
      <c r="P32" s="135"/>
      <c r="Q32" s="136"/>
      <c r="R32" s="49"/>
      <c r="S32" s="183" t="s">
        <v>44</v>
      </c>
      <c r="T32" s="216">
        <f>SUM($H37:$H38)</f>
        <v>0</v>
      </c>
    </row>
    <row r="33" spans="2:20" x14ac:dyDescent="0.25">
      <c r="B33" s="85" t="s">
        <v>4</v>
      </c>
      <c r="C33" s="9">
        <f>IF(DAY(EOMONTH($B$1,0))&lt;=MAX(C$3:C32),"",IF(COUNTA($B$4:$B33)&lt;$C$1,"",IF(COUNTA($B$4:$B33)=$C$1,1,C32+1)))</f>
        <v>27</v>
      </c>
      <c r="D33" s="13">
        <v>0.3125</v>
      </c>
      <c r="E33" s="13">
        <v>0.5</v>
      </c>
      <c r="F33" s="13">
        <v>0.52083333333333337</v>
      </c>
      <c r="G33" s="13">
        <v>0.72916666666666674</v>
      </c>
      <c r="H33" s="22">
        <f t="shared" si="1"/>
        <v>0.39583333333333337</v>
      </c>
      <c r="I33" s="30">
        <v>1</v>
      </c>
      <c r="J33" s="30"/>
      <c r="K33" s="47">
        <f>IF(SUM((E33-D33)+(G33-F33))&lt;($V4),"",(H33-IF($B33="V",$V$5,$V$4)))</f>
        <v>6.2500000000000333E-2</v>
      </c>
      <c r="L33" s="87" t="s">
        <v>46</v>
      </c>
      <c r="N33" s="176" t="s">
        <v>22</v>
      </c>
      <c r="O33" s="68" t="str">
        <f>IF(SUM($K32:$K37)*24&gt;8,"8:00",SUM($K32:$K37))</f>
        <v>8:00</v>
      </c>
      <c r="P33" s="69" t="s">
        <v>22</v>
      </c>
      <c r="Q33" s="137">
        <f>IF(SUM($K32:$K37)*24&gt;8,((SUM($K32:$K37)*24)-8)/24,"0")</f>
        <v>4.1666666666667851E-2</v>
      </c>
      <c r="R33" s="49"/>
      <c r="S33" s="180" t="s">
        <v>26</v>
      </c>
      <c r="T33" s="209" t="str">
        <f>K37</f>
        <v/>
      </c>
    </row>
    <row r="34" spans="2:20" x14ac:dyDescent="0.25">
      <c r="B34" s="85" t="s">
        <v>4</v>
      </c>
      <c r="C34" s="9">
        <f>IF(DAY(EOMONTH($B$1,0))&lt;=MAX(C$3:C33),"",IF(COUNTA($B$4:$B34)&lt;$C$1,"",IF(COUNTA($B$4:$B34)=$C$1,1,C33+1)))</f>
        <v>28</v>
      </c>
      <c r="D34" s="13">
        <v>0.3125</v>
      </c>
      <c r="E34" s="13">
        <v>0.5</v>
      </c>
      <c r="F34" s="13">
        <v>0.52083333333333337</v>
      </c>
      <c r="G34" s="13">
        <v>0.75</v>
      </c>
      <c r="H34" s="22">
        <f t="shared" si="1"/>
        <v>0.41666666666666663</v>
      </c>
      <c r="I34" s="30">
        <v>1</v>
      </c>
      <c r="J34" s="30"/>
      <c r="K34" s="47">
        <f>IF(SUM((E34-D34)+(G34-F34))&lt;($V4),"",(H34-IF($B34="V",$V$5,$V$4)))</f>
        <v>8.3333333333333592E-2</v>
      </c>
      <c r="L34" s="87" t="s">
        <v>58</v>
      </c>
      <c r="N34" s="177" t="s">
        <v>2</v>
      </c>
      <c r="O34" s="70">
        <f>((V9*W4)+V9)*(O33*24)</f>
        <v>120</v>
      </c>
      <c r="P34" s="67" t="s">
        <v>28</v>
      </c>
      <c r="Q34" s="138">
        <f>IF((Q33*24)=0,"0",((V9*W5)+V9)*(Q33*24))</f>
        <v>18.000000000000512</v>
      </c>
      <c r="R34" s="49"/>
      <c r="S34" s="181" t="s">
        <v>27</v>
      </c>
      <c r="T34" s="203">
        <f>H38</f>
        <v>0</v>
      </c>
    </row>
    <row r="35" spans="2:20" x14ac:dyDescent="0.25">
      <c r="B35" s="85" t="s">
        <v>5</v>
      </c>
      <c r="C35" s="9">
        <f>IF(DAY(EOMONTH($B$1,0))&lt;=MAX(C$3:C34),"",IF(COUNTA($B$4:$B35)&lt;$C$1,"",IF(COUNTA($B$4:$B35)=$C$1,1,C34+1)))</f>
        <v>29</v>
      </c>
      <c r="D35" s="13">
        <v>0.29166666666666669</v>
      </c>
      <c r="E35" s="13">
        <v>0.5</v>
      </c>
      <c r="F35" s="13">
        <v>0.52083333333333337</v>
      </c>
      <c r="G35" s="13">
        <v>0.72916666666666674</v>
      </c>
      <c r="H35" s="22">
        <f t="shared" si="1"/>
        <v>0.41666666666666669</v>
      </c>
      <c r="I35" s="30">
        <v>1</v>
      </c>
      <c r="J35" s="30"/>
      <c r="K35" s="47">
        <f>IF(SUM((E35-D35)+(G35-F35))&lt;($V4),"",(H35-IF($B35="V",$V$5,$V$4)))</f>
        <v>8.3333333333333648E-2</v>
      </c>
      <c r="L35" s="87" t="s">
        <v>59</v>
      </c>
      <c r="N35" s="178" t="s">
        <v>23</v>
      </c>
      <c r="O35" s="8">
        <f>SUM(O34+Q34)+((O32*24)*V9)+T37</f>
        <v>714.00000000000045</v>
      </c>
      <c r="P35" s="71"/>
      <c r="Q35" s="139"/>
      <c r="R35" s="49"/>
      <c r="S35" s="182" t="s">
        <v>2</v>
      </c>
      <c r="T35" s="210"/>
    </row>
    <row r="36" spans="2:20" x14ac:dyDescent="0.25">
      <c r="B36" s="85" t="s">
        <v>6</v>
      </c>
      <c r="C36" s="9">
        <f>IF(DAY(EOMONTH($B$1,0))&lt;=MAX(C$3:C35),"",IF(COUNTA($B$4:$B36)&lt;$C$1,"",IF(COUNTA($B$4:$B36)=$C$1,1,C35+1)))</f>
        <v>30</v>
      </c>
      <c r="D36" s="14">
        <v>0.3125</v>
      </c>
      <c r="E36" s="14">
        <v>0.5</v>
      </c>
      <c r="F36" s="14">
        <v>0.52083333333333337</v>
      </c>
      <c r="G36" s="14">
        <v>0.70833333333333337</v>
      </c>
      <c r="H36" s="23">
        <f t="shared" si="1"/>
        <v>0.375</v>
      </c>
      <c r="I36" s="31">
        <v>1</v>
      </c>
      <c r="J36" s="31"/>
      <c r="K36" s="48">
        <f>IF(SUM((E36-D36)+(G36-F36))&lt;($V5),"",(H36-IF($B29="V",$V$5,$V$4)))</f>
        <v>8.3333333333333315E-2</v>
      </c>
      <c r="L36" s="88"/>
      <c r="N36" s="179"/>
      <c r="O36" s="140"/>
      <c r="P36" s="141"/>
      <c r="Q36" s="142"/>
      <c r="R36" s="49"/>
      <c r="S36" s="184" t="s">
        <v>28</v>
      </c>
      <c r="T36" s="211"/>
    </row>
    <row r="37" spans="2:20" x14ac:dyDescent="0.25">
      <c r="B37" s="89" t="s">
        <v>7</v>
      </c>
      <c r="C37" s="10" t="str">
        <f>IF(DAY(EOMONTH($B$1,0))&lt;=MAX(C$3:C36),"",IF(COUNTA($B$4:$B37)&lt;$C$1,"",IF(COUNTA($B$4:$B37)=$C$1,1,C36+1)))</f>
        <v/>
      </c>
      <c r="D37" s="15"/>
      <c r="E37" s="15"/>
      <c r="F37" s="15"/>
      <c r="G37" s="15"/>
      <c r="H37" s="3">
        <f t="shared" si="1"/>
        <v>0</v>
      </c>
      <c r="I37" s="32"/>
      <c r="J37" s="32"/>
      <c r="K37" s="3" t="str">
        <f>IF(SUM((E37-D37)+(G37-F37))&lt;($V5),"",(H37-IF($B37="V",$V$5,$V$4)))</f>
        <v/>
      </c>
      <c r="L37" s="90"/>
      <c r="N37" s="49"/>
      <c r="O37" s="103"/>
      <c r="P37" s="49"/>
      <c r="Q37" s="103"/>
      <c r="R37" s="49"/>
      <c r="S37" s="185" t="s">
        <v>29</v>
      </c>
      <c r="T37" s="215">
        <f>(24*T34)*((W6*V9)+V9)</f>
        <v>0</v>
      </c>
    </row>
    <row r="38" spans="2:20" x14ac:dyDescent="0.25">
      <c r="B38" s="89" t="s">
        <v>8</v>
      </c>
      <c r="C38" s="10" t="str">
        <f>IF(DAY(EOMONTH($B$1,0))&lt;=MAX(C$3:C37),"",IF(COUNTA($B$4:$B38)&lt;$C$1,"",IF(COUNTA($B$4:$B38)=$C$1,1,C37+1)))</f>
        <v/>
      </c>
      <c r="D38" s="16"/>
      <c r="E38" s="17"/>
      <c r="F38" s="17"/>
      <c r="G38" s="17"/>
      <c r="H38" s="4">
        <f t="shared" si="1"/>
        <v>0</v>
      </c>
      <c r="I38" s="33"/>
      <c r="J38" s="33"/>
      <c r="K38" s="4" t="str">
        <f>IF(SUM((E38-D38)+(G38-F38))&lt;($V5),"",(H38-IF($B38="V",$V$5,$V$4)))</f>
        <v/>
      </c>
      <c r="L38" s="91"/>
      <c r="N38" s="165"/>
      <c r="O38" s="166"/>
      <c r="P38" s="165"/>
      <c r="Q38" s="166"/>
      <c r="R38" s="49"/>
      <c r="S38" s="219"/>
      <c r="T38" s="220"/>
    </row>
    <row r="39" spans="2:20" x14ac:dyDescent="0.25">
      <c r="B39" s="92" t="s">
        <v>3</v>
      </c>
      <c r="C39" s="11" t="str">
        <f>IF(DAY(EOMONTH($B$1,0))&lt;=MAX(C$3:C38),"",IF(COUNTA($B$4:$B39)&lt;$C$1,"",IF(COUNTA($B$4:$B39)=$C$1,1,C38+1)))</f>
        <v/>
      </c>
      <c r="D39" s="18"/>
      <c r="E39" s="18"/>
      <c r="F39" s="18"/>
      <c r="G39" s="18"/>
      <c r="H39" s="28">
        <f t="shared" si="1"/>
        <v>0</v>
      </c>
      <c r="I39" s="38"/>
      <c r="J39" s="38"/>
      <c r="K39" s="42" t="str">
        <f>IF(SUM((E39-D39)+(G39-F39))&lt;($V4),"",(H39-IF($B39="V",$V$5,$V$4)))</f>
        <v/>
      </c>
      <c r="L39" s="93"/>
      <c r="N39" s="170" t="s">
        <v>25</v>
      </c>
      <c r="O39" s="114">
        <f>SUM($H39:$H40)</f>
        <v>0</v>
      </c>
      <c r="P39" s="143"/>
      <c r="Q39" s="144"/>
      <c r="R39" s="217"/>
      <c r="S39" s="221"/>
      <c r="T39" s="222"/>
    </row>
    <row r="40" spans="2:20" x14ac:dyDescent="0.25">
      <c r="B40" s="96" t="s">
        <v>4</v>
      </c>
      <c r="C40" s="97" t="str">
        <f>IF(DAY(EOMONTH($B$1,0))&lt;=MAX(C$3:C39),"",IF(COUNTA($B$4:$B40)&lt;$C$1,"",IF(COUNTA($B$4:$B40)=$C$1,1,C39+1)))</f>
        <v/>
      </c>
      <c r="D40" s="98"/>
      <c r="E40" s="98"/>
      <c r="F40" s="98"/>
      <c r="G40" s="98"/>
      <c r="H40" s="99">
        <f t="shared" si="1"/>
        <v>0</v>
      </c>
      <c r="I40" s="100"/>
      <c r="J40" s="100"/>
      <c r="K40" s="101" t="str">
        <f>IF(SUM((E40-D40)+(G40-F40))&lt;($V4),"",(H40-IF($B40="V",$V$5,$V$4)))</f>
        <v/>
      </c>
      <c r="L40" s="102"/>
      <c r="N40" s="171" t="s">
        <v>24</v>
      </c>
      <c r="O40" s="2">
        <f>IF(SUM($K39:$K40)*24&gt;4,"4:00",SUM($K39:$K40))</f>
        <v>0</v>
      </c>
      <c r="P40" s="57" t="s">
        <v>24</v>
      </c>
      <c r="Q40" s="128" t="str">
        <f>IF(SUM($K39:$K40)*24&gt;4,((SUM($K39:$K40)*24)-4)/24,"0")</f>
        <v>0</v>
      </c>
      <c r="R40" s="217"/>
      <c r="S40" s="223"/>
      <c r="T40" s="224"/>
    </row>
    <row r="41" spans="2:20" x14ac:dyDescent="0.25">
      <c r="N41" s="172" t="s">
        <v>2</v>
      </c>
      <c r="O41" s="233">
        <f>((V9*W4)+V9)*(O40*24)</f>
        <v>0</v>
      </c>
      <c r="P41" s="58" t="s">
        <v>28</v>
      </c>
      <c r="Q41" s="232" t="str">
        <f>IF((Q40*24)=0,"0",((V9*W5)+V9)*(Q40*24))</f>
        <v>0</v>
      </c>
      <c r="R41" s="217"/>
      <c r="S41" s="225"/>
      <c r="T41" s="226"/>
    </row>
    <row r="42" spans="2:20" x14ac:dyDescent="0.25">
      <c r="N42" s="173" t="s">
        <v>25</v>
      </c>
      <c r="O42" s="234">
        <f>SUM(O41+Q41)+((O39*24)*V9)</f>
        <v>0</v>
      </c>
      <c r="P42" s="72"/>
      <c r="Q42" s="145"/>
      <c r="R42" s="217"/>
      <c r="S42" s="227"/>
      <c r="T42" s="224"/>
    </row>
    <row r="43" spans="2:20" x14ac:dyDescent="0.25">
      <c r="B43" s="254" t="s">
        <v>47</v>
      </c>
      <c r="C43" s="255"/>
      <c r="D43" s="256"/>
      <c r="E43" s="257">
        <f>(O42+O35+O28+O21+O14+O7)</f>
        <v>2475.4895833333344</v>
      </c>
      <c r="F43" s="258"/>
      <c r="G43" s="237"/>
      <c r="H43" s="237"/>
      <c r="I43" s="254" t="s">
        <v>53</v>
      </c>
      <c r="J43" s="255"/>
      <c r="K43" s="255"/>
      <c r="L43" s="163">
        <f>(E43+E46+E47)</f>
        <v>2995.3423958333346</v>
      </c>
      <c r="M43" s="241"/>
      <c r="N43" s="174"/>
      <c r="O43" s="146"/>
      <c r="P43" s="147"/>
      <c r="Q43" s="148"/>
      <c r="R43" s="217"/>
      <c r="S43" s="227"/>
      <c r="T43" s="228"/>
    </row>
    <row r="44" spans="2:20" x14ac:dyDescent="0.25">
      <c r="B44" s="259" t="s">
        <v>48</v>
      </c>
      <c r="C44" s="260"/>
      <c r="D44" s="261"/>
      <c r="E44" s="262">
        <f>(P45*X4)</f>
        <v>147</v>
      </c>
      <c r="F44" s="263"/>
      <c r="G44" s="237"/>
      <c r="H44" s="237"/>
      <c r="I44" s="259" t="s">
        <v>55</v>
      </c>
      <c r="J44" s="264"/>
      <c r="K44" s="264"/>
      <c r="L44" s="164">
        <f>(L43-(L43*Y11))</f>
        <v>2291.4369328125008</v>
      </c>
      <c r="M44" s="241"/>
      <c r="N44" s="168"/>
      <c r="O44" s="169"/>
      <c r="P44" s="169"/>
      <c r="Q44" s="167"/>
      <c r="R44" s="218"/>
      <c r="S44" s="223"/>
      <c r="T44" s="229"/>
    </row>
    <row r="45" spans="2:20" x14ac:dyDescent="0.25">
      <c r="B45" s="265" t="s">
        <v>49</v>
      </c>
      <c r="C45" s="266"/>
      <c r="D45" s="267"/>
      <c r="E45" s="262">
        <f>(P46*X5)</f>
        <v>0</v>
      </c>
      <c r="F45" s="263"/>
      <c r="G45" s="237"/>
      <c r="H45" s="237"/>
      <c r="I45" s="268" t="s">
        <v>54</v>
      </c>
      <c r="J45" s="269"/>
      <c r="K45" s="270"/>
      <c r="L45" s="239">
        <f>L44+E44+E45</f>
        <v>2438.4369328125008</v>
      </c>
      <c r="M45" s="241"/>
      <c r="N45" s="271" t="s">
        <v>40</v>
      </c>
      <c r="O45" s="272"/>
      <c r="P45" s="149">
        <f>SUM(I4:I40)</f>
        <v>21</v>
      </c>
      <c r="Q45" s="162"/>
      <c r="R45" s="218"/>
      <c r="S45" s="230"/>
      <c r="T45" s="231"/>
    </row>
    <row r="46" spans="2:20" x14ac:dyDescent="0.25">
      <c r="B46" s="265" t="s">
        <v>52</v>
      </c>
      <c r="C46" s="266"/>
      <c r="D46" s="266"/>
      <c r="E46" s="273">
        <f>(E43*Y14)</f>
        <v>247.54895833333345</v>
      </c>
      <c r="F46" s="274"/>
      <c r="G46" s="159"/>
      <c r="H46" s="238"/>
      <c r="I46" s="275" t="s">
        <v>57</v>
      </c>
      <c r="J46" s="276"/>
      <c r="K46" s="277"/>
      <c r="L46" s="242">
        <f>(O6+Q6+Q13+O13+O20+Q20+Q27+O27+O34+Q34+Q41+O41)</f>
        <v>276.48958333333439</v>
      </c>
      <c r="N46" s="278" t="s">
        <v>41</v>
      </c>
      <c r="O46" s="279"/>
      <c r="P46" s="150">
        <f>SUM(J4:J40)</f>
        <v>0</v>
      </c>
      <c r="Q46" s="162"/>
      <c r="R46" s="49"/>
      <c r="S46" s="167"/>
      <c r="T46" s="167"/>
    </row>
    <row r="47" spans="2:20" x14ac:dyDescent="0.25">
      <c r="B47" s="280" t="s">
        <v>51</v>
      </c>
      <c r="C47" s="281"/>
      <c r="D47" s="282"/>
      <c r="E47" s="283">
        <f>((E43+E46)*Y15)</f>
        <v>272.30385416666678</v>
      </c>
      <c r="F47" s="284"/>
      <c r="G47" s="159"/>
      <c r="H47" s="159"/>
      <c r="I47" s="240"/>
      <c r="J47" s="240"/>
      <c r="K47" s="240"/>
      <c r="L47" s="240"/>
    </row>
  </sheetData>
  <sheetProtection password="C720" objects="1" scenarios="1" selectLockedCells="1"/>
  <mergeCells count="23">
    <mergeCell ref="B47:D47"/>
    <mergeCell ref="E47:F47"/>
    <mergeCell ref="N45:O45"/>
    <mergeCell ref="B46:D46"/>
    <mergeCell ref="E46:F46"/>
    <mergeCell ref="I46:K46"/>
    <mergeCell ref="N46:O46"/>
    <mergeCell ref="B44:D44"/>
    <mergeCell ref="E44:F44"/>
    <mergeCell ref="I44:K44"/>
    <mergeCell ref="B45:D45"/>
    <mergeCell ref="E45:F45"/>
    <mergeCell ref="I45:K45"/>
    <mergeCell ref="V14:X14"/>
    <mergeCell ref="V15:X15"/>
    <mergeCell ref="B43:D43"/>
    <mergeCell ref="E43:F43"/>
    <mergeCell ref="I43:K43"/>
    <mergeCell ref="N2:Q2"/>
    <mergeCell ref="S2:T2"/>
    <mergeCell ref="Y4:Z4"/>
    <mergeCell ref="Y5:Z5"/>
    <mergeCell ref="W9:X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Haarlé</dc:creator>
  <cp:lastModifiedBy>Guillaume FLANDRIN</cp:lastModifiedBy>
  <dcterms:created xsi:type="dcterms:W3CDTF">2022-09-16T04:21:57Z</dcterms:created>
  <dcterms:modified xsi:type="dcterms:W3CDTF">2022-10-01T08:42:01Z</dcterms:modified>
</cp:coreProperties>
</file>